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HMS-DTR\DTR Policy\Operations\Payment  &amp; Utility Standards\2024\"/>
    </mc:Choice>
  </mc:AlternateContent>
  <xr:revisionPtr revIDLastSave="0" documentId="8_{5F401E91-1C56-48E2-A24A-A5AF53F1C9C4}" xr6:coauthVersionLast="47" xr6:coauthVersionMax="47" xr10:uidLastSave="{00000000-0000-0000-0000-000000000000}"/>
  <bookViews>
    <workbookView xWindow="-120" yWindow="-120" windowWidth="24240" windowHeight="13020" tabRatio="854" activeTab="5" xr2:uid="{00000000-000D-0000-FFFF-FFFF00000000}"/>
  </bookViews>
  <sheets>
    <sheet name="NY Metro SAFMR all" sheetId="8" r:id="rId1"/>
    <sheet name="NYC FMR" sheetId="11" r:id="rId2"/>
    <sheet name="Hi-Opp only SAFMR" sheetId="12" r:id="rId3"/>
    <sheet name="All ZIPs FMR or SAFMR" sheetId="10" r:id="rId4"/>
    <sheet name="PS-EPS dynamic" sheetId="13" r:id="rId5"/>
    <sheet name="PS-EPS static" sheetId="17" r:id="rId6"/>
    <sheet name="NYCHA UA values" sheetId="18" r:id="rId7"/>
    <sheet name="Utility Options" sheetId="24" r:id="rId8"/>
    <sheet name="Calculator" sheetId="15" r:id="rId9"/>
  </sheets>
  <definedNames>
    <definedName name="_xlnm._FilterDatabase" localSheetId="2" hidden="1">'Hi-Opp only SAFMR'!$A$1:$M$138</definedName>
    <definedName name="_xlnm._FilterDatabase" localSheetId="5" hidden="1">'PS-EPS static'!$A$1:$A$215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9" i="12" l="1"/>
  <c r="I138" i="12"/>
  <c r="I137" i="12"/>
  <c r="I136" i="12"/>
  <c r="I135" i="12"/>
  <c r="I134" i="12"/>
  <c r="I133" i="12"/>
  <c r="I132" i="12"/>
  <c r="I131" i="12"/>
  <c r="I130" i="12"/>
  <c r="I129" i="12"/>
  <c r="I128" i="12"/>
  <c r="I127" i="12"/>
  <c r="I126" i="12"/>
  <c r="I125" i="12"/>
  <c r="I124" i="12"/>
  <c r="I123" i="12"/>
  <c r="I122" i="12"/>
  <c r="I121" i="12"/>
  <c r="I120" i="12"/>
  <c r="I119" i="12"/>
  <c r="I118" i="12"/>
  <c r="I117" i="12"/>
  <c r="I116" i="12"/>
  <c r="I115" i="12"/>
  <c r="I114" i="12"/>
  <c r="I113" i="12"/>
  <c r="I112" i="12"/>
  <c r="I111" i="12"/>
  <c r="I110" i="12"/>
  <c r="I109" i="12"/>
  <c r="I108" i="12"/>
  <c r="I107" i="12"/>
  <c r="I106" i="12"/>
  <c r="I105" i="12"/>
  <c r="I104" i="12"/>
  <c r="I103" i="12"/>
  <c r="I102" i="12"/>
  <c r="I101" i="12"/>
  <c r="I100" i="12"/>
  <c r="I99" i="12"/>
  <c r="I98" i="12"/>
  <c r="I97" i="12"/>
  <c r="I96" i="12"/>
  <c r="I95" i="12"/>
  <c r="I94" i="12"/>
  <c r="I93" i="12"/>
  <c r="I92" i="12"/>
  <c r="I91" i="12"/>
  <c r="I90" i="12"/>
  <c r="I89" i="12"/>
  <c r="I88" i="12"/>
  <c r="I87" i="12"/>
  <c r="I86" i="12"/>
  <c r="I85" i="12"/>
  <c r="I84" i="12"/>
  <c r="I83" i="12"/>
  <c r="I82" i="12"/>
  <c r="I81" i="12"/>
  <c r="I80" i="12"/>
  <c r="I79" i="12"/>
  <c r="I78" i="12"/>
  <c r="I77" i="12"/>
  <c r="I76" i="12"/>
  <c r="I75" i="12"/>
  <c r="I74" i="12"/>
  <c r="I73" i="12"/>
  <c r="I72" i="12"/>
  <c r="I71" i="12"/>
  <c r="I70" i="12"/>
  <c r="I69" i="12"/>
  <c r="I68" i="12"/>
  <c r="I67" i="12"/>
  <c r="I66" i="12"/>
  <c r="I65" i="12"/>
  <c r="I64" i="12"/>
  <c r="I63" i="12"/>
  <c r="I62" i="12"/>
  <c r="I61" i="12"/>
  <c r="I60" i="12"/>
  <c r="I59" i="12"/>
  <c r="I58" i="12"/>
  <c r="I57" i="12"/>
  <c r="I56" i="12"/>
  <c r="I55" i="12"/>
  <c r="I54" i="12"/>
  <c r="I53" i="12"/>
  <c r="I52" i="12"/>
  <c r="I51" i="12"/>
  <c r="I50" i="12"/>
  <c r="I49" i="12"/>
  <c r="I48" i="12"/>
  <c r="I47" i="12"/>
  <c r="I46" i="12"/>
  <c r="I45" i="12"/>
  <c r="I44" i="12"/>
  <c r="I43" i="12"/>
  <c r="I42" i="12"/>
  <c r="I41" i="12"/>
  <c r="I40" i="12"/>
  <c r="I39" i="12"/>
  <c r="I38" i="12"/>
  <c r="I37" i="12"/>
  <c r="I36" i="12"/>
  <c r="I35" i="12"/>
  <c r="I34" i="12"/>
  <c r="I33" i="12"/>
  <c r="I32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I15" i="12"/>
  <c r="I14" i="12"/>
  <c r="I13" i="12"/>
  <c r="I12" i="12"/>
  <c r="I11" i="12"/>
  <c r="I10" i="12"/>
  <c r="I9" i="12"/>
  <c r="I8" i="12"/>
  <c r="I7" i="12"/>
  <c r="I6" i="12"/>
  <c r="I5" i="12"/>
  <c r="I4" i="12"/>
  <c r="I3" i="12"/>
  <c r="H3" i="12"/>
  <c r="H4" i="12"/>
  <c r="H5" i="12"/>
  <c r="H6" i="12"/>
  <c r="H7" i="12"/>
  <c r="H8" i="12"/>
  <c r="H9" i="12"/>
  <c r="H10" i="12"/>
  <c r="H11" i="12"/>
  <c r="H12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0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28" i="12"/>
  <c r="H129" i="12"/>
  <c r="H130" i="12"/>
  <c r="H131" i="12"/>
  <c r="H132" i="12"/>
  <c r="H133" i="12"/>
  <c r="H134" i="12"/>
  <c r="H135" i="12"/>
  <c r="H136" i="12"/>
  <c r="H137" i="12"/>
  <c r="H138" i="12"/>
  <c r="H139" i="12"/>
  <c r="G3" i="12"/>
  <c r="G4" i="12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50" i="12"/>
  <c r="G51" i="12"/>
  <c r="G52" i="12"/>
  <c r="G53" i="12"/>
  <c r="G54" i="12"/>
  <c r="G55" i="12"/>
  <c r="G56" i="12"/>
  <c r="G57" i="12"/>
  <c r="G58" i="12"/>
  <c r="G59" i="12"/>
  <c r="G60" i="12"/>
  <c r="G61" i="12"/>
  <c r="G62" i="12"/>
  <c r="G63" i="12"/>
  <c r="G64" i="12"/>
  <c r="G65" i="12"/>
  <c r="G66" i="12"/>
  <c r="G67" i="12"/>
  <c r="G68" i="12"/>
  <c r="G69" i="12"/>
  <c r="G70" i="12"/>
  <c r="G71" i="12"/>
  <c r="G72" i="12"/>
  <c r="G73" i="12"/>
  <c r="G74" i="12"/>
  <c r="G75" i="12"/>
  <c r="G76" i="12"/>
  <c r="G77" i="12"/>
  <c r="G78" i="12"/>
  <c r="G79" i="12"/>
  <c r="G80" i="12"/>
  <c r="G81" i="12"/>
  <c r="G82" i="12"/>
  <c r="G83" i="12"/>
  <c r="G84" i="12"/>
  <c r="G85" i="12"/>
  <c r="G86" i="12"/>
  <c r="G87" i="12"/>
  <c r="G88" i="12"/>
  <c r="G89" i="12"/>
  <c r="G90" i="12"/>
  <c r="G91" i="12"/>
  <c r="G92" i="12"/>
  <c r="G93" i="12"/>
  <c r="G94" i="12"/>
  <c r="G95" i="12"/>
  <c r="G96" i="12"/>
  <c r="G97" i="12"/>
  <c r="G98" i="12"/>
  <c r="G99" i="12"/>
  <c r="G100" i="12"/>
  <c r="G101" i="12"/>
  <c r="G102" i="12"/>
  <c r="G103" i="12"/>
  <c r="G104" i="12"/>
  <c r="G105" i="12"/>
  <c r="G106" i="12"/>
  <c r="G107" i="12"/>
  <c r="G108" i="12"/>
  <c r="G109" i="12"/>
  <c r="G110" i="12"/>
  <c r="G111" i="12"/>
  <c r="G112" i="12"/>
  <c r="G113" i="12"/>
  <c r="G114" i="12"/>
  <c r="G115" i="12"/>
  <c r="G116" i="12"/>
  <c r="G117" i="12"/>
  <c r="G118" i="12"/>
  <c r="G119" i="12"/>
  <c r="G120" i="12"/>
  <c r="G121" i="12"/>
  <c r="G122" i="12"/>
  <c r="G123" i="12"/>
  <c r="G124" i="12"/>
  <c r="G125" i="12"/>
  <c r="G126" i="12"/>
  <c r="G127" i="12"/>
  <c r="G128" i="12"/>
  <c r="G129" i="12"/>
  <c r="G130" i="12"/>
  <c r="G131" i="12"/>
  <c r="G132" i="12"/>
  <c r="G133" i="12"/>
  <c r="G134" i="12"/>
  <c r="G135" i="12"/>
  <c r="G136" i="12"/>
  <c r="G137" i="12"/>
  <c r="G138" i="12"/>
  <c r="G139" i="12"/>
  <c r="F3" i="12"/>
  <c r="F4" i="12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2" i="12"/>
  <c r="E3" i="12"/>
  <c r="E4" i="12"/>
  <c r="E5" i="12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2" i="12"/>
  <c r="E33" i="12"/>
  <c r="E34" i="12"/>
  <c r="E35" i="12"/>
  <c r="E36" i="12"/>
  <c r="E37" i="12"/>
  <c r="E38" i="12"/>
  <c r="E39" i="12"/>
  <c r="E40" i="12"/>
  <c r="E41" i="12"/>
  <c r="E42" i="12"/>
  <c r="E43" i="12"/>
  <c r="E44" i="12"/>
  <c r="E45" i="12"/>
  <c r="E46" i="12"/>
  <c r="E47" i="12"/>
  <c r="E48" i="12"/>
  <c r="E49" i="12"/>
  <c r="E50" i="12"/>
  <c r="E51" i="12"/>
  <c r="E52" i="12"/>
  <c r="E53" i="12"/>
  <c r="E54" i="12"/>
  <c r="E55" i="12"/>
  <c r="E56" i="12"/>
  <c r="E57" i="12"/>
  <c r="E58" i="12"/>
  <c r="E59" i="12"/>
  <c r="E60" i="12"/>
  <c r="E61" i="12"/>
  <c r="E62" i="12"/>
  <c r="E63" i="12"/>
  <c r="E64" i="12"/>
  <c r="E65" i="12"/>
  <c r="E66" i="12"/>
  <c r="E67" i="12"/>
  <c r="E68" i="12"/>
  <c r="E69" i="12"/>
  <c r="E70" i="12"/>
  <c r="E71" i="12"/>
  <c r="E72" i="12"/>
  <c r="E73" i="12"/>
  <c r="E74" i="12"/>
  <c r="E75" i="12"/>
  <c r="E76" i="12"/>
  <c r="E77" i="12"/>
  <c r="E78" i="12"/>
  <c r="E79" i="12"/>
  <c r="E80" i="12"/>
  <c r="E81" i="12"/>
  <c r="E82" i="12"/>
  <c r="E83" i="12"/>
  <c r="E84" i="12"/>
  <c r="E85" i="12"/>
  <c r="E86" i="12"/>
  <c r="E87" i="12"/>
  <c r="E88" i="12"/>
  <c r="E89" i="12"/>
  <c r="E90" i="12"/>
  <c r="E91" i="12"/>
  <c r="E92" i="12"/>
  <c r="E93" i="12"/>
  <c r="E94" i="12"/>
  <c r="E95" i="12"/>
  <c r="E96" i="12"/>
  <c r="E97" i="12"/>
  <c r="E98" i="12"/>
  <c r="E99" i="12"/>
  <c r="E100" i="12"/>
  <c r="E101" i="12"/>
  <c r="E102" i="12"/>
  <c r="E103" i="12"/>
  <c r="E104" i="12"/>
  <c r="E105" i="12"/>
  <c r="E106" i="12"/>
  <c r="E107" i="12"/>
  <c r="E108" i="12"/>
  <c r="E109" i="12"/>
  <c r="E110" i="12"/>
  <c r="E111" i="12"/>
  <c r="E112" i="12"/>
  <c r="E113" i="12"/>
  <c r="E114" i="12"/>
  <c r="E115" i="12"/>
  <c r="E116" i="12"/>
  <c r="E117" i="12"/>
  <c r="E118" i="12"/>
  <c r="E119" i="12"/>
  <c r="E120" i="12"/>
  <c r="E121" i="12"/>
  <c r="E122" i="12"/>
  <c r="E123" i="12"/>
  <c r="E124" i="12"/>
  <c r="E125" i="12"/>
  <c r="E126" i="12"/>
  <c r="E127" i="12"/>
  <c r="E128" i="12"/>
  <c r="E129" i="12"/>
  <c r="E130" i="12"/>
  <c r="E131" i="12"/>
  <c r="E132" i="12"/>
  <c r="E133" i="12"/>
  <c r="E134" i="12"/>
  <c r="E135" i="12"/>
  <c r="E136" i="12"/>
  <c r="E137" i="12"/>
  <c r="E138" i="12"/>
  <c r="E139" i="12"/>
  <c r="E2" i="12"/>
  <c r="J2" i="11"/>
  <c r="I2" i="11"/>
  <c r="H2" i="11"/>
  <c r="G2" i="11"/>
  <c r="A2" i="11"/>
  <c r="I23" i="18" l="1" a="1"/>
  <c r="I23" i="18" s="1"/>
  <c r="I17" i="18" a="1"/>
  <c r="I17" i="18" s="1"/>
  <c r="I11" i="18" a="1"/>
  <c r="I11" i="18" s="1"/>
  <c r="I5" i="18" a="1"/>
  <c r="I5" i="18" s="1"/>
  <c r="T9" i="24"/>
  <c r="I2" i="12"/>
  <c r="H2" i="12"/>
  <c r="C113" i="12"/>
  <c r="C164" i="10" s="1"/>
  <c r="G2" i="12"/>
  <c r="D106" i="12"/>
  <c r="D108" i="12"/>
  <c r="D109" i="12"/>
  <c r="D110" i="12"/>
  <c r="D118" i="12"/>
  <c r="D120" i="12"/>
  <c r="D121" i="12"/>
  <c r="D122" i="12"/>
  <c r="D130" i="12"/>
  <c r="D132" i="12"/>
  <c r="D133" i="12"/>
  <c r="D134" i="12"/>
  <c r="C111" i="12"/>
  <c r="C162" i="10" s="1"/>
  <c r="D162" i="10" s="1"/>
  <c r="C123" i="12"/>
  <c r="C179" i="10" s="1"/>
  <c r="F179" i="10" s="1"/>
  <c r="C135" i="12"/>
  <c r="C200" i="10" s="1"/>
  <c r="D107" i="12"/>
  <c r="D111" i="12"/>
  <c r="D124" i="12"/>
  <c r="D125" i="12"/>
  <c r="D127" i="12"/>
  <c r="D135" i="12"/>
  <c r="D136" i="12"/>
  <c r="D137" i="12"/>
  <c r="D138" i="12"/>
  <c r="D139" i="12"/>
  <c r="D114" i="12"/>
  <c r="D119" i="12"/>
  <c r="D123" i="12"/>
  <c r="D126" i="12"/>
  <c r="D131" i="12"/>
  <c r="C127" i="12"/>
  <c r="C183" i="10" s="1"/>
  <c r="C3" i="10"/>
  <c r="C9" i="10"/>
  <c r="H9" i="10" s="1"/>
  <c r="C26" i="10"/>
  <c r="D26" i="10" s="1"/>
  <c r="C28" i="10"/>
  <c r="D28" i="10" s="1"/>
  <c r="C29" i="10"/>
  <c r="C30" i="10"/>
  <c r="F30" i="10" s="1"/>
  <c r="C31" i="10"/>
  <c r="E31" i="10" s="1"/>
  <c r="C34" i="10"/>
  <c r="C36" i="10"/>
  <c r="F36" i="10" s="1"/>
  <c r="C38" i="10"/>
  <c r="F38" i="10" s="1"/>
  <c r="C71" i="10"/>
  <c r="H71" i="10" s="1"/>
  <c r="C72" i="10"/>
  <c r="C73" i="10"/>
  <c r="C80" i="10"/>
  <c r="M80" i="10" s="1"/>
  <c r="C81" i="10"/>
  <c r="D81" i="10" s="1"/>
  <c r="C84" i="10"/>
  <c r="C85" i="10"/>
  <c r="C86" i="10"/>
  <c r="D86" i="10" s="1"/>
  <c r="C87" i="10"/>
  <c r="C88" i="10"/>
  <c r="C89" i="10"/>
  <c r="C90" i="10"/>
  <c r="D90" i="10" s="1"/>
  <c r="C91" i="10"/>
  <c r="D91" i="10" s="1"/>
  <c r="C92" i="10"/>
  <c r="H92" i="10" s="1"/>
  <c r="C93" i="10"/>
  <c r="H93" i="10" s="1"/>
  <c r="C99" i="10"/>
  <c r="E99" i="10" s="1"/>
  <c r="C100" i="10"/>
  <c r="C101" i="10"/>
  <c r="C102" i="10"/>
  <c r="D102" i="10" s="1"/>
  <c r="C103" i="10"/>
  <c r="D103" i="10" s="1"/>
  <c r="C105" i="10"/>
  <c r="G105" i="10" s="1"/>
  <c r="C106" i="10"/>
  <c r="C107" i="10"/>
  <c r="G107" i="10" s="1"/>
  <c r="C108" i="10"/>
  <c r="G108" i="10" s="1"/>
  <c r="C109" i="10"/>
  <c r="C112" i="10"/>
  <c r="C121" i="10"/>
  <c r="C124" i="10"/>
  <c r="C125" i="10"/>
  <c r="E125" i="10" s="1"/>
  <c r="C126" i="10"/>
  <c r="H126" i="10" s="1"/>
  <c r="C128" i="10"/>
  <c r="I128" i="10" s="1"/>
  <c r="C130" i="10"/>
  <c r="C131" i="10"/>
  <c r="F131" i="10" s="1"/>
  <c r="C134" i="10"/>
  <c r="F134" i="10" s="1"/>
  <c r="C139" i="10"/>
  <c r="D139" i="10" s="1"/>
  <c r="C143" i="10"/>
  <c r="D143" i="10" s="1"/>
  <c r="C144" i="10"/>
  <c r="F144" i="10" s="1"/>
  <c r="C150" i="10"/>
  <c r="I150" i="10" s="1"/>
  <c r="C153" i="10"/>
  <c r="H153" i="10" s="1"/>
  <c r="C154" i="10"/>
  <c r="E154" i="10" s="1"/>
  <c r="C156" i="10"/>
  <c r="G156" i="10" s="1"/>
  <c r="C173" i="10"/>
  <c r="C174" i="10"/>
  <c r="F174" i="10" s="1"/>
  <c r="C175" i="10"/>
  <c r="F175" i="10" s="1"/>
  <c r="C176" i="10"/>
  <c r="D176" i="10" s="1"/>
  <c r="C177" i="10"/>
  <c r="H177" i="10" s="1"/>
  <c r="C184" i="10"/>
  <c r="C190" i="10"/>
  <c r="E190" i="10" s="1"/>
  <c r="C191" i="10"/>
  <c r="D191" i="10" s="1"/>
  <c r="C192" i="10"/>
  <c r="C193" i="10"/>
  <c r="C194" i="10"/>
  <c r="D194" i="10" s="1"/>
  <c r="C195" i="10"/>
  <c r="C197" i="10"/>
  <c r="E197" i="10" s="1"/>
  <c r="C198" i="10"/>
  <c r="C202" i="10"/>
  <c r="C203" i="10"/>
  <c r="G203" i="10" s="1"/>
  <c r="C204" i="10"/>
  <c r="D204" i="10" s="1"/>
  <c r="C206" i="10"/>
  <c r="D206" i="10" s="1"/>
  <c r="C207" i="10"/>
  <c r="C208" i="10"/>
  <c r="C209" i="10"/>
  <c r="C210" i="10"/>
  <c r="C211" i="10"/>
  <c r="D211" i="10" s="1"/>
  <c r="C212" i="10"/>
  <c r="C213" i="10"/>
  <c r="H213" i="10" s="1"/>
  <c r="C115" i="12" l="1"/>
  <c r="C166" i="10" s="1"/>
  <c r="E166" i="10" s="1"/>
  <c r="C133" i="12"/>
  <c r="C196" i="10" s="1"/>
  <c r="E196" i="10" s="1"/>
  <c r="C121" i="12"/>
  <c r="C172" i="10" s="1"/>
  <c r="M172" i="10" s="1"/>
  <c r="C109" i="12"/>
  <c r="C160" i="10" s="1"/>
  <c r="D160" i="10" s="1"/>
  <c r="C112" i="12"/>
  <c r="C163" i="10" s="1"/>
  <c r="I163" i="10" s="1"/>
  <c r="C110" i="12"/>
  <c r="C161" i="10" s="1"/>
  <c r="G161" i="10" s="1"/>
  <c r="C106" i="12"/>
  <c r="C157" i="10" s="1"/>
  <c r="L157" i="10" s="1"/>
  <c r="D115" i="12"/>
  <c r="C139" i="12"/>
  <c r="C215" i="10" s="1"/>
  <c r="H215" i="10" s="1"/>
  <c r="C126" i="12"/>
  <c r="C182" i="10" s="1"/>
  <c r="D182" i="10" s="1"/>
  <c r="C114" i="12"/>
  <c r="C165" i="10" s="1"/>
  <c r="E165" i="10" s="1"/>
  <c r="C132" i="12"/>
  <c r="C189" i="10" s="1"/>
  <c r="E189" i="10" s="1"/>
  <c r="C120" i="12"/>
  <c r="C171" i="10" s="1"/>
  <c r="D171" i="10" s="1"/>
  <c r="C125" i="12"/>
  <c r="C181" i="10" s="1"/>
  <c r="H181" i="10" s="1"/>
  <c r="C131" i="12"/>
  <c r="C188" i="10" s="1"/>
  <c r="I188" i="10" s="1"/>
  <c r="C119" i="12"/>
  <c r="C170" i="10" s="1"/>
  <c r="D170" i="10" s="1"/>
  <c r="C130" i="12"/>
  <c r="C187" i="10" s="1"/>
  <c r="D187" i="10" s="1"/>
  <c r="C118" i="12"/>
  <c r="C169" i="10" s="1"/>
  <c r="H169" i="10" s="1"/>
  <c r="C138" i="12"/>
  <c r="C214" i="10" s="1"/>
  <c r="G214" i="10" s="1"/>
  <c r="C122" i="12"/>
  <c r="C178" i="10" s="1"/>
  <c r="E178" i="10" s="1"/>
  <c r="C107" i="12"/>
  <c r="C158" i="10" s="1"/>
  <c r="D158" i="10" s="1"/>
  <c r="D113" i="12"/>
  <c r="D164" i="10" s="1"/>
  <c r="C137" i="12"/>
  <c r="C205" i="10" s="1"/>
  <c r="G205" i="10" s="1"/>
  <c r="D112" i="12"/>
  <c r="C134" i="12"/>
  <c r="C199" i="10" s="1"/>
  <c r="I199" i="10" s="1"/>
  <c r="C136" i="12"/>
  <c r="C201" i="10" s="1"/>
  <c r="I201" i="10" s="1"/>
  <c r="C124" i="12"/>
  <c r="C180" i="10" s="1"/>
  <c r="F180" i="10" s="1"/>
  <c r="M139" i="12"/>
  <c r="L139" i="12"/>
  <c r="K139" i="12"/>
  <c r="J139" i="12"/>
  <c r="M138" i="12"/>
  <c r="L138" i="12"/>
  <c r="K138" i="12"/>
  <c r="J138" i="12"/>
  <c r="M137" i="12"/>
  <c r="L137" i="12"/>
  <c r="K137" i="12"/>
  <c r="J137" i="12"/>
  <c r="M136" i="12"/>
  <c r="L136" i="12"/>
  <c r="K136" i="12"/>
  <c r="J136" i="12"/>
  <c r="M135" i="12"/>
  <c r="L135" i="12"/>
  <c r="K135" i="12"/>
  <c r="J135" i="12"/>
  <c r="M134" i="12"/>
  <c r="L134" i="12"/>
  <c r="K134" i="12"/>
  <c r="J134" i="12"/>
  <c r="M133" i="12"/>
  <c r="L133" i="12"/>
  <c r="K133" i="12"/>
  <c r="J133" i="12"/>
  <c r="M132" i="12"/>
  <c r="L132" i="12"/>
  <c r="K132" i="12"/>
  <c r="J132" i="12"/>
  <c r="M131" i="12"/>
  <c r="L131" i="12"/>
  <c r="K131" i="12"/>
  <c r="J131" i="12"/>
  <c r="M130" i="12"/>
  <c r="L130" i="12"/>
  <c r="K130" i="12"/>
  <c r="J130" i="12"/>
  <c r="M129" i="12"/>
  <c r="L129" i="12"/>
  <c r="K129" i="12"/>
  <c r="J129" i="12"/>
  <c r="M128" i="12"/>
  <c r="L128" i="12"/>
  <c r="K128" i="12"/>
  <c r="J128" i="12"/>
  <c r="M127" i="12"/>
  <c r="L127" i="12"/>
  <c r="K127" i="12"/>
  <c r="J127" i="12"/>
  <c r="M126" i="12"/>
  <c r="L126" i="12"/>
  <c r="K126" i="12"/>
  <c r="J126" i="12"/>
  <c r="M125" i="12"/>
  <c r="L125" i="12"/>
  <c r="K125" i="12"/>
  <c r="J125" i="12"/>
  <c r="M124" i="12"/>
  <c r="L124" i="12"/>
  <c r="K124" i="12"/>
  <c r="J124" i="12"/>
  <c r="M123" i="12"/>
  <c r="L123" i="12"/>
  <c r="K123" i="12"/>
  <c r="J123" i="12"/>
  <c r="M122" i="12"/>
  <c r="L122" i="12"/>
  <c r="K122" i="12"/>
  <c r="J122" i="12"/>
  <c r="M121" i="12"/>
  <c r="L121" i="12"/>
  <c r="K121" i="12"/>
  <c r="J121" i="12"/>
  <c r="M120" i="12"/>
  <c r="L120" i="12"/>
  <c r="K120" i="12"/>
  <c r="J120" i="12"/>
  <c r="M119" i="12"/>
  <c r="L119" i="12"/>
  <c r="K119" i="12"/>
  <c r="J119" i="12"/>
  <c r="M118" i="12"/>
  <c r="L118" i="12"/>
  <c r="K118" i="12"/>
  <c r="J118" i="12"/>
  <c r="M117" i="12"/>
  <c r="L117" i="12"/>
  <c r="K117" i="12"/>
  <c r="J117" i="12"/>
  <c r="M116" i="12"/>
  <c r="L116" i="12"/>
  <c r="K116" i="12"/>
  <c r="J116" i="12"/>
  <c r="M115" i="12"/>
  <c r="L115" i="12"/>
  <c r="K115" i="12"/>
  <c r="J115" i="12"/>
  <c r="M114" i="12"/>
  <c r="L114" i="12"/>
  <c r="K114" i="12"/>
  <c r="J114" i="12"/>
  <c r="M113" i="12"/>
  <c r="L113" i="12"/>
  <c r="K113" i="12"/>
  <c r="J113" i="12"/>
  <c r="M112" i="12"/>
  <c r="L112" i="12"/>
  <c r="K112" i="12"/>
  <c r="J112" i="12"/>
  <c r="M111" i="12"/>
  <c r="L111" i="12"/>
  <c r="K111" i="12"/>
  <c r="J111" i="12"/>
  <c r="M110" i="12"/>
  <c r="L110" i="12"/>
  <c r="K110" i="12"/>
  <c r="J110" i="12"/>
  <c r="M109" i="12"/>
  <c r="L109" i="12"/>
  <c r="K109" i="12"/>
  <c r="J109" i="12"/>
  <c r="M108" i="12"/>
  <c r="L108" i="12"/>
  <c r="K108" i="12"/>
  <c r="J108" i="12"/>
  <c r="M107" i="12"/>
  <c r="L107" i="12"/>
  <c r="K107" i="12"/>
  <c r="J107" i="12"/>
  <c r="M106" i="12"/>
  <c r="L106" i="12"/>
  <c r="K106" i="12"/>
  <c r="J106" i="12"/>
  <c r="C108" i="12"/>
  <c r="C159" i="10" s="1"/>
  <c r="F159" i="10" s="1"/>
  <c r="C129" i="12"/>
  <c r="C186" i="10" s="1"/>
  <c r="I186" i="10" s="1"/>
  <c r="C117" i="12"/>
  <c r="C168" i="10" s="1"/>
  <c r="I168" i="10" s="1"/>
  <c r="C128" i="12"/>
  <c r="C185" i="10" s="1"/>
  <c r="C116" i="12"/>
  <c r="C167" i="10" s="1"/>
  <c r="I167" i="10" s="1"/>
  <c r="D129" i="12"/>
  <c r="D117" i="12"/>
  <c r="D128" i="12"/>
  <c r="D116" i="12"/>
  <c r="D134" i="10"/>
  <c r="F150" i="10"/>
  <c r="D9" i="10"/>
  <c r="E38" i="10"/>
  <c r="G93" i="10"/>
  <c r="D177" i="10"/>
  <c r="D105" i="10"/>
  <c r="F102" i="10"/>
  <c r="E26" i="10"/>
  <c r="F86" i="10"/>
  <c r="D93" i="10"/>
  <c r="D38" i="10"/>
  <c r="F71" i="10"/>
  <c r="D36" i="10"/>
  <c r="D153" i="10"/>
  <c r="D31" i="10"/>
  <c r="E90" i="10"/>
  <c r="E9" i="10"/>
  <c r="H179" i="10"/>
  <c r="D213" i="10"/>
  <c r="F31" i="10"/>
  <c r="J101" i="10"/>
  <c r="K101" i="10"/>
  <c r="L101" i="10"/>
  <c r="M101" i="10"/>
  <c r="H101" i="10"/>
  <c r="D101" i="10"/>
  <c r="G101" i="10"/>
  <c r="E101" i="10"/>
  <c r="F101" i="10"/>
  <c r="K210" i="10"/>
  <c r="L210" i="10"/>
  <c r="M210" i="10"/>
  <c r="G210" i="10"/>
  <c r="J210" i="10"/>
  <c r="H210" i="10"/>
  <c r="D210" i="10"/>
  <c r="E210" i="10"/>
  <c r="F210" i="10"/>
  <c r="K173" i="10"/>
  <c r="L173" i="10"/>
  <c r="M173" i="10"/>
  <c r="I173" i="10"/>
  <c r="J173" i="10"/>
  <c r="H173" i="10"/>
  <c r="G173" i="10"/>
  <c r="F173" i="10"/>
  <c r="D173" i="10"/>
  <c r="J88" i="10"/>
  <c r="K88" i="10"/>
  <c r="L88" i="10"/>
  <c r="M88" i="10"/>
  <c r="F88" i="10"/>
  <c r="H88" i="10"/>
  <c r="D88" i="10"/>
  <c r="G88" i="10"/>
  <c r="I88" i="10"/>
  <c r="E88" i="10"/>
  <c r="D175" i="10"/>
  <c r="I210" i="10"/>
  <c r="K193" i="10"/>
  <c r="L193" i="10"/>
  <c r="M193" i="10"/>
  <c r="J193" i="10"/>
  <c r="H193" i="10"/>
  <c r="D193" i="10"/>
  <c r="I193" i="10"/>
  <c r="E193" i="10"/>
  <c r="G193" i="10"/>
  <c r="F193" i="10"/>
  <c r="J89" i="10"/>
  <c r="K89" i="10"/>
  <c r="L89" i="10"/>
  <c r="M89" i="10"/>
  <c r="I89" i="10"/>
  <c r="H89" i="10"/>
  <c r="F89" i="10"/>
  <c r="D89" i="10"/>
  <c r="G89" i="10"/>
  <c r="E89" i="10"/>
  <c r="K209" i="10"/>
  <c r="L209" i="10"/>
  <c r="M209" i="10"/>
  <c r="I209" i="10"/>
  <c r="J209" i="10"/>
  <c r="H209" i="10"/>
  <c r="G209" i="10"/>
  <c r="D209" i="10"/>
  <c r="F209" i="10"/>
  <c r="K197" i="10"/>
  <c r="L197" i="10"/>
  <c r="M197" i="10"/>
  <c r="I197" i="10"/>
  <c r="J197" i="10"/>
  <c r="H197" i="10"/>
  <c r="D197" i="10"/>
  <c r="G197" i="10"/>
  <c r="F197" i="10"/>
  <c r="J125" i="10"/>
  <c r="K125" i="10"/>
  <c r="L125" i="10"/>
  <c r="M125" i="10"/>
  <c r="H125" i="10"/>
  <c r="G125" i="10"/>
  <c r="F125" i="10"/>
  <c r="D125" i="10"/>
  <c r="I125" i="10"/>
  <c r="J100" i="10"/>
  <c r="K100" i="10"/>
  <c r="L100" i="10"/>
  <c r="M100" i="10"/>
  <c r="I100" i="10"/>
  <c r="F100" i="10"/>
  <c r="H100" i="10"/>
  <c r="D100" i="10"/>
  <c r="G100" i="10"/>
  <c r="E100" i="10"/>
  <c r="K208" i="10"/>
  <c r="L208" i="10"/>
  <c r="M208" i="10"/>
  <c r="F208" i="10"/>
  <c r="J208" i="10"/>
  <c r="H208" i="10"/>
  <c r="G208" i="10"/>
  <c r="D208" i="10"/>
  <c r="E208" i="10"/>
  <c r="I208" i="10"/>
  <c r="G196" i="10"/>
  <c r="K184" i="10"/>
  <c r="L184" i="10"/>
  <c r="M184" i="10"/>
  <c r="F184" i="10"/>
  <c r="J184" i="10"/>
  <c r="H184" i="10"/>
  <c r="D184" i="10"/>
  <c r="E184" i="10"/>
  <c r="I184" i="10"/>
  <c r="G184" i="10"/>
  <c r="J124" i="10"/>
  <c r="K124" i="10"/>
  <c r="L124" i="10"/>
  <c r="M124" i="10"/>
  <c r="F124" i="10"/>
  <c r="I124" i="10"/>
  <c r="H124" i="10"/>
  <c r="D124" i="10"/>
  <c r="E124" i="10"/>
  <c r="J112" i="10"/>
  <c r="K112" i="10"/>
  <c r="L112" i="10"/>
  <c r="M112" i="10"/>
  <c r="F112" i="10"/>
  <c r="H112" i="10"/>
  <c r="I112" i="10"/>
  <c r="G112" i="10"/>
  <c r="D112" i="10"/>
  <c r="E112" i="10"/>
  <c r="J99" i="10"/>
  <c r="K99" i="10"/>
  <c r="L99" i="10"/>
  <c r="M99" i="10"/>
  <c r="I99" i="10"/>
  <c r="H99" i="10"/>
  <c r="D99" i="10"/>
  <c r="G99" i="10"/>
  <c r="F99" i="10"/>
  <c r="J87" i="10"/>
  <c r="K87" i="10"/>
  <c r="L87" i="10"/>
  <c r="M87" i="10"/>
  <c r="I87" i="10"/>
  <c r="F87" i="10"/>
  <c r="D87" i="10"/>
  <c r="H87" i="10"/>
  <c r="G87" i="10"/>
  <c r="E87" i="10"/>
  <c r="G124" i="10"/>
  <c r="J211" i="10"/>
  <c r="K211" i="10"/>
  <c r="L211" i="10"/>
  <c r="M211" i="10"/>
  <c r="H211" i="10"/>
  <c r="G211" i="10"/>
  <c r="I211" i="10"/>
  <c r="E211" i="10"/>
  <c r="F211" i="10"/>
  <c r="K198" i="10"/>
  <c r="L198" i="10"/>
  <c r="M198" i="10"/>
  <c r="J198" i="10"/>
  <c r="G198" i="10"/>
  <c r="I198" i="10"/>
  <c r="D198" i="10"/>
  <c r="E198" i="10"/>
  <c r="H198" i="10"/>
  <c r="K207" i="10"/>
  <c r="L207" i="10"/>
  <c r="M207" i="10"/>
  <c r="J207" i="10"/>
  <c r="I207" i="10"/>
  <c r="G207" i="10"/>
  <c r="D207" i="10"/>
  <c r="H207" i="10"/>
  <c r="E207" i="10"/>
  <c r="K195" i="10"/>
  <c r="L195" i="10"/>
  <c r="M195" i="10"/>
  <c r="J195" i="10"/>
  <c r="I195" i="10"/>
  <c r="D195" i="10"/>
  <c r="G195" i="10"/>
  <c r="E195" i="10"/>
  <c r="H195" i="10"/>
  <c r="F195" i="10"/>
  <c r="J212" i="10"/>
  <c r="K212" i="10"/>
  <c r="L212" i="10"/>
  <c r="F212" i="10"/>
  <c r="M212" i="10"/>
  <c r="I212" i="10"/>
  <c r="G212" i="10"/>
  <c r="H212" i="10"/>
  <c r="D212" i="10"/>
  <c r="E212" i="10"/>
  <c r="I183" i="10"/>
  <c r="F183" i="10"/>
  <c r="H183" i="10"/>
  <c r="D183" i="10"/>
  <c r="E183" i="10"/>
  <c r="G183" i="10"/>
  <c r="K85" i="10"/>
  <c r="L85" i="10"/>
  <c r="M85" i="10"/>
  <c r="J85" i="10"/>
  <c r="H85" i="10"/>
  <c r="D85" i="10"/>
  <c r="G85" i="10"/>
  <c r="I85" i="10"/>
  <c r="F85" i="10"/>
  <c r="K73" i="10"/>
  <c r="L73" i="10"/>
  <c r="M73" i="10"/>
  <c r="J73" i="10"/>
  <c r="I73" i="10"/>
  <c r="H73" i="10"/>
  <c r="D73" i="10"/>
  <c r="F73" i="10"/>
  <c r="E73" i="10"/>
  <c r="G73" i="10"/>
  <c r="E173" i="10"/>
  <c r="H157" i="10"/>
  <c r="K121" i="10"/>
  <c r="L121" i="10"/>
  <c r="M121" i="10"/>
  <c r="J121" i="10"/>
  <c r="I121" i="10"/>
  <c r="H121" i="10"/>
  <c r="D121" i="10"/>
  <c r="F121" i="10"/>
  <c r="E121" i="10"/>
  <c r="G121" i="10"/>
  <c r="K109" i="10"/>
  <c r="L109" i="10"/>
  <c r="M109" i="10"/>
  <c r="J109" i="10"/>
  <c r="H109" i="10"/>
  <c r="G109" i="10"/>
  <c r="D109" i="10"/>
  <c r="I109" i="10"/>
  <c r="E109" i="10"/>
  <c r="F109" i="10"/>
  <c r="L84" i="10"/>
  <c r="M84" i="10"/>
  <c r="J84" i="10"/>
  <c r="I84" i="10"/>
  <c r="H84" i="10"/>
  <c r="G84" i="10"/>
  <c r="E84" i="10"/>
  <c r="K84" i="10"/>
  <c r="F84" i="10"/>
  <c r="L72" i="10"/>
  <c r="M72" i="10"/>
  <c r="J72" i="10"/>
  <c r="H72" i="10"/>
  <c r="K72" i="10"/>
  <c r="F72" i="10"/>
  <c r="I72" i="10"/>
  <c r="E72" i="10"/>
  <c r="G72" i="10"/>
  <c r="I101" i="10"/>
  <c r="L204" i="10"/>
  <c r="M204" i="10"/>
  <c r="H204" i="10"/>
  <c r="J204" i="10"/>
  <c r="K204" i="10"/>
  <c r="E204" i="10"/>
  <c r="F204" i="10"/>
  <c r="I204" i="10"/>
  <c r="L192" i="10"/>
  <c r="M192" i="10"/>
  <c r="H192" i="10"/>
  <c r="K192" i="10"/>
  <c r="I192" i="10"/>
  <c r="E192" i="10"/>
  <c r="G192" i="10"/>
  <c r="L156" i="10"/>
  <c r="M156" i="10"/>
  <c r="J156" i="10"/>
  <c r="K156" i="10"/>
  <c r="H156" i="10"/>
  <c r="I156" i="10"/>
  <c r="E156" i="10"/>
  <c r="F156" i="10"/>
  <c r="L144" i="10"/>
  <c r="M144" i="10"/>
  <c r="J144" i="10"/>
  <c r="K144" i="10"/>
  <c r="H144" i="10"/>
  <c r="I144" i="10"/>
  <c r="E144" i="10"/>
  <c r="G144" i="10"/>
  <c r="L108" i="10"/>
  <c r="M108" i="10"/>
  <c r="J108" i="10"/>
  <c r="K108" i="10"/>
  <c r="H108" i="10"/>
  <c r="I108" i="10"/>
  <c r="E108" i="10"/>
  <c r="F108" i="10"/>
  <c r="M34" i="10"/>
  <c r="I34" i="10"/>
  <c r="J34" i="10"/>
  <c r="K34" i="10"/>
  <c r="L34" i="10"/>
  <c r="E34" i="10"/>
  <c r="G34" i="10"/>
  <c r="F34" i="10"/>
  <c r="D34" i="10"/>
  <c r="H34" i="10"/>
  <c r="E85" i="10"/>
  <c r="J192" i="10"/>
  <c r="D192" i="10"/>
  <c r="D156" i="10"/>
  <c r="D84" i="10"/>
  <c r="M202" i="10"/>
  <c r="J202" i="10"/>
  <c r="K202" i="10"/>
  <c r="L202" i="10"/>
  <c r="I202" i="10"/>
  <c r="H202" i="10"/>
  <c r="F202" i="10"/>
  <c r="G202" i="10"/>
  <c r="D202" i="10"/>
  <c r="M190" i="10"/>
  <c r="J190" i="10"/>
  <c r="K190" i="10"/>
  <c r="L190" i="10"/>
  <c r="I190" i="10"/>
  <c r="G190" i="10"/>
  <c r="F190" i="10"/>
  <c r="H190" i="10"/>
  <c r="D190" i="10"/>
  <c r="F178" i="10"/>
  <c r="D178" i="10"/>
  <c r="I166" i="10"/>
  <c r="G166" i="10"/>
  <c r="D166" i="10"/>
  <c r="F166" i="10"/>
  <c r="M154" i="10"/>
  <c r="J154" i="10"/>
  <c r="K154" i="10"/>
  <c r="I154" i="10"/>
  <c r="F154" i="10"/>
  <c r="L154" i="10"/>
  <c r="H154" i="10"/>
  <c r="G154" i="10"/>
  <c r="D154" i="10"/>
  <c r="M130" i="10"/>
  <c r="I130" i="10"/>
  <c r="J130" i="10"/>
  <c r="K130" i="10"/>
  <c r="L130" i="10"/>
  <c r="G130" i="10"/>
  <c r="H130" i="10"/>
  <c r="F130" i="10"/>
  <c r="D130" i="10"/>
  <c r="M106" i="10"/>
  <c r="I106" i="10"/>
  <c r="J106" i="10"/>
  <c r="K106" i="10"/>
  <c r="L106" i="10"/>
  <c r="E106" i="10"/>
  <c r="F106" i="10"/>
  <c r="H106" i="10"/>
  <c r="G106" i="10"/>
  <c r="D106" i="10"/>
  <c r="M214" i="10"/>
  <c r="H214" i="10"/>
  <c r="F207" i="10"/>
  <c r="G204" i="10"/>
  <c r="F200" i="10"/>
  <c r="I200" i="10"/>
  <c r="G200" i="10"/>
  <c r="D200" i="10"/>
  <c r="E200" i="10"/>
  <c r="H200" i="10"/>
  <c r="J103" i="10"/>
  <c r="K103" i="10"/>
  <c r="L103" i="10"/>
  <c r="M103" i="10"/>
  <c r="H103" i="10"/>
  <c r="G103" i="10"/>
  <c r="I103" i="10"/>
  <c r="F103" i="10"/>
  <c r="E103" i="10"/>
  <c r="J91" i="10"/>
  <c r="K91" i="10"/>
  <c r="L91" i="10"/>
  <c r="M91" i="10"/>
  <c r="H91" i="10"/>
  <c r="I91" i="10"/>
  <c r="G91" i="10"/>
  <c r="E91" i="10"/>
  <c r="F91" i="10"/>
  <c r="J29" i="10"/>
  <c r="K29" i="10"/>
  <c r="L29" i="10"/>
  <c r="M29" i="10"/>
  <c r="I29" i="10"/>
  <c r="H29" i="10"/>
  <c r="G29" i="10"/>
  <c r="F29" i="10"/>
  <c r="D29" i="10"/>
  <c r="E29" i="10"/>
  <c r="E209" i="10"/>
  <c r="F198" i="10"/>
  <c r="J175" i="10"/>
  <c r="K175" i="10"/>
  <c r="L175" i="10"/>
  <c r="M175" i="10"/>
  <c r="H175" i="10"/>
  <c r="G175" i="10"/>
  <c r="I175" i="10"/>
  <c r="E175" i="10"/>
  <c r="J139" i="10"/>
  <c r="K139" i="10"/>
  <c r="L139" i="10"/>
  <c r="M139" i="10"/>
  <c r="H139" i="10"/>
  <c r="I139" i="10"/>
  <c r="G139" i="10"/>
  <c r="F139" i="10"/>
  <c r="E139" i="10"/>
  <c r="J3" i="10"/>
  <c r="K3" i="10"/>
  <c r="L3" i="10"/>
  <c r="M3" i="10"/>
  <c r="I3" i="10"/>
  <c r="G3" i="10"/>
  <c r="E3" i="10"/>
  <c r="D3" i="10"/>
  <c r="H3" i="10"/>
  <c r="F3" i="10"/>
  <c r="D144" i="10"/>
  <c r="D108" i="10"/>
  <c r="D72" i="10"/>
  <c r="E202" i="10"/>
  <c r="E130" i="10"/>
  <c r="F192" i="10"/>
  <c r="G172" i="10"/>
  <c r="K206" i="10"/>
  <c r="L206" i="10"/>
  <c r="M206" i="10"/>
  <c r="G206" i="10"/>
  <c r="J206" i="10"/>
  <c r="I206" i="10"/>
  <c r="K194" i="10"/>
  <c r="L194" i="10"/>
  <c r="M194" i="10"/>
  <c r="J194" i="10"/>
  <c r="G194" i="10"/>
  <c r="I194" i="10"/>
  <c r="K134" i="10"/>
  <c r="L134" i="10"/>
  <c r="M134" i="10"/>
  <c r="G134" i="10"/>
  <c r="J134" i="10"/>
  <c r="K86" i="10"/>
  <c r="L86" i="10"/>
  <c r="M86" i="10"/>
  <c r="I86" i="10"/>
  <c r="J86" i="10"/>
  <c r="G86" i="10"/>
  <c r="K38" i="10"/>
  <c r="L38" i="10"/>
  <c r="M38" i="10"/>
  <c r="J38" i="10"/>
  <c r="I38" i="10"/>
  <c r="G38" i="10"/>
  <c r="K26" i="10"/>
  <c r="L26" i="10"/>
  <c r="M26" i="10"/>
  <c r="J26" i="10"/>
  <c r="G26" i="10"/>
  <c r="I26" i="10"/>
  <c r="D203" i="10"/>
  <c r="D179" i="10"/>
  <c r="D131" i="10"/>
  <c r="D107" i="10"/>
  <c r="D71" i="10"/>
  <c r="E213" i="10"/>
  <c r="E177" i="10"/>
  <c r="E153" i="10"/>
  <c r="G92" i="10"/>
  <c r="I164" i="10"/>
  <c r="E176" i="10"/>
  <c r="E164" i="10"/>
  <c r="E128" i="10"/>
  <c r="E102" i="10"/>
  <c r="I134" i="10"/>
  <c r="L36" i="10"/>
  <c r="M36" i="10"/>
  <c r="J36" i="10"/>
  <c r="I36" i="10"/>
  <c r="H36" i="10"/>
  <c r="K36" i="10"/>
  <c r="E28" i="10"/>
  <c r="F194" i="10"/>
  <c r="F162" i="10"/>
  <c r="G153" i="10"/>
  <c r="H176" i="10"/>
  <c r="H134" i="10"/>
  <c r="I162" i="10"/>
  <c r="I215" i="10"/>
  <c r="L203" i="10"/>
  <c r="M203" i="10"/>
  <c r="K203" i="10"/>
  <c r="J203" i="10"/>
  <c r="I203" i="10"/>
  <c r="L191" i="10"/>
  <c r="M191" i="10"/>
  <c r="K191" i="10"/>
  <c r="I191" i="10"/>
  <c r="J191" i="10"/>
  <c r="I179" i="10"/>
  <c r="L143" i="10"/>
  <c r="M143" i="10"/>
  <c r="J143" i="10"/>
  <c r="K143" i="10"/>
  <c r="I143" i="10"/>
  <c r="L131" i="10"/>
  <c r="M131" i="10"/>
  <c r="J131" i="10"/>
  <c r="K131" i="10"/>
  <c r="I131" i="10"/>
  <c r="L107" i="10"/>
  <c r="M107" i="10"/>
  <c r="J107" i="10"/>
  <c r="K107" i="10"/>
  <c r="I107" i="10"/>
  <c r="E107" i="10"/>
  <c r="L71" i="10"/>
  <c r="M71" i="10"/>
  <c r="J71" i="10"/>
  <c r="K71" i="10"/>
  <c r="I71" i="10"/>
  <c r="E71" i="10"/>
  <c r="D128" i="10"/>
  <c r="D92" i="10"/>
  <c r="D80" i="10"/>
  <c r="E174" i="10"/>
  <c r="E162" i="10"/>
  <c r="E150" i="10"/>
  <c r="E126" i="10"/>
  <c r="E86" i="10"/>
  <c r="G71" i="10"/>
  <c r="H194" i="10"/>
  <c r="H174" i="10"/>
  <c r="H131" i="10"/>
  <c r="H30" i="10"/>
  <c r="I80" i="10"/>
  <c r="H191" i="10"/>
  <c r="H90" i="10"/>
  <c r="M213" i="10"/>
  <c r="J213" i="10"/>
  <c r="K213" i="10"/>
  <c r="L213" i="10"/>
  <c r="F213" i="10"/>
  <c r="M201" i="10"/>
  <c r="J201" i="10"/>
  <c r="M177" i="10"/>
  <c r="J177" i="10"/>
  <c r="K177" i="10"/>
  <c r="L177" i="10"/>
  <c r="F177" i="10"/>
  <c r="M153" i="10"/>
  <c r="I153" i="10"/>
  <c r="J153" i="10"/>
  <c r="K153" i="10"/>
  <c r="L153" i="10"/>
  <c r="F153" i="10"/>
  <c r="M105" i="10"/>
  <c r="I105" i="10"/>
  <c r="J105" i="10"/>
  <c r="K105" i="10"/>
  <c r="L105" i="10"/>
  <c r="F105" i="10"/>
  <c r="M93" i="10"/>
  <c r="I93" i="10"/>
  <c r="J93" i="10"/>
  <c r="K93" i="10"/>
  <c r="L93" i="10"/>
  <c r="F93" i="10"/>
  <c r="M81" i="10"/>
  <c r="I81" i="10"/>
  <c r="J81" i="10"/>
  <c r="K81" i="10"/>
  <c r="L81" i="10"/>
  <c r="F81" i="10"/>
  <c r="M9" i="10"/>
  <c r="I9" i="10"/>
  <c r="J9" i="10"/>
  <c r="K9" i="10"/>
  <c r="L9" i="10"/>
  <c r="G9" i="10"/>
  <c r="F9" i="10"/>
  <c r="D174" i="10"/>
  <c r="D150" i="10"/>
  <c r="D126" i="10"/>
  <c r="D30" i="10"/>
  <c r="F206" i="10"/>
  <c r="F191" i="10"/>
  <c r="F143" i="10"/>
  <c r="F126" i="10"/>
  <c r="G213" i="10"/>
  <c r="G36" i="10"/>
  <c r="H150" i="10"/>
  <c r="H107" i="10"/>
  <c r="H26" i="10"/>
  <c r="I177" i="10"/>
  <c r="J176" i="10"/>
  <c r="K176" i="10"/>
  <c r="L176" i="10"/>
  <c r="M176" i="10"/>
  <c r="F176" i="10"/>
  <c r="F164" i="10"/>
  <c r="J128" i="10"/>
  <c r="K128" i="10"/>
  <c r="L128" i="10"/>
  <c r="M128" i="10"/>
  <c r="F128" i="10"/>
  <c r="J92" i="10"/>
  <c r="K92" i="10"/>
  <c r="L92" i="10"/>
  <c r="M92" i="10"/>
  <c r="I92" i="10"/>
  <c r="F92" i="10"/>
  <c r="J80" i="10"/>
  <c r="K80" i="10"/>
  <c r="L80" i="10"/>
  <c r="F80" i="10"/>
  <c r="E81" i="10"/>
  <c r="G179" i="10"/>
  <c r="G164" i="10"/>
  <c r="G131" i="10"/>
  <c r="H128" i="10"/>
  <c r="H86" i="10"/>
  <c r="I176" i="10"/>
  <c r="J31" i="10"/>
  <c r="K31" i="10"/>
  <c r="L31" i="10"/>
  <c r="M31" i="10"/>
  <c r="H31" i="10"/>
  <c r="I31" i="10"/>
  <c r="G31" i="10"/>
  <c r="E206" i="10"/>
  <c r="E194" i="10"/>
  <c r="E134" i="10"/>
  <c r="E80" i="10"/>
  <c r="H105" i="10"/>
  <c r="K174" i="10"/>
  <c r="L174" i="10"/>
  <c r="M174" i="10"/>
  <c r="J174" i="10"/>
  <c r="G174" i="10"/>
  <c r="G162" i="10"/>
  <c r="J150" i="10"/>
  <c r="K150" i="10"/>
  <c r="L150" i="10"/>
  <c r="M150" i="10"/>
  <c r="G150" i="10"/>
  <c r="J126" i="10"/>
  <c r="K126" i="10"/>
  <c r="L126" i="10"/>
  <c r="M126" i="10"/>
  <c r="I126" i="10"/>
  <c r="G126" i="10"/>
  <c r="J102" i="10"/>
  <c r="K102" i="10"/>
  <c r="L102" i="10"/>
  <c r="M102" i="10"/>
  <c r="I102" i="10"/>
  <c r="G102" i="10"/>
  <c r="J90" i="10"/>
  <c r="K90" i="10"/>
  <c r="L90" i="10"/>
  <c r="M90" i="10"/>
  <c r="I90" i="10"/>
  <c r="G90" i="10"/>
  <c r="J30" i="10"/>
  <c r="K30" i="10"/>
  <c r="L30" i="10"/>
  <c r="M30" i="10"/>
  <c r="E30" i="10"/>
  <c r="I30" i="10"/>
  <c r="G30" i="10"/>
  <c r="E93" i="10"/>
  <c r="F203" i="10"/>
  <c r="F107" i="10"/>
  <c r="F90" i="10"/>
  <c r="F26" i="10"/>
  <c r="G177" i="10"/>
  <c r="G81" i="10"/>
  <c r="H206" i="10"/>
  <c r="H143" i="10"/>
  <c r="I213" i="10"/>
  <c r="I174" i="10"/>
  <c r="E92" i="10"/>
  <c r="E36" i="10"/>
  <c r="G191" i="10"/>
  <c r="G176" i="10"/>
  <c r="G143" i="10"/>
  <c r="G128" i="10"/>
  <c r="G80" i="10"/>
  <c r="H203" i="10"/>
  <c r="H164" i="10"/>
  <c r="H102" i="10"/>
  <c r="H81" i="10"/>
  <c r="J28" i="10"/>
  <c r="K28" i="10"/>
  <c r="L28" i="10"/>
  <c r="M28" i="10"/>
  <c r="F28" i="10"/>
  <c r="I28" i="10"/>
  <c r="H28" i="10"/>
  <c r="E203" i="10"/>
  <c r="E191" i="10"/>
  <c r="E179" i="10"/>
  <c r="E143" i="10"/>
  <c r="E131" i="10"/>
  <c r="E105" i="10"/>
  <c r="G28" i="10"/>
  <c r="H162" i="10"/>
  <c r="H80" i="10"/>
  <c r="H38" i="10"/>
  <c r="D10" i="15"/>
  <c r="H166" i="10" l="1"/>
  <c r="I160" i="10"/>
  <c r="I214" i="10"/>
  <c r="H158" i="10"/>
  <c r="E182" i="10"/>
  <c r="F163" i="10"/>
  <c r="K157" i="10"/>
  <c r="H165" i="10"/>
  <c r="F186" i="10"/>
  <c r="E186" i="10"/>
  <c r="D215" i="10"/>
  <c r="G186" i="10"/>
  <c r="K215" i="10"/>
  <c r="J186" i="10"/>
  <c r="M215" i="10"/>
  <c r="H186" i="10"/>
  <c r="M186" i="10"/>
  <c r="L215" i="10"/>
  <c r="E215" i="10"/>
  <c r="L186" i="10"/>
  <c r="G215" i="10"/>
  <c r="K186" i="10"/>
  <c r="J215" i="10"/>
  <c r="H182" i="10"/>
  <c r="I196" i="10"/>
  <c r="E187" i="10"/>
  <c r="E163" i="10"/>
  <c r="H178" i="10"/>
  <c r="D196" i="10"/>
  <c r="D172" i="10"/>
  <c r="F187" i="10"/>
  <c r="G163" i="10"/>
  <c r="G187" i="10"/>
  <c r="H163" i="10"/>
  <c r="H187" i="10"/>
  <c r="I182" i="10"/>
  <c r="H172" i="10"/>
  <c r="G182" i="10"/>
  <c r="K172" i="10"/>
  <c r="G165" i="10"/>
  <c r="M157" i="10"/>
  <c r="F214" i="10"/>
  <c r="L214" i="10"/>
  <c r="G160" i="10"/>
  <c r="H196" i="10"/>
  <c r="I187" i="10"/>
  <c r="G178" i="10"/>
  <c r="E161" i="10"/>
  <c r="E160" i="10"/>
  <c r="H160" i="10"/>
  <c r="F196" i="10"/>
  <c r="F160" i="10"/>
  <c r="E172" i="10"/>
  <c r="I172" i="10"/>
  <c r="F172" i="10"/>
  <c r="G171" i="10"/>
  <c r="J172" i="10"/>
  <c r="D161" i="10"/>
  <c r="H161" i="10"/>
  <c r="I171" i="10"/>
  <c r="I165" i="10"/>
  <c r="L172" i="10"/>
  <c r="F165" i="10"/>
  <c r="E157" i="10"/>
  <c r="F161" i="10"/>
  <c r="D214" i="10"/>
  <c r="G157" i="10"/>
  <c r="I161" i="10"/>
  <c r="J157" i="10"/>
  <c r="F182" i="10"/>
  <c r="I178" i="10"/>
  <c r="F171" i="10"/>
  <c r="G180" i="10"/>
  <c r="E180" i="10"/>
  <c r="F181" i="10"/>
  <c r="H180" i="10"/>
  <c r="E201" i="10"/>
  <c r="G188" i="10"/>
  <c r="I181" i="10"/>
  <c r="E188" i="10"/>
  <c r="G181" i="10"/>
  <c r="H201" i="10"/>
  <c r="D188" i="10"/>
  <c r="E181" i="10"/>
  <c r="G201" i="10"/>
  <c r="H188" i="10"/>
  <c r="D181" i="10"/>
  <c r="D180" i="10"/>
  <c r="F188" i="10"/>
  <c r="F201" i="10"/>
  <c r="K201" i="10"/>
  <c r="I180" i="10"/>
  <c r="L201" i="10"/>
  <c r="H170" i="10"/>
  <c r="I205" i="10"/>
  <c r="M170" i="10"/>
  <c r="I170" i="10"/>
  <c r="G170" i="10"/>
  <c r="F170" i="10"/>
  <c r="E170" i="10"/>
  <c r="J170" i="10"/>
  <c r="K170" i="10"/>
  <c r="F215" i="10"/>
  <c r="D165" i="10"/>
  <c r="D163" i="10"/>
  <c r="H189" i="10"/>
  <c r="G167" i="10"/>
  <c r="K214" i="10"/>
  <c r="D189" i="10"/>
  <c r="I189" i="10"/>
  <c r="G169" i="10"/>
  <c r="H199" i="10"/>
  <c r="G189" i="10"/>
  <c r="F189" i="10"/>
  <c r="J214" i="10"/>
  <c r="E169" i="10"/>
  <c r="H171" i="10"/>
  <c r="F157" i="10"/>
  <c r="F169" i="10"/>
  <c r="E171" i="10"/>
  <c r="D169" i="10"/>
  <c r="D157" i="10"/>
  <c r="I169" i="10"/>
  <c r="E214" i="10"/>
  <c r="I157" i="10"/>
  <c r="J185" i="10"/>
  <c r="D168" i="10"/>
  <c r="F205" i="10"/>
  <c r="D205" i="10"/>
  <c r="E159" i="10"/>
  <c r="H205" i="10"/>
  <c r="I158" i="10"/>
  <c r="D159" i="10"/>
  <c r="E158" i="10"/>
  <c r="G159" i="10"/>
  <c r="E205" i="10"/>
  <c r="I159" i="10"/>
  <c r="G168" i="10"/>
  <c r="F158" i="10"/>
  <c r="E168" i="10"/>
  <c r="L170" i="10"/>
  <c r="F168" i="10"/>
  <c r="G158" i="10"/>
  <c r="H168" i="10"/>
  <c r="F199" i="10"/>
  <c r="G199" i="10"/>
  <c r="L199" i="10"/>
  <c r="K199" i="10"/>
  <c r="J199" i="10"/>
  <c r="D186" i="10"/>
  <c r="E167" i="10"/>
  <c r="F185" i="10"/>
  <c r="H167" i="10"/>
  <c r="H185" i="10"/>
  <c r="D201" i="10"/>
  <c r="L185" i="10"/>
  <c r="M199" i="10"/>
  <c r="E199" i="10"/>
  <c r="D199" i="10"/>
  <c r="I185" i="10"/>
  <c r="D167" i="10"/>
  <c r="H159" i="10"/>
  <c r="F167" i="10"/>
  <c r="M185" i="10"/>
  <c r="K185" i="10"/>
  <c r="E185" i="10"/>
  <c r="G185" i="10"/>
  <c r="D185" i="10"/>
  <c r="B7" i="18"/>
  <c r="C7" i="18"/>
  <c r="D7" i="18"/>
  <c r="E7" i="18"/>
  <c r="F7" i="18"/>
  <c r="G7" i="18"/>
  <c r="Q9" i="24" l="1"/>
  <c r="R9" i="24"/>
  <c r="S9" i="24"/>
  <c r="U9" i="24"/>
  <c r="Q10" i="24"/>
  <c r="R10" i="24"/>
  <c r="S10" i="24"/>
  <c r="T10" i="24"/>
  <c r="U10" i="24"/>
  <c r="Q11" i="24"/>
  <c r="R11" i="24"/>
  <c r="S11" i="24"/>
  <c r="T11" i="24"/>
  <c r="U11" i="24"/>
  <c r="Q12" i="24"/>
  <c r="R12" i="24"/>
  <c r="S12" i="24"/>
  <c r="T12" i="24"/>
  <c r="U12" i="24"/>
  <c r="Q13" i="24"/>
  <c r="R13" i="24"/>
  <c r="S13" i="24"/>
  <c r="T13" i="24"/>
  <c r="U13" i="24"/>
  <c r="Q14" i="24"/>
  <c r="R14" i="24"/>
  <c r="S14" i="24"/>
  <c r="T14" i="24"/>
  <c r="U14" i="24"/>
  <c r="Q15" i="24"/>
  <c r="R15" i="24"/>
  <c r="S15" i="24"/>
  <c r="T15" i="24"/>
  <c r="U15" i="24"/>
  <c r="Q16" i="24"/>
  <c r="R16" i="24"/>
  <c r="S16" i="24"/>
  <c r="T16" i="24"/>
  <c r="U16" i="24"/>
  <c r="Q17" i="24"/>
  <c r="R17" i="24"/>
  <c r="S17" i="24"/>
  <c r="T17" i="24"/>
  <c r="U17" i="24"/>
  <c r="Q18" i="24"/>
  <c r="R18" i="24"/>
  <c r="S18" i="24"/>
  <c r="T18" i="24"/>
  <c r="U18" i="24"/>
  <c r="B13" i="18" l="1"/>
  <c r="C13" i="18"/>
  <c r="D13" i="18"/>
  <c r="E13" i="18"/>
  <c r="F13" i="18"/>
  <c r="G13" i="18"/>
  <c r="B19" i="18"/>
  <c r="C19" i="18"/>
  <c r="D19" i="18"/>
  <c r="E19" i="18"/>
  <c r="F19" i="18"/>
  <c r="G19" i="18"/>
  <c r="J104" i="12" l="1"/>
  <c r="J87" i="12"/>
  <c r="J86" i="12"/>
  <c r="J84" i="12"/>
  <c r="J82" i="12"/>
  <c r="K78" i="12"/>
  <c r="M77" i="12"/>
  <c r="D77" i="12" l="1"/>
  <c r="C77" i="12"/>
  <c r="C113" i="10" s="1"/>
  <c r="D78" i="12"/>
  <c r="C78" i="12"/>
  <c r="C114" i="10" s="1"/>
  <c r="D82" i="12"/>
  <c r="C82" i="12"/>
  <c r="C118" i="10" s="1"/>
  <c r="D84" i="12"/>
  <c r="C84" i="12"/>
  <c r="C120" i="10" s="1"/>
  <c r="D86" i="12"/>
  <c r="C86" i="12"/>
  <c r="C123" i="10" s="1"/>
  <c r="D87" i="12"/>
  <c r="C87" i="12"/>
  <c r="C127" i="10" s="1"/>
  <c r="D104" i="12"/>
  <c r="C104" i="12"/>
  <c r="C152" i="10" s="1"/>
  <c r="C109" i="13"/>
  <c r="N109" i="13" s="1"/>
  <c r="D109" i="13" s="1"/>
  <c r="C112" i="13"/>
  <c r="N112" i="13" s="1"/>
  <c r="D112" i="13" s="1"/>
  <c r="A109" i="17"/>
  <c r="A112" i="17"/>
  <c r="K104" i="12"/>
  <c r="L104" i="12"/>
  <c r="M104" i="12"/>
  <c r="M87" i="12"/>
  <c r="L87" i="12"/>
  <c r="K87" i="12"/>
  <c r="K77" i="12"/>
  <c r="M86" i="12"/>
  <c r="L86" i="12"/>
  <c r="K86" i="12"/>
  <c r="L77" i="12"/>
  <c r="M84" i="12"/>
  <c r="L84" i="12"/>
  <c r="K84" i="12"/>
  <c r="J77" i="12"/>
  <c r="L82" i="12"/>
  <c r="M82" i="12"/>
  <c r="K82" i="12"/>
  <c r="L78" i="12"/>
  <c r="J78" i="12"/>
  <c r="M78" i="12"/>
  <c r="H152" i="10" l="1"/>
  <c r="E152" i="10"/>
  <c r="D152" i="10"/>
  <c r="G152" i="10"/>
  <c r="J152" i="10"/>
  <c r="K152" i="10"/>
  <c r="L152" i="10"/>
  <c r="M152" i="10"/>
  <c r="I152" i="10"/>
  <c r="F152" i="10"/>
  <c r="F127" i="10"/>
  <c r="D127" i="10"/>
  <c r="J127" i="10"/>
  <c r="K127" i="10"/>
  <c r="L127" i="10"/>
  <c r="M127" i="10"/>
  <c r="H127" i="10"/>
  <c r="I127" i="10"/>
  <c r="G127" i="10"/>
  <c r="E127" i="10"/>
  <c r="J123" i="10"/>
  <c r="K123" i="10"/>
  <c r="L123" i="10"/>
  <c r="M123" i="10"/>
  <c r="I123" i="10"/>
  <c r="H123" i="10"/>
  <c r="D123" i="10"/>
  <c r="F123" i="10"/>
  <c r="E123" i="10"/>
  <c r="G123" i="10"/>
  <c r="L120" i="10"/>
  <c r="M120" i="10"/>
  <c r="J120" i="10"/>
  <c r="K120" i="10"/>
  <c r="H120" i="10"/>
  <c r="F120" i="10"/>
  <c r="E120" i="10"/>
  <c r="I120" i="10"/>
  <c r="G120" i="10"/>
  <c r="D120" i="10"/>
  <c r="H118" i="10"/>
  <c r="E118" i="10"/>
  <c r="M118" i="10"/>
  <c r="I118" i="10"/>
  <c r="J118" i="10"/>
  <c r="K118" i="10"/>
  <c r="L118" i="10"/>
  <c r="G118" i="10"/>
  <c r="D118" i="10"/>
  <c r="F118" i="10"/>
  <c r="D114" i="10"/>
  <c r="F114" i="10"/>
  <c r="H114" i="10"/>
  <c r="E114" i="10"/>
  <c r="J114" i="10"/>
  <c r="K114" i="10"/>
  <c r="L114" i="10"/>
  <c r="M114" i="10"/>
  <c r="I114" i="10"/>
  <c r="G114" i="10"/>
  <c r="J113" i="10"/>
  <c r="K113" i="10"/>
  <c r="L113" i="10"/>
  <c r="M113" i="10"/>
  <c r="H113" i="10"/>
  <c r="I113" i="10"/>
  <c r="G113" i="10"/>
  <c r="D113" i="10"/>
  <c r="F113" i="10"/>
  <c r="E113" i="10"/>
  <c r="E109" i="13"/>
  <c r="G109" i="13"/>
  <c r="H112" i="13"/>
  <c r="M109" i="13"/>
  <c r="L109" i="13"/>
  <c r="H109" i="13"/>
  <c r="F112" i="13"/>
  <c r="J109" i="13"/>
  <c r="K112" i="13"/>
  <c r="J112" i="13"/>
  <c r="I109" i="13"/>
  <c r="F109" i="13"/>
  <c r="I112" i="13"/>
  <c r="K109" i="13"/>
  <c r="M112" i="13"/>
  <c r="G112" i="13"/>
  <c r="E112" i="13"/>
  <c r="L112" i="13"/>
  <c r="B5" i="15"/>
  <c r="D14" i="15" l="1"/>
  <c r="D13" i="15"/>
  <c r="D12" i="15"/>
  <c r="D11" i="15"/>
  <c r="B17" i="15" l="1"/>
  <c r="M205" i="10" l="1"/>
  <c r="K105" i="12"/>
  <c r="J91" i="12"/>
  <c r="J88" i="12"/>
  <c r="J69" i="12"/>
  <c r="J70" i="12"/>
  <c r="K71" i="12"/>
  <c r="M61" i="12"/>
  <c r="J29" i="12"/>
  <c r="J26" i="12"/>
  <c r="J25" i="12"/>
  <c r="D24" i="12" l="1"/>
  <c r="D26" i="12"/>
  <c r="C26" i="12"/>
  <c r="C33" i="10" s="1"/>
  <c r="D25" i="12"/>
  <c r="C25" i="12"/>
  <c r="C32" i="10" s="1"/>
  <c r="D29" i="12"/>
  <c r="C29" i="12"/>
  <c r="C39" i="10" s="1"/>
  <c r="D61" i="12"/>
  <c r="C61" i="12"/>
  <c r="C74" i="10" s="1"/>
  <c r="D71" i="12"/>
  <c r="C71" i="12"/>
  <c r="C96" i="10" s="1"/>
  <c r="D70" i="12"/>
  <c r="C70" i="12"/>
  <c r="C95" i="10" s="1"/>
  <c r="D69" i="12"/>
  <c r="C69" i="12"/>
  <c r="C94" i="10" s="1"/>
  <c r="D88" i="12"/>
  <c r="C88" i="12"/>
  <c r="C129" i="10" s="1"/>
  <c r="D91" i="12"/>
  <c r="C91" i="12"/>
  <c r="C135" i="10" s="1"/>
  <c r="D105" i="12"/>
  <c r="C105" i="12"/>
  <c r="C155" i="10" s="1"/>
  <c r="M105" i="12"/>
  <c r="J105" i="12"/>
  <c r="L29" i="12"/>
  <c r="K61" i="12"/>
  <c r="M91" i="12"/>
  <c r="L61" i="12"/>
  <c r="M88" i="12"/>
  <c r="J61" i="12"/>
  <c r="L91" i="12"/>
  <c r="K205" i="10"/>
  <c r="J205" i="10"/>
  <c r="L205" i="10"/>
  <c r="K26" i="12"/>
  <c r="M29" i="12"/>
  <c r="K29" i="12"/>
  <c r="M71" i="12"/>
  <c r="L71" i="12"/>
  <c r="M69" i="12"/>
  <c r="L69" i="12"/>
  <c r="K69" i="12"/>
  <c r="L105" i="12"/>
  <c r="K91" i="12"/>
  <c r="L88" i="12"/>
  <c r="K88" i="12"/>
  <c r="M70" i="12"/>
  <c r="J71" i="12"/>
  <c r="L70" i="12"/>
  <c r="K70" i="12"/>
  <c r="M25" i="12"/>
  <c r="L25" i="12"/>
  <c r="K25" i="12"/>
  <c r="M26" i="12"/>
  <c r="L26" i="12"/>
  <c r="H155" i="10" l="1"/>
  <c r="D155" i="10"/>
  <c r="G155" i="10"/>
  <c r="L155" i="10"/>
  <c r="M155" i="10"/>
  <c r="J155" i="10"/>
  <c r="K155" i="10"/>
  <c r="I155" i="10"/>
  <c r="F155" i="10"/>
  <c r="E155" i="10"/>
  <c r="J135" i="10"/>
  <c r="K135" i="10"/>
  <c r="L135" i="10"/>
  <c r="M135" i="10"/>
  <c r="I135" i="10"/>
  <c r="F135" i="10"/>
  <c r="D135" i="10"/>
  <c r="E135" i="10"/>
  <c r="G135" i="10"/>
  <c r="H135" i="10"/>
  <c r="E129" i="10"/>
  <c r="D129" i="10"/>
  <c r="M129" i="10"/>
  <c r="I129" i="10"/>
  <c r="J129" i="10"/>
  <c r="K129" i="10"/>
  <c r="L129" i="10"/>
  <c r="F129" i="10"/>
  <c r="H129" i="10"/>
  <c r="G129" i="10"/>
  <c r="M94" i="10"/>
  <c r="I94" i="10"/>
  <c r="J94" i="10"/>
  <c r="K94" i="10"/>
  <c r="L94" i="10"/>
  <c r="E94" i="10"/>
  <c r="G94" i="10"/>
  <c r="F94" i="10"/>
  <c r="H94" i="10"/>
  <c r="D94" i="10"/>
  <c r="H95" i="10"/>
  <c r="D95" i="10"/>
  <c r="L95" i="10"/>
  <c r="M95" i="10"/>
  <c r="J95" i="10"/>
  <c r="K95" i="10"/>
  <c r="I95" i="10"/>
  <c r="E95" i="10"/>
  <c r="F95" i="10"/>
  <c r="G95" i="10"/>
  <c r="D96" i="10"/>
  <c r="L96" i="10"/>
  <c r="M96" i="10"/>
  <c r="J96" i="10"/>
  <c r="K96" i="10"/>
  <c r="H96" i="10"/>
  <c r="I96" i="10"/>
  <c r="G96" i="10"/>
  <c r="E96" i="10"/>
  <c r="F96" i="10"/>
  <c r="D74" i="10"/>
  <c r="K74" i="10"/>
  <c r="L74" i="10"/>
  <c r="M74" i="10"/>
  <c r="J74" i="10"/>
  <c r="G74" i="10"/>
  <c r="I74" i="10"/>
  <c r="E74" i="10"/>
  <c r="H74" i="10"/>
  <c r="F74" i="10"/>
  <c r="J39" i="10"/>
  <c r="K39" i="10"/>
  <c r="L39" i="10"/>
  <c r="M39" i="10"/>
  <c r="I39" i="10"/>
  <c r="F39" i="10"/>
  <c r="H39" i="10"/>
  <c r="D39" i="10"/>
  <c r="E39" i="10"/>
  <c r="G39" i="10"/>
  <c r="D32" i="10"/>
  <c r="E32" i="10"/>
  <c r="H32" i="10"/>
  <c r="J32" i="10"/>
  <c r="K32" i="10"/>
  <c r="L32" i="10"/>
  <c r="M32" i="10"/>
  <c r="F32" i="10"/>
  <c r="G32" i="10"/>
  <c r="I32" i="10"/>
  <c r="M33" i="10"/>
  <c r="I33" i="10"/>
  <c r="J33" i="10"/>
  <c r="K33" i="10"/>
  <c r="L33" i="10"/>
  <c r="G33" i="10"/>
  <c r="F33" i="10"/>
  <c r="E33" i="10"/>
  <c r="D33" i="10"/>
  <c r="H33" i="10"/>
  <c r="A92" i="17"/>
  <c r="C92" i="13"/>
  <c r="N92" i="13" s="1"/>
  <c r="A86" i="17"/>
  <c r="C86" i="13"/>
  <c r="N86" i="13" s="1"/>
  <c r="A154" i="17"/>
  <c r="C154" i="13"/>
  <c r="N154" i="13" s="1"/>
  <c r="A208" i="17"/>
  <c r="C208" i="13"/>
  <c r="N208" i="13" s="1"/>
  <c r="A80" i="17"/>
  <c r="C80" i="13"/>
  <c r="N80" i="13" s="1"/>
  <c r="A3" i="17"/>
  <c r="C3" i="13"/>
  <c r="N3" i="13" s="1"/>
  <c r="D3" i="13" s="1"/>
  <c r="A213" i="17"/>
  <c r="C213" i="13"/>
  <c r="N213" i="13" s="1"/>
  <c r="A195" i="17"/>
  <c r="C195" i="13"/>
  <c r="N195" i="13" s="1"/>
  <c r="A177" i="17"/>
  <c r="C177" i="13"/>
  <c r="N177" i="13" s="1"/>
  <c r="A103" i="17"/>
  <c r="C103" i="13"/>
  <c r="N103" i="13" s="1"/>
  <c r="A91" i="17"/>
  <c r="C91" i="13"/>
  <c r="N91" i="13" s="1"/>
  <c r="A85" i="17"/>
  <c r="C85" i="13"/>
  <c r="N85" i="13" s="1"/>
  <c r="A73" i="17"/>
  <c r="C73" i="13"/>
  <c r="N73" i="13" s="1"/>
  <c r="A31" i="17"/>
  <c r="C31" i="13"/>
  <c r="N31" i="13" s="1"/>
  <c r="A28" i="17"/>
  <c r="C28" i="13"/>
  <c r="N28" i="13" s="1"/>
  <c r="A212" i="17"/>
  <c r="C212" i="13"/>
  <c r="N212" i="13" s="1"/>
  <c r="A194" i="17"/>
  <c r="C194" i="13"/>
  <c r="N194" i="13" s="1"/>
  <c r="A176" i="17"/>
  <c r="C176" i="13"/>
  <c r="N176" i="13" s="1"/>
  <c r="A108" i="17"/>
  <c r="C108" i="13"/>
  <c r="N108" i="13" s="1"/>
  <c r="A102" i="17"/>
  <c r="C102" i="13"/>
  <c r="N102" i="13" s="1"/>
  <c r="A90" i="17"/>
  <c r="C90" i="13"/>
  <c r="N90" i="13" s="1"/>
  <c r="A84" i="17"/>
  <c r="C84" i="13"/>
  <c r="N84" i="13" s="1"/>
  <c r="A72" i="17"/>
  <c r="C72" i="13"/>
  <c r="N72" i="13" s="1"/>
  <c r="A36" i="17"/>
  <c r="C36" i="13"/>
  <c r="N36" i="13" s="1"/>
  <c r="A30" i="17"/>
  <c r="C30" i="13"/>
  <c r="N30" i="13" s="1"/>
  <c r="A9" i="17"/>
  <c r="C9" i="13"/>
  <c r="N9" i="13" s="1"/>
  <c r="A211" i="17"/>
  <c r="C211" i="13"/>
  <c r="N211" i="13" s="1"/>
  <c r="A193" i="17"/>
  <c r="C193" i="13"/>
  <c r="N193" i="13" s="1"/>
  <c r="A175" i="17"/>
  <c r="C175" i="13"/>
  <c r="N175" i="13" s="1"/>
  <c r="A107" i="17"/>
  <c r="C107" i="13"/>
  <c r="N107" i="13" s="1"/>
  <c r="A101" i="17"/>
  <c r="C101" i="13"/>
  <c r="N101" i="13" s="1"/>
  <c r="A89" i="17"/>
  <c r="C89" i="13"/>
  <c r="N89" i="13" s="1"/>
  <c r="A71" i="17"/>
  <c r="C71" i="13"/>
  <c r="N71" i="13" s="1"/>
  <c r="A29" i="17"/>
  <c r="C29" i="13"/>
  <c r="N29" i="13" s="1"/>
  <c r="A26" i="17"/>
  <c r="C26" i="13"/>
  <c r="N26" i="13" s="1"/>
  <c r="A210" i="17"/>
  <c r="C210" i="13"/>
  <c r="N210" i="13" s="1"/>
  <c r="A204" i="17"/>
  <c r="C204" i="13"/>
  <c r="N204" i="13" s="1"/>
  <c r="A192" i="17"/>
  <c r="C192" i="13"/>
  <c r="N192" i="13" s="1"/>
  <c r="A126" i="17"/>
  <c r="C126" i="13"/>
  <c r="N126" i="13" s="1"/>
  <c r="A114" i="17"/>
  <c r="C114" i="13"/>
  <c r="N114" i="13" s="1"/>
  <c r="A106" i="17"/>
  <c r="C106" i="13"/>
  <c r="N106" i="13" s="1"/>
  <c r="A100" i="17"/>
  <c r="C100" i="13"/>
  <c r="N100" i="13" s="1"/>
  <c r="A88" i="17"/>
  <c r="C88" i="13"/>
  <c r="N88" i="13" s="1"/>
  <c r="A34" i="17"/>
  <c r="C34" i="13"/>
  <c r="N34" i="13" s="1"/>
  <c r="A209" i="17"/>
  <c r="C209" i="13"/>
  <c r="N209" i="13" s="1"/>
  <c r="A125" i="17"/>
  <c r="C125" i="13"/>
  <c r="N125" i="13" s="1"/>
  <c r="A105" i="17"/>
  <c r="C105" i="13"/>
  <c r="N105" i="13" s="1"/>
  <c r="A99" i="17"/>
  <c r="C99" i="13"/>
  <c r="N99" i="13" s="1"/>
  <c r="A93" i="17"/>
  <c r="C93" i="13"/>
  <c r="N93" i="13" s="1"/>
  <c r="A87" i="17"/>
  <c r="C87" i="13"/>
  <c r="N87" i="13" s="1"/>
  <c r="A81" i="17"/>
  <c r="C81" i="13"/>
  <c r="N81" i="13" s="1"/>
  <c r="A38" i="17"/>
  <c r="C38" i="13"/>
  <c r="N38" i="13" s="1"/>
  <c r="I30" i="13" l="1"/>
  <c r="I84" i="13"/>
  <c r="I108" i="13"/>
  <c r="H38" i="13"/>
  <c r="I81" i="13"/>
  <c r="I105" i="13"/>
  <c r="H154" i="13"/>
  <c r="I211" i="13"/>
  <c r="I195" i="13"/>
  <c r="H125" i="13"/>
  <c r="I93" i="13"/>
  <c r="I125" i="13"/>
  <c r="H89" i="13"/>
  <c r="H92" i="13"/>
  <c r="I88" i="13"/>
  <c r="I204" i="13"/>
  <c r="I89" i="13"/>
  <c r="I175" i="13"/>
  <c r="H36" i="13"/>
  <c r="H90" i="13"/>
  <c r="I194" i="13"/>
  <c r="E92" i="13"/>
  <c r="H177" i="13"/>
  <c r="F86" i="13"/>
  <c r="H175" i="13"/>
  <c r="F30" i="13"/>
  <c r="E108" i="13"/>
  <c r="H30" i="13"/>
  <c r="H84" i="13"/>
  <c r="H108" i="13"/>
  <c r="I154" i="13"/>
  <c r="H28" i="13"/>
  <c r="H176" i="13"/>
  <c r="H193" i="13"/>
  <c r="I99" i="13"/>
  <c r="I193" i="13"/>
  <c r="H72" i="13"/>
  <c r="H102" i="13"/>
  <c r="I177" i="13"/>
  <c r="H194" i="13"/>
  <c r="I106" i="13"/>
  <c r="I192" i="13"/>
  <c r="I92" i="13"/>
  <c r="E213" i="13"/>
  <c r="G91" i="13"/>
  <c r="E125" i="13"/>
  <c r="E9" i="13"/>
  <c r="I87" i="13"/>
  <c r="I209" i="13"/>
  <c r="E89" i="13"/>
  <c r="G213" i="13"/>
  <c r="H9" i="13"/>
  <c r="I31" i="13"/>
  <c r="I91" i="13"/>
  <c r="I9" i="13"/>
  <c r="H31" i="13"/>
  <c r="H91" i="13"/>
  <c r="H126" i="13"/>
  <c r="I100" i="13"/>
  <c r="I126" i="13"/>
  <c r="I210" i="13"/>
  <c r="I72" i="13"/>
  <c r="I102" i="13"/>
  <c r="H86" i="13"/>
  <c r="G26" i="13"/>
  <c r="I212" i="13"/>
  <c r="H73" i="13"/>
  <c r="H103" i="13"/>
  <c r="H80" i="13"/>
  <c r="F103" i="13"/>
  <c r="E88" i="13"/>
  <c r="F176" i="13"/>
  <c r="E87" i="13"/>
  <c r="G71" i="13"/>
  <c r="E208" i="13"/>
  <c r="F99" i="13"/>
  <c r="G90" i="13"/>
  <c r="G31" i="13"/>
  <c r="F102" i="13"/>
  <c r="F204" i="13"/>
  <c r="G36" i="13"/>
  <c r="F89" i="13"/>
  <c r="H105" i="13"/>
  <c r="G175" i="13"/>
  <c r="G81" i="13"/>
  <c r="F209" i="13"/>
  <c r="E114" i="13"/>
  <c r="I107" i="13"/>
  <c r="F36" i="13"/>
  <c r="E100" i="13"/>
  <c r="E194" i="13"/>
  <c r="G72" i="13"/>
  <c r="H87" i="13"/>
  <c r="E126" i="13"/>
  <c r="G100" i="13"/>
  <c r="I71" i="13"/>
  <c r="I34" i="13"/>
  <c r="I114" i="13"/>
  <c r="H26" i="13"/>
  <c r="H71" i="13"/>
  <c r="H107" i="13"/>
  <c r="I176" i="13"/>
  <c r="I28" i="13"/>
  <c r="I85" i="13"/>
  <c r="G86" i="13"/>
  <c r="E209" i="13"/>
  <c r="F177" i="13"/>
  <c r="I208" i="13"/>
  <c r="G210" i="13"/>
  <c r="E176" i="13"/>
  <c r="F34" i="13"/>
  <c r="F90" i="13"/>
  <c r="E193" i="13"/>
  <c r="E99" i="13"/>
  <c r="E177" i="13"/>
  <c r="H209" i="13"/>
  <c r="H34" i="13"/>
  <c r="E102" i="13"/>
  <c r="F100" i="13"/>
  <c r="F87" i="13"/>
  <c r="F28" i="13"/>
  <c r="I26" i="13"/>
  <c r="G85" i="13"/>
  <c r="H100" i="13"/>
  <c r="H114" i="13"/>
  <c r="I86" i="13"/>
  <c r="F26" i="13"/>
  <c r="E28" i="13"/>
  <c r="E107" i="13"/>
  <c r="G87" i="13"/>
  <c r="F210" i="13"/>
  <c r="E85" i="13"/>
  <c r="H195" i="13"/>
  <c r="F195" i="13"/>
  <c r="H213" i="13"/>
  <c r="I101" i="13"/>
  <c r="H3" i="13"/>
  <c r="E26" i="13"/>
  <c r="G209" i="13"/>
  <c r="F31" i="13"/>
  <c r="G93" i="13"/>
  <c r="F9" i="13"/>
  <c r="F107" i="13"/>
  <c r="E101" i="13"/>
  <c r="E204" i="13"/>
  <c r="E71" i="13"/>
  <c r="E195" i="13"/>
  <c r="G73" i="13"/>
  <c r="G30" i="13"/>
  <c r="H204" i="13"/>
  <c r="I29" i="13"/>
  <c r="H210" i="13"/>
  <c r="H211" i="13"/>
  <c r="H29" i="13"/>
  <c r="H101" i="13"/>
  <c r="I73" i="13"/>
  <c r="I103" i="13"/>
  <c r="I3" i="13"/>
  <c r="I80" i="13"/>
  <c r="G34" i="13"/>
  <c r="F193" i="13"/>
  <c r="F93" i="13"/>
  <c r="G114" i="13"/>
  <c r="E73" i="13"/>
  <c r="F108" i="13"/>
  <c r="E105" i="13"/>
  <c r="G192" i="13"/>
  <c r="F175" i="13"/>
  <c r="E72" i="13"/>
  <c r="F71" i="13"/>
  <c r="F72" i="13"/>
  <c r="G107" i="13"/>
  <c r="G80" i="13"/>
  <c r="H106" i="13"/>
  <c r="H212" i="13"/>
  <c r="F3" i="13"/>
  <c r="F38" i="13"/>
  <c r="G38" i="13"/>
  <c r="F80" i="13"/>
  <c r="F212" i="13"/>
  <c r="F84" i="13"/>
  <c r="E29" i="13"/>
  <c r="F154" i="13"/>
  <c r="H88" i="13"/>
  <c r="G125" i="13"/>
  <c r="G154" i="13"/>
  <c r="H81" i="13"/>
  <c r="H85" i="13"/>
  <c r="G92" i="13"/>
  <c r="E30" i="13"/>
  <c r="E211" i="13"/>
  <c r="E31" i="13"/>
  <c r="G89" i="13"/>
  <c r="G105" i="13"/>
  <c r="F105" i="13"/>
  <c r="G126" i="13"/>
  <c r="F194" i="13"/>
  <c r="E154" i="13"/>
  <c r="G102" i="13"/>
  <c r="F192" i="13"/>
  <c r="H93" i="13"/>
  <c r="G103" i="13"/>
  <c r="F211" i="13"/>
  <c r="F81" i="13"/>
  <c r="G84" i="13"/>
  <c r="E91" i="13"/>
  <c r="F101" i="13"/>
  <c r="F29" i="13"/>
  <c r="G3" i="13"/>
  <c r="I38" i="13"/>
  <c r="H99" i="13"/>
  <c r="I36" i="13"/>
  <c r="I90" i="13"/>
  <c r="H208" i="13"/>
  <c r="E86" i="13"/>
  <c r="E38" i="13"/>
  <c r="G88" i="13"/>
  <c r="E103" i="13"/>
  <c r="G29" i="13"/>
  <c r="E36" i="13"/>
  <c r="F125" i="13"/>
  <c r="F126" i="13"/>
  <c r="F213" i="13"/>
  <c r="E81" i="13"/>
  <c r="E106" i="13"/>
  <c r="F208" i="13"/>
  <c r="G108" i="13"/>
  <c r="E84" i="13"/>
  <c r="I213" i="13"/>
  <c r="F92" i="13"/>
  <c r="G195" i="13"/>
  <c r="F73" i="13"/>
  <c r="F106" i="13"/>
  <c r="E175" i="13"/>
  <c r="G208" i="13"/>
  <c r="G204" i="13"/>
  <c r="E3" i="13"/>
  <c r="E210" i="13"/>
  <c r="E212" i="13"/>
  <c r="G106" i="13"/>
  <c r="F91" i="13"/>
  <c r="G9" i="13"/>
  <c r="G28" i="13"/>
  <c r="G193" i="13"/>
  <c r="F114" i="13"/>
  <c r="G176" i="13"/>
  <c r="E192" i="13"/>
  <c r="E80" i="13"/>
  <c r="H192" i="13"/>
  <c r="E90" i="13"/>
  <c r="G212" i="13"/>
  <c r="F88" i="13"/>
  <c r="E93" i="13"/>
  <c r="G101" i="13"/>
  <c r="G177" i="13"/>
  <c r="E34" i="13"/>
  <c r="F85" i="13"/>
  <c r="G211" i="13"/>
  <c r="G194" i="13"/>
  <c r="G99" i="13"/>
  <c r="C4" i="12"/>
  <c r="C5" i="10" s="1"/>
  <c r="C5" i="12"/>
  <c r="C6" i="10" s="1"/>
  <c r="C6" i="12"/>
  <c r="C7" i="10" s="1"/>
  <c r="C16" i="12"/>
  <c r="C18" i="10" s="1"/>
  <c r="C17" i="12"/>
  <c r="C19" i="10" s="1"/>
  <c r="C18" i="12"/>
  <c r="C20" i="10" s="1"/>
  <c r="C34" i="12"/>
  <c r="C44" i="10" s="1"/>
  <c r="C46" i="12"/>
  <c r="C56" i="10" s="1"/>
  <c r="C58" i="12"/>
  <c r="C68" i="10" s="1"/>
  <c r="C74" i="12"/>
  <c r="C104" i="10" s="1"/>
  <c r="C94" i="12"/>
  <c r="C138" i="10" s="1"/>
  <c r="C95" i="12"/>
  <c r="C140" i="10" s="1"/>
  <c r="C75" i="12" l="1"/>
  <c r="C110" i="10" s="1"/>
  <c r="G110" i="10" s="1"/>
  <c r="C56" i="12"/>
  <c r="C66" i="10" s="1"/>
  <c r="F66" i="10" s="1"/>
  <c r="C72" i="12"/>
  <c r="C97" i="10" s="1"/>
  <c r="G97" i="10" s="1"/>
  <c r="C32" i="12"/>
  <c r="C42" i="10" s="1"/>
  <c r="I42" i="10" s="1"/>
  <c r="C92" i="12"/>
  <c r="C136" i="10" s="1"/>
  <c r="F136" i="10" s="1"/>
  <c r="C44" i="12"/>
  <c r="C54" i="10" s="1"/>
  <c r="I54" i="10" s="1"/>
  <c r="C14" i="12"/>
  <c r="C16" i="10" s="1"/>
  <c r="C101" i="12"/>
  <c r="C148" i="10" s="1"/>
  <c r="F148" i="10" s="1"/>
  <c r="C85" i="12"/>
  <c r="C122" i="10" s="1"/>
  <c r="G122" i="10" s="1"/>
  <c r="C66" i="12"/>
  <c r="C79" i="10" s="1"/>
  <c r="E79" i="10" s="1"/>
  <c r="C53" i="12"/>
  <c r="C63" i="10" s="1"/>
  <c r="I63" i="10" s="1"/>
  <c r="C41" i="12"/>
  <c r="C51" i="10" s="1"/>
  <c r="I51" i="10" s="1"/>
  <c r="C28" i="12"/>
  <c r="C37" i="10" s="1"/>
  <c r="I37" i="10" s="1"/>
  <c r="C23" i="12"/>
  <c r="C25" i="10" s="1"/>
  <c r="G25" i="10" s="1"/>
  <c r="C11" i="12"/>
  <c r="C13" i="10" s="1"/>
  <c r="I13" i="10" s="1"/>
  <c r="C98" i="12"/>
  <c r="C145" i="10" s="1"/>
  <c r="I145" i="10" s="1"/>
  <c r="C63" i="12"/>
  <c r="C76" i="10" s="1"/>
  <c r="G76" i="10" s="1"/>
  <c r="C50" i="12"/>
  <c r="C60" i="10" s="1"/>
  <c r="G60" i="10" s="1"/>
  <c r="C38" i="12"/>
  <c r="C48" i="10" s="1"/>
  <c r="I48" i="10" s="1"/>
  <c r="C80" i="12"/>
  <c r="C116" i="10" s="1"/>
  <c r="F116" i="10" s="1"/>
  <c r="C20" i="12"/>
  <c r="C22" i="10" s="1"/>
  <c r="I22" i="10" s="1"/>
  <c r="C8" i="12"/>
  <c r="C10" i="10" s="1"/>
  <c r="I10" i="10" s="1"/>
  <c r="C59" i="12"/>
  <c r="C69" i="10" s="1"/>
  <c r="E69" i="10" s="1"/>
  <c r="C47" i="12"/>
  <c r="C57" i="10" s="1"/>
  <c r="G57" i="10" s="1"/>
  <c r="C93" i="12"/>
  <c r="C137" i="10" s="1"/>
  <c r="F137" i="10" s="1"/>
  <c r="C73" i="12"/>
  <c r="C98" i="10" s="1"/>
  <c r="F98" i="10" s="1"/>
  <c r="C57" i="12"/>
  <c r="C67" i="10" s="1"/>
  <c r="H67" i="10" s="1"/>
  <c r="C45" i="12"/>
  <c r="C55" i="10" s="1"/>
  <c r="E55" i="10" s="1"/>
  <c r="C33" i="12"/>
  <c r="C43" i="10" s="1"/>
  <c r="H43" i="10" s="1"/>
  <c r="C15" i="12"/>
  <c r="C17" i="10" s="1"/>
  <c r="G17" i="10" s="1"/>
  <c r="C102" i="12"/>
  <c r="C149" i="10" s="1"/>
  <c r="H149" i="10" s="1"/>
  <c r="C89" i="12"/>
  <c r="C132" i="10" s="1"/>
  <c r="I132" i="10" s="1"/>
  <c r="C67" i="12"/>
  <c r="C82" i="10" s="1"/>
  <c r="J82" i="10" s="1"/>
  <c r="C54" i="12"/>
  <c r="C64" i="10" s="1"/>
  <c r="E64" i="10" s="1"/>
  <c r="C42" i="12"/>
  <c r="C52" i="10" s="1"/>
  <c r="E52" i="10" s="1"/>
  <c r="C30" i="12"/>
  <c r="C40" i="10" s="1"/>
  <c r="G40" i="10" s="1"/>
  <c r="C55" i="12"/>
  <c r="C65" i="10" s="1"/>
  <c r="I65" i="10" s="1"/>
  <c r="C90" i="12"/>
  <c r="C133" i="10" s="1"/>
  <c r="H133" i="10" s="1"/>
  <c r="C13" i="12"/>
  <c r="C15" i="10" s="1"/>
  <c r="E15" i="10" s="1"/>
  <c r="C100" i="12"/>
  <c r="C147" i="10" s="1"/>
  <c r="I147" i="10" s="1"/>
  <c r="C83" i="12"/>
  <c r="C119" i="10" s="1"/>
  <c r="I119" i="10" s="1"/>
  <c r="C65" i="12"/>
  <c r="C78" i="10" s="1"/>
  <c r="E78" i="10" s="1"/>
  <c r="C52" i="12"/>
  <c r="C62" i="10" s="1"/>
  <c r="H62" i="10" s="1"/>
  <c r="C40" i="12"/>
  <c r="C50" i="10" s="1"/>
  <c r="F50" i="10" s="1"/>
  <c r="C27" i="12"/>
  <c r="C35" i="10" s="1"/>
  <c r="I35" i="10" s="1"/>
  <c r="C12" i="12"/>
  <c r="C14" i="10" s="1"/>
  <c r="E14" i="10" s="1"/>
  <c r="C68" i="12"/>
  <c r="C83" i="10" s="1"/>
  <c r="I83" i="10" s="1"/>
  <c r="C99" i="12"/>
  <c r="C146" i="10" s="1"/>
  <c r="I146" i="10" s="1"/>
  <c r="C81" i="12"/>
  <c r="C117" i="10" s="1"/>
  <c r="H117" i="10" s="1"/>
  <c r="C64" i="12"/>
  <c r="C77" i="10" s="1"/>
  <c r="F77" i="10" s="1"/>
  <c r="C51" i="12"/>
  <c r="C61" i="10" s="1"/>
  <c r="E61" i="10" s="1"/>
  <c r="C39" i="12"/>
  <c r="C49" i="10" s="1"/>
  <c r="G49" i="10" s="1"/>
  <c r="C3" i="12"/>
  <c r="C4" i="10" s="1"/>
  <c r="H4" i="10" s="1"/>
  <c r="C22" i="12"/>
  <c r="C24" i="10" s="1"/>
  <c r="I24" i="10" s="1"/>
  <c r="C43" i="12"/>
  <c r="C53" i="10" s="1"/>
  <c r="I53" i="10" s="1"/>
  <c r="C97" i="12"/>
  <c r="C142" i="10" s="1"/>
  <c r="I142" i="10" s="1"/>
  <c r="C79" i="12"/>
  <c r="C115" i="10" s="1"/>
  <c r="H115" i="10" s="1"/>
  <c r="C62" i="12"/>
  <c r="C75" i="10" s="1"/>
  <c r="I75" i="10" s="1"/>
  <c r="C49" i="12"/>
  <c r="C59" i="10" s="1"/>
  <c r="G59" i="10" s="1"/>
  <c r="C37" i="12"/>
  <c r="C47" i="10" s="1"/>
  <c r="H47" i="10" s="1"/>
  <c r="C21" i="12"/>
  <c r="C23" i="10" s="1"/>
  <c r="E23" i="10" s="1"/>
  <c r="C9" i="12"/>
  <c r="C11" i="10" s="1"/>
  <c r="I11" i="10" s="1"/>
  <c r="C24" i="12"/>
  <c r="C27" i="10" s="1"/>
  <c r="D27" i="10" s="1"/>
  <c r="C31" i="12"/>
  <c r="C41" i="10" s="1"/>
  <c r="E41" i="10" s="1"/>
  <c r="C10" i="12"/>
  <c r="C12" i="10" s="1"/>
  <c r="I12" i="10" s="1"/>
  <c r="C96" i="12"/>
  <c r="C141" i="10" s="1"/>
  <c r="F141" i="10" s="1"/>
  <c r="C76" i="12"/>
  <c r="C111" i="10" s="1"/>
  <c r="I111" i="10" s="1"/>
  <c r="C60" i="12"/>
  <c r="C70" i="10" s="1"/>
  <c r="F70" i="10" s="1"/>
  <c r="C48" i="12"/>
  <c r="C58" i="10" s="1"/>
  <c r="I58" i="10" s="1"/>
  <c r="C36" i="12"/>
  <c r="C46" i="10" s="1"/>
  <c r="I46" i="10" s="1"/>
  <c r="C103" i="12"/>
  <c r="C151" i="10" s="1"/>
  <c r="E151" i="10" s="1"/>
  <c r="C35" i="12"/>
  <c r="C45" i="10" s="1"/>
  <c r="G45" i="10" s="1"/>
  <c r="C19" i="12"/>
  <c r="C21" i="10" s="1"/>
  <c r="I21" i="10" s="1"/>
  <c r="C7" i="12"/>
  <c r="C8" i="10" s="1"/>
  <c r="E8" i="10" s="1"/>
  <c r="I140" i="10"/>
  <c r="H140" i="10"/>
  <c r="G140" i="10"/>
  <c r="E140" i="10"/>
  <c r="F140" i="10"/>
  <c r="H138" i="10"/>
  <c r="E138" i="10"/>
  <c r="I138" i="10"/>
  <c r="G138" i="10"/>
  <c r="F138" i="10"/>
  <c r="H136" i="10"/>
  <c r="F119" i="10"/>
  <c r="H110" i="10"/>
  <c r="I110" i="10"/>
  <c r="F110" i="10"/>
  <c r="I104" i="10"/>
  <c r="F104" i="10"/>
  <c r="H104" i="10"/>
  <c r="G104" i="10"/>
  <c r="E104" i="10"/>
  <c r="G78" i="10"/>
  <c r="I76" i="10"/>
  <c r="H76" i="10"/>
  <c r="I68" i="10"/>
  <c r="E68" i="10"/>
  <c r="H68" i="10"/>
  <c r="F68" i="10"/>
  <c r="G68" i="10"/>
  <c r="E60" i="10"/>
  <c r="G56" i="10"/>
  <c r="H56" i="10"/>
  <c r="E56" i="10"/>
  <c r="I56" i="10"/>
  <c r="F56" i="10"/>
  <c r="H54" i="10"/>
  <c r="E48" i="10"/>
  <c r="H48" i="10"/>
  <c r="G48" i="10"/>
  <c r="F48" i="10"/>
  <c r="G44" i="10"/>
  <c r="E44" i="10"/>
  <c r="I44" i="10"/>
  <c r="F44" i="10"/>
  <c r="H44" i="10"/>
  <c r="E43" i="10"/>
  <c r="E42" i="10"/>
  <c r="G42" i="10"/>
  <c r="F42" i="10"/>
  <c r="H42" i="10"/>
  <c r="F37" i="10"/>
  <c r="G24" i="10"/>
  <c r="E24" i="10"/>
  <c r="G20" i="10"/>
  <c r="I20" i="10"/>
  <c r="F20" i="10"/>
  <c r="E20" i="10"/>
  <c r="H20" i="10"/>
  <c r="F19" i="10"/>
  <c r="H19" i="10"/>
  <c r="I19" i="10"/>
  <c r="G19" i="10"/>
  <c r="E19" i="10"/>
  <c r="F18" i="10"/>
  <c r="I18" i="10"/>
  <c r="E18" i="10"/>
  <c r="G18" i="10"/>
  <c r="H18" i="10"/>
  <c r="F17" i="10"/>
  <c r="H17" i="10"/>
  <c r="E16" i="10"/>
  <c r="F16" i="10"/>
  <c r="H16" i="10"/>
  <c r="I16" i="10"/>
  <c r="G16" i="10"/>
  <c r="F13" i="10"/>
  <c r="F12" i="10"/>
  <c r="E7" i="10"/>
  <c r="H7" i="10"/>
  <c r="I7" i="10"/>
  <c r="G7" i="10"/>
  <c r="F7" i="10"/>
  <c r="H6" i="10"/>
  <c r="F6" i="10"/>
  <c r="I6" i="10"/>
  <c r="E6" i="10"/>
  <c r="G6" i="10"/>
  <c r="E5" i="10"/>
  <c r="F5" i="10"/>
  <c r="G5" i="10"/>
  <c r="I5" i="10"/>
  <c r="H5" i="10"/>
  <c r="E4" i="10"/>
  <c r="G4" i="10"/>
  <c r="I4" i="10"/>
  <c r="F4" i="10"/>
  <c r="C2" i="12"/>
  <c r="F49" i="10" l="1"/>
  <c r="H55" i="10"/>
  <c r="E62" i="10"/>
  <c r="F111" i="10"/>
  <c r="G55" i="10"/>
  <c r="I41" i="10"/>
  <c r="G111" i="10"/>
  <c r="I116" i="10"/>
  <c r="F53" i="10"/>
  <c r="F62" i="10"/>
  <c r="I149" i="10"/>
  <c r="G53" i="10"/>
  <c r="I62" i="10"/>
  <c r="E148" i="10"/>
  <c r="E53" i="10"/>
  <c r="G62" i="10"/>
  <c r="I82" i="10"/>
  <c r="I49" i="10"/>
  <c r="H49" i="10"/>
  <c r="F145" i="10"/>
  <c r="G41" i="10"/>
  <c r="E145" i="10"/>
  <c r="F41" i="10"/>
  <c r="E147" i="10"/>
  <c r="I55" i="10"/>
  <c r="E66" i="10"/>
  <c r="I133" i="10"/>
  <c r="G148" i="10"/>
  <c r="F25" i="10"/>
  <c r="G50" i="10"/>
  <c r="I148" i="10"/>
  <c r="I50" i="10"/>
  <c r="H148" i="10"/>
  <c r="G98" i="10"/>
  <c r="G116" i="10"/>
  <c r="F76" i="10"/>
  <c r="E76" i="10"/>
  <c r="G12" i="10"/>
  <c r="H12" i="10"/>
  <c r="F43" i="10"/>
  <c r="H119" i="10"/>
  <c r="G43" i="10"/>
  <c r="G119" i="10"/>
  <c r="H27" i="10"/>
  <c r="I27" i="10"/>
  <c r="H13" i="10"/>
  <c r="F15" i="10"/>
  <c r="G15" i="10"/>
  <c r="G67" i="10"/>
  <c r="F97" i="10"/>
  <c r="I15" i="10"/>
  <c r="H97" i="10"/>
  <c r="H111" i="10"/>
  <c r="E111" i="10"/>
  <c r="H53" i="10"/>
  <c r="I61" i="10"/>
  <c r="E149" i="10"/>
  <c r="F149" i="10"/>
  <c r="H23" i="10"/>
  <c r="G149" i="10"/>
  <c r="E98" i="10"/>
  <c r="E25" i="10"/>
  <c r="H98" i="10"/>
  <c r="E11" i="10"/>
  <c r="H11" i="10"/>
  <c r="H25" i="10"/>
  <c r="I25" i="10"/>
  <c r="G66" i="10"/>
  <c r="I66" i="10"/>
  <c r="H66" i="10"/>
  <c r="H77" i="10"/>
  <c r="L77" i="10"/>
  <c r="G8" i="10"/>
  <c r="G11" i="10"/>
  <c r="F132" i="10"/>
  <c r="F11" i="10"/>
  <c r="G132" i="10"/>
  <c r="F54" i="10"/>
  <c r="F60" i="10"/>
  <c r="I78" i="10"/>
  <c r="E54" i="10"/>
  <c r="I60" i="10"/>
  <c r="H78" i="10"/>
  <c r="H60" i="10"/>
  <c r="F78" i="10"/>
  <c r="G61" i="10"/>
  <c r="G13" i="10"/>
  <c r="F24" i="10"/>
  <c r="F61" i="10"/>
  <c r="I97" i="10"/>
  <c r="G27" i="10"/>
  <c r="H24" i="10"/>
  <c r="H61" i="10"/>
  <c r="F67" i="10"/>
  <c r="E97" i="10"/>
  <c r="E13" i="10"/>
  <c r="E27" i="10"/>
  <c r="E17" i="10"/>
  <c r="E67" i="10"/>
  <c r="I141" i="10"/>
  <c r="F27" i="10"/>
  <c r="H15" i="10"/>
  <c r="I17" i="10"/>
  <c r="G54" i="10"/>
  <c r="I67" i="10"/>
  <c r="G141" i="10"/>
  <c r="F133" i="10"/>
  <c r="F115" i="10"/>
  <c r="I136" i="10"/>
  <c r="F8" i="10"/>
  <c r="I43" i="10"/>
  <c r="G136" i="10"/>
  <c r="E12" i="10"/>
  <c r="I8" i="10"/>
  <c r="G77" i="10"/>
  <c r="E110" i="10"/>
  <c r="E136" i="10"/>
  <c r="F63" i="10"/>
  <c r="I77" i="10"/>
  <c r="E119" i="10"/>
  <c r="H8" i="10"/>
  <c r="G65" i="10"/>
  <c r="M77" i="10"/>
  <c r="E141" i="10"/>
  <c r="H79" i="10"/>
  <c r="H35" i="10"/>
  <c r="H116" i="10"/>
  <c r="E116" i="10"/>
  <c r="H70" i="10"/>
  <c r="G58" i="10"/>
  <c r="G70" i="10"/>
  <c r="E50" i="10"/>
  <c r="H58" i="10"/>
  <c r="E70" i="10"/>
  <c r="H50" i="10"/>
  <c r="E58" i="10"/>
  <c r="F46" i="10"/>
  <c r="G145" i="10"/>
  <c r="F55" i="10"/>
  <c r="I70" i="10"/>
  <c r="K77" i="10"/>
  <c r="G133" i="10"/>
  <c r="H145" i="10"/>
  <c r="E133" i="10"/>
  <c r="F147" i="10"/>
  <c r="H41" i="10"/>
  <c r="E49" i="10"/>
  <c r="I98" i="10"/>
  <c r="G147" i="10"/>
  <c r="H147" i="10"/>
  <c r="E77" i="10"/>
  <c r="G79" i="10"/>
  <c r="J142" i="10"/>
  <c r="M142" i="10"/>
  <c r="F35" i="10"/>
  <c r="F58" i="10"/>
  <c r="I79" i="10"/>
  <c r="M82" i="10"/>
  <c r="H10" i="10"/>
  <c r="E115" i="10"/>
  <c r="D82" i="10"/>
  <c r="G115" i="10"/>
  <c r="F10" i="10"/>
  <c r="G10" i="10"/>
  <c r="F22" i="10"/>
  <c r="F82" i="10"/>
  <c r="I115" i="10"/>
  <c r="H122" i="10"/>
  <c r="E10" i="10"/>
  <c r="G22" i="10"/>
  <c r="G82" i="10"/>
  <c r="F122" i="10"/>
  <c r="H22" i="10"/>
  <c r="H82" i="10"/>
  <c r="E122" i="10"/>
  <c r="F79" i="10"/>
  <c r="E22" i="10"/>
  <c r="E82" i="10"/>
  <c r="I122" i="10"/>
  <c r="H141" i="10"/>
  <c r="G35" i="10"/>
  <c r="L82" i="10"/>
  <c r="E35" i="10"/>
  <c r="K82" i="10"/>
  <c r="H46" i="10"/>
  <c r="G69" i="10"/>
  <c r="F69" i="10"/>
  <c r="I69" i="10"/>
  <c r="H63" i="10"/>
  <c r="H69" i="10"/>
  <c r="G63" i="10"/>
  <c r="E63" i="10"/>
  <c r="D142" i="10"/>
  <c r="F83" i="10"/>
  <c r="K142" i="10"/>
  <c r="H21" i="10"/>
  <c r="I23" i="10"/>
  <c r="H65" i="10"/>
  <c r="F21" i="10"/>
  <c r="F23" i="10"/>
  <c r="F51" i="10"/>
  <c r="G117" i="10"/>
  <c r="I137" i="10"/>
  <c r="G21" i="10"/>
  <c r="G23" i="10"/>
  <c r="H51" i="10"/>
  <c r="F57" i="10"/>
  <c r="F117" i="10"/>
  <c r="E142" i="10"/>
  <c r="I57" i="10"/>
  <c r="I117" i="10"/>
  <c r="E21" i="10"/>
  <c r="E51" i="10"/>
  <c r="E57" i="10"/>
  <c r="J77" i="10"/>
  <c r="E117" i="10"/>
  <c r="F142" i="10"/>
  <c r="H137" i="10"/>
  <c r="G51" i="10"/>
  <c r="H57" i="10"/>
  <c r="H142" i="10"/>
  <c r="E65" i="10"/>
  <c r="E37" i="10"/>
  <c r="E132" i="10"/>
  <c r="G142" i="10"/>
  <c r="G37" i="10"/>
  <c r="E45" i="10"/>
  <c r="D77" i="10"/>
  <c r="H132" i="10"/>
  <c r="E137" i="10"/>
  <c r="L142" i="10"/>
  <c r="H37" i="10"/>
  <c r="F65" i="10"/>
  <c r="G137" i="10"/>
  <c r="H146" i="10"/>
  <c r="G151" i="10"/>
  <c r="G46" i="10"/>
  <c r="I151" i="10"/>
  <c r="E146" i="10"/>
  <c r="F14" i="10"/>
  <c r="E46" i="10"/>
  <c r="G146" i="10"/>
  <c r="H151" i="10"/>
  <c r="H14" i="10"/>
  <c r="I14" i="10"/>
  <c r="G47" i="10"/>
  <c r="H59" i="10"/>
  <c r="E75" i="10"/>
  <c r="F151" i="10"/>
  <c r="G14" i="10"/>
  <c r="H40" i="10"/>
  <c r="F47" i="10"/>
  <c r="H52" i="10"/>
  <c r="F59" i="10"/>
  <c r="I64" i="10"/>
  <c r="G75" i="10"/>
  <c r="F40" i="10"/>
  <c r="H45" i="10"/>
  <c r="E47" i="10"/>
  <c r="F52" i="10"/>
  <c r="E59" i="10"/>
  <c r="H64" i="10"/>
  <c r="H75" i="10"/>
  <c r="H83" i="10"/>
  <c r="I40" i="10"/>
  <c r="F45" i="10"/>
  <c r="I47" i="10"/>
  <c r="I52" i="10"/>
  <c r="I59" i="10"/>
  <c r="F64" i="10"/>
  <c r="F75" i="10"/>
  <c r="G83" i="10"/>
  <c r="E40" i="10"/>
  <c r="I45" i="10"/>
  <c r="G52" i="10"/>
  <c r="G64" i="10"/>
  <c r="E83" i="10"/>
  <c r="F146" i="10"/>
  <c r="C2" i="10"/>
  <c r="C2" i="13" s="1"/>
  <c r="N2" i="13" s="1"/>
  <c r="I2" i="10" l="1"/>
  <c r="I2" i="13" s="1"/>
  <c r="G2" i="10"/>
  <c r="G2" i="13" s="1"/>
  <c r="E2" i="10"/>
  <c r="E2" i="13" s="1"/>
  <c r="H2" i="10"/>
  <c r="H2" i="13" s="1"/>
  <c r="F2" i="10"/>
  <c r="F2" i="13" s="1"/>
  <c r="A2" i="17"/>
  <c r="K6" i="12"/>
  <c r="K7" i="10" s="1"/>
  <c r="L9" i="12"/>
  <c r="L11" i="10" s="1"/>
  <c r="K10" i="12"/>
  <c r="K12" i="10" s="1"/>
  <c r="L13" i="12"/>
  <c r="L15" i="10" s="1"/>
  <c r="K14" i="12"/>
  <c r="K16" i="10" s="1"/>
  <c r="L17" i="12"/>
  <c r="L19" i="10" s="1"/>
  <c r="K18" i="12"/>
  <c r="K20" i="10" s="1"/>
  <c r="K22" i="12"/>
  <c r="K24" i="10" s="1"/>
  <c r="K28" i="12"/>
  <c r="K37" i="10" s="1"/>
  <c r="J32" i="12"/>
  <c r="J42" i="10" s="1"/>
  <c r="K33" i="12"/>
  <c r="K43" i="10" s="1"/>
  <c r="J36" i="12"/>
  <c r="J46" i="10" s="1"/>
  <c r="K37" i="12"/>
  <c r="K47" i="10" s="1"/>
  <c r="J40" i="12"/>
  <c r="J50" i="10" s="1"/>
  <c r="J44" i="12"/>
  <c r="J54" i="10" s="1"/>
  <c r="J45" i="12"/>
  <c r="J55" i="10" s="1"/>
  <c r="J48" i="12"/>
  <c r="J58" i="10" s="1"/>
  <c r="J49" i="12"/>
  <c r="J59" i="10" s="1"/>
  <c r="J52" i="12"/>
  <c r="J62" i="10" s="1"/>
  <c r="J53" i="12"/>
  <c r="J63" i="10" s="1"/>
  <c r="J56" i="12"/>
  <c r="J66" i="10" s="1"/>
  <c r="J60" i="12"/>
  <c r="J70" i="10" s="1"/>
  <c r="K73" i="12"/>
  <c r="K98" i="10" s="1"/>
  <c r="M76" i="12"/>
  <c r="M111" i="10" s="1"/>
  <c r="M79" i="12"/>
  <c r="M115" i="10" s="1"/>
  <c r="M90" i="12"/>
  <c r="M133" i="10" s="1"/>
  <c r="M92" i="12"/>
  <c r="M136" i="10" s="1"/>
  <c r="M95" i="12"/>
  <c r="M140" i="10" s="1"/>
  <c r="J96" i="12"/>
  <c r="J141" i="10" s="1"/>
  <c r="L102" i="12"/>
  <c r="L149" i="10" s="1"/>
  <c r="L103" i="12"/>
  <c r="L151" i="10" s="1"/>
  <c r="M158" i="10"/>
  <c r="L161" i="10"/>
  <c r="K162" i="10"/>
  <c r="J165" i="10"/>
  <c r="K166" i="10"/>
  <c r="M168" i="10"/>
  <c r="J169" i="10"/>
  <c r="L178" i="10"/>
  <c r="L181" i="10"/>
  <c r="L182" i="10"/>
  <c r="K183" i="10"/>
  <c r="J187" i="10"/>
  <c r="K188" i="10"/>
  <c r="K200" i="10"/>
  <c r="D31" i="12"/>
  <c r="D41" i="10" s="1"/>
  <c r="D62" i="12"/>
  <c r="D75" i="10" s="1"/>
  <c r="D64" i="12"/>
  <c r="D66" i="12"/>
  <c r="D79" i="10" s="1"/>
  <c r="D75" i="12"/>
  <c r="D110" i="10" s="1"/>
  <c r="D81" i="12"/>
  <c r="D117" i="10" s="1"/>
  <c r="D85" i="12"/>
  <c r="D122" i="10" s="1"/>
  <c r="D89" i="12"/>
  <c r="D132" i="10" s="1"/>
  <c r="D93" i="12"/>
  <c r="D137" i="10" s="1"/>
  <c r="D97" i="12"/>
  <c r="D99" i="12"/>
  <c r="D146" i="10" s="1"/>
  <c r="D2" i="12"/>
  <c r="K189" i="10"/>
  <c r="J189" i="10"/>
  <c r="M189" i="10"/>
  <c r="M181" i="10"/>
  <c r="L180" i="10"/>
  <c r="K180" i="10"/>
  <c r="M180" i="10"/>
  <c r="L171" i="10"/>
  <c r="J171" i="10"/>
  <c r="M171" i="10"/>
  <c r="K167" i="10"/>
  <c r="J167" i="10"/>
  <c r="M167" i="10"/>
  <c r="L165" i="10"/>
  <c r="L164" i="10"/>
  <c r="L163" i="10"/>
  <c r="K163" i="10"/>
  <c r="J163" i="10"/>
  <c r="L159" i="10"/>
  <c r="K159" i="10"/>
  <c r="M159" i="10"/>
  <c r="J103" i="12"/>
  <c r="J151" i="10" s="1"/>
  <c r="M102" i="12"/>
  <c r="M149" i="10" s="1"/>
  <c r="L101" i="12"/>
  <c r="L148" i="10" s="1"/>
  <c r="K101" i="12"/>
  <c r="K148" i="10" s="1"/>
  <c r="M101" i="12"/>
  <c r="M148" i="10" s="1"/>
  <c r="D101" i="12"/>
  <c r="D148" i="10" s="1"/>
  <c r="L97" i="12"/>
  <c r="K97" i="12"/>
  <c r="J97" i="12"/>
  <c r="D94" i="12"/>
  <c r="D138" i="10" s="1"/>
  <c r="K93" i="12"/>
  <c r="K137" i="10" s="1"/>
  <c r="J93" i="12"/>
  <c r="J137" i="10" s="1"/>
  <c r="M93" i="12"/>
  <c r="M137" i="10" s="1"/>
  <c r="L80" i="12"/>
  <c r="L116" i="10" s="1"/>
  <c r="K80" i="12"/>
  <c r="K116" i="10" s="1"/>
  <c r="M80" i="12"/>
  <c r="M116" i="10" s="1"/>
  <c r="L76" i="12"/>
  <c r="L111" i="10" s="1"/>
  <c r="M75" i="12"/>
  <c r="M110" i="10" s="1"/>
  <c r="L74" i="12"/>
  <c r="L104" i="10" s="1"/>
  <c r="K74" i="12"/>
  <c r="K104" i="10" s="1"/>
  <c r="J74" i="12"/>
  <c r="J104" i="10" s="1"/>
  <c r="D74" i="12"/>
  <c r="D104" i="10" s="1"/>
  <c r="D68" i="12"/>
  <c r="D83" i="10" s="1"/>
  <c r="L67" i="12"/>
  <c r="K67" i="12"/>
  <c r="M67" i="12"/>
  <c r="D67" i="12"/>
  <c r="K64" i="12"/>
  <c r="M64" i="12"/>
  <c r="L63" i="12"/>
  <c r="L76" i="10" s="1"/>
  <c r="J63" i="12"/>
  <c r="J76" i="10" s="1"/>
  <c r="M63" i="12"/>
  <c r="M76" i="10" s="1"/>
  <c r="D63" i="12"/>
  <c r="D76" i="10" s="1"/>
  <c r="L59" i="12"/>
  <c r="L69" i="10" s="1"/>
  <c r="K59" i="12"/>
  <c r="K69" i="10" s="1"/>
  <c r="M59" i="12"/>
  <c r="M69" i="10" s="1"/>
  <c r="L58" i="12"/>
  <c r="L68" i="10" s="1"/>
  <c r="K58" i="12"/>
  <c r="K68" i="10" s="1"/>
  <c r="J58" i="12"/>
  <c r="J68" i="10" s="1"/>
  <c r="M58" i="12"/>
  <c r="M68" i="10" s="1"/>
  <c r="D58" i="12"/>
  <c r="D68" i="10" s="1"/>
  <c r="L55" i="12"/>
  <c r="L65" i="10" s="1"/>
  <c r="K55" i="12"/>
  <c r="K65" i="10" s="1"/>
  <c r="M55" i="12"/>
  <c r="M65" i="10" s="1"/>
  <c r="D55" i="12"/>
  <c r="D65" i="10" s="1"/>
  <c r="L54" i="12"/>
  <c r="L64" i="10" s="1"/>
  <c r="K54" i="12"/>
  <c r="K64" i="10" s="1"/>
  <c r="J54" i="12"/>
  <c r="J64" i="10" s="1"/>
  <c r="M54" i="12"/>
  <c r="M64" i="10" s="1"/>
  <c r="D54" i="12"/>
  <c r="D64" i="10" s="1"/>
  <c r="L51" i="12"/>
  <c r="L61" i="10" s="1"/>
  <c r="K51" i="12"/>
  <c r="K61" i="10" s="1"/>
  <c r="M51" i="12"/>
  <c r="M61" i="10" s="1"/>
  <c r="L50" i="12"/>
  <c r="L60" i="10" s="1"/>
  <c r="K50" i="12"/>
  <c r="K60" i="10" s="1"/>
  <c r="J50" i="12"/>
  <c r="J60" i="10" s="1"/>
  <c r="M50" i="12"/>
  <c r="M60" i="10" s="1"/>
  <c r="D50" i="12"/>
  <c r="D60" i="10" s="1"/>
  <c r="L47" i="12"/>
  <c r="L57" i="10" s="1"/>
  <c r="K47" i="12"/>
  <c r="K57" i="10" s="1"/>
  <c r="M47" i="12"/>
  <c r="M57" i="10" s="1"/>
  <c r="L46" i="12"/>
  <c r="L56" i="10" s="1"/>
  <c r="K46" i="12"/>
  <c r="K56" i="10" s="1"/>
  <c r="J46" i="12"/>
  <c r="J56" i="10" s="1"/>
  <c r="M46" i="12"/>
  <c r="M56" i="10" s="1"/>
  <c r="D46" i="12"/>
  <c r="D56" i="10" s="1"/>
  <c r="L43" i="12"/>
  <c r="L53" i="10" s="1"/>
  <c r="K43" i="12"/>
  <c r="K53" i="10" s="1"/>
  <c r="M43" i="12"/>
  <c r="M53" i="10" s="1"/>
  <c r="L42" i="12"/>
  <c r="L52" i="10" s="1"/>
  <c r="K42" i="12"/>
  <c r="K52" i="10" s="1"/>
  <c r="J42" i="12"/>
  <c r="J52" i="10" s="1"/>
  <c r="M42" i="12"/>
  <c r="M52" i="10" s="1"/>
  <c r="D42" i="12"/>
  <c r="D52" i="10" s="1"/>
  <c r="L39" i="12"/>
  <c r="L49" i="10" s="1"/>
  <c r="K39" i="12"/>
  <c r="K49" i="10" s="1"/>
  <c r="M39" i="12"/>
  <c r="M49" i="10" s="1"/>
  <c r="D39" i="12"/>
  <c r="D49" i="10" s="1"/>
  <c r="L38" i="12"/>
  <c r="L48" i="10" s="1"/>
  <c r="K38" i="12"/>
  <c r="K48" i="10" s="1"/>
  <c r="J38" i="12"/>
  <c r="J48" i="10" s="1"/>
  <c r="M38" i="12"/>
  <c r="M48" i="10" s="1"/>
  <c r="D38" i="12"/>
  <c r="D48" i="10" s="1"/>
  <c r="L35" i="12"/>
  <c r="L45" i="10" s="1"/>
  <c r="K35" i="12"/>
  <c r="K45" i="10" s="1"/>
  <c r="M35" i="12"/>
  <c r="M45" i="10" s="1"/>
  <c r="L34" i="12"/>
  <c r="L44" i="10" s="1"/>
  <c r="K34" i="12"/>
  <c r="K44" i="10" s="1"/>
  <c r="J34" i="12"/>
  <c r="J44" i="10" s="1"/>
  <c r="M34" i="12"/>
  <c r="M44" i="10" s="1"/>
  <c r="D34" i="12"/>
  <c r="D44" i="10" s="1"/>
  <c r="L31" i="12"/>
  <c r="L41" i="10" s="1"/>
  <c r="K31" i="12"/>
  <c r="K41" i="10" s="1"/>
  <c r="M31" i="12"/>
  <c r="M41" i="10" s="1"/>
  <c r="L30" i="12"/>
  <c r="L40" i="10" s="1"/>
  <c r="K30" i="12"/>
  <c r="K40" i="10" s="1"/>
  <c r="J30" i="12"/>
  <c r="J40" i="10" s="1"/>
  <c r="M30" i="12"/>
  <c r="M40" i="10" s="1"/>
  <c r="D30" i="12"/>
  <c r="D40" i="10" s="1"/>
  <c r="J27" i="12"/>
  <c r="J35" i="10" s="1"/>
  <c r="L24" i="12"/>
  <c r="L27" i="10" s="1"/>
  <c r="K24" i="12"/>
  <c r="K27" i="10" s="1"/>
  <c r="M24" i="12"/>
  <c r="M27" i="10" s="1"/>
  <c r="L23" i="12"/>
  <c r="L25" i="10" s="1"/>
  <c r="K23" i="12"/>
  <c r="K25" i="10" s="1"/>
  <c r="J23" i="12"/>
  <c r="J25" i="10" s="1"/>
  <c r="M23" i="12"/>
  <c r="M25" i="10" s="1"/>
  <c r="D23" i="12"/>
  <c r="D25" i="10" s="1"/>
  <c r="L20" i="12"/>
  <c r="L22" i="10" s="1"/>
  <c r="K20" i="12"/>
  <c r="K22" i="10" s="1"/>
  <c r="M20" i="12"/>
  <c r="M22" i="10" s="1"/>
  <c r="D20" i="12"/>
  <c r="D22" i="10" s="1"/>
  <c r="L19" i="12"/>
  <c r="L21" i="10" s="1"/>
  <c r="K19" i="12"/>
  <c r="K21" i="10" s="1"/>
  <c r="J19" i="12"/>
  <c r="J21" i="10" s="1"/>
  <c r="M19" i="12"/>
  <c r="M21" i="10" s="1"/>
  <c r="D19" i="12"/>
  <c r="D21" i="10" s="1"/>
  <c r="L16" i="12"/>
  <c r="L18" i="10" s="1"/>
  <c r="K16" i="12"/>
  <c r="K18" i="10" s="1"/>
  <c r="M16" i="12"/>
  <c r="M18" i="10" s="1"/>
  <c r="L15" i="12"/>
  <c r="L17" i="10" s="1"/>
  <c r="K15" i="12"/>
  <c r="K17" i="10" s="1"/>
  <c r="J15" i="12"/>
  <c r="J17" i="10" s="1"/>
  <c r="M15" i="12"/>
  <c r="M17" i="10" s="1"/>
  <c r="D15" i="12"/>
  <c r="D17" i="10" s="1"/>
  <c r="L12" i="12"/>
  <c r="L14" i="10" s="1"/>
  <c r="K12" i="12"/>
  <c r="K14" i="10" s="1"/>
  <c r="M12" i="12"/>
  <c r="M14" i="10" s="1"/>
  <c r="L11" i="12"/>
  <c r="L13" i="10" s="1"/>
  <c r="K11" i="12"/>
  <c r="K13" i="10" s="1"/>
  <c r="J11" i="12"/>
  <c r="J13" i="10" s="1"/>
  <c r="M11" i="12"/>
  <c r="M13" i="10" s="1"/>
  <c r="D11" i="12"/>
  <c r="D13" i="10" s="1"/>
  <c r="L8" i="12"/>
  <c r="L10" i="10" s="1"/>
  <c r="K8" i="12"/>
  <c r="K10" i="10" s="1"/>
  <c r="M8" i="12"/>
  <c r="M10" i="10" s="1"/>
  <c r="D8" i="12"/>
  <c r="D10" i="10" s="1"/>
  <c r="L7" i="12"/>
  <c r="L8" i="10" s="1"/>
  <c r="K7" i="12"/>
  <c r="K8" i="10" s="1"/>
  <c r="J7" i="12"/>
  <c r="J8" i="10" s="1"/>
  <c r="M7" i="12"/>
  <c r="M8" i="10" s="1"/>
  <c r="D7" i="12"/>
  <c r="D8" i="10" s="1"/>
  <c r="L4" i="12"/>
  <c r="L5" i="10" s="1"/>
  <c r="K4" i="12"/>
  <c r="K5" i="10" s="1"/>
  <c r="J4" i="12"/>
  <c r="J5" i="10" s="1"/>
  <c r="L3" i="12"/>
  <c r="L4" i="10" s="1"/>
  <c r="K3" i="12"/>
  <c r="K4" i="10" s="1"/>
  <c r="J3" i="12"/>
  <c r="J4" i="10" s="1"/>
  <c r="M3" i="12"/>
  <c r="M4" i="10" s="1"/>
  <c r="D3" i="12"/>
  <c r="D4" i="10" s="1"/>
  <c r="D2" i="10" l="1"/>
  <c r="D2" i="13" s="1"/>
  <c r="M86" i="13"/>
  <c r="M30" i="13"/>
  <c r="M93" i="13"/>
  <c r="M73" i="13"/>
  <c r="M192" i="13"/>
  <c r="M195" i="13"/>
  <c r="M102" i="13"/>
  <c r="M92" i="13"/>
  <c r="M29" i="13"/>
  <c r="M99" i="13"/>
  <c r="M154" i="13"/>
  <c r="M194" i="13"/>
  <c r="M125" i="13"/>
  <c r="M211" i="13"/>
  <c r="M88" i="13"/>
  <c r="M101" i="13"/>
  <c r="M176" i="13"/>
  <c r="M100" i="13"/>
  <c r="M114" i="13"/>
  <c r="M126" i="13"/>
  <c r="M193" i="13"/>
  <c r="M103" i="13"/>
  <c r="M28" i="13"/>
  <c r="M38" i="13"/>
  <c r="M9" i="13"/>
  <c r="M87" i="13"/>
  <c r="M85" i="13"/>
  <c r="M81" i="13"/>
  <c r="M212" i="13"/>
  <c r="M175" i="13"/>
  <c r="M210" i="13"/>
  <c r="M106" i="13"/>
  <c r="M105" i="13"/>
  <c r="M3" i="13"/>
  <c r="M89" i="13"/>
  <c r="M26" i="13"/>
  <c r="M204" i="13"/>
  <c r="M36" i="13"/>
  <c r="M80" i="13"/>
  <c r="M34" i="13"/>
  <c r="M31" i="13"/>
  <c r="M91" i="13"/>
  <c r="M209" i="13"/>
  <c r="M90" i="13"/>
  <c r="M213" i="13"/>
  <c r="M177" i="13"/>
  <c r="M108" i="13"/>
  <c r="M84" i="13"/>
  <c r="M107" i="13"/>
  <c r="M208" i="13"/>
  <c r="M72" i="13"/>
  <c r="M71" i="13"/>
  <c r="A25" i="17"/>
  <c r="C25" i="13"/>
  <c r="N25" i="13" s="1"/>
  <c r="A77" i="17"/>
  <c r="C77" i="13"/>
  <c r="N77" i="13" s="1"/>
  <c r="M77" i="13" s="1"/>
  <c r="D30" i="13"/>
  <c r="D36" i="13"/>
  <c r="D72" i="13"/>
  <c r="D84" i="13"/>
  <c r="D90" i="13"/>
  <c r="D102" i="13"/>
  <c r="D108" i="13"/>
  <c r="D176" i="13"/>
  <c r="D194" i="13"/>
  <c r="D212" i="13"/>
  <c r="D80" i="13"/>
  <c r="D92" i="13"/>
  <c r="D154" i="13"/>
  <c r="D31" i="13"/>
  <c r="D73" i="13"/>
  <c r="D85" i="13"/>
  <c r="D91" i="13"/>
  <c r="D103" i="13"/>
  <c r="D177" i="13"/>
  <c r="D195" i="13"/>
  <c r="D213" i="13"/>
  <c r="D86" i="13"/>
  <c r="D208" i="13"/>
  <c r="D107" i="13"/>
  <c r="D38" i="13"/>
  <c r="D89" i="13"/>
  <c r="D193" i="13"/>
  <c r="D9" i="13"/>
  <c r="D26" i="13"/>
  <c r="D81" i="13"/>
  <c r="D87" i="13"/>
  <c r="D93" i="13"/>
  <c r="D99" i="13"/>
  <c r="D105" i="13"/>
  <c r="D125" i="13"/>
  <c r="D209" i="13"/>
  <c r="D101" i="13"/>
  <c r="D175" i="13"/>
  <c r="D211" i="13"/>
  <c r="D28" i="13"/>
  <c r="D34" i="13"/>
  <c r="D88" i="13"/>
  <c r="D100" i="13"/>
  <c r="D106" i="13"/>
  <c r="D114" i="13"/>
  <c r="D126" i="13"/>
  <c r="D192" i="13"/>
  <c r="D204" i="13"/>
  <c r="D210" i="13"/>
  <c r="D29" i="13"/>
  <c r="D71" i="13"/>
  <c r="J208" i="13"/>
  <c r="J72" i="13"/>
  <c r="J211" i="13"/>
  <c r="J71" i="13"/>
  <c r="J29" i="13"/>
  <c r="J192" i="13"/>
  <c r="J88" i="13"/>
  <c r="J34" i="13"/>
  <c r="J194" i="13"/>
  <c r="J99" i="13"/>
  <c r="J81" i="13"/>
  <c r="J108" i="13"/>
  <c r="J101" i="13"/>
  <c r="J80" i="13"/>
  <c r="J114" i="13"/>
  <c r="J195" i="13"/>
  <c r="J85" i="13"/>
  <c r="J90" i="13"/>
  <c r="J9" i="13"/>
  <c r="J100" i="13"/>
  <c r="J93" i="13"/>
  <c r="J213" i="13"/>
  <c r="J91" i="13"/>
  <c r="J31" i="13"/>
  <c r="J105" i="13"/>
  <c r="J125" i="13"/>
  <c r="J92" i="13"/>
  <c r="J3" i="13"/>
  <c r="J177" i="13"/>
  <c r="J103" i="13"/>
  <c r="J28" i="13"/>
  <c r="J102" i="13"/>
  <c r="J36" i="13"/>
  <c r="J87" i="13"/>
  <c r="J193" i="13"/>
  <c r="J126" i="13"/>
  <c r="J209" i="13"/>
  <c r="J106" i="13"/>
  <c r="J86" i="13"/>
  <c r="J154" i="13"/>
  <c r="J73" i="13"/>
  <c r="J30" i="13"/>
  <c r="J89" i="13"/>
  <c r="J210" i="13"/>
  <c r="J176" i="13"/>
  <c r="J212" i="13"/>
  <c r="J84" i="13"/>
  <c r="J175" i="13"/>
  <c r="J26" i="13"/>
  <c r="J204" i="13"/>
  <c r="J38" i="13"/>
  <c r="J107" i="13"/>
  <c r="K80" i="13"/>
  <c r="K177" i="13"/>
  <c r="K91" i="13"/>
  <c r="K31" i="13"/>
  <c r="K102" i="13"/>
  <c r="K30" i="13"/>
  <c r="K175" i="13"/>
  <c r="K89" i="13"/>
  <c r="K26" i="13"/>
  <c r="K106" i="13"/>
  <c r="K100" i="13"/>
  <c r="K209" i="13"/>
  <c r="K87" i="13"/>
  <c r="K108" i="13"/>
  <c r="K193" i="13"/>
  <c r="K93" i="13"/>
  <c r="K92" i="13"/>
  <c r="K154" i="13"/>
  <c r="K84" i="13"/>
  <c r="K107" i="13"/>
  <c r="K88" i="13"/>
  <c r="K114" i="13"/>
  <c r="K81" i="13"/>
  <c r="K85" i="13"/>
  <c r="K212" i="13"/>
  <c r="K194" i="13"/>
  <c r="K176" i="13"/>
  <c r="K72" i="13"/>
  <c r="K9" i="13"/>
  <c r="K210" i="13"/>
  <c r="K125" i="13"/>
  <c r="K38" i="13"/>
  <c r="K3" i="13"/>
  <c r="K213" i="13"/>
  <c r="K103" i="13"/>
  <c r="K211" i="13"/>
  <c r="K101" i="13"/>
  <c r="K71" i="13"/>
  <c r="K204" i="13"/>
  <c r="K126" i="13"/>
  <c r="K34" i="13"/>
  <c r="K105" i="13"/>
  <c r="K195" i="13"/>
  <c r="K29" i="13"/>
  <c r="K86" i="13"/>
  <c r="K73" i="13"/>
  <c r="K28" i="13"/>
  <c r="K90" i="13"/>
  <c r="K36" i="13"/>
  <c r="K192" i="13"/>
  <c r="K99" i="13"/>
  <c r="K208" i="13"/>
  <c r="A199" i="17"/>
  <c r="C199" i="13"/>
  <c r="N199" i="13" s="1"/>
  <c r="L3" i="13"/>
  <c r="L195" i="13"/>
  <c r="L73" i="13"/>
  <c r="L28" i="13"/>
  <c r="L108" i="13"/>
  <c r="L90" i="13"/>
  <c r="L84" i="13"/>
  <c r="L193" i="13"/>
  <c r="L204" i="13"/>
  <c r="L88" i="13"/>
  <c r="L208" i="13"/>
  <c r="L177" i="13"/>
  <c r="L102" i="13"/>
  <c r="L30" i="13"/>
  <c r="L175" i="13"/>
  <c r="L89" i="13"/>
  <c r="L126" i="13"/>
  <c r="L125" i="13"/>
  <c r="L36" i="13"/>
  <c r="L34" i="13"/>
  <c r="L86" i="13"/>
  <c r="L154" i="13"/>
  <c r="L80" i="13"/>
  <c r="L91" i="13"/>
  <c r="L31" i="13"/>
  <c r="L107" i="13"/>
  <c r="L71" i="13"/>
  <c r="L26" i="13"/>
  <c r="L114" i="13"/>
  <c r="L106" i="13"/>
  <c r="L105" i="13"/>
  <c r="L38" i="13"/>
  <c r="L212" i="13"/>
  <c r="L194" i="13"/>
  <c r="L176" i="13"/>
  <c r="L72" i="13"/>
  <c r="L192" i="13"/>
  <c r="L100" i="13"/>
  <c r="L99" i="13"/>
  <c r="L92" i="13"/>
  <c r="L9" i="13"/>
  <c r="L213" i="13"/>
  <c r="L103" i="13"/>
  <c r="L85" i="13"/>
  <c r="L211" i="13"/>
  <c r="L101" i="13"/>
  <c r="L29" i="13"/>
  <c r="L93" i="13"/>
  <c r="L81" i="13"/>
  <c r="L210" i="13"/>
  <c r="L209" i="13"/>
  <c r="L87" i="13"/>
  <c r="A214" i="17"/>
  <c r="C214" i="13"/>
  <c r="N214" i="13" s="1"/>
  <c r="M214" i="13" s="1"/>
  <c r="L187" i="10"/>
  <c r="D13" i="12"/>
  <c r="D15" i="10" s="1"/>
  <c r="J17" i="12"/>
  <c r="J19" i="10" s="1"/>
  <c r="J5" i="12"/>
  <c r="J6" i="10" s="1"/>
  <c r="M9" i="12"/>
  <c r="M11" i="10" s="1"/>
  <c r="L5" i="12"/>
  <c r="L6" i="10" s="1"/>
  <c r="D17" i="12"/>
  <c r="D19" i="10" s="1"/>
  <c r="J21" i="12"/>
  <c r="J23" i="10" s="1"/>
  <c r="D5" i="12"/>
  <c r="D6" i="10" s="1"/>
  <c r="D9" i="12"/>
  <c r="D11" i="10" s="1"/>
  <c r="J13" i="12"/>
  <c r="J15" i="10" s="1"/>
  <c r="J65" i="12"/>
  <c r="J78" i="10" s="1"/>
  <c r="J99" i="12"/>
  <c r="J146" i="10" s="1"/>
  <c r="J161" i="10"/>
  <c r="J182" i="10"/>
  <c r="L99" i="12"/>
  <c r="L146" i="10" s="1"/>
  <c r="D90" i="12"/>
  <c r="D133" i="10" s="1"/>
  <c r="K53" i="12"/>
  <c r="K63" i="10" s="1"/>
  <c r="K45" i="12"/>
  <c r="K55" i="10" s="1"/>
  <c r="J33" i="12"/>
  <c r="J43" i="10" s="1"/>
  <c r="J22" i="12"/>
  <c r="J24" i="10" s="1"/>
  <c r="K49" i="12"/>
  <c r="K59" i="10" s="1"/>
  <c r="M73" i="12"/>
  <c r="M98" i="10" s="1"/>
  <c r="D79" i="12"/>
  <c r="D115" i="10" s="1"/>
  <c r="K41" i="12"/>
  <c r="K51" i="10" s="1"/>
  <c r="J28" i="12"/>
  <c r="J37" i="10" s="1"/>
  <c r="J37" i="12"/>
  <c r="J47" i="10" s="1"/>
  <c r="D57" i="12"/>
  <c r="D67" i="10" s="1"/>
  <c r="L2" i="12"/>
  <c r="J41" i="12"/>
  <c r="J51" i="10" s="1"/>
  <c r="K57" i="12"/>
  <c r="K67" i="10" s="1"/>
  <c r="K62" i="12"/>
  <c r="K75" i="10" s="1"/>
  <c r="D73" i="12"/>
  <c r="D98" i="10" s="1"/>
  <c r="J79" i="12"/>
  <c r="J115" i="10" s="1"/>
  <c r="D92" i="12"/>
  <c r="D136" i="10" s="1"/>
  <c r="J57" i="12"/>
  <c r="J67" i="10" s="1"/>
  <c r="J62" i="12"/>
  <c r="J75" i="10" s="1"/>
  <c r="K66" i="12"/>
  <c r="K79" i="10" s="1"/>
  <c r="L73" i="12"/>
  <c r="L98" i="10" s="1"/>
  <c r="J92" i="12"/>
  <c r="J136" i="10" s="1"/>
  <c r="D14" i="12"/>
  <c r="D16" i="10" s="1"/>
  <c r="D22" i="12"/>
  <c r="D24" i="10" s="1"/>
  <c r="D28" i="12"/>
  <c r="D37" i="10" s="1"/>
  <c r="D33" i="12"/>
  <c r="D43" i="10" s="1"/>
  <c r="D37" i="12"/>
  <c r="D47" i="10" s="1"/>
  <c r="D41" i="12"/>
  <c r="D51" i="10" s="1"/>
  <c r="D45" i="12"/>
  <c r="D55" i="10" s="1"/>
  <c r="D49" i="12"/>
  <c r="D59" i="10" s="1"/>
  <c r="D53" i="12"/>
  <c r="D63" i="10" s="1"/>
  <c r="J66" i="12"/>
  <c r="J79" i="10" s="1"/>
  <c r="J85" i="12"/>
  <c r="J122" i="10" s="1"/>
  <c r="K179" i="10"/>
  <c r="D98" i="12"/>
  <c r="D145" i="10" s="1"/>
  <c r="L89" i="12"/>
  <c r="L132" i="10" s="1"/>
  <c r="K81" i="12"/>
  <c r="K117" i="10" s="1"/>
  <c r="J75" i="12"/>
  <c r="J110" i="10" s="1"/>
  <c r="K68" i="12"/>
  <c r="K83" i="10" s="1"/>
  <c r="D12" i="12"/>
  <c r="D14" i="10" s="1"/>
  <c r="D43" i="12"/>
  <c r="D53" i="10" s="1"/>
  <c r="D59" i="12"/>
  <c r="D69" i="10" s="1"/>
  <c r="M68" i="12"/>
  <c r="M83" i="10" s="1"/>
  <c r="D76" i="12"/>
  <c r="D111" i="10" s="1"/>
  <c r="M94" i="12"/>
  <c r="M138" i="10" s="1"/>
  <c r="D96" i="12"/>
  <c r="D141" i="10" s="1"/>
  <c r="M196" i="10"/>
  <c r="D80" i="12"/>
  <c r="D116" i="10" s="1"/>
  <c r="L189" i="10"/>
  <c r="J180" i="10"/>
  <c r="K171" i="10"/>
  <c r="L167" i="10"/>
  <c r="M163" i="10"/>
  <c r="J159" i="10"/>
  <c r="J101" i="12"/>
  <c r="J148" i="10" s="1"/>
  <c r="M97" i="12"/>
  <c r="L93" i="12"/>
  <c r="L137" i="10" s="1"/>
  <c r="J80" i="12"/>
  <c r="J116" i="10" s="1"/>
  <c r="M74" i="12"/>
  <c r="M104" i="10" s="1"/>
  <c r="J67" i="12"/>
  <c r="K63" i="12"/>
  <c r="K76" i="10" s="1"/>
  <c r="K181" i="10"/>
  <c r="M164" i="10"/>
  <c r="K160" i="10"/>
  <c r="K102" i="12"/>
  <c r="K149" i="10" s="1"/>
  <c r="M98" i="12"/>
  <c r="M145" i="10" s="1"/>
  <c r="D47" i="12"/>
  <c r="D57" i="10" s="1"/>
  <c r="L68" i="12"/>
  <c r="L83" i="10" s="1"/>
  <c r="M81" i="12"/>
  <c r="M117" i="10" s="1"/>
  <c r="M89" i="12"/>
  <c r="M132" i="10" s="1"/>
  <c r="K94" i="12"/>
  <c r="K138" i="10" s="1"/>
  <c r="K98" i="12"/>
  <c r="K145" i="10" s="1"/>
  <c r="D103" i="12"/>
  <c r="D151" i="10" s="1"/>
  <c r="M160" i="10"/>
  <c r="K168" i="10"/>
  <c r="K196" i="10"/>
  <c r="D4" i="12"/>
  <c r="D5" i="10" s="1"/>
  <c r="D16" i="12"/>
  <c r="D18" i="10" s="1"/>
  <c r="D35" i="12"/>
  <c r="D45" i="10" s="1"/>
  <c r="D51" i="12"/>
  <c r="D61" i="10" s="1"/>
  <c r="L75" i="12"/>
  <c r="L110" i="10" s="1"/>
  <c r="L81" i="12"/>
  <c r="L117" i="10" s="1"/>
  <c r="K89" i="12"/>
  <c r="K132" i="10" s="1"/>
  <c r="L94" i="12"/>
  <c r="L138" i="10" s="1"/>
  <c r="L98" i="12"/>
  <c r="L145" i="10" s="1"/>
  <c r="D102" i="12"/>
  <c r="D149" i="10" s="1"/>
  <c r="L160" i="10"/>
  <c r="K164" i="10"/>
  <c r="L168" i="10"/>
  <c r="L196" i="10"/>
  <c r="J178" i="10"/>
  <c r="L169" i="10"/>
  <c r="L90" i="12"/>
  <c r="L133" i="10" s="1"/>
  <c r="M83" i="12"/>
  <c r="M119" i="10" s="1"/>
  <c r="K72" i="12"/>
  <c r="K97" i="10" s="1"/>
  <c r="L64" i="12"/>
  <c r="M2" i="12"/>
  <c r="M2" i="10" s="1"/>
  <c r="J2" i="12"/>
  <c r="J14" i="12"/>
  <c r="J16" i="10" s="1"/>
  <c r="M27" i="12"/>
  <c r="M35" i="10" s="1"/>
  <c r="K2" i="12"/>
  <c r="M4" i="12"/>
  <c r="M5" i="10" s="1"/>
  <c r="J9" i="12"/>
  <c r="J11" i="10" s="1"/>
  <c r="K5" i="12"/>
  <c r="K6" i="10" s="1"/>
  <c r="D6" i="12"/>
  <c r="D7" i="10" s="1"/>
  <c r="L6" i="12"/>
  <c r="L7" i="10" s="1"/>
  <c r="J8" i="12"/>
  <c r="J10" i="10" s="1"/>
  <c r="K9" i="12"/>
  <c r="K11" i="10" s="1"/>
  <c r="D10" i="12"/>
  <c r="D12" i="10" s="1"/>
  <c r="L10" i="12"/>
  <c r="L12" i="10" s="1"/>
  <c r="J12" i="12"/>
  <c r="J14" i="10" s="1"/>
  <c r="K13" i="12"/>
  <c r="K15" i="10" s="1"/>
  <c r="L14" i="12"/>
  <c r="L16" i="10" s="1"/>
  <c r="J16" i="12"/>
  <c r="J18" i="10" s="1"/>
  <c r="K17" i="12"/>
  <c r="K19" i="10" s="1"/>
  <c r="D18" i="12"/>
  <c r="D20" i="10" s="1"/>
  <c r="L18" i="12"/>
  <c r="L20" i="10" s="1"/>
  <c r="J20" i="12"/>
  <c r="J22" i="10" s="1"/>
  <c r="K21" i="12"/>
  <c r="K23" i="10" s="1"/>
  <c r="L22" i="12"/>
  <c r="L24" i="10" s="1"/>
  <c r="J24" i="12"/>
  <c r="J27" i="10" s="1"/>
  <c r="K27" i="12"/>
  <c r="K35" i="10" s="1"/>
  <c r="L28" i="12"/>
  <c r="L37" i="10" s="1"/>
  <c r="J31" i="12"/>
  <c r="J41" i="10" s="1"/>
  <c r="K32" i="12"/>
  <c r="K42" i="10" s="1"/>
  <c r="L33" i="12"/>
  <c r="L43" i="10" s="1"/>
  <c r="J35" i="12"/>
  <c r="J45" i="10" s="1"/>
  <c r="K36" i="12"/>
  <c r="K46" i="10" s="1"/>
  <c r="L37" i="12"/>
  <c r="L47" i="10" s="1"/>
  <c r="J39" i="12"/>
  <c r="J49" i="10" s="1"/>
  <c r="K40" i="12"/>
  <c r="K50" i="10" s="1"/>
  <c r="L41" i="12"/>
  <c r="L51" i="10" s="1"/>
  <c r="J43" i="12"/>
  <c r="J53" i="10" s="1"/>
  <c r="K44" i="12"/>
  <c r="K54" i="10" s="1"/>
  <c r="L45" i="12"/>
  <c r="L55" i="10" s="1"/>
  <c r="J47" i="12"/>
  <c r="J57" i="10" s="1"/>
  <c r="K48" i="12"/>
  <c r="K58" i="10" s="1"/>
  <c r="L49" i="12"/>
  <c r="L59" i="10" s="1"/>
  <c r="J51" i="12"/>
  <c r="J61" i="10" s="1"/>
  <c r="K52" i="12"/>
  <c r="K62" i="10" s="1"/>
  <c r="L53" i="12"/>
  <c r="L63" i="10" s="1"/>
  <c r="J55" i="12"/>
  <c r="J65" i="10" s="1"/>
  <c r="K56" i="12"/>
  <c r="K66" i="10" s="1"/>
  <c r="L57" i="12"/>
  <c r="L67" i="10" s="1"/>
  <c r="J59" i="12"/>
  <c r="J69" i="10" s="1"/>
  <c r="K60" i="12"/>
  <c r="K70" i="10" s="1"/>
  <c r="L62" i="12"/>
  <c r="L75" i="10" s="1"/>
  <c r="J64" i="12"/>
  <c r="K65" i="12"/>
  <c r="K78" i="10" s="1"/>
  <c r="L66" i="12"/>
  <c r="L79" i="10" s="1"/>
  <c r="J68" i="12"/>
  <c r="J83" i="10" s="1"/>
  <c r="L72" i="12"/>
  <c r="L97" i="10" s="1"/>
  <c r="J73" i="12"/>
  <c r="J98" i="10" s="1"/>
  <c r="K75" i="12"/>
  <c r="K110" i="10" s="1"/>
  <c r="J76" i="12"/>
  <c r="J111" i="10" s="1"/>
  <c r="K76" i="12"/>
  <c r="K111" i="10" s="1"/>
  <c r="J90" i="12"/>
  <c r="J133" i="10" s="1"/>
  <c r="K90" i="12"/>
  <c r="K133" i="10" s="1"/>
  <c r="M6" i="12"/>
  <c r="M7" i="10" s="1"/>
  <c r="M10" i="12"/>
  <c r="M12" i="10" s="1"/>
  <c r="M14" i="12"/>
  <c r="M16" i="10" s="1"/>
  <c r="M18" i="12"/>
  <c r="M20" i="10" s="1"/>
  <c r="D21" i="12"/>
  <c r="D23" i="10" s="1"/>
  <c r="L21" i="12"/>
  <c r="L23" i="10" s="1"/>
  <c r="M22" i="12"/>
  <c r="M24" i="10" s="1"/>
  <c r="D27" i="12"/>
  <c r="D35" i="10" s="1"/>
  <c r="L27" i="12"/>
  <c r="L35" i="10" s="1"/>
  <c r="M28" i="12"/>
  <c r="M37" i="10" s="1"/>
  <c r="D32" i="12"/>
  <c r="D42" i="10" s="1"/>
  <c r="L32" i="12"/>
  <c r="L42" i="10" s="1"/>
  <c r="M33" i="12"/>
  <c r="M43" i="10" s="1"/>
  <c r="D36" i="12"/>
  <c r="D46" i="10" s="1"/>
  <c r="L36" i="12"/>
  <c r="L46" i="10" s="1"/>
  <c r="M37" i="12"/>
  <c r="M47" i="10" s="1"/>
  <c r="D40" i="12"/>
  <c r="D50" i="10" s="1"/>
  <c r="L40" i="12"/>
  <c r="L50" i="10" s="1"/>
  <c r="M41" i="12"/>
  <c r="M51" i="10" s="1"/>
  <c r="D44" i="12"/>
  <c r="D54" i="10" s="1"/>
  <c r="L44" i="12"/>
  <c r="L54" i="10" s="1"/>
  <c r="M45" i="12"/>
  <c r="M55" i="10" s="1"/>
  <c r="D48" i="12"/>
  <c r="D58" i="10" s="1"/>
  <c r="L48" i="12"/>
  <c r="L58" i="10" s="1"/>
  <c r="M49" i="12"/>
  <c r="M59" i="10" s="1"/>
  <c r="D52" i="12"/>
  <c r="D62" i="10" s="1"/>
  <c r="L52" i="12"/>
  <c r="L62" i="10" s="1"/>
  <c r="M53" i="12"/>
  <c r="M63" i="10" s="1"/>
  <c r="D56" i="12"/>
  <c r="D66" i="10" s="1"/>
  <c r="L56" i="12"/>
  <c r="L66" i="10" s="1"/>
  <c r="M57" i="12"/>
  <c r="M67" i="10" s="1"/>
  <c r="D60" i="12"/>
  <c r="D70" i="10" s="1"/>
  <c r="L60" i="12"/>
  <c r="L70" i="10" s="1"/>
  <c r="M62" i="12"/>
  <c r="M75" i="10" s="1"/>
  <c r="D65" i="12"/>
  <c r="D78" i="10" s="1"/>
  <c r="L65" i="12"/>
  <c r="L78" i="10" s="1"/>
  <c r="M66" i="12"/>
  <c r="M79" i="10" s="1"/>
  <c r="D72" i="12"/>
  <c r="D97" i="10" s="1"/>
  <c r="M72" i="12"/>
  <c r="M97" i="10" s="1"/>
  <c r="D83" i="12"/>
  <c r="D119" i="10" s="1"/>
  <c r="K85" i="12"/>
  <c r="K122" i="10" s="1"/>
  <c r="L85" i="12"/>
  <c r="L122" i="10" s="1"/>
  <c r="D95" i="12"/>
  <c r="D140" i="10" s="1"/>
  <c r="K96" i="12"/>
  <c r="K141" i="10" s="1"/>
  <c r="L96" i="12"/>
  <c r="L141" i="10" s="1"/>
  <c r="K158" i="10"/>
  <c r="J158" i="10"/>
  <c r="L158" i="10"/>
  <c r="M5" i="12"/>
  <c r="M6" i="10" s="1"/>
  <c r="J6" i="12"/>
  <c r="J7" i="10" s="1"/>
  <c r="J10" i="12"/>
  <c r="J12" i="10" s="1"/>
  <c r="M17" i="12"/>
  <c r="M19" i="10" s="1"/>
  <c r="J18" i="12"/>
  <c r="J20" i="10" s="1"/>
  <c r="M32" i="12"/>
  <c r="M42" i="10" s="1"/>
  <c r="M36" i="12"/>
  <c r="M46" i="10" s="1"/>
  <c r="M40" i="12"/>
  <c r="M50" i="10" s="1"/>
  <c r="M44" i="12"/>
  <c r="M54" i="10" s="1"/>
  <c r="M48" i="12"/>
  <c r="M58" i="10" s="1"/>
  <c r="M52" i="12"/>
  <c r="M62" i="10" s="1"/>
  <c r="M56" i="12"/>
  <c r="M66" i="10" s="1"/>
  <c r="M60" i="12"/>
  <c r="M70" i="10" s="1"/>
  <c r="M65" i="12"/>
  <c r="M78" i="10" s="1"/>
  <c r="J83" i="12"/>
  <c r="J119" i="10" s="1"/>
  <c r="K83" i="12"/>
  <c r="K119" i="10" s="1"/>
  <c r="J95" i="12"/>
  <c r="J140" i="10" s="1"/>
  <c r="K95" i="12"/>
  <c r="K140" i="10" s="1"/>
  <c r="D100" i="12"/>
  <c r="D147" i="10" s="1"/>
  <c r="K100" i="12"/>
  <c r="K147" i="10" s="1"/>
  <c r="J100" i="12"/>
  <c r="J147" i="10" s="1"/>
  <c r="L100" i="12"/>
  <c r="L147" i="10" s="1"/>
  <c r="M13" i="12"/>
  <c r="M15" i="10" s="1"/>
  <c r="M21" i="12"/>
  <c r="M23" i="10" s="1"/>
  <c r="J72" i="12"/>
  <c r="J97" i="10" s="1"/>
  <c r="K79" i="12"/>
  <c r="K115" i="10" s="1"/>
  <c r="L79" i="12"/>
  <c r="L115" i="10" s="1"/>
  <c r="L83" i="12"/>
  <c r="L119" i="10" s="1"/>
  <c r="M85" i="12"/>
  <c r="M122" i="10" s="1"/>
  <c r="K92" i="12"/>
  <c r="K136" i="10" s="1"/>
  <c r="L92" i="12"/>
  <c r="L136" i="10" s="1"/>
  <c r="L95" i="12"/>
  <c r="L140" i="10" s="1"/>
  <c r="M96" i="12"/>
  <c r="M141" i="10" s="1"/>
  <c r="M100" i="12"/>
  <c r="M147" i="10" s="1"/>
  <c r="J81" i="12"/>
  <c r="J117" i="10" s="1"/>
  <c r="J89" i="12"/>
  <c r="J132" i="10" s="1"/>
  <c r="J94" i="12"/>
  <c r="J138" i="10" s="1"/>
  <c r="J98" i="12"/>
  <c r="J145" i="10" s="1"/>
  <c r="K99" i="12"/>
  <c r="K146" i="10" s="1"/>
  <c r="J102" i="12"/>
  <c r="J149" i="10" s="1"/>
  <c r="K103" i="12"/>
  <c r="K151" i="10" s="1"/>
  <c r="J160" i="10"/>
  <c r="K161" i="10"/>
  <c r="L162" i="10"/>
  <c r="J164" i="10"/>
  <c r="K165" i="10"/>
  <c r="L166" i="10"/>
  <c r="J168" i="10"/>
  <c r="K169" i="10"/>
  <c r="K178" i="10"/>
  <c r="L179" i="10"/>
  <c r="J181" i="10"/>
  <c r="K182" i="10"/>
  <c r="L183" i="10"/>
  <c r="K187" i="10"/>
  <c r="L188" i="10"/>
  <c r="J196" i="10"/>
  <c r="L200" i="10"/>
  <c r="M162" i="10"/>
  <c r="M166" i="10"/>
  <c r="M179" i="10"/>
  <c r="M183" i="10"/>
  <c r="M188" i="10"/>
  <c r="M200" i="10"/>
  <c r="M99" i="12"/>
  <c r="M146" i="10" s="1"/>
  <c r="M103" i="12"/>
  <c r="M151" i="10" s="1"/>
  <c r="M161" i="10"/>
  <c r="J162" i="10"/>
  <c r="M165" i="10"/>
  <c r="J166" i="10"/>
  <c r="M169" i="10"/>
  <c r="M178" i="10"/>
  <c r="J179" i="10"/>
  <c r="M182" i="10"/>
  <c r="J183" i="10"/>
  <c r="M187" i="10"/>
  <c r="J188" i="10"/>
  <c r="J200" i="10"/>
  <c r="K2" i="10" l="1"/>
  <c r="K2" i="13" s="1"/>
  <c r="J2" i="10"/>
  <c r="J2" i="13" s="1"/>
  <c r="L2" i="10"/>
  <c r="L2" i="13" s="1"/>
  <c r="A124" i="17"/>
  <c r="C124" i="13"/>
  <c r="N124" i="13" s="1"/>
  <c r="K124" i="13" s="1"/>
  <c r="C203" i="13"/>
  <c r="N203" i="13" s="1"/>
  <c r="D203" i="13" s="1"/>
  <c r="A203" i="17"/>
  <c r="C131" i="13"/>
  <c r="N131" i="13" s="1"/>
  <c r="K131" i="13" s="1"/>
  <c r="A131" i="17"/>
  <c r="A157" i="17"/>
  <c r="C157" i="13"/>
  <c r="N157" i="13" s="1"/>
  <c r="J157" i="13" s="1"/>
  <c r="A207" i="17"/>
  <c r="C207" i="13"/>
  <c r="N207" i="13" s="1"/>
  <c r="L207" i="13" s="1"/>
  <c r="A144" i="17"/>
  <c r="C144" i="13"/>
  <c r="N144" i="13" s="1"/>
  <c r="L144" i="13" s="1"/>
  <c r="A123" i="17"/>
  <c r="C123" i="13"/>
  <c r="N123" i="13" s="1"/>
  <c r="J123" i="13" s="1"/>
  <c r="C139" i="13"/>
  <c r="N139" i="13" s="1"/>
  <c r="L139" i="13" s="1"/>
  <c r="A139" i="17"/>
  <c r="A130" i="17"/>
  <c r="C130" i="13"/>
  <c r="N130" i="13" s="1"/>
  <c r="L130" i="13" s="1"/>
  <c r="A156" i="17"/>
  <c r="C156" i="13"/>
  <c r="N156" i="13" s="1"/>
  <c r="A206" i="17"/>
  <c r="C206" i="13"/>
  <c r="N206" i="13" s="1"/>
  <c r="K206" i="13" s="1"/>
  <c r="A143" i="17"/>
  <c r="L214" i="13"/>
  <c r="L199" i="13"/>
  <c r="I214" i="13"/>
  <c r="E77" i="13"/>
  <c r="J214" i="13"/>
  <c r="K199" i="13"/>
  <c r="D25" i="13"/>
  <c r="J25" i="13"/>
  <c r="D77" i="13"/>
  <c r="G77" i="13"/>
  <c r="I77" i="13"/>
  <c r="J77" i="13"/>
  <c r="E25" i="13"/>
  <c r="G25" i="13"/>
  <c r="H214" i="13"/>
  <c r="F25" i="13"/>
  <c r="D199" i="13"/>
  <c r="I25" i="13"/>
  <c r="K214" i="13"/>
  <c r="H25" i="13"/>
  <c r="M199" i="13"/>
  <c r="H77" i="13"/>
  <c r="K25" i="13"/>
  <c r="J199" i="13"/>
  <c r="L25" i="13"/>
  <c r="E214" i="13"/>
  <c r="G214" i="13"/>
  <c r="I199" i="13"/>
  <c r="F214" i="13"/>
  <c r="D214" i="13"/>
  <c r="K77" i="13"/>
  <c r="L77" i="13"/>
  <c r="F199" i="13"/>
  <c r="E199" i="13"/>
  <c r="M25" i="13"/>
  <c r="G199" i="13"/>
  <c r="H199" i="13"/>
  <c r="F77" i="13"/>
  <c r="C33" i="13"/>
  <c r="N33" i="13" s="1"/>
  <c r="K33" i="13" s="1"/>
  <c r="A33" i="17"/>
  <c r="A94" i="17"/>
  <c r="C94" i="13"/>
  <c r="N94" i="13" s="1"/>
  <c r="A155" i="17"/>
  <c r="C155" i="13"/>
  <c r="N155" i="13" s="1"/>
  <c r="A205" i="17"/>
  <c r="C205" i="13"/>
  <c r="N205" i="13" s="1"/>
  <c r="A96" i="17"/>
  <c r="C96" i="13"/>
  <c r="N96" i="13" s="1"/>
  <c r="C122" i="13"/>
  <c r="N122" i="13" s="1"/>
  <c r="A32" i="17"/>
  <c r="C32" i="13"/>
  <c r="N32" i="13" s="1"/>
  <c r="A122" i="17"/>
  <c r="A39" i="17"/>
  <c r="C39" i="13"/>
  <c r="N39" i="13" s="1"/>
  <c r="A95" i="17"/>
  <c r="C95" i="13"/>
  <c r="N95" i="13" s="1"/>
  <c r="A74" i="17"/>
  <c r="C74" i="13"/>
  <c r="N74" i="13" s="1"/>
  <c r="D74" i="13" s="1"/>
  <c r="M2" i="13"/>
  <c r="C148" i="13"/>
  <c r="N148" i="13" s="1"/>
  <c r="M148" i="13" s="1"/>
  <c r="A41" i="17"/>
  <c r="C41" i="13"/>
  <c r="N41" i="13" s="1"/>
  <c r="M41" i="13" s="1"/>
  <c r="A56" i="17"/>
  <c r="C56" i="13"/>
  <c r="N56" i="13" s="1"/>
  <c r="M56" i="13" s="1"/>
  <c r="A44" i="17"/>
  <c r="C44" i="13"/>
  <c r="N44" i="13" s="1"/>
  <c r="M44" i="13" s="1"/>
  <c r="A83" i="17"/>
  <c r="C83" i="13"/>
  <c r="N83" i="13" s="1"/>
  <c r="A82" i="17"/>
  <c r="C82" i="13"/>
  <c r="N82" i="13" s="1"/>
  <c r="M82" i="13" s="1"/>
  <c r="C201" i="13"/>
  <c r="N201" i="13" s="1"/>
  <c r="A68" i="17"/>
  <c r="C68" i="13"/>
  <c r="N68" i="13" s="1"/>
  <c r="M68" i="13" s="1"/>
  <c r="A52" i="17"/>
  <c r="C52" i="13"/>
  <c r="N52" i="13" s="1"/>
  <c r="M52" i="13" s="1"/>
  <c r="A40" i="17"/>
  <c r="C40" i="13"/>
  <c r="N40" i="13" s="1"/>
  <c r="M40" i="13" s="1"/>
  <c r="A110" i="17"/>
  <c r="C110" i="13"/>
  <c r="N110" i="13" s="1"/>
  <c r="M110" i="13" s="1"/>
  <c r="A76" i="17"/>
  <c r="C76" i="13"/>
  <c r="N76" i="13" s="1"/>
  <c r="M76" i="13" s="1"/>
  <c r="A78" i="17"/>
  <c r="C78" i="13"/>
  <c r="N78" i="13" s="1"/>
  <c r="A48" i="17"/>
  <c r="C48" i="13"/>
  <c r="N48" i="13" s="1"/>
  <c r="M48" i="13" s="1"/>
  <c r="A97" i="17"/>
  <c r="C97" i="13"/>
  <c r="N97" i="13" s="1"/>
  <c r="M97" i="13" s="1"/>
  <c r="A117" i="17"/>
  <c r="A10" i="17"/>
  <c r="C10" i="13"/>
  <c r="N10" i="13" s="1"/>
  <c r="M10" i="13" s="1"/>
  <c r="A49" i="17"/>
  <c r="C49" i="13"/>
  <c r="N49" i="13" s="1"/>
  <c r="M49" i="13" s="1"/>
  <c r="A65" i="17"/>
  <c r="C65" i="13"/>
  <c r="N65" i="13" s="1"/>
  <c r="M65" i="13" s="1"/>
  <c r="A146" i="17"/>
  <c r="C146" i="13"/>
  <c r="N146" i="13" s="1"/>
  <c r="A13" i="17"/>
  <c r="C13" i="13"/>
  <c r="N13" i="13" s="1"/>
  <c r="M13" i="13" s="1"/>
  <c r="A132" i="17"/>
  <c r="C132" i="13"/>
  <c r="N132" i="13" s="1"/>
  <c r="C185" i="13"/>
  <c r="N185" i="13" s="1"/>
  <c r="A104" i="17"/>
  <c r="C104" i="13"/>
  <c r="N104" i="13" s="1"/>
  <c r="A8" i="17"/>
  <c r="C8" i="13"/>
  <c r="N8" i="13" s="1"/>
  <c r="M8" i="13" s="1"/>
  <c r="A21" i="17"/>
  <c r="C21" i="13"/>
  <c r="N21" i="13" s="1"/>
  <c r="M21" i="13" s="1"/>
  <c r="A60" i="17"/>
  <c r="C60" i="13"/>
  <c r="N60" i="13" s="1"/>
  <c r="M60" i="13" s="1"/>
  <c r="A186" i="17"/>
  <c r="C186" i="13"/>
  <c r="N186" i="13" s="1"/>
  <c r="M186" i="13" s="1"/>
  <c r="A22" i="17"/>
  <c r="C22" i="13"/>
  <c r="N22" i="13" s="1"/>
  <c r="M22" i="13" s="1"/>
  <c r="A64" i="17"/>
  <c r="C64" i="13"/>
  <c r="N64" i="13" s="1"/>
  <c r="M64" i="13" s="1"/>
  <c r="A4" i="17"/>
  <c r="C4" i="13"/>
  <c r="N4" i="13" s="1"/>
  <c r="M4" i="13" s="1"/>
  <c r="A17" i="17"/>
  <c r="C17" i="13"/>
  <c r="N17" i="13" s="1"/>
  <c r="M17" i="13" s="1"/>
  <c r="A79" i="17"/>
  <c r="C79" i="13"/>
  <c r="N79" i="13" s="1"/>
  <c r="A75" i="17"/>
  <c r="C75" i="13"/>
  <c r="N75" i="13" s="1"/>
  <c r="M75" i="13" s="1"/>
  <c r="C129" i="13"/>
  <c r="N129" i="13" s="1"/>
  <c r="A185" i="17"/>
  <c r="M201" i="13" l="1"/>
  <c r="L96" i="13"/>
  <c r="L95" i="13"/>
  <c r="K155" i="13"/>
  <c r="K203" i="13"/>
  <c r="J203" i="13"/>
  <c r="L157" i="13"/>
  <c r="M157" i="13"/>
  <c r="L94" i="13"/>
  <c r="D124" i="13"/>
  <c r="L124" i="13"/>
  <c r="M139" i="13"/>
  <c r="D205" i="13"/>
  <c r="K123" i="13"/>
  <c r="D144" i="13"/>
  <c r="L131" i="13"/>
  <c r="M203" i="13"/>
  <c r="D131" i="13"/>
  <c r="K207" i="13"/>
  <c r="M123" i="13"/>
  <c r="D130" i="13"/>
  <c r="K144" i="13"/>
  <c r="D157" i="13"/>
  <c r="J124" i="13"/>
  <c r="D207" i="13"/>
  <c r="K157" i="13"/>
  <c r="J144" i="13"/>
  <c r="A121" i="17"/>
  <c r="C121" i="13"/>
  <c r="N121" i="13" s="1"/>
  <c r="C191" i="13"/>
  <c r="N191" i="13" s="1"/>
  <c r="A191" i="17"/>
  <c r="C142" i="13"/>
  <c r="N142" i="13" s="1"/>
  <c r="M142" i="13" s="1"/>
  <c r="M122" i="13"/>
  <c r="A129" i="17"/>
  <c r="C143" i="13"/>
  <c r="J130" i="13"/>
  <c r="G144" i="13"/>
  <c r="I144" i="13"/>
  <c r="F144" i="13"/>
  <c r="H144" i="13"/>
  <c r="E144" i="13"/>
  <c r="C202" i="13"/>
  <c r="N202" i="13" s="1"/>
  <c r="E202" i="13" s="1"/>
  <c r="M206" i="13"/>
  <c r="A202" i="17"/>
  <c r="M144" i="13"/>
  <c r="A198" i="17"/>
  <c r="C198" i="13"/>
  <c r="N198" i="13" s="1"/>
  <c r="G131" i="13"/>
  <c r="H131" i="13"/>
  <c r="I131" i="13"/>
  <c r="E131" i="13"/>
  <c r="F131" i="13"/>
  <c r="G124" i="13"/>
  <c r="I124" i="13"/>
  <c r="F124" i="13"/>
  <c r="E124" i="13"/>
  <c r="H124" i="13"/>
  <c r="C171" i="13"/>
  <c r="N171" i="13" s="1"/>
  <c r="M171" i="13" s="1"/>
  <c r="J206" i="13"/>
  <c r="H207" i="13"/>
  <c r="E207" i="13"/>
  <c r="F207" i="13"/>
  <c r="G207" i="13"/>
  <c r="I207" i="13"/>
  <c r="M124" i="13"/>
  <c r="J207" i="13"/>
  <c r="L206" i="13"/>
  <c r="M207" i="13"/>
  <c r="E203" i="13"/>
  <c r="F203" i="13"/>
  <c r="G203" i="13"/>
  <c r="I203" i="13"/>
  <c r="H203" i="13"/>
  <c r="C138" i="13"/>
  <c r="N138" i="13" s="1"/>
  <c r="M138" i="13" s="1"/>
  <c r="A138" i="17"/>
  <c r="C118" i="13"/>
  <c r="N118" i="13" s="1"/>
  <c r="L118" i="13" s="1"/>
  <c r="A174" i="17"/>
  <c r="C174" i="13"/>
  <c r="N174" i="13" s="1"/>
  <c r="A118" i="17"/>
  <c r="M131" i="13"/>
  <c r="I157" i="13"/>
  <c r="G157" i="13"/>
  <c r="E157" i="13"/>
  <c r="F157" i="13"/>
  <c r="H157" i="13"/>
  <c r="J131" i="13"/>
  <c r="L203" i="13"/>
  <c r="A201" i="17"/>
  <c r="A142" i="17"/>
  <c r="A137" i="17"/>
  <c r="K130" i="13"/>
  <c r="H123" i="13"/>
  <c r="I123" i="13"/>
  <c r="F123" i="13"/>
  <c r="G123" i="13"/>
  <c r="E123" i="13"/>
  <c r="L123" i="13"/>
  <c r="H156" i="13"/>
  <c r="I156" i="13"/>
  <c r="G156" i="13"/>
  <c r="F156" i="13"/>
  <c r="E156" i="13"/>
  <c r="A171" i="17"/>
  <c r="D156" i="13"/>
  <c r="A173" i="17"/>
  <c r="C173" i="13"/>
  <c r="N173" i="13" s="1"/>
  <c r="A148" i="17"/>
  <c r="M156" i="13"/>
  <c r="K156" i="13"/>
  <c r="A197" i="17"/>
  <c r="C197" i="13"/>
  <c r="N197" i="13" s="1"/>
  <c r="A120" i="17"/>
  <c r="C120" i="13"/>
  <c r="N120" i="13" s="1"/>
  <c r="C137" i="13"/>
  <c r="N137" i="13" s="1"/>
  <c r="M137" i="13" s="1"/>
  <c r="M130" i="13"/>
  <c r="H206" i="13"/>
  <c r="G206" i="13"/>
  <c r="E206" i="13"/>
  <c r="I206" i="13"/>
  <c r="F206" i="13"/>
  <c r="D139" i="13"/>
  <c r="J139" i="13"/>
  <c r="D123" i="13"/>
  <c r="A113" i="17"/>
  <c r="C113" i="13"/>
  <c r="N113" i="13" s="1"/>
  <c r="A150" i="17"/>
  <c r="C150" i="13"/>
  <c r="N150" i="13" s="1"/>
  <c r="J156" i="13"/>
  <c r="G130" i="13"/>
  <c r="F130" i="13"/>
  <c r="E130" i="13"/>
  <c r="H130" i="13"/>
  <c r="I130" i="13"/>
  <c r="G139" i="13"/>
  <c r="F139" i="13"/>
  <c r="H139" i="13"/>
  <c r="I139" i="13"/>
  <c r="E139" i="13"/>
  <c r="D206" i="13"/>
  <c r="A128" i="17"/>
  <c r="C128" i="13"/>
  <c r="N128" i="13" s="1"/>
  <c r="C117" i="13"/>
  <c r="N117" i="13" s="1"/>
  <c r="J117" i="13" s="1"/>
  <c r="K139" i="13"/>
  <c r="L156" i="13"/>
  <c r="K39" i="13"/>
  <c r="I22" i="13"/>
  <c r="F79" i="13"/>
  <c r="G17" i="13"/>
  <c r="G13" i="13"/>
  <c r="G146" i="13"/>
  <c r="L129" i="13"/>
  <c r="G75" i="13"/>
  <c r="H132" i="13"/>
  <c r="G41" i="13"/>
  <c r="F104" i="13"/>
  <c r="E76" i="13"/>
  <c r="E185" i="13"/>
  <c r="G110" i="13"/>
  <c r="D75" i="13"/>
  <c r="D132" i="13"/>
  <c r="E110" i="13"/>
  <c r="D41" i="13"/>
  <c r="F75" i="13"/>
  <c r="F132" i="13"/>
  <c r="D110" i="13"/>
  <c r="E41" i="13"/>
  <c r="H94" i="13"/>
  <c r="I132" i="13"/>
  <c r="K110" i="13"/>
  <c r="G4" i="13"/>
  <c r="K60" i="13"/>
  <c r="E40" i="13"/>
  <c r="G97" i="13"/>
  <c r="J48" i="13"/>
  <c r="J83" i="13"/>
  <c r="E68" i="13"/>
  <c r="L97" i="13"/>
  <c r="H52" i="13"/>
  <c r="G148" i="13"/>
  <c r="I75" i="13"/>
  <c r="L4" i="13"/>
  <c r="L52" i="13"/>
  <c r="I148" i="13"/>
  <c r="K41" i="13"/>
  <c r="L75" i="13"/>
  <c r="L132" i="13"/>
  <c r="I97" i="13"/>
  <c r="I48" i="13"/>
  <c r="J110" i="13"/>
  <c r="L41" i="13"/>
  <c r="G95" i="13"/>
  <c r="I155" i="13"/>
  <c r="E52" i="13"/>
  <c r="E148" i="13"/>
  <c r="J32" i="13"/>
  <c r="D95" i="13"/>
  <c r="D79" i="13"/>
  <c r="H68" i="13"/>
  <c r="L82" i="13"/>
  <c r="E56" i="13"/>
  <c r="M39" i="13"/>
  <c r="G32" i="13"/>
  <c r="E96" i="13"/>
  <c r="M129" i="13"/>
  <c r="J22" i="13"/>
  <c r="H129" i="13"/>
  <c r="E60" i="13"/>
  <c r="G8" i="13"/>
  <c r="G78" i="13"/>
  <c r="D129" i="13"/>
  <c r="E129" i="13"/>
  <c r="D33" i="13"/>
  <c r="E79" i="13"/>
  <c r="D17" i="13"/>
  <c r="K104" i="13"/>
  <c r="E13" i="13"/>
  <c r="D146" i="13"/>
  <c r="J97" i="13"/>
  <c r="L48" i="13"/>
  <c r="L83" i="13"/>
  <c r="L44" i="13"/>
  <c r="J95" i="13"/>
  <c r="D185" i="13"/>
  <c r="K49" i="13"/>
  <c r="J10" i="13"/>
  <c r="D76" i="13"/>
  <c r="L201" i="13"/>
  <c r="I186" i="13"/>
  <c r="E75" i="13"/>
  <c r="G79" i="13"/>
  <c r="I17" i="13"/>
  <c r="E104" i="13"/>
  <c r="F185" i="13"/>
  <c r="E132" i="13"/>
  <c r="F13" i="13"/>
  <c r="F76" i="13"/>
  <c r="F110" i="13"/>
  <c r="G40" i="13"/>
  <c r="E44" i="13"/>
  <c r="F56" i="13"/>
  <c r="F41" i="13"/>
  <c r="G94" i="13"/>
  <c r="J94" i="13"/>
  <c r="M95" i="13"/>
  <c r="D155" i="13"/>
  <c r="H75" i="13"/>
  <c r="D104" i="13"/>
  <c r="G185" i="13"/>
  <c r="J132" i="13"/>
  <c r="J76" i="13"/>
  <c r="I110" i="13"/>
  <c r="D44" i="13"/>
  <c r="I41" i="13"/>
  <c r="F95" i="13"/>
  <c r="M155" i="13"/>
  <c r="K79" i="13"/>
  <c r="K17" i="13"/>
  <c r="G104" i="13"/>
  <c r="H185" i="13"/>
  <c r="G132" i="13"/>
  <c r="K13" i="13"/>
  <c r="L146" i="13"/>
  <c r="D97" i="13"/>
  <c r="D48" i="13"/>
  <c r="G76" i="13"/>
  <c r="H110" i="13"/>
  <c r="K40" i="13"/>
  <c r="L68" i="13"/>
  <c r="D82" i="13"/>
  <c r="E83" i="13"/>
  <c r="G44" i="13"/>
  <c r="I56" i="13"/>
  <c r="H41" i="13"/>
  <c r="E95" i="13"/>
  <c r="M205" i="13"/>
  <c r="G155" i="13"/>
  <c r="G33" i="13"/>
  <c r="K75" i="13"/>
  <c r="J79" i="13"/>
  <c r="L17" i="13"/>
  <c r="D60" i="13"/>
  <c r="F8" i="13"/>
  <c r="I104" i="13"/>
  <c r="J185" i="13"/>
  <c r="K132" i="13"/>
  <c r="J13" i="13"/>
  <c r="K146" i="13"/>
  <c r="F97" i="13"/>
  <c r="G48" i="13"/>
  <c r="I78" i="13"/>
  <c r="K76" i="13"/>
  <c r="L110" i="13"/>
  <c r="G83" i="13"/>
  <c r="I44" i="13"/>
  <c r="J41" i="13"/>
  <c r="I95" i="13"/>
  <c r="H155" i="13"/>
  <c r="H104" i="13"/>
  <c r="I185" i="13"/>
  <c r="H76" i="13"/>
  <c r="H44" i="13"/>
  <c r="L104" i="13"/>
  <c r="K185" i="13"/>
  <c r="I76" i="13"/>
  <c r="K44" i="13"/>
  <c r="J64" i="13"/>
  <c r="H79" i="13"/>
  <c r="J17" i="13"/>
  <c r="E8" i="13"/>
  <c r="H13" i="13"/>
  <c r="I146" i="13"/>
  <c r="E97" i="13"/>
  <c r="F48" i="13"/>
  <c r="F78" i="13"/>
  <c r="J40" i="13"/>
  <c r="K52" i="13"/>
  <c r="F83" i="13"/>
  <c r="D56" i="13"/>
  <c r="L148" i="13"/>
  <c r="I32" i="13"/>
  <c r="H122" i="13"/>
  <c r="K129" i="13"/>
  <c r="M79" i="13"/>
  <c r="H78" i="13"/>
  <c r="H8" i="13"/>
  <c r="L13" i="13"/>
  <c r="J78" i="13"/>
  <c r="I83" i="13"/>
  <c r="K148" i="13"/>
  <c r="M96" i="13"/>
  <c r="J104" i="13"/>
  <c r="L185" i="13"/>
  <c r="H96" i="13"/>
  <c r="H33" i="13"/>
  <c r="L79" i="13"/>
  <c r="E17" i="13"/>
  <c r="E146" i="13"/>
  <c r="K97" i="13"/>
  <c r="K48" i="13"/>
  <c r="K78" i="13"/>
  <c r="J96" i="13"/>
  <c r="D96" i="13"/>
  <c r="F17" i="13"/>
  <c r="D13" i="13"/>
  <c r="F146" i="13"/>
  <c r="H65" i="13"/>
  <c r="M104" i="13"/>
  <c r="I122" i="13"/>
  <c r="L122" i="13"/>
  <c r="K96" i="13"/>
  <c r="H146" i="13"/>
  <c r="E78" i="13"/>
  <c r="J52" i="13"/>
  <c r="D148" i="13"/>
  <c r="E32" i="13"/>
  <c r="G96" i="13"/>
  <c r="K122" i="13"/>
  <c r="I79" i="13"/>
  <c r="H17" i="13"/>
  <c r="I4" i="13"/>
  <c r="I64" i="13"/>
  <c r="L22" i="13"/>
  <c r="D8" i="13"/>
  <c r="I13" i="13"/>
  <c r="J146" i="13"/>
  <c r="K65" i="13"/>
  <c r="E48" i="13"/>
  <c r="D78" i="13"/>
  <c r="H40" i="13"/>
  <c r="I52" i="13"/>
  <c r="K68" i="13"/>
  <c r="D83" i="13"/>
  <c r="F44" i="13"/>
  <c r="G56" i="13"/>
  <c r="H148" i="13"/>
  <c r="M78" i="13"/>
  <c r="E39" i="13"/>
  <c r="M32" i="13"/>
  <c r="F155" i="13"/>
  <c r="G129" i="13"/>
  <c r="F94" i="13"/>
  <c r="K94" i="13"/>
  <c r="H4" i="13"/>
  <c r="K64" i="13"/>
  <c r="L186" i="13"/>
  <c r="J65" i="13"/>
  <c r="J49" i="13"/>
  <c r="L10" i="13"/>
  <c r="K201" i="13"/>
  <c r="L74" i="13"/>
  <c r="D94" i="13"/>
  <c r="J4" i="13"/>
  <c r="L64" i="13"/>
  <c r="E21" i="13"/>
  <c r="L65" i="13"/>
  <c r="L49" i="13"/>
  <c r="J68" i="13"/>
  <c r="M132" i="13"/>
  <c r="G39" i="13"/>
  <c r="E122" i="13"/>
  <c r="K32" i="13"/>
  <c r="D32" i="13"/>
  <c r="K95" i="13"/>
  <c r="D186" i="13"/>
  <c r="F21" i="13"/>
  <c r="D10" i="13"/>
  <c r="I40" i="13"/>
  <c r="E201" i="13"/>
  <c r="F82" i="13"/>
  <c r="H56" i="13"/>
  <c r="M185" i="13"/>
  <c r="F39" i="13"/>
  <c r="I205" i="13"/>
  <c r="L33" i="13"/>
  <c r="J129" i="13"/>
  <c r="J75" i="13"/>
  <c r="D22" i="13"/>
  <c r="F186" i="13"/>
  <c r="F60" i="13"/>
  <c r="G21" i="13"/>
  <c r="I8" i="13"/>
  <c r="E49" i="13"/>
  <c r="E10" i="13"/>
  <c r="L40" i="13"/>
  <c r="D201" i="13"/>
  <c r="E82" i="13"/>
  <c r="K56" i="13"/>
  <c r="J148" i="13"/>
  <c r="M74" i="13"/>
  <c r="H95" i="13"/>
  <c r="I96" i="13"/>
  <c r="F205" i="13"/>
  <c r="E155" i="13"/>
  <c r="D122" i="13"/>
  <c r="M33" i="13"/>
  <c r="L39" i="13"/>
  <c r="L32" i="13"/>
  <c r="D21" i="13"/>
  <c r="D64" i="13"/>
  <c r="E22" i="13"/>
  <c r="E186" i="13"/>
  <c r="G60" i="13"/>
  <c r="H21" i="13"/>
  <c r="D65" i="13"/>
  <c r="F49" i="13"/>
  <c r="F10" i="13"/>
  <c r="F201" i="13"/>
  <c r="G82" i="13"/>
  <c r="F74" i="13"/>
  <c r="I94" i="13"/>
  <c r="F33" i="13"/>
  <c r="J39" i="13"/>
  <c r="L155" i="13"/>
  <c r="D4" i="13"/>
  <c r="F64" i="13"/>
  <c r="F22" i="13"/>
  <c r="K186" i="13"/>
  <c r="J60" i="13"/>
  <c r="I21" i="13"/>
  <c r="K8" i="13"/>
  <c r="F65" i="13"/>
  <c r="D49" i="13"/>
  <c r="G10" i="13"/>
  <c r="H97" i="13"/>
  <c r="H48" i="13"/>
  <c r="L78" i="13"/>
  <c r="L76" i="13"/>
  <c r="D52" i="13"/>
  <c r="G68" i="13"/>
  <c r="G201" i="13"/>
  <c r="H82" i="13"/>
  <c r="H83" i="13"/>
  <c r="J44" i="13"/>
  <c r="J56" i="13"/>
  <c r="G74" i="13"/>
  <c r="F32" i="13"/>
  <c r="G205" i="13"/>
  <c r="J74" i="13"/>
  <c r="J155" i="13"/>
  <c r="L205" i="13"/>
  <c r="E4" i="13"/>
  <c r="E64" i="13"/>
  <c r="H22" i="13"/>
  <c r="G186" i="13"/>
  <c r="I60" i="13"/>
  <c r="K21" i="13"/>
  <c r="J8" i="13"/>
  <c r="E65" i="13"/>
  <c r="G49" i="13"/>
  <c r="H10" i="13"/>
  <c r="F52" i="13"/>
  <c r="F68" i="13"/>
  <c r="H201" i="13"/>
  <c r="J82" i="13"/>
  <c r="K83" i="13"/>
  <c r="L56" i="13"/>
  <c r="I74" i="13"/>
  <c r="H32" i="13"/>
  <c r="F96" i="13"/>
  <c r="F122" i="13"/>
  <c r="E94" i="13"/>
  <c r="I33" i="13"/>
  <c r="D39" i="13"/>
  <c r="J33" i="13"/>
  <c r="K4" i="13"/>
  <c r="H64" i="13"/>
  <c r="G22" i="13"/>
  <c r="H186" i="13"/>
  <c r="H60" i="13"/>
  <c r="J21" i="13"/>
  <c r="G65" i="13"/>
  <c r="I49" i="13"/>
  <c r="I10" i="13"/>
  <c r="D40" i="13"/>
  <c r="D68" i="13"/>
  <c r="I201" i="13"/>
  <c r="I82" i="13"/>
  <c r="M146" i="13"/>
  <c r="E74" i="13"/>
  <c r="H39" i="13"/>
  <c r="H205" i="13"/>
  <c r="G122" i="13"/>
  <c r="F129" i="13"/>
  <c r="J205" i="13"/>
  <c r="F4" i="13"/>
  <c r="G64" i="13"/>
  <c r="K22" i="13"/>
  <c r="J186" i="13"/>
  <c r="L60" i="13"/>
  <c r="L21" i="13"/>
  <c r="L8" i="13"/>
  <c r="I65" i="13"/>
  <c r="H49" i="13"/>
  <c r="K10" i="13"/>
  <c r="F40" i="13"/>
  <c r="G52" i="13"/>
  <c r="I68" i="13"/>
  <c r="J201" i="13"/>
  <c r="K82" i="13"/>
  <c r="F148" i="13"/>
  <c r="M83" i="13"/>
  <c r="H74" i="13"/>
  <c r="I39" i="13"/>
  <c r="E205" i="13"/>
  <c r="J122" i="13"/>
  <c r="I129" i="13"/>
  <c r="M94" i="13"/>
  <c r="E33" i="13"/>
  <c r="K74" i="13"/>
  <c r="K205" i="13"/>
  <c r="A149" i="17"/>
  <c r="C149" i="13"/>
  <c r="N149" i="13" s="1"/>
  <c r="A57" i="17"/>
  <c r="C57" i="13"/>
  <c r="N57" i="13" s="1"/>
  <c r="M57" i="13" s="1"/>
  <c r="A5" i="17"/>
  <c r="C5" i="13"/>
  <c r="N5" i="13" s="1"/>
  <c r="M5" i="13" s="1"/>
  <c r="A172" i="17"/>
  <c r="C172" i="13"/>
  <c r="N172" i="13" s="1"/>
  <c r="A180" i="17"/>
  <c r="C180" i="13"/>
  <c r="N180" i="13" s="1"/>
  <c r="M180" i="13" s="1"/>
  <c r="A35" i="17"/>
  <c r="C35" i="13"/>
  <c r="N35" i="13" s="1"/>
  <c r="M35" i="13" s="1"/>
  <c r="A136" i="17"/>
  <c r="C136" i="13"/>
  <c r="N136" i="13" s="1"/>
  <c r="M136" i="13" s="1"/>
  <c r="A200" i="17"/>
  <c r="C200" i="13"/>
  <c r="N200" i="13" s="1"/>
  <c r="M200" i="13" s="1"/>
  <c r="A59" i="17"/>
  <c r="C59" i="13"/>
  <c r="N59" i="13" s="1"/>
  <c r="M59" i="13" s="1"/>
  <c r="A111" i="17"/>
  <c r="C111" i="13"/>
  <c r="N111" i="13" s="1"/>
  <c r="A196" i="17"/>
  <c r="C196" i="13"/>
  <c r="N196" i="13" s="1"/>
  <c r="A140" i="17"/>
  <c r="C140" i="13"/>
  <c r="N140" i="13" s="1"/>
  <c r="M140" i="13" s="1"/>
  <c r="A51" i="17"/>
  <c r="C51" i="13"/>
  <c r="N51" i="13" s="1"/>
  <c r="M51" i="13" s="1"/>
  <c r="A53" i="17"/>
  <c r="C53" i="13"/>
  <c r="N53" i="13" s="1"/>
  <c r="M53" i="13" s="1"/>
  <c r="A181" i="17"/>
  <c r="C181" i="13"/>
  <c r="N181" i="13" s="1"/>
  <c r="M181" i="13" s="1"/>
  <c r="A45" i="17"/>
  <c r="C45" i="13"/>
  <c r="N45" i="13" s="1"/>
  <c r="M45" i="13" s="1"/>
  <c r="A16" i="17"/>
  <c r="C16" i="13"/>
  <c r="N16" i="13" s="1"/>
  <c r="M16" i="13" s="1"/>
  <c r="A159" i="17"/>
  <c r="C159" i="13"/>
  <c r="N159" i="13" s="1"/>
  <c r="M159" i="13" s="1"/>
  <c r="A160" i="17"/>
  <c r="C160" i="13"/>
  <c r="N160" i="13" s="1"/>
  <c r="M160" i="13" s="1"/>
  <c r="A24" i="17"/>
  <c r="C24" i="13"/>
  <c r="N24" i="13" s="1"/>
  <c r="M24" i="13" s="1"/>
  <c r="A19" i="17"/>
  <c r="C19" i="13"/>
  <c r="N19" i="13" s="1"/>
  <c r="M19" i="13" s="1"/>
  <c r="A187" i="17"/>
  <c r="C187" i="13"/>
  <c r="N187" i="13" s="1"/>
  <c r="M187" i="13" s="1"/>
  <c r="A23" i="17"/>
  <c r="C23" i="13"/>
  <c r="N23" i="13" s="1"/>
  <c r="M23" i="13" s="1"/>
  <c r="A179" i="17"/>
  <c r="C179" i="13"/>
  <c r="N179" i="13" s="1"/>
  <c r="M179" i="13" s="1"/>
  <c r="A115" i="17"/>
  <c r="C115" i="13"/>
  <c r="N115" i="13" s="1"/>
  <c r="M115" i="13" s="1"/>
  <c r="A163" i="17"/>
  <c r="C163" i="13"/>
  <c r="N163" i="13" s="1"/>
  <c r="M163" i="13" s="1"/>
  <c r="A46" i="17"/>
  <c r="C46" i="13"/>
  <c r="N46" i="13" s="1"/>
  <c r="M46" i="13" s="1"/>
  <c r="A164" i="17"/>
  <c r="C164" i="13"/>
  <c r="N164" i="13" s="1"/>
  <c r="M164" i="13" s="1"/>
  <c r="A7" i="17"/>
  <c r="C7" i="13"/>
  <c r="N7" i="13" s="1"/>
  <c r="M7" i="13" s="1"/>
  <c r="A47" i="17"/>
  <c r="C47" i="13"/>
  <c r="N47" i="13" s="1"/>
  <c r="M47" i="13" s="1"/>
  <c r="A116" i="17"/>
  <c r="C116" i="13"/>
  <c r="N116" i="13" s="1"/>
  <c r="M116" i="13" s="1"/>
  <c r="A70" i="17"/>
  <c r="C70" i="13"/>
  <c r="N70" i="13" s="1"/>
  <c r="M70" i="13" s="1"/>
  <c r="A58" i="17"/>
  <c r="C58" i="13"/>
  <c r="N58" i="13" s="1"/>
  <c r="M58" i="13" s="1"/>
  <c r="A67" i="17"/>
  <c r="C67" i="13"/>
  <c r="N67" i="13" s="1"/>
  <c r="M67" i="13" s="1"/>
  <c r="A127" i="17"/>
  <c r="C127" i="13"/>
  <c r="N127" i="13" s="1"/>
  <c r="A62" i="17"/>
  <c r="C62" i="13"/>
  <c r="N62" i="13" s="1"/>
  <c r="M62" i="13" s="1"/>
  <c r="A98" i="17"/>
  <c r="C98" i="13"/>
  <c r="N98" i="13" s="1"/>
  <c r="M98" i="13" s="1"/>
  <c r="A69" i="17"/>
  <c r="C69" i="13"/>
  <c r="N69" i="13" s="1"/>
  <c r="M69" i="13" s="1"/>
  <c r="A12" i="17"/>
  <c r="C12" i="13"/>
  <c r="N12" i="13" s="1"/>
  <c r="M12" i="13" s="1"/>
  <c r="A63" i="17"/>
  <c r="C63" i="13"/>
  <c r="N63" i="13" s="1"/>
  <c r="M63" i="13" s="1"/>
  <c r="A178" i="17"/>
  <c r="C178" i="13"/>
  <c r="N178" i="13" s="1"/>
  <c r="M178" i="13" s="1"/>
  <c r="A119" i="17"/>
  <c r="C119" i="13"/>
  <c r="N119" i="13" s="1"/>
  <c r="A162" i="17"/>
  <c r="C162" i="13"/>
  <c r="N162" i="13" s="1"/>
  <c r="M162" i="13" s="1"/>
  <c r="A215" i="17"/>
  <c r="C215" i="13"/>
  <c r="N215" i="13" s="1"/>
  <c r="A15" i="17"/>
  <c r="C15" i="13"/>
  <c r="N15" i="13" s="1"/>
  <c r="M15" i="13" s="1"/>
  <c r="A161" i="17"/>
  <c r="C161" i="13"/>
  <c r="N161" i="13" s="1"/>
  <c r="M161" i="13" s="1"/>
  <c r="A6" i="17"/>
  <c r="C6" i="13"/>
  <c r="N6" i="13" s="1"/>
  <c r="M6" i="13" s="1"/>
  <c r="A189" i="17"/>
  <c r="C189" i="13"/>
  <c r="N189" i="13" s="1"/>
  <c r="A145" i="17"/>
  <c r="C145" i="13"/>
  <c r="N145" i="13" s="1"/>
  <c r="M145" i="13" s="1"/>
  <c r="A66" i="17"/>
  <c r="C66" i="13"/>
  <c r="N66" i="13" s="1"/>
  <c r="M66" i="13" s="1"/>
  <c r="A37" i="17"/>
  <c r="C37" i="13"/>
  <c r="N37" i="13" s="1"/>
  <c r="M37" i="13" s="1"/>
  <c r="A18" i="17"/>
  <c r="C18" i="13"/>
  <c r="N18" i="13" s="1"/>
  <c r="M18" i="13" s="1"/>
  <c r="A158" i="17"/>
  <c r="C158" i="13"/>
  <c r="N158" i="13" s="1"/>
  <c r="M158" i="13" s="1"/>
  <c r="A43" i="17"/>
  <c r="C43" i="13"/>
  <c r="N43" i="13" s="1"/>
  <c r="M43" i="13" s="1"/>
  <c r="A141" i="17"/>
  <c r="C141" i="13"/>
  <c r="N141" i="13" s="1"/>
  <c r="M141" i="13" s="1"/>
  <c r="A42" i="17"/>
  <c r="C42" i="13"/>
  <c r="N42" i="13" s="1"/>
  <c r="M42" i="13" s="1"/>
  <c r="A14" i="17"/>
  <c r="C14" i="13"/>
  <c r="N14" i="13" s="1"/>
  <c r="M14" i="13" s="1"/>
  <c r="A61" i="17"/>
  <c r="C61" i="13"/>
  <c r="N61" i="13" s="1"/>
  <c r="M61" i="13" s="1"/>
  <c r="A147" i="17"/>
  <c r="C147" i="13"/>
  <c r="N147" i="13" s="1"/>
  <c r="M147" i="13" s="1"/>
  <c r="K117" i="13" l="1"/>
  <c r="I117" i="13"/>
  <c r="I171" i="13"/>
  <c r="M111" i="13"/>
  <c r="G117" i="13"/>
  <c r="M196" i="13"/>
  <c r="L117" i="13"/>
  <c r="M117" i="13"/>
  <c r="M189" i="13"/>
  <c r="M149" i="13"/>
  <c r="D117" i="13"/>
  <c r="J137" i="13"/>
  <c r="H117" i="13"/>
  <c r="L138" i="13"/>
  <c r="I138" i="13"/>
  <c r="D138" i="13"/>
  <c r="F117" i="13"/>
  <c r="K142" i="13"/>
  <c r="I142" i="13"/>
  <c r="K138" i="13"/>
  <c r="F138" i="13"/>
  <c r="J138" i="13"/>
  <c r="K171" i="13"/>
  <c r="M119" i="13"/>
  <c r="M172" i="13"/>
  <c r="J142" i="13"/>
  <c r="F171" i="13"/>
  <c r="L142" i="13"/>
  <c r="N143" i="13"/>
  <c r="J143" i="13" s="1"/>
  <c r="H142" i="13"/>
  <c r="L171" i="13"/>
  <c r="H171" i="13"/>
  <c r="D137" i="13"/>
  <c r="E137" i="13"/>
  <c r="L137" i="13"/>
  <c r="F142" i="13"/>
  <c r="K137" i="13"/>
  <c r="F137" i="13"/>
  <c r="E171" i="13"/>
  <c r="D142" i="13"/>
  <c r="G142" i="13"/>
  <c r="E142" i="13"/>
  <c r="G137" i="13"/>
  <c r="D171" i="13"/>
  <c r="E117" i="13"/>
  <c r="H137" i="13"/>
  <c r="J171" i="13"/>
  <c r="E138" i="13"/>
  <c r="G138" i="13"/>
  <c r="H138" i="13"/>
  <c r="F202" i="13"/>
  <c r="G202" i="13"/>
  <c r="F118" i="13"/>
  <c r="I137" i="13"/>
  <c r="E118" i="13"/>
  <c r="G171" i="13"/>
  <c r="H202" i="13"/>
  <c r="I118" i="13"/>
  <c r="E198" i="13"/>
  <c r="I198" i="13"/>
  <c r="G198" i="13"/>
  <c r="F198" i="13"/>
  <c r="H198" i="13"/>
  <c r="L198" i="13"/>
  <c r="K198" i="13"/>
  <c r="J198" i="13"/>
  <c r="D198" i="13"/>
  <c r="M198" i="13"/>
  <c r="A190" i="17"/>
  <c r="H118" i="13"/>
  <c r="C190" i="13"/>
  <c r="N190" i="13" s="1"/>
  <c r="H190" i="13" s="1"/>
  <c r="K118" i="13"/>
  <c r="G118" i="13"/>
  <c r="A153" i="17"/>
  <c r="C153" i="13"/>
  <c r="N153" i="13" s="1"/>
  <c r="A135" i="17"/>
  <c r="C135" i="13"/>
  <c r="N135" i="13" s="1"/>
  <c r="C170" i="13"/>
  <c r="N170" i="13" s="1"/>
  <c r="M170" i="13" s="1"/>
  <c r="A170" i="17"/>
  <c r="C184" i="13"/>
  <c r="N184" i="13" s="1"/>
  <c r="K184" i="13" s="1"/>
  <c r="A184" i="17"/>
  <c r="M118" i="13"/>
  <c r="I174" i="13"/>
  <c r="E174" i="13"/>
  <c r="F174" i="13"/>
  <c r="H174" i="13"/>
  <c r="G174" i="13"/>
  <c r="L174" i="13"/>
  <c r="K174" i="13"/>
  <c r="D174" i="13"/>
  <c r="J174" i="13"/>
  <c r="M174" i="13"/>
  <c r="K202" i="13"/>
  <c r="D202" i="13"/>
  <c r="L202" i="13"/>
  <c r="M202" i="13"/>
  <c r="J202" i="13"/>
  <c r="E191" i="13"/>
  <c r="I191" i="13"/>
  <c r="H191" i="13"/>
  <c r="F191" i="13"/>
  <c r="G191" i="13"/>
  <c r="J191" i="13"/>
  <c r="K191" i="13"/>
  <c r="L191" i="13"/>
  <c r="M191" i="13"/>
  <c r="D191" i="13"/>
  <c r="D118" i="13"/>
  <c r="G121" i="13"/>
  <c r="F121" i="13"/>
  <c r="H121" i="13"/>
  <c r="I121" i="13"/>
  <c r="E121" i="13"/>
  <c r="L121" i="13"/>
  <c r="K121" i="13"/>
  <c r="D121" i="13"/>
  <c r="M121" i="13"/>
  <c r="J121" i="13"/>
  <c r="M127" i="13"/>
  <c r="I202" i="13"/>
  <c r="J118" i="13"/>
  <c r="E128" i="13"/>
  <c r="G128" i="13"/>
  <c r="I128" i="13"/>
  <c r="H128" i="13"/>
  <c r="F128" i="13"/>
  <c r="D128" i="13"/>
  <c r="K128" i="13"/>
  <c r="L128" i="13"/>
  <c r="M128" i="13"/>
  <c r="J128" i="13"/>
  <c r="H197" i="13"/>
  <c r="I197" i="13"/>
  <c r="F197" i="13"/>
  <c r="E197" i="13"/>
  <c r="G197" i="13"/>
  <c r="K197" i="13"/>
  <c r="J197" i="13"/>
  <c r="L197" i="13"/>
  <c r="D197" i="13"/>
  <c r="M197" i="13"/>
  <c r="A152" i="17"/>
  <c r="C152" i="13"/>
  <c r="N152" i="13" s="1"/>
  <c r="I150" i="13"/>
  <c r="H150" i="13"/>
  <c r="G150" i="13"/>
  <c r="E150" i="13"/>
  <c r="F150" i="13"/>
  <c r="D150" i="13"/>
  <c r="M150" i="13"/>
  <c r="K150" i="13"/>
  <c r="L150" i="13"/>
  <c r="J150" i="13"/>
  <c r="C167" i="13"/>
  <c r="N167" i="13" s="1"/>
  <c r="A167" i="17"/>
  <c r="A134" i="17"/>
  <c r="C134" i="13"/>
  <c r="N134" i="13" s="1"/>
  <c r="H113" i="13"/>
  <c r="I113" i="13"/>
  <c r="E113" i="13"/>
  <c r="G113" i="13"/>
  <c r="F113" i="13"/>
  <c r="K113" i="13"/>
  <c r="M113" i="13"/>
  <c r="L113" i="13"/>
  <c r="D113" i="13"/>
  <c r="J113" i="13"/>
  <c r="M215" i="13"/>
  <c r="E173" i="13"/>
  <c r="H173" i="13"/>
  <c r="I173" i="13"/>
  <c r="F173" i="13"/>
  <c r="G173" i="13"/>
  <c r="D173" i="13"/>
  <c r="J173" i="13"/>
  <c r="K173" i="13"/>
  <c r="L173" i="13"/>
  <c r="M173" i="13"/>
  <c r="C183" i="13"/>
  <c r="N183" i="13" s="1"/>
  <c r="M183" i="13" s="1"/>
  <c r="C169" i="13"/>
  <c r="N169" i="13" s="1"/>
  <c r="M169" i="13" s="1"/>
  <c r="A183" i="17"/>
  <c r="A169" i="17"/>
  <c r="F120" i="13"/>
  <c r="H120" i="13"/>
  <c r="G120" i="13"/>
  <c r="E120" i="13"/>
  <c r="I120" i="13"/>
  <c r="M120" i="13"/>
  <c r="J120" i="13"/>
  <c r="D120" i="13"/>
  <c r="K120" i="13"/>
  <c r="L120" i="13"/>
  <c r="G158" i="13"/>
  <c r="G12" i="13"/>
  <c r="G115" i="13"/>
  <c r="L161" i="13"/>
  <c r="F178" i="13"/>
  <c r="F63" i="13"/>
  <c r="D43" i="13"/>
  <c r="G162" i="13"/>
  <c r="D14" i="13"/>
  <c r="G42" i="13"/>
  <c r="H119" i="13"/>
  <c r="H162" i="13"/>
  <c r="G116" i="13"/>
  <c r="G140" i="13"/>
  <c r="F61" i="13"/>
  <c r="H215" i="13"/>
  <c r="E42" i="13"/>
  <c r="L189" i="13"/>
  <c r="H6" i="13"/>
  <c r="D119" i="13"/>
  <c r="K62" i="13"/>
  <c r="L127" i="13"/>
  <c r="L58" i="13"/>
  <c r="E7" i="13"/>
  <c r="E163" i="13"/>
  <c r="J19" i="13"/>
  <c r="K5" i="13"/>
  <c r="G47" i="13"/>
  <c r="L160" i="13"/>
  <c r="J45" i="13"/>
  <c r="D61" i="13"/>
  <c r="I178" i="13"/>
  <c r="I63" i="13"/>
  <c r="I7" i="13"/>
  <c r="I163" i="13"/>
  <c r="D111" i="13"/>
  <c r="H200" i="13"/>
  <c r="E63" i="13"/>
  <c r="D7" i="13"/>
  <c r="D163" i="13"/>
  <c r="E200" i="13"/>
  <c r="H43" i="13"/>
  <c r="J12" i="13"/>
  <c r="I158" i="13"/>
  <c r="E161" i="13"/>
  <c r="H178" i="13"/>
  <c r="K63" i="13"/>
  <c r="D58" i="13"/>
  <c r="H7" i="13"/>
  <c r="H163" i="13"/>
  <c r="D19" i="13"/>
  <c r="D181" i="13"/>
  <c r="L111" i="13"/>
  <c r="I200" i="13"/>
  <c r="I14" i="13"/>
  <c r="H42" i="13"/>
  <c r="J43" i="13"/>
  <c r="K158" i="13"/>
  <c r="E189" i="13"/>
  <c r="D6" i="13"/>
  <c r="D161" i="13"/>
  <c r="L178" i="13"/>
  <c r="J63" i="13"/>
  <c r="F127" i="13"/>
  <c r="F58" i="13"/>
  <c r="K7" i="13"/>
  <c r="L163" i="13"/>
  <c r="E160" i="13"/>
  <c r="F45" i="13"/>
  <c r="E181" i="13"/>
  <c r="H111" i="13"/>
  <c r="L200" i="13"/>
  <c r="D5" i="13"/>
  <c r="E14" i="13"/>
  <c r="D42" i="13"/>
  <c r="E119" i="13"/>
  <c r="F14" i="13"/>
  <c r="I42" i="13"/>
  <c r="K43" i="13"/>
  <c r="L158" i="13"/>
  <c r="G119" i="13"/>
  <c r="K12" i="13"/>
  <c r="I119" i="13"/>
  <c r="L12" i="13"/>
  <c r="K115" i="13"/>
  <c r="K14" i="13"/>
  <c r="L42" i="13"/>
  <c r="K119" i="13"/>
  <c r="H116" i="13"/>
  <c r="L14" i="13"/>
  <c r="K215" i="13"/>
  <c r="I189" i="13"/>
  <c r="L215" i="13"/>
  <c r="J127" i="13"/>
  <c r="K116" i="13"/>
  <c r="I18" i="13"/>
  <c r="D164" i="13"/>
  <c r="E46" i="13"/>
  <c r="F59" i="13"/>
  <c r="D141" i="13"/>
  <c r="G14" i="13"/>
  <c r="F42" i="13"/>
  <c r="F141" i="13"/>
  <c r="G43" i="13"/>
  <c r="J158" i="13"/>
  <c r="F164" i="13"/>
  <c r="F46" i="13"/>
  <c r="L5" i="13"/>
  <c r="G141" i="13"/>
  <c r="E215" i="13"/>
  <c r="E116" i="13"/>
  <c r="H141" i="13"/>
  <c r="D215" i="13"/>
  <c r="D116" i="13"/>
  <c r="J164" i="13"/>
  <c r="H46" i="13"/>
  <c r="H115" i="13"/>
  <c r="D140" i="13"/>
  <c r="J59" i="13"/>
  <c r="L136" i="13"/>
  <c r="I141" i="13"/>
  <c r="L18" i="13"/>
  <c r="E15" i="13"/>
  <c r="F215" i="13"/>
  <c r="L69" i="13"/>
  <c r="E67" i="13"/>
  <c r="F70" i="13"/>
  <c r="F116" i="13"/>
  <c r="H164" i="13"/>
  <c r="J46" i="13"/>
  <c r="L115" i="13"/>
  <c r="E53" i="13"/>
  <c r="D51" i="13"/>
  <c r="F140" i="13"/>
  <c r="D196" i="13"/>
  <c r="I59" i="13"/>
  <c r="I164" i="13"/>
  <c r="I46" i="13"/>
  <c r="H59" i="13"/>
  <c r="L141" i="13"/>
  <c r="J116" i="13"/>
  <c r="L164" i="13"/>
  <c r="K46" i="13"/>
  <c r="J141" i="13"/>
  <c r="F189" i="13"/>
  <c r="F6" i="13"/>
  <c r="J215" i="13"/>
  <c r="E127" i="13"/>
  <c r="I116" i="13"/>
  <c r="K164" i="13"/>
  <c r="L46" i="13"/>
  <c r="I140" i="13"/>
  <c r="D147" i="13"/>
  <c r="L179" i="13"/>
  <c r="J136" i="13"/>
  <c r="L35" i="13"/>
  <c r="D57" i="13"/>
  <c r="F149" i="13"/>
  <c r="D23" i="13"/>
  <c r="K136" i="13"/>
  <c r="F57" i="13"/>
  <c r="L37" i="13"/>
  <c r="L43" i="13"/>
  <c r="G19" i="13"/>
  <c r="L59" i="13"/>
  <c r="E158" i="13"/>
  <c r="F12" i="13"/>
  <c r="D115" i="13"/>
  <c r="E136" i="13"/>
  <c r="E43" i="13"/>
  <c r="E12" i="13"/>
  <c r="F115" i="13"/>
  <c r="G136" i="13"/>
  <c r="D158" i="13"/>
  <c r="F37" i="13"/>
  <c r="E141" i="13"/>
  <c r="E164" i="13"/>
  <c r="D46" i="13"/>
  <c r="H145" i="13"/>
  <c r="K181" i="13"/>
  <c r="L57" i="13"/>
  <c r="H37" i="13"/>
  <c r="I12" i="13"/>
  <c r="I43" i="13"/>
  <c r="H158" i="13"/>
  <c r="G178" i="13"/>
  <c r="H63" i="13"/>
  <c r="H12" i="13"/>
  <c r="G164" i="13"/>
  <c r="G46" i="13"/>
  <c r="J163" i="13"/>
  <c r="I115" i="13"/>
  <c r="L19" i="13"/>
  <c r="E162" i="13"/>
  <c r="F47" i="13"/>
  <c r="G196" i="13"/>
  <c r="J47" i="13"/>
  <c r="H196" i="13"/>
  <c r="E37" i="13"/>
  <c r="D145" i="13"/>
  <c r="I162" i="13"/>
  <c r="H61" i="13"/>
  <c r="G61" i="13"/>
  <c r="J61" i="13"/>
  <c r="G37" i="13"/>
  <c r="H189" i="13"/>
  <c r="F43" i="13"/>
  <c r="F158" i="13"/>
  <c r="D12" i="13"/>
  <c r="E115" i="13"/>
  <c r="D59" i="13"/>
  <c r="D200" i="13"/>
  <c r="F136" i="13"/>
  <c r="H69" i="13"/>
  <c r="H179" i="13"/>
  <c r="J23" i="13"/>
  <c r="H24" i="13"/>
  <c r="K16" i="13"/>
  <c r="G111" i="13"/>
  <c r="F200" i="13"/>
  <c r="D136" i="13"/>
  <c r="I35" i="13"/>
  <c r="L172" i="13"/>
  <c r="K37" i="13"/>
  <c r="L145" i="13"/>
  <c r="K189" i="13"/>
  <c r="K6" i="13"/>
  <c r="D162" i="13"/>
  <c r="F119" i="13"/>
  <c r="D178" i="13"/>
  <c r="G63" i="13"/>
  <c r="K127" i="13"/>
  <c r="E47" i="13"/>
  <c r="G7" i="13"/>
  <c r="G163" i="13"/>
  <c r="J115" i="13"/>
  <c r="E196" i="13"/>
  <c r="E111" i="13"/>
  <c r="E59" i="13"/>
  <c r="G200" i="13"/>
  <c r="I136" i="13"/>
  <c r="J172" i="13"/>
  <c r="E61" i="13"/>
  <c r="F162" i="13"/>
  <c r="D47" i="13"/>
  <c r="F7" i="13"/>
  <c r="E140" i="13"/>
  <c r="F196" i="13"/>
  <c r="F111" i="13"/>
  <c r="G59" i="13"/>
  <c r="J200" i="13"/>
  <c r="H136" i="13"/>
  <c r="H66" i="13"/>
  <c r="H18" i="13"/>
  <c r="J66" i="13"/>
  <c r="I69" i="13"/>
  <c r="L98" i="13"/>
  <c r="L67" i="13"/>
  <c r="J179" i="13"/>
  <c r="K23" i="13"/>
  <c r="H187" i="13"/>
  <c r="L24" i="13"/>
  <c r="K160" i="13"/>
  <c r="J159" i="13"/>
  <c r="J16" i="13"/>
  <c r="L45" i="13"/>
  <c r="H35" i="13"/>
  <c r="J180" i="13"/>
  <c r="I187" i="13"/>
  <c r="J18" i="13"/>
  <c r="J37" i="13"/>
  <c r="L66" i="13"/>
  <c r="K145" i="13"/>
  <c r="K69" i="13"/>
  <c r="J98" i="13"/>
  <c r="J62" i="13"/>
  <c r="I179" i="13"/>
  <c r="L23" i="13"/>
  <c r="L187" i="13"/>
  <c r="K24" i="13"/>
  <c r="L159" i="13"/>
  <c r="L16" i="13"/>
  <c r="J35" i="13"/>
  <c r="I180" i="13"/>
  <c r="K172" i="13"/>
  <c r="H98" i="13"/>
  <c r="I159" i="13"/>
  <c r="K180" i="13"/>
  <c r="E147" i="13"/>
  <c r="K18" i="13"/>
  <c r="K66" i="13"/>
  <c r="D15" i="13"/>
  <c r="J69" i="13"/>
  <c r="K98" i="13"/>
  <c r="L62" i="13"/>
  <c r="D70" i="13"/>
  <c r="K179" i="13"/>
  <c r="K187" i="13"/>
  <c r="K159" i="13"/>
  <c r="D53" i="13"/>
  <c r="F51" i="13"/>
  <c r="K35" i="13"/>
  <c r="L180" i="13"/>
  <c r="D149" i="13"/>
  <c r="F53" i="13"/>
  <c r="E149" i="13"/>
  <c r="G147" i="13"/>
  <c r="I61" i="13"/>
  <c r="H14" i="13"/>
  <c r="J42" i="13"/>
  <c r="K141" i="13"/>
  <c r="F145" i="13"/>
  <c r="D189" i="13"/>
  <c r="E6" i="13"/>
  <c r="F161" i="13"/>
  <c r="G15" i="13"/>
  <c r="G215" i="13"/>
  <c r="J162" i="13"/>
  <c r="J119" i="13"/>
  <c r="J178" i="13"/>
  <c r="L63" i="13"/>
  <c r="E62" i="13"/>
  <c r="D127" i="13"/>
  <c r="F67" i="13"/>
  <c r="E58" i="13"/>
  <c r="H70" i="13"/>
  <c r="I47" i="13"/>
  <c r="J7" i="13"/>
  <c r="K163" i="13"/>
  <c r="E19" i="13"/>
  <c r="E24" i="13"/>
  <c r="G160" i="13"/>
  <c r="D16" i="13"/>
  <c r="D45" i="13"/>
  <c r="F181" i="13"/>
  <c r="G53" i="13"/>
  <c r="G51" i="13"/>
  <c r="H140" i="13"/>
  <c r="I196" i="13"/>
  <c r="I111" i="13"/>
  <c r="K59" i="13"/>
  <c r="K200" i="13"/>
  <c r="E172" i="13"/>
  <c r="E5" i="13"/>
  <c r="E57" i="13"/>
  <c r="G149" i="13"/>
  <c r="H147" i="13"/>
  <c r="E66" i="13"/>
  <c r="H161" i="13"/>
  <c r="H15" i="13"/>
  <c r="E98" i="13"/>
  <c r="G62" i="13"/>
  <c r="G67" i="13"/>
  <c r="H58" i="13"/>
  <c r="G70" i="13"/>
  <c r="H47" i="13"/>
  <c r="E23" i="13"/>
  <c r="F187" i="13"/>
  <c r="D24" i="13"/>
  <c r="D160" i="13"/>
  <c r="E159" i="13"/>
  <c r="E16" i="13"/>
  <c r="E45" i="13"/>
  <c r="G181" i="13"/>
  <c r="I53" i="13"/>
  <c r="H51" i="13"/>
  <c r="J196" i="13"/>
  <c r="D180" i="13"/>
  <c r="F172" i="13"/>
  <c r="F5" i="13"/>
  <c r="G57" i="13"/>
  <c r="H149" i="13"/>
  <c r="F147" i="13"/>
  <c r="I147" i="13"/>
  <c r="K61" i="13"/>
  <c r="J14" i="13"/>
  <c r="K42" i="13"/>
  <c r="F18" i="13"/>
  <c r="D37" i="13"/>
  <c r="D66" i="13"/>
  <c r="E145" i="13"/>
  <c r="G189" i="13"/>
  <c r="J6" i="13"/>
  <c r="G161" i="13"/>
  <c r="I15" i="13"/>
  <c r="I215" i="13"/>
  <c r="K162" i="13"/>
  <c r="L119" i="13"/>
  <c r="K178" i="13"/>
  <c r="E69" i="13"/>
  <c r="D98" i="13"/>
  <c r="F62" i="13"/>
  <c r="G127" i="13"/>
  <c r="I67" i="13"/>
  <c r="G58" i="13"/>
  <c r="K70" i="13"/>
  <c r="K47" i="13"/>
  <c r="L7" i="13"/>
  <c r="D179" i="13"/>
  <c r="F23" i="13"/>
  <c r="E187" i="13"/>
  <c r="F19" i="13"/>
  <c r="F24" i="13"/>
  <c r="F160" i="13"/>
  <c r="D159" i="13"/>
  <c r="F16" i="13"/>
  <c r="G45" i="13"/>
  <c r="J181" i="13"/>
  <c r="H53" i="13"/>
  <c r="I51" i="13"/>
  <c r="J140" i="13"/>
  <c r="L196" i="13"/>
  <c r="J111" i="13"/>
  <c r="D35" i="13"/>
  <c r="F180" i="13"/>
  <c r="D172" i="13"/>
  <c r="G5" i="13"/>
  <c r="H57" i="13"/>
  <c r="J149" i="13"/>
  <c r="E70" i="13"/>
  <c r="E51" i="13"/>
  <c r="D18" i="13"/>
  <c r="F66" i="13"/>
  <c r="G145" i="13"/>
  <c r="G6" i="13"/>
  <c r="J161" i="13"/>
  <c r="K15" i="13"/>
  <c r="L162" i="13"/>
  <c r="D69" i="13"/>
  <c r="F98" i="13"/>
  <c r="D62" i="13"/>
  <c r="I127" i="13"/>
  <c r="H67" i="13"/>
  <c r="J58" i="13"/>
  <c r="J70" i="13"/>
  <c r="L116" i="13"/>
  <c r="L47" i="13"/>
  <c r="F179" i="13"/>
  <c r="G23" i="13"/>
  <c r="D187" i="13"/>
  <c r="I19" i="13"/>
  <c r="G24" i="13"/>
  <c r="H160" i="13"/>
  <c r="F159" i="13"/>
  <c r="G16" i="13"/>
  <c r="H45" i="13"/>
  <c r="I181" i="13"/>
  <c r="J53" i="13"/>
  <c r="K51" i="13"/>
  <c r="L140" i="13"/>
  <c r="K196" i="13"/>
  <c r="K111" i="13"/>
  <c r="E35" i="13"/>
  <c r="E180" i="13"/>
  <c r="G172" i="13"/>
  <c r="I5" i="13"/>
  <c r="I57" i="13"/>
  <c r="I149" i="13"/>
  <c r="F15" i="13"/>
  <c r="J147" i="13"/>
  <c r="E18" i="13"/>
  <c r="G66" i="13"/>
  <c r="J145" i="13"/>
  <c r="L6" i="13"/>
  <c r="I161" i="13"/>
  <c r="J15" i="13"/>
  <c r="F69" i="13"/>
  <c r="G98" i="13"/>
  <c r="I62" i="13"/>
  <c r="K67" i="13"/>
  <c r="K58" i="13"/>
  <c r="I70" i="13"/>
  <c r="E179" i="13"/>
  <c r="I23" i="13"/>
  <c r="G187" i="13"/>
  <c r="H19" i="13"/>
  <c r="I24" i="13"/>
  <c r="I160" i="13"/>
  <c r="G159" i="13"/>
  <c r="H16" i="13"/>
  <c r="I45" i="13"/>
  <c r="H181" i="13"/>
  <c r="K53" i="13"/>
  <c r="J51" i="13"/>
  <c r="K140" i="13"/>
  <c r="F35" i="13"/>
  <c r="G180" i="13"/>
  <c r="I172" i="13"/>
  <c r="H5" i="13"/>
  <c r="K57" i="13"/>
  <c r="K149" i="13"/>
  <c r="D67" i="13"/>
  <c r="L147" i="13"/>
  <c r="K147" i="13"/>
  <c r="L61" i="13"/>
  <c r="G18" i="13"/>
  <c r="I37" i="13"/>
  <c r="I66" i="13"/>
  <c r="I145" i="13"/>
  <c r="J189" i="13"/>
  <c r="I6" i="13"/>
  <c r="K161" i="13"/>
  <c r="L15" i="13"/>
  <c r="E178" i="13"/>
  <c r="D63" i="13"/>
  <c r="G69" i="13"/>
  <c r="I98" i="13"/>
  <c r="H62" i="13"/>
  <c r="H127" i="13"/>
  <c r="J67" i="13"/>
  <c r="I58" i="13"/>
  <c r="L70" i="13"/>
  <c r="F163" i="13"/>
  <c r="G179" i="13"/>
  <c r="H23" i="13"/>
  <c r="J187" i="13"/>
  <c r="K19" i="13"/>
  <c r="J24" i="13"/>
  <c r="J160" i="13"/>
  <c r="H159" i="13"/>
  <c r="I16" i="13"/>
  <c r="K45" i="13"/>
  <c r="L181" i="13"/>
  <c r="L53" i="13"/>
  <c r="L51" i="13"/>
  <c r="G35" i="13"/>
  <c r="H180" i="13"/>
  <c r="H172" i="13"/>
  <c r="J5" i="13"/>
  <c r="J57" i="13"/>
  <c r="L149" i="13"/>
  <c r="A165" i="17"/>
  <c r="C165" i="13"/>
  <c r="N165" i="13" s="1"/>
  <c r="M165" i="13" s="1"/>
  <c r="A168" i="17"/>
  <c r="C168" i="13"/>
  <c r="N168" i="13" s="1"/>
  <c r="M168" i="13" s="1"/>
  <c r="A151" i="17"/>
  <c r="C151" i="13"/>
  <c r="N151" i="13" s="1"/>
  <c r="A55" i="17"/>
  <c r="C55" i="13"/>
  <c r="N55" i="13" s="1"/>
  <c r="M55" i="13" s="1"/>
  <c r="A20" i="17"/>
  <c r="C20" i="13"/>
  <c r="N20" i="13" s="1"/>
  <c r="M20" i="13" s="1"/>
  <c r="A182" i="17"/>
  <c r="C182" i="13"/>
  <c r="N182" i="13" s="1"/>
  <c r="M182" i="13" s="1"/>
  <c r="A27" i="17"/>
  <c r="C27" i="13"/>
  <c r="N27" i="13" s="1"/>
  <c r="M27" i="13" s="1"/>
  <c r="A11" i="17"/>
  <c r="C11" i="13"/>
  <c r="N11" i="13" s="1"/>
  <c r="M11" i="13" s="1"/>
  <c r="A188" i="17"/>
  <c r="C188" i="13"/>
  <c r="N188" i="13" s="1"/>
  <c r="M188" i="13" s="1"/>
  <c r="A50" i="17"/>
  <c r="C50" i="13"/>
  <c r="N50" i="13" s="1"/>
  <c r="M50" i="13" s="1"/>
  <c r="A133" i="17"/>
  <c r="C133" i="13"/>
  <c r="N133" i="13" s="1"/>
  <c r="A166" i="17"/>
  <c r="C166" i="13"/>
  <c r="N166" i="13" s="1"/>
  <c r="A54" i="17"/>
  <c r="C54" i="13"/>
  <c r="N54" i="13" s="1"/>
  <c r="M54" i="13" s="1"/>
  <c r="E170" i="13" l="1"/>
  <c r="K170" i="13"/>
  <c r="L170" i="13"/>
  <c r="M133" i="13"/>
  <c r="F170" i="13"/>
  <c r="I170" i="13"/>
  <c r="J170" i="13"/>
  <c r="H170" i="13"/>
  <c r="G170" i="13"/>
  <c r="E184" i="13"/>
  <c r="D170" i="13"/>
  <c r="F169" i="13"/>
  <c r="H169" i="13"/>
  <c r="F184" i="13"/>
  <c r="E169" i="13"/>
  <c r="L169" i="13"/>
  <c r="G169" i="13"/>
  <c r="H143" i="13"/>
  <c r="I143" i="13"/>
  <c r="F143" i="13"/>
  <c r="G143" i="13"/>
  <c r="D143" i="13"/>
  <c r="M143" i="13"/>
  <c r="K143" i="13"/>
  <c r="E143" i="13"/>
  <c r="L143" i="13"/>
  <c r="J169" i="13"/>
  <c r="D169" i="13"/>
  <c r="I169" i="13"/>
  <c r="K169" i="13"/>
  <c r="L190" i="13"/>
  <c r="G190" i="13"/>
  <c r="M184" i="13"/>
  <c r="J184" i="13"/>
  <c r="D184" i="13"/>
  <c r="L184" i="13"/>
  <c r="I184" i="13"/>
  <c r="I183" i="13"/>
  <c r="J190" i="13"/>
  <c r="E183" i="13"/>
  <c r="J135" i="13"/>
  <c r="E135" i="13"/>
  <c r="F135" i="13"/>
  <c r="H135" i="13"/>
  <c r="I135" i="13"/>
  <c r="L135" i="13"/>
  <c r="D135" i="13"/>
  <c r="M135" i="13"/>
  <c r="K135" i="13"/>
  <c r="G135" i="13"/>
  <c r="K190" i="13"/>
  <c r="F183" i="13"/>
  <c r="D190" i="13"/>
  <c r="I153" i="13"/>
  <c r="F153" i="13"/>
  <c r="H153" i="13"/>
  <c r="G153" i="13"/>
  <c r="E153" i="13"/>
  <c r="J153" i="13"/>
  <c r="M153" i="13"/>
  <c r="D153" i="13"/>
  <c r="K153" i="13"/>
  <c r="L153" i="13"/>
  <c r="G183" i="13"/>
  <c r="M190" i="13"/>
  <c r="L183" i="13"/>
  <c r="K183" i="13"/>
  <c r="G184" i="13"/>
  <c r="I190" i="13"/>
  <c r="M151" i="13"/>
  <c r="J183" i="13"/>
  <c r="H184" i="13"/>
  <c r="F190" i="13"/>
  <c r="H183" i="13"/>
  <c r="E190" i="13"/>
  <c r="I152" i="13"/>
  <c r="H152" i="13"/>
  <c r="G152" i="13"/>
  <c r="E152" i="13"/>
  <c r="F152" i="13"/>
  <c r="D152" i="13"/>
  <c r="M152" i="13"/>
  <c r="L152" i="13"/>
  <c r="J152" i="13"/>
  <c r="K152" i="13"/>
  <c r="M167" i="13"/>
  <c r="F167" i="13"/>
  <c r="E167" i="13"/>
  <c r="H167" i="13"/>
  <c r="L167" i="13"/>
  <c r="I167" i="13"/>
  <c r="K167" i="13"/>
  <c r="J167" i="13"/>
  <c r="G167" i="13"/>
  <c r="D167" i="13"/>
  <c r="D183" i="13"/>
  <c r="M166" i="13"/>
  <c r="E134" i="13"/>
  <c r="I134" i="13"/>
  <c r="F134" i="13"/>
  <c r="G134" i="13"/>
  <c r="H134" i="13"/>
  <c r="J134" i="13"/>
  <c r="M134" i="13"/>
  <c r="L134" i="13"/>
  <c r="K134" i="13"/>
  <c r="D134" i="13"/>
  <c r="G165" i="13"/>
  <c r="J168" i="13"/>
  <c r="K168" i="13"/>
  <c r="D11" i="13"/>
  <c r="I168" i="13"/>
  <c r="F27" i="13"/>
  <c r="F182" i="13"/>
  <c r="H27" i="13"/>
  <c r="H182" i="13"/>
  <c r="L168" i="13"/>
  <c r="K27" i="13"/>
  <c r="I182" i="13"/>
  <c r="L27" i="13"/>
  <c r="L11" i="13"/>
  <c r="E168" i="13"/>
  <c r="E27" i="13"/>
  <c r="D182" i="13"/>
  <c r="E55" i="13"/>
  <c r="D151" i="13"/>
  <c r="D27" i="13"/>
  <c r="G20" i="13"/>
  <c r="G55" i="13"/>
  <c r="J151" i="13"/>
  <c r="I20" i="13"/>
  <c r="I55" i="13"/>
  <c r="I151" i="13"/>
  <c r="G27" i="13"/>
  <c r="G182" i="13"/>
  <c r="F20" i="13"/>
  <c r="H55" i="13"/>
  <c r="H151" i="13"/>
  <c r="H20" i="13"/>
  <c r="K55" i="13"/>
  <c r="L151" i="13"/>
  <c r="I27" i="13"/>
  <c r="J182" i="13"/>
  <c r="K54" i="13"/>
  <c r="K166" i="13"/>
  <c r="E11" i="13"/>
  <c r="L165" i="13"/>
  <c r="K20" i="13"/>
  <c r="J55" i="13"/>
  <c r="K151" i="13"/>
  <c r="I166" i="13"/>
  <c r="H54" i="13"/>
  <c r="L166" i="13"/>
  <c r="E182" i="13"/>
  <c r="E20" i="13"/>
  <c r="F55" i="13"/>
  <c r="G151" i="13"/>
  <c r="G168" i="13"/>
  <c r="I165" i="13"/>
  <c r="L54" i="13"/>
  <c r="K165" i="13"/>
  <c r="D54" i="13"/>
  <c r="G54" i="13"/>
  <c r="I54" i="13"/>
  <c r="D20" i="13"/>
  <c r="D55" i="13"/>
  <c r="E151" i="13"/>
  <c r="H168" i="13"/>
  <c r="H165" i="13"/>
  <c r="H133" i="13"/>
  <c r="K50" i="13"/>
  <c r="L188" i="13"/>
  <c r="H166" i="13"/>
  <c r="J133" i="13"/>
  <c r="J50" i="13"/>
  <c r="K188" i="13"/>
  <c r="L133" i="13"/>
  <c r="J54" i="13"/>
  <c r="J166" i="13"/>
  <c r="K133" i="13"/>
  <c r="L50" i="13"/>
  <c r="J165" i="13"/>
  <c r="E188" i="13"/>
  <c r="E50" i="13"/>
  <c r="D188" i="13"/>
  <c r="F11" i="13"/>
  <c r="F133" i="13"/>
  <c r="F50" i="13"/>
  <c r="F188" i="13"/>
  <c r="G11" i="13"/>
  <c r="G166" i="13"/>
  <c r="D133" i="13"/>
  <c r="D50" i="13"/>
  <c r="G188" i="13"/>
  <c r="I11" i="13"/>
  <c r="E54" i="13"/>
  <c r="E166" i="13"/>
  <c r="E133" i="13"/>
  <c r="G50" i="13"/>
  <c r="H188" i="13"/>
  <c r="H11" i="13"/>
  <c r="J27" i="13"/>
  <c r="L182" i="13"/>
  <c r="J20" i="13"/>
  <c r="L55" i="13"/>
  <c r="E165" i="13"/>
  <c r="F166" i="13"/>
  <c r="G133" i="13"/>
  <c r="I50" i="13"/>
  <c r="J188" i="13"/>
  <c r="J11" i="13"/>
  <c r="K182" i="13"/>
  <c r="L20" i="13"/>
  <c r="D168" i="13"/>
  <c r="D165" i="13"/>
  <c r="F54" i="13"/>
  <c r="D166" i="13"/>
  <c r="I133" i="13"/>
  <c r="H50" i="13"/>
  <c r="I188" i="13"/>
  <c r="K11" i="13"/>
  <c r="F151" i="13"/>
  <c r="F168" i="13"/>
  <c r="F165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<sst xmlns="http://schemas.openxmlformats.org/spreadsheetml/2006/main" count="576" uniqueCount="85">
  <si>
    <t>SRO</t>
  </si>
  <si>
    <t>ZIP</t>
  </si>
  <si>
    <t>High Opportunity</t>
  </si>
  <si>
    <t>Studio</t>
  </si>
  <si>
    <t>Payment Standard</t>
  </si>
  <si>
    <t>1-BR</t>
  </si>
  <si>
    <t>2-BR</t>
  </si>
  <si>
    <t>3-BR</t>
  </si>
  <si>
    <t>4-BR</t>
  </si>
  <si>
    <t>5-BR</t>
  </si>
  <si>
    <t>6-BR</t>
  </si>
  <si>
    <t>7-BR</t>
  </si>
  <si>
    <t>8-BR</t>
  </si>
  <si>
    <t>Exception Payment Standard?</t>
  </si>
  <si>
    <t>High Opportunity?</t>
  </si>
  <si>
    <t>0BR</t>
  </si>
  <si>
    <t>1BR</t>
  </si>
  <si>
    <t>2BR</t>
  </si>
  <si>
    <t>3BR</t>
  </si>
  <si>
    <t>4BR</t>
  </si>
  <si>
    <t>5BR</t>
  </si>
  <si>
    <t>6BR</t>
  </si>
  <si>
    <t>7BR</t>
  </si>
  <si>
    <t>8BR</t>
  </si>
  <si>
    <t>Enter ZIP code</t>
  </si>
  <si>
    <t>Utility Allowances</t>
  </si>
  <si>
    <t>Utility</t>
  </si>
  <si>
    <t>Deduction</t>
  </si>
  <si>
    <t>Cooking</t>
  </si>
  <si>
    <t>Electric</t>
  </si>
  <si>
    <t>Tenant</t>
  </si>
  <si>
    <t>Heat</t>
  </si>
  <si>
    <t>Owner</t>
  </si>
  <si>
    <t>Hot Water</t>
  </si>
  <si>
    <t>Gas</t>
  </si>
  <si>
    <t>Total Payment Standard</t>
  </si>
  <si>
    <t>Oil</t>
  </si>
  <si>
    <t>Cooking - Gas</t>
  </si>
  <si>
    <t>Heat - Gas</t>
  </si>
  <si>
    <t>Heat - Oil</t>
  </si>
  <si>
    <t>Heat - Electric</t>
  </si>
  <si>
    <t>HW - Gas</t>
  </si>
  <si>
    <t>HW - Oil</t>
  </si>
  <si>
    <t>HW - Electric</t>
  </si>
  <si>
    <r>
      <t xml:space="preserve">Responsbility        </t>
    </r>
    <r>
      <rPr>
        <b/>
        <sz val="10"/>
        <color theme="1"/>
        <rFont val="Arial"/>
        <family val="2"/>
      </rPr>
      <t>(select from dropdown)</t>
    </r>
  </si>
  <si>
    <r>
      <t xml:space="preserve">Source                 </t>
    </r>
    <r>
      <rPr>
        <b/>
        <sz val="10"/>
        <color theme="1"/>
        <rFont val="Arial"/>
        <family val="2"/>
      </rPr>
      <t>(select from dropdown)</t>
    </r>
  </si>
  <si>
    <r>
      <t xml:space="preserve">Lower of unit or voucher size </t>
    </r>
    <r>
      <rPr>
        <b/>
        <sz val="10"/>
        <color theme="1"/>
        <rFont val="Arial"/>
        <family val="2"/>
      </rPr>
      <t>(select from dropdown)</t>
    </r>
  </si>
  <si>
    <t>ZIP Code</t>
  </si>
  <si>
    <t>COOKING GAS AND ELECTRIC (NO ELECTRIC STOVE)</t>
  </si>
  <si>
    <t>No. of Bedrooms</t>
  </si>
  <si>
    <t>5 or more</t>
  </si>
  <si>
    <t>Cooking Gas ($)</t>
  </si>
  <si>
    <t>Electric ($)</t>
  </si>
  <si>
    <t>Total (w/ Cooking Gas &amp; Electric) ($)</t>
  </si>
  <si>
    <t>OIL HEAT &amp; HOT WATER</t>
  </si>
  <si>
    <t>Oil Hot Water Only ($)</t>
  </si>
  <si>
    <t>Oil Heat Only ($)</t>
  </si>
  <si>
    <t>Total (Oil Heat &amp; Hot Water) ($)</t>
  </si>
  <si>
    <t>GAS HEAT &amp; HOT WATER</t>
  </si>
  <si>
    <t>Gas Hot Water Only ($)</t>
  </si>
  <si>
    <t>Gas Heat Only ($)</t>
  </si>
  <si>
    <t>Total (Gas Heat &amp; Hot Water) ($)</t>
  </si>
  <si>
    <t>ELECTRIC</t>
  </si>
  <si>
    <t>Including Electric Cooking Range ($)</t>
  </si>
  <si>
    <t>Gas H+HW</t>
  </si>
  <si>
    <t>Oil H+HW</t>
  </si>
  <si>
    <t>Elec H+HW</t>
  </si>
  <si>
    <t>range</t>
  </si>
  <si>
    <t>Cooking+Elec</t>
  </si>
  <si>
    <t>Electric Range</t>
  </si>
  <si>
    <t>calculation checks</t>
  </si>
  <si>
    <t>Heat Pump</t>
  </si>
  <si>
    <t>Water</t>
  </si>
  <si>
    <t>Sewage</t>
  </si>
  <si>
    <t>Water and Sewage</t>
  </si>
  <si>
    <t>Heat - Heat Pump</t>
  </si>
  <si>
    <t>HW - Heat Pump</t>
  </si>
  <si>
    <t>Water &amp; Sewage</t>
  </si>
  <si>
    <t>Heat Pump Heat + HW</t>
  </si>
  <si>
    <t>Staff Member Name</t>
  </si>
  <si>
    <t>Tenant Name</t>
  </si>
  <si>
    <t>Utility Allowances effective January 1, 2024</t>
  </si>
  <si>
    <t>Round Formula,  to remove decimal</t>
  </si>
  <si>
    <t>Integer, copy and paste special "Values"</t>
  </si>
  <si>
    <t>Multiplier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</si>
</sst>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&quot;$&quot;#,##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Verdana"/>
      <family val="2"/>
    </font>
    <font>
      <u/>
      <sz val="11"/>
      <color theme="10"/>
      <name val="Calibri"/>
      <family val="2"/>
      <scheme val="minor"/>
    </font>
    <font>
      <b/>
      <sz val="11"/>
      <color rgb="FF000000"/>
      <name val="Verdana"/>
      <family val="2"/>
    </font>
    <font>
      <b/>
      <i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/>
      <right/>
      <top/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/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4" fontId="2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</cellStyleXfs>
  <cellXfs count="58">
    <xf numFmtId="0" fontId="0" fillId="0" borderId="0" xfId="0"/>
    <xf numFmtId="1" fontId="0" fillId="0" borderId="0" xfId="0" applyNumberFormat="1"/>
    <xf numFmtId="0" fontId="1" fillId="0" borderId="0" xfId="0" applyFont="1"/>
    <xf numFmtId="0" fontId="4" fillId="0" borderId="0" xfId="0" applyFont="1"/>
    <xf numFmtId="0" fontId="4" fillId="0" borderId="1" xfId="0" applyFont="1" applyBorder="1" applyAlignment="1" applyProtection="1">
      <alignment horizontal="right"/>
      <protection locked="0"/>
    </xf>
    <xf numFmtId="0" fontId="4" fillId="0" borderId="1" xfId="0" applyFont="1" applyBorder="1" applyProtection="1">
      <protection locked="0"/>
    </xf>
    <xf numFmtId="164" fontId="4" fillId="0" borderId="1" xfId="1" applyNumberFormat="1" applyFont="1" applyBorder="1" applyProtection="1"/>
    <xf numFmtId="0" fontId="4" fillId="0" borderId="1" xfId="0" applyFont="1" applyBorder="1" applyAlignment="1" applyProtection="1">
      <alignment horizontal="right" vertical="center"/>
      <protection locked="0"/>
    </xf>
    <xf numFmtId="165" fontId="5" fillId="2" borderId="1" xfId="1" applyNumberFormat="1" applyFont="1" applyFill="1" applyBorder="1" applyProtection="1"/>
    <xf numFmtId="165" fontId="4" fillId="0" borderId="1" xfId="1" applyNumberFormat="1" applyFont="1" applyBorder="1" applyAlignment="1" applyProtection="1">
      <alignment horizontal="right"/>
    </xf>
    <xf numFmtId="0" fontId="12" fillId="0" borderId="0" xfId="0" applyFont="1"/>
    <xf numFmtId="0" fontId="3" fillId="3" borderId="1" xfId="0" applyFont="1" applyFill="1" applyBorder="1"/>
    <xf numFmtId="0" fontId="3" fillId="3" borderId="1" xfId="0" applyFont="1" applyFill="1" applyBorder="1" applyAlignment="1">
      <alignment wrapText="1"/>
    </xf>
    <xf numFmtId="0" fontId="3" fillId="5" borderId="3" xfId="0" applyFont="1" applyFill="1" applyBorder="1"/>
    <xf numFmtId="0" fontId="3" fillId="4" borderId="1" xfId="0" applyFont="1" applyFill="1" applyBorder="1" applyAlignment="1">
      <alignment wrapText="1"/>
    </xf>
    <xf numFmtId="0" fontId="4" fillId="0" borderId="1" xfId="0" applyFont="1" applyBorder="1"/>
    <xf numFmtId="164" fontId="4" fillId="0" borderId="1" xfId="0" applyNumberFormat="1" applyFont="1" applyBorder="1" applyAlignment="1">
      <alignment vertical="center"/>
    </xf>
    <xf numFmtId="0" fontId="5" fillId="2" borderId="1" xfId="0" applyFont="1" applyFill="1" applyBorder="1"/>
    <xf numFmtId="0" fontId="3" fillId="6" borderId="1" xfId="0" applyFont="1" applyFill="1" applyBorder="1"/>
    <xf numFmtId="1" fontId="1" fillId="0" borderId="0" xfId="0" applyNumberFormat="1" applyFont="1" applyFill="1"/>
    <xf numFmtId="0" fontId="1" fillId="0" borderId="0" xfId="0" applyFont="1" applyFill="1"/>
    <xf numFmtId="0" fontId="0" fillId="0" borderId="0" xfId="0" applyFill="1"/>
    <xf numFmtId="1" fontId="0" fillId="0" borderId="0" xfId="0" applyNumberFormat="1" applyFill="1"/>
    <xf numFmtId="0" fontId="1" fillId="0" borderId="1" xfId="0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/>
    <xf numFmtId="1" fontId="0" fillId="0" borderId="1" xfId="0" applyNumberFormat="1" applyFill="1" applyBorder="1"/>
    <xf numFmtId="0" fontId="14" fillId="0" borderId="4" xfId="0" applyFont="1" applyFill="1" applyBorder="1"/>
    <xf numFmtId="1" fontId="14" fillId="0" borderId="1" xfId="0" applyNumberFormat="1" applyFont="1" applyFill="1" applyBorder="1"/>
    <xf numFmtId="1" fontId="14" fillId="0" borderId="11" xfId="0" applyNumberFormat="1" applyFont="1" applyFill="1" applyBorder="1"/>
    <xf numFmtId="0" fontId="8" fillId="0" borderId="4" xfId="0" applyFont="1" applyFill="1" applyBorder="1"/>
    <xf numFmtId="0" fontId="1" fillId="0" borderId="1" xfId="0" applyFont="1" applyFill="1" applyBorder="1" applyAlignment="1">
      <alignment horizontal="center" vertical="top"/>
    </xf>
    <xf numFmtId="1" fontId="1" fillId="0" borderId="1" xfId="0" applyNumberFormat="1" applyFont="1" applyFill="1" applyBorder="1" applyAlignment="1">
      <alignment horizontal="center" vertical="top"/>
    </xf>
    <xf numFmtId="0" fontId="14" fillId="0" borderId="1" xfId="0" applyFont="1" applyFill="1" applyBorder="1"/>
    <xf numFmtId="0" fontId="1" fillId="7" borderId="2" xfId="0" applyFont="1" applyFill="1" applyBorder="1" applyAlignment="1">
      <alignment horizontal="center" vertical="top"/>
    </xf>
    <xf numFmtId="0" fontId="0" fillId="7" borderId="2" xfId="0" applyFill="1" applyBorder="1"/>
    <xf numFmtId="0" fontId="14" fillId="7" borderId="1" xfId="0" applyFont="1" applyFill="1" applyBorder="1"/>
    <xf numFmtId="0" fontId="8" fillId="7" borderId="1" xfId="0" applyFont="1" applyFill="1" applyBorder="1"/>
    <xf numFmtId="0" fontId="0" fillId="0" borderId="0" xfId="0" applyBorder="1"/>
    <xf numFmtId="0" fontId="1" fillId="0" borderId="0" xfId="0" applyFont="1" applyBorder="1"/>
    <xf numFmtId="0" fontId="6" fillId="0" borderId="0" xfId="0" applyFont="1" applyBorder="1"/>
    <xf numFmtId="1" fontId="0" fillId="0" borderId="0" xfId="0" applyNumberFormat="1" applyBorder="1"/>
    <xf numFmtId="1" fontId="13" fillId="0" borderId="0" xfId="3" applyNumberFormat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0" borderId="7" xfId="2" applyFill="1" applyBorder="1" applyAlignment="1">
      <alignment horizontal="left" vertical="center" wrapText="1"/>
    </xf>
    <xf numFmtId="6" fontId="9" fillId="0" borderId="8" xfId="0" applyNumberFormat="1" applyFont="1" applyFill="1" applyBorder="1" applyAlignment="1">
      <alignment horizontal="center" vertical="center" wrapText="1"/>
    </xf>
    <xf numFmtId="6" fontId="9" fillId="0" borderId="9" xfId="0" applyNumberFormat="1" applyFont="1" applyFill="1" applyBorder="1" applyAlignment="1">
      <alignment horizontal="center" vertical="center" wrapText="1"/>
    </xf>
    <xf numFmtId="0" fontId="10" fillId="0" borderId="10" xfId="2" applyFill="1" applyBorder="1" applyAlignment="1">
      <alignment horizontal="left" vertical="center" wrapText="1"/>
    </xf>
    <xf numFmtId="6" fontId="9" fillId="0" borderId="6" xfId="0" applyNumberFormat="1" applyFont="1" applyFill="1" applyBorder="1" applyAlignment="1">
      <alignment horizontal="center" vertical="center" wrapText="1"/>
    </xf>
    <xf numFmtId="6" fontId="9" fillId="0" borderId="5" xfId="0" applyNumberFormat="1" applyFont="1" applyFill="1" applyBorder="1" applyAlignment="1">
      <alignment horizontal="center" vertical="center" wrapText="1"/>
    </xf>
    <xf numFmtId="0" fontId="10" fillId="0" borderId="1" xfId="2" applyFill="1" applyBorder="1" applyAlignment="1">
      <alignment horizontal="left" vertical="center" wrapText="1"/>
    </xf>
    <xf numFmtId="6" fontId="9" fillId="0" borderId="1" xfId="0" applyNumberFormat="1" applyFont="1" applyFill="1" applyBorder="1" applyAlignment="1">
      <alignment horizontal="center" vertical="center" wrapText="1"/>
    </xf>
    <xf numFmtId="0" fontId="0" fillId="0" borderId="2" xfId="0" applyFill="1" applyBorder="1"/>
    <xf numFmtId="1" fontId="0" fillId="0" borderId="2" xfId="0" applyNumberFormat="1" applyFill="1" applyBorder="1"/>
    <xf numFmtId="0" fontId="1" fillId="0" borderId="0" xfId="0" applyFont="1" applyFill="1" applyBorder="1" applyAlignment="1">
      <alignment horizontal="center" vertical="top"/>
    </xf>
    <xf numFmtId="0" fontId="0" fillId="0" borderId="0" xfId="0" applyFill="1" applyBorder="1"/>
    <xf numFmtId="165" fontId="0" fillId="0" borderId="0" xfId="0" applyNumberFormat="1" applyFill="1" applyBorder="1"/>
  </cellXfs>
  <cellStyles count="10">
    <cellStyle name="Comma 2" xfId="4" xr:uid="{F9CE56E7-9023-49FC-B146-6EDBA8ED06D2}"/>
    <cellStyle name="Comma 3" xfId="7" xr:uid="{0D4FF155-BB15-44F9-B9B8-978B83A2435F}"/>
    <cellStyle name="Currency" xfId="1" builtinId="4"/>
    <cellStyle name="Currency 2" xfId="6" xr:uid="{D348AE51-48C0-4128-B85A-D3BCE77C2C1A}"/>
    <cellStyle name="Currency 3" xfId="9" xr:uid="{0DD01263-29E3-432C-B3AD-CDFDCAF082A2}"/>
    <cellStyle name="Hyperlink" xfId="2" builtinId="8"/>
    <cellStyle name="Normal" xfId="0" builtinId="0"/>
    <cellStyle name="Normal 2" xfId="3" xr:uid="{00000000-0005-0000-0000-000003000000}"/>
    <cellStyle name="Percent 2" xfId="5" xr:uid="{81167E18-6E64-4354-9A1E-03356FAF6F83}"/>
    <cellStyle name="Percent 3" xfId="8" xr:uid="{E4EBFCB5-AC58-4951-B661-8370FF9F5C4B}"/>
  </cellStyles>
  <dxfs count="51">
    <dxf>
      <numFmt numFmtId="165" formatCode="&quot;$&quot;#,##0"/>
      <fill>
        <patternFill patternType="none">
          <fgColor indexed="64"/>
          <bgColor auto="1"/>
        </patternFill>
      </fill>
    </dxf>
    <dxf>
      <numFmt numFmtId="165" formatCode="&quot;$&quot;#,##0"/>
      <fill>
        <patternFill patternType="none">
          <fgColor indexed="64"/>
          <bgColor auto="1"/>
        </patternFill>
      </fill>
    </dxf>
    <dxf>
      <numFmt numFmtId="165" formatCode="&quot;$&quot;#,##0"/>
      <fill>
        <patternFill patternType="none">
          <fgColor indexed="64"/>
          <bgColor auto="1"/>
        </patternFill>
      </fill>
    </dxf>
    <dxf>
      <numFmt numFmtId="165" formatCode="&quot;$&quot;#,##0"/>
      <fill>
        <patternFill patternType="none">
          <fgColor indexed="64"/>
          <bgColor auto="1"/>
        </patternFill>
      </fill>
    </dxf>
    <dxf>
      <numFmt numFmtId="165" formatCode="&quot;$&quot;#,##0"/>
      <fill>
        <patternFill patternType="none">
          <fgColor indexed="64"/>
          <bgColor auto="1"/>
        </patternFill>
      </fill>
    </dxf>
    <dxf>
      <numFmt numFmtId="165" formatCode="&quot;$&quot;#,##0"/>
      <fill>
        <patternFill patternType="none">
          <fgColor indexed="64"/>
          <bgColor auto="1"/>
        </patternFill>
      </fill>
    </dxf>
    <dxf>
      <numFmt numFmtId="165" formatCode="&quot;$&quot;#,##0"/>
      <fill>
        <patternFill patternType="none">
          <fgColor indexed="64"/>
          <bgColor auto="1"/>
        </patternFill>
      </fill>
    </dxf>
    <dxf>
      <numFmt numFmtId="165" formatCode="&quot;$&quot;#,##0"/>
      <fill>
        <patternFill patternType="none">
          <fgColor indexed="64"/>
          <bgColor auto="1"/>
        </patternFill>
      </fill>
    </dxf>
    <dxf>
      <numFmt numFmtId="165" formatCode="&quot;$&quot;#,##0"/>
      <fill>
        <patternFill patternType="none">
          <fgColor indexed="64"/>
          <bgColor auto="1"/>
        </patternFill>
      </fill>
    </dxf>
    <dxf>
      <numFmt numFmtId="165" formatCode="&quot;$&quot;#,##0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65" formatCode="&quot;$&quot;#,##0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rgb="FF92D050"/>
        </patternFill>
      </fill>
      <border diagonalUp="0" diagonalDown="0" outline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auto="1"/>
        </left>
        <top style="thin">
          <color auto="1"/>
        </top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theme="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auto="1"/>
        </left>
        <top style="thin">
          <color auto="1"/>
        </top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theme="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able2476" displayName="Table2476" ref="A1:M215" totalsRowShown="0" headerRowDxfId="48" dataDxfId="46" headerRowBorderDxfId="47" tableBorderDxfId="45" dataCellStyle="Normal">
  <autoFilter ref="A1:M215" xr:uid="{00000000-0009-0000-0100-000005000000}"/>
  <sortState xmlns:xlrd2="http://schemas.microsoft.com/office/spreadsheetml/2017/richdata2" ref="A2:M215">
    <sortCondition ref="A1:A215"/>
  </sortState>
  <tableColumns count="13">
    <tableColumn id="1" xr3:uid="{00000000-0010-0000-0000-000001000000}" name="ZIP" dataDxfId="44" dataCellStyle="Normal"/>
    <tableColumn id="22" xr3:uid="{00000000-0010-0000-0000-000016000000}" name="High Opportunity" dataDxfId="43" dataCellStyle="Normal"/>
    <tableColumn id="32" xr3:uid="{00000000-0010-0000-0000-000020000000}" name="Payment Standard" dataDxfId="42" dataCellStyle="Normal">
      <calculatedColumnFormula>IF(Table2476[[#This Row],[High Opportunity]]="High Opportunity", VLOOKUP(A2, 'Hi-Opp only SAFMR'!$A$1:$M$139, 3), "Payment Standard")</calculatedColumnFormula>
    </tableColumn>
    <tableColumn id="33" xr3:uid="{00000000-0010-0000-0000-000021000000}" name="SRO" dataDxfId="41" dataCellStyle="Normal">
      <calculatedColumnFormula>IF(Table2476[[#This Row],[Payment Standard]]="Exception Payment Standard", VLOOKUP($A2, 'Hi-Opp only SAFMR'!$A$1:$M$139, 4), 'NYC FMR'!A$2)</calculatedColumnFormula>
    </tableColumn>
    <tableColumn id="42" xr3:uid="{00000000-0010-0000-0000-00002A000000}" name="Studio" dataDxfId="40" dataCellStyle="Normal">
      <calculatedColumnFormula>IF(Table2476[[#This Row],[Payment Standard]]="Exception Payment Standard", VLOOKUP($A2, 'Hi-Opp only SAFMR'!$A$1:$M$139, 5), 'NYC FMR'!B$2)</calculatedColumnFormula>
    </tableColumn>
    <tableColumn id="34" xr3:uid="{00000000-0010-0000-0000-000022000000}" name="1-BR" dataDxfId="39" dataCellStyle="Normal">
      <calculatedColumnFormula>IF(Table2476[[#This Row],[Payment Standard]]="Exception Payment Standard", VLOOKUP($A2, 'Hi-Opp only SAFMR'!$A$1:$M$139, 6), 'NYC FMR'!C$2)</calculatedColumnFormula>
    </tableColumn>
    <tableColumn id="35" xr3:uid="{00000000-0010-0000-0000-000023000000}" name="2-BR" dataDxfId="38" dataCellStyle="Normal">
      <calculatedColumnFormula>IF(Table2476[[#This Row],[Payment Standard]]="Exception Payment Standard", VLOOKUP($A2, 'Hi-Opp only SAFMR'!$A$1:$M$139, 7), 'NYC FMR'!D$2)</calculatedColumnFormula>
    </tableColumn>
    <tableColumn id="36" xr3:uid="{00000000-0010-0000-0000-000024000000}" name="3-BR" dataDxfId="37" dataCellStyle="Normal">
      <calculatedColumnFormula>IF(Table2476[[#This Row],[Payment Standard]]="Exception Payment Standard", VLOOKUP($A2, 'Hi-Opp only SAFMR'!$A$1:$M$139, 8), 'NYC FMR'!E$2)</calculatedColumnFormula>
    </tableColumn>
    <tableColumn id="37" xr3:uid="{00000000-0010-0000-0000-000025000000}" name="4-BR" dataDxfId="36" dataCellStyle="Normal">
      <calculatedColumnFormula>IF(Table2476[[#This Row],[Payment Standard]]="Exception Payment Standard", VLOOKUP($A2, 'Hi-Opp only SAFMR'!$A$1:$M$139, 9), 'NYC FMR'!F$2)</calculatedColumnFormula>
    </tableColumn>
    <tableColumn id="38" xr3:uid="{00000000-0010-0000-0000-000026000000}" name="5-BR" dataDxfId="35" dataCellStyle="Normal">
      <calculatedColumnFormula>IF(Table2476[[#This Row],[Payment Standard]]="Exception Payment Standard", VLOOKUP($A2, 'Hi-Opp only SAFMR'!$A$1:$M$139, 10), 'NYC FMR'!G$2)</calculatedColumnFormula>
    </tableColumn>
    <tableColumn id="39" xr3:uid="{00000000-0010-0000-0000-000027000000}" name="6-BR" dataDxfId="34" dataCellStyle="Normal">
      <calculatedColumnFormula>IF(Table2476[[#This Row],[Payment Standard]]="Exception Payment Standard", VLOOKUP($A2, 'Hi-Opp only SAFMR'!$A$1:$M$139, 11), 'NYC FMR'!H$2)</calculatedColumnFormula>
    </tableColumn>
    <tableColumn id="40" xr3:uid="{00000000-0010-0000-0000-000028000000}" name="7-BR" dataDxfId="33" dataCellStyle="Normal">
      <calculatedColumnFormula>IF(Table2476[[#This Row],[Payment Standard]]="Exception Payment Standard", VLOOKUP($A2, 'Hi-Opp only SAFMR'!$A$1:$M$139, 12), 'NYC FMR'!I$2)</calculatedColumnFormula>
    </tableColumn>
    <tableColumn id="41" xr3:uid="{00000000-0010-0000-0000-000029000000}" name="8-BR" dataDxfId="32" dataCellStyle="Normal">
      <calculatedColumnFormula>IF(Table2476[[#This Row],[Payment Standard]]="Exception Payment Standard", VLOOKUP($A2, 'Hi-Opp only SAFMR'!$A$1:$M$139, 13), 'NYC FMR'!J$2)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Table24767" displayName="Table24767" ref="A1:N215" totalsRowShown="0" headerRowDxfId="31" dataDxfId="29" headerRowBorderDxfId="30" tableBorderDxfId="28" dataCellStyle="Normal">
  <sortState xmlns:xlrd2="http://schemas.microsoft.com/office/spreadsheetml/2017/richdata2" ref="A2:N215">
    <sortCondition ref="A2:A215"/>
  </sortState>
  <tableColumns count="14">
    <tableColumn id="1" xr3:uid="{00000000-0010-0000-0100-000001000000}" name="ZIP" dataDxfId="27" dataCellStyle="Normal"/>
    <tableColumn id="22" xr3:uid="{00000000-0010-0000-0100-000016000000}" name="High Opportunity" dataDxfId="26" dataCellStyle="Normal"/>
    <tableColumn id="32" xr3:uid="{00000000-0010-0000-0100-000020000000}" name="Payment Standard" dataDxfId="25" dataCellStyle="Normal">
      <calculatedColumnFormula>Table2476[[#This Row],[Payment Standard]]</calculatedColumnFormula>
    </tableColumn>
    <tableColumn id="33" xr3:uid="{00000000-0010-0000-0100-000021000000}" name="SRO" dataDxfId="24" dataCellStyle="Normal">
      <calculatedColumnFormula>ROUNDDOWN('All ZIPs FMR or SAFMR'!D2*$N2,0)</calculatedColumnFormula>
    </tableColumn>
    <tableColumn id="42" xr3:uid="{00000000-0010-0000-0100-00002A000000}" name="Studio" dataDxfId="23" dataCellStyle="Normal">
      <calculatedColumnFormula>ROUNDDOWN('All ZIPs FMR or SAFMR'!E2*$N2,0)</calculatedColumnFormula>
    </tableColumn>
    <tableColumn id="34" xr3:uid="{00000000-0010-0000-0100-000022000000}" name="1-BR" dataDxfId="22" dataCellStyle="Normal">
      <calculatedColumnFormula>ROUNDDOWN('All ZIPs FMR or SAFMR'!F2*$N2,0)</calculatedColumnFormula>
    </tableColumn>
    <tableColumn id="35" xr3:uid="{00000000-0010-0000-0100-000023000000}" name="2-BR" dataDxfId="21" dataCellStyle="Normal">
      <calculatedColumnFormula>ROUNDDOWN('All ZIPs FMR or SAFMR'!G2*$N2,0)</calculatedColumnFormula>
    </tableColumn>
    <tableColumn id="36" xr3:uid="{00000000-0010-0000-0100-000024000000}" name="3-BR" dataDxfId="20" dataCellStyle="Normal">
      <calculatedColumnFormula>ROUNDDOWN('All ZIPs FMR or SAFMR'!H2*$N2,0)</calculatedColumnFormula>
    </tableColumn>
    <tableColumn id="37" xr3:uid="{00000000-0010-0000-0100-000025000000}" name="4-BR" dataDxfId="19" dataCellStyle="Normal">
      <calculatedColumnFormula>ROUNDDOWN('All ZIPs FMR or SAFMR'!I2*$N2,0)</calculatedColumnFormula>
    </tableColumn>
    <tableColumn id="38" xr3:uid="{00000000-0010-0000-0100-000026000000}" name="5-BR" dataDxfId="18" dataCellStyle="Normal">
      <calculatedColumnFormula>ROUNDDOWN('All ZIPs FMR or SAFMR'!J2*$N2,0)</calculatedColumnFormula>
    </tableColumn>
    <tableColumn id="39" xr3:uid="{00000000-0010-0000-0100-000027000000}" name="6-BR" dataDxfId="17" dataCellStyle="Normal">
      <calculatedColumnFormula>ROUNDDOWN('All ZIPs FMR or SAFMR'!K2*$N2,0)</calculatedColumnFormula>
    </tableColumn>
    <tableColumn id="40" xr3:uid="{00000000-0010-0000-0100-000028000000}" name="7-BR" dataDxfId="16" dataCellStyle="Normal">
      <calculatedColumnFormula>ROUNDDOWN('All ZIPs FMR or SAFMR'!L2*$N2,0)</calculatedColumnFormula>
    </tableColumn>
    <tableColumn id="41" xr3:uid="{00000000-0010-0000-0100-000029000000}" name="8-BR" dataDxfId="15" dataCellStyle="Normal">
      <calculatedColumnFormula>ROUNDDOWN('All ZIPs FMR or SAFMR'!M2*$N2,0)</calculatedColumnFormula>
    </tableColumn>
    <tableColumn id="2" xr3:uid="{00000000-0010-0000-0100-000002000000}" name="Multiplier" dataDxfId="14" dataCellStyle="Normal">
      <calculatedColumnFormula>IF($C2="HPD Exception Payment Standard", 1.1, 1.1)</calculatedColumnFormula>
    </tableColumn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Table1" displayName="Table1" ref="A1:L215" totalsRowShown="0" headerRowDxfId="13" dataDxfId="12">
  <autoFilter ref="A1:L215" xr:uid="{00000000-000C-0000-FFFF-FFFF02000000}"/>
  <tableColumns count="12">
    <tableColumn id="2" xr3:uid="{00000000-0010-0000-0200-000002000000}" name="Payment Standard" dataDxfId="11">
      <calculatedColumnFormula>Table2476[[#This Row],[Payment Standard]]</calculatedColumnFormula>
    </tableColumn>
    <tableColumn id="1" xr3:uid="{00000000-0010-0000-0200-000001000000}" name="ZIP" dataDxfId="10"/>
    <tableColumn id="4" xr3:uid="{00000000-0010-0000-0200-000004000000}" name="SRO" dataDxfId="9"/>
    <tableColumn id="5" xr3:uid="{00000000-0010-0000-0200-000005000000}" name="Studio" dataDxfId="8"/>
    <tableColumn id="6" xr3:uid="{00000000-0010-0000-0200-000006000000}" name="1-BR" dataDxfId="7"/>
    <tableColumn id="7" xr3:uid="{00000000-0010-0000-0200-000007000000}" name="2-BR" dataDxfId="6"/>
    <tableColumn id="8" xr3:uid="{00000000-0010-0000-0200-000008000000}" name="3-BR" dataDxfId="5"/>
    <tableColumn id="9" xr3:uid="{00000000-0010-0000-0200-000009000000}" name="4-BR" dataDxfId="4"/>
    <tableColumn id="10" xr3:uid="{00000000-0010-0000-0200-00000A000000}" name="5-BR" dataDxfId="3"/>
    <tableColumn id="11" xr3:uid="{00000000-0010-0000-0200-00000B000000}" name="6-BR" dataDxfId="2"/>
    <tableColumn id="12" xr3:uid="{00000000-0010-0000-0200-00000C000000}" name="7-BR" dataDxfId="1"/>
    <tableColumn id="13" xr3:uid="{00000000-0010-0000-0200-00000D000000}" name="8-BR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huduser.gov/portal/datasets/fmr/fmrs/FY2023_code/2023zip_code_calc.odn?zcta=11249&amp;metro_code=METRO35620MM5600&amp;year=2023&amp;hypo=hypo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58"/>
  <sheetViews>
    <sheetView workbookViewId="0">
      <selection activeCell="L1" sqref="L1"/>
    </sheetView>
  </sheetViews>
  <sheetFormatPr defaultRowHeight="15" x14ac:dyDescent="0.25"/>
  <cols>
    <col min="1" max="1" width="11.7109375" style="25" customWidth="1"/>
    <col min="2" max="3" width="9.85546875" style="25" bestFit="1" customWidth="1"/>
    <col min="4" max="6" width="14.5703125" style="26" customWidth="1"/>
    <col min="7" max="16384" width="9.140625" style="21"/>
  </cols>
  <sheetData>
    <row r="1" spans="1:6" ht="15.75" thickBot="1" x14ac:dyDescent="0.3">
      <c r="A1" s="43" t="s">
        <v>47</v>
      </c>
      <c r="B1" s="44" t="s">
        <v>15</v>
      </c>
      <c r="C1" s="44" t="s">
        <v>16</v>
      </c>
      <c r="D1" s="44" t="s">
        <v>17</v>
      </c>
      <c r="E1" s="44" t="s">
        <v>18</v>
      </c>
      <c r="F1" s="44" t="s">
        <v>19</v>
      </c>
    </row>
    <row r="2" spans="1:6" ht="15.75" thickBot="1" x14ac:dyDescent="0.3">
      <c r="A2" s="45">
        <v>10001</v>
      </c>
      <c r="B2" s="46">
        <v>3420</v>
      </c>
      <c r="C2" s="46">
        <v>3510</v>
      </c>
      <c r="D2" s="46">
        <v>3940</v>
      </c>
      <c r="E2" s="46">
        <v>4920</v>
      </c>
      <c r="F2" s="47">
        <v>5300</v>
      </c>
    </row>
    <row r="3" spans="1:6" ht="15.75" thickBot="1" x14ac:dyDescent="0.3">
      <c r="A3" s="48">
        <v>10002</v>
      </c>
      <c r="B3" s="49">
        <v>1920</v>
      </c>
      <c r="C3" s="49">
        <v>1960</v>
      </c>
      <c r="D3" s="49">
        <v>2210</v>
      </c>
      <c r="E3" s="49">
        <v>2780</v>
      </c>
      <c r="F3" s="50">
        <v>2990</v>
      </c>
    </row>
    <row r="4" spans="1:6" ht="15.75" thickBot="1" x14ac:dyDescent="0.3">
      <c r="A4" s="48">
        <v>10003</v>
      </c>
      <c r="B4" s="49">
        <v>3580</v>
      </c>
      <c r="C4" s="49">
        <v>3680</v>
      </c>
      <c r="D4" s="49">
        <v>4130</v>
      </c>
      <c r="E4" s="49">
        <v>5150</v>
      </c>
      <c r="F4" s="50">
        <v>5550</v>
      </c>
    </row>
    <row r="5" spans="1:6" ht="15.75" thickBot="1" x14ac:dyDescent="0.3">
      <c r="A5" s="48">
        <v>10004</v>
      </c>
      <c r="B5" s="49">
        <v>3580</v>
      </c>
      <c r="C5" s="49">
        <v>3680</v>
      </c>
      <c r="D5" s="49">
        <v>4130</v>
      </c>
      <c r="E5" s="49">
        <v>5150</v>
      </c>
      <c r="F5" s="50">
        <v>5550</v>
      </c>
    </row>
    <row r="6" spans="1:6" ht="15.75" thickBot="1" x14ac:dyDescent="0.3">
      <c r="A6" s="48">
        <v>10005</v>
      </c>
      <c r="B6" s="49">
        <v>3580</v>
      </c>
      <c r="C6" s="49">
        <v>3680</v>
      </c>
      <c r="D6" s="49">
        <v>4130</v>
      </c>
      <c r="E6" s="49">
        <v>5150</v>
      </c>
      <c r="F6" s="50">
        <v>5550</v>
      </c>
    </row>
    <row r="7" spans="1:6" ht="15.75" thickBot="1" x14ac:dyDescent="0.3">
      <c r="A7" s="48">
        <v>10006</v>
      </c>
      <c r="B7" s="49">
        <v>3580</v>
      </c>
      <c r="C7" s="49">
        <v>3680</v>
      </c>
      <c r="D7" s="49">
        <v>4130</v>
      </c>
      <c r="E7" s="49">
        <v>5150</v>
      </c>
      <c r="F7" s="50">
        <v>5550</v>
      </c>
    </row>
    <row r="8" spans="1:6" ht="15.75" thickBot="1" x14ac:dyDescent="0.3">
      <c r="A8" s="48">
        <v>10007</v>
      </c>
      <c r="B8" s="49">
        <v>2990</v>
      </c>
      <c r="C8" s="49">
        <v>3070</v>
      </c>
      <c r="D8" s="49">
        <v>3450</v>
      </c>
      <c r="E8" s="49">
        <v>4300</v>
      </c>
      <c r="F8" s="50">
        <v>4640</v>
      </c>
    </row>
    <row r="9" spans="1:6" ht="15.75" thickBot="1" x14ac:dyDescent="0.3">
      <c r="A9" s="48">
        <v>10008</v>
      </c>
      <c r="B9" s="49">
        <v>2990</v>
      </c>
      <c r="C9" s="49">
        <v>3070</v>
      </c>
      <c r="D9" s="49">
        <v>3450</v>
      </c>
      <c r="E9" s="49">
        <v>4300</v>
      </c>
      <c r="F9" s="50">
        <v>4640</v>
      </c>
    </row>
    <row r="10" spans="1:6" ht="15.75" thickBot="1" x14ac:dyDescent="0.3">
      <c r="A10" s="48">
        <v>10009</v>
      </c>
      <c r="B10" s="49">
        <v>2640</v>
      </c>
      <c r="C10" s="49">
        <v>2720</v>
      </c>
      <c r="D10" s="49">
        <v>3050</v>
      </c>
      <c r="E10" s="49">
        <v>3810</v>
      </c>
      <c r="F10" s="50">
        <v>4100</v>
      </c>
    </row>
    <row r="11" spans="1:6" ht="15.75" thickBot="1" x14ac:dyDescent="0.3">
      <c r="A11" s="48">
        <v>10010</v>
      </c>
      <c r="B11" s="49">
        <v>3060</v>
      </c>
      <c r="C11" s="49">
        <v>3140</v>
      </c>
      <c r="D11" s="49">
        <v>3530</v>
      </c>
      <c r="E11" s="49">
        <v>4400</v>
      </c>
      <c r="F11" s="50">
        <v>4750</v>
      </c>
    </row>
    <row r="12" spans="1:6" ht="15.75" thickBot="1" x14ac:dyDescent="0.3">
      <c r="A12" s="48">
        <v>10011</v>
      </c>
      <c r="B12" s="49">
        <v>3580</v>
      </c>
      <c r="C12" s="49">
        <v>3680</v>
      </c>
      <c r="D12" s="49">
        <v>4130</v>
      </c>
      <c r="E12" s="49">
        <v>5150</v>
      </c>
      <c r="F12" s="50">
        <v>5550</v>
      </c>
    </row>
    <row r="13" spans="1:6" ht="15.75" thickBot="1" x14ac:dyDescent="0.3">
      <c r="A13" s="48">
        <v>10012</v>
      </c>
      <c r="B13" s="49">
        <v>3580</v>
      </c>
      <c r="C13" s="49">
        <v>3680</v>
      </c>
      <c r="D13" s="49">
        <v>4130</v>
      </c>
      <c r="E13" s="49">
        <v>5150</v>
      </c>
      <c r="F13" s="50">
        <v>5550</v>
      </c>
    </row>
    <row r="14" spans="1:6" ht="15.75" thickBot="1" x14ac:dyDescent="0.3">
      <c r="A14" s="48">
        <v>10013</v>
      </c>
      <c r="B14" s="49">
        <v>3220</v>
      </c>
      <c r="C14" s="49">
        <v>3300</v>
      </c>
      <c r="D14" s="49">
        <v>3710</v>
      </c>
      <c r="E14" s="49">
        <v>4630</v>
      </c>
      <c r="F14" s="50">
        <v>4990</v>
      </c>
    </row>
    <row r="15" spans="1:6" ht="15.75" thickBot="1" x14ac:dyDescent="0.3">
      <c r="A15" s="48">
        <v>10014</v>
      </c>
      <c r="B15" s="49">
        <v>3580</v>
      </c>
      <c r="C15" s="49">
        <v>3680</v>
      </c>
      <c r="D15" s="49">
        <v>4130</v>
      </c>
      <c r="E15" s="49">
        <v>5150</v>
      </c>
      <c r="F15" s="50">
        <v>5550</v>
      </c>
    </row>
    <row r="16" spans="1:6" ht="15.75" thickBot="1" x14ac:dyDescent="0.3">
      <c r="A16" s="48">
        <v>10016</v>
      </c>
      <c r="B16" s="49">
        <v>3580</v>
      </c>
      <c r="C16" s="49">
        <v>3680</v>
      </c>
      <c r="D16" s="49">
        <v>4130</v>
      </c>
      <c r="E16" s="49">
        <v>5150</v>
      </c>
      <c r="F16" s="50">
        <v>5550</v>
      </c>
    </row>
    <row r="17" spans="1:6" ht="15.75" thickBot="1" x14ac:dyDescent="0.3">
      <c r="A17" s="48">
        <v>10017</v>
      </c>
      <c r="B17" s="49">
        <v>3580</v>
      </c>
      <c r="C17" s="49">
        <v>3680</v>
      </c>
      <c r="D17" s="49">
        <v>4130</v>
      </c>
      <c r="E17" s="49">
        <v>5150</v>
      </c>
      <c r="F17" s="50">
        <v>5550</v>
      </c>
    </row>
    <row r="18" spans="1:6" ht="15.75" thickBot="1" x14ac:dyDescent="0.3">
      <c r="A18" s="48">
        <v>10018</v>
      </c>
      <c r="B18" s="49">
        <v>3580</v>
      </c>
      <c r="C18" s="49">
        <v>3680</v>
      </c>
      <c r="D18" s="49">
        <v>4130</v>
      </c>
      <c r="E18" s="49">
        <v>5150</v>
      </c>
      <c r="F18" s="50">
        <v>5550</v>
      </c>
    </row>
    <row r="19" spans="1:6" ht="15.75" thickBot="1" x14ac:dyDescent="0.3">
      <c r="A19" s="48">
        <v>10019</v>
      </c>
      <c r="B19" s="49">
        <v>2570</v>
      </c>
      <c r="C19" s="49">
        <v>2650</v>
      </c>
      <c r="D19" s="49">
        <v>2970</v>
      </c>
      <c r="E19" s="49">
        <v>3710</v>
      </c>
      <c r="F19" s="50">
        <v>3990</v>
      </c>
    </row>
    <row r="20" spans="1:6" ht="15.75" thickBot="1" x14ac:dyDescent="0.3">
      <c r="A20" s="48">
        <v>10020</v>
      </c>
      <c r="B20" s="49">
        <v>2990</v>
      </c>
      <c r="C20" s="49">
        <v>3070</v>
      </c>
      <c r="D20" s="49">
        <v>3450</v>
      </c>
      <c r="E20" s="49">
        <v>4300</v>
      </c>
      <c r="F20" s="50">
        <v>4640</v>
      </c>
    </row>
    <row r="21" spans="1:6" ht="15.75" thickBot="1" x14ac:dyDescent="0.3">
      <c r="A21" s="48">
        <v>10021</v>
      </c>
      <c r="B21" s="49">
        <v>3580</v>
      </c>
      <c r="C21" s="49">
        <v>3680</v>
      </c>
      <c r="D21" s="49">
        <v>4130</v>
      </c>
      <c r="E21" s="49">
        <v>5150</v>
      </c>
      <c r="F21" s="50">
        <v>5550</v>
      </c>
    </row>
    <row r="22" spans="1:6" ht="15.75" thickBot="1" x14ac:dyDescent="0.3">
      <c r="A22" s="48">
        <v>10022</v>
      </c>
      <c r="B22" s="49">
        <v>3580</v>
      </c>
      <c r="C22" s="49">
        <v>3680</v>
      </c>
      <c r="D22" s="49">
        <v>4130</v>
      </c>
      <c r="E22" s="49">
        <v>5150</v>
      </c>
      <c r="F22" s="50">
        <v>5550</v>
      </c>
    </row>
    <row r="23" spans="1:6" ht="15.75" thickBot="1" x14ac:dyDescent="0.3">
      <c r="A23" s="48">
        <v>10023</v>
      </c>
      <c r="B23" s="49">
        <v>3460</v>
      </c>
      <c r="C23" s="49">
        <v>3550</v>
      </c>
      <c r="D23" s="49">
        <v>3990</v>
      </c>
      <c r="E23" s="49">
        <v>4980</v>
      </c>
      <c r="F23" s="50">
        <v>5360</v>
      </c>
    </row>
    <row r="24" spans="1:6" ht="15.75" thickBot="1" x14ac:dyDescent="0.3">
      <c r="A24" s="48">
        <v>10024</v>
      </c>
      <c r="B24" s="49">
        <v>3400</v>
      </c>
      <c r="C24" s="49">
        <v>3490</v>
      </c>
      <c r="D24" s="49">
        <v>3920</v>
      </c>
      <c r="E24" s="49">
        <v>4890</v>
      </c>
      <c r="F24" s="50">
        <v>5270</v>
      </c>
    </row>
    <row r="25" spans="1:6" ht="15.75" thickBot="1" x14ac:dyDescent="0.3">
      <c r="A25" s="48">
        <v>10025</v>
      </c>
      <c r="B25" s="49">
        <v>2320</v>
      </c>
      <c r="C25" s="49">
        <v>2390</v>
      </c>
      <c r="D25" s="49">
        <v>2680</v>
      </c>
      <c r="E25" s="49">
        <v>3340</v>
      </c>
      <c r="F25" s="50">
        <v>3600</v>
      </c>
    </row>
    <row r="26" spans="1:6" ht="15.75" thickBot="1" x14ac:dyDescent="0.3">
      <c r="A26" s="48">
        <v>10026</v>
      </c>
      <c r="B26" s="49">
        <v>2260</v>
      </c>
      <c r="C26" s="49">
        <v>2320</v>
      </c>
      <c r="D26" s="49">
        <v>2610</v>
      </c>
      <c r="E26" s="49">
        <v>3260</v>
      </c>
      <c r="F26" s="50">
        <v>3510</v>
      </c>
    </row>
    <row r="27" spans="1:6" ht="15.75" thickBot="1" x14ac:dyDescent="0.3">
      <c r="A27" s="48">
        <v>10027</v>
      </c>
      <c r="B27" s="49">
        <v>2050</v>
      </c>
      <c r="C27" s="49">
        <v>2110</v>
      </c>
      <c r="D27" s="49">
        <v>2370</v>
      </c>
      <c r="E27" s="49">
        <v>2960</v>
      </c>
      <c r="F27" s="50">
        <v>3190</v>
      </c>
    </row>
    <row r="28" spans="1:6" ht="15.75" thickBot="1" x14ac:dyDescent="0.3">
      <c r="A28" s="48">
        <v>10028</v>
      </c>
      <c r="B28" s="49">
        <v>3580</v>
      </c>
      <c r="C28" s="49">
        <v>3680</v>
      </c>
      <c r="D28" s="49">
        <v>4130</v>
      </c>
      <c r="E28" s="49">
        <v>5150</v>
      </c>
      <c r="F28" s="50">
        <v>5550</v>
      </c>
    </row>
    <row r="29" spans="1:6" ht="15.75" thickBot="1" x14ac:dyDescent="0.3">
      <c r="A29" s="48">
        <v>10029</v>
      </c>
      <c r="B29" s="49">
        <v>1920</v>
      </c>
      <c r="C29" s="49">
        <v>1960</v>
      </c>
      <c r="D29" s="49">
        <v>2210</v>
      </c>
      <c r="E29" s="49">
        <v>2780</v>
      </c>
      <c r="F29" s="50">
        <v>2990</v>
      </c>
    </row>
    <row r="30" spans="1:6" ht="15.75" thickBot="1" x14ac:dyDescent="0.3">
      <c r="A30" s="48">
        <v>10030</v>
      </c>
      <c r="B30" s="49">
        <v>1920</v>
      </c>
      <c r="C30" s="49">
        <v>1960</v>
      </c>
      <c r="D30" s="49">
        <v>2210</v>
      </c>
      <c r="E30" s="49">
        <v>2780</v>
      </c>
      <c r="F30" s="50">
        <v>2990</v>
      </c>
    </row>
    <row r="31" spans="1:6" ht="15.75" thickBot="1" x14ac:dyDescent="0.3">
      <c r="A31" s="48">
        <v>10031</v>
      </c>
      <c r="B31" s="49">
        <v>2180</v>
      </c>
      <c r="C31" s="49">
        <v>2240</v>
      </c>
      <c r="D31" s="49">
        <v>2520</v>
      </c>
      <c r="E31" s="49">
        <v>3140</v>
      </c>
      <c r="F31" s="50">
        <v>3390</v>
      </c>
    </row>
    <row r="32" spans="1:6" ht="15.75" thickBot="1" x14ac:dyDescent="0.3">
      <c r="A32" s="48">
        <v>10032</v>
      </c>
      <c r="B32" s="49">
        <v>1920</v>
      </c>
      <c r="C32" s="49">
        <v>1960</v>
      </c>
      <c r="D32" s="49">
        <v>2210</v>
      </c>
      <c r="E32" s="49">
        <v>2780</v>
      </c>
      <c r="F32" s="50">
        <v>2990</v>
      </c>
    </row>
    <row r="33" spans="1:6" ht="15.75" thickBot="1" x14ac:dyDescent="0.3">
      <c r="A33" s="48">
        <v>10033</v>
      </c>
      <c r="B33" s="49">
        <v>2160</v>
      </c>
      <c r="C33" s="49">
        <v>2220</v>
      </c>
      <c r="D33" s="49">
        <v>2490</v>
      </c>
      <c r="E33" s="49">
        <v>3110</v>
      </c>
      <c r="F33" s="50">
        <v>3350</v>
      </c>
    </row>
    <row r="34" spans="1:6" ht="15.75" thickBot="1" x14ac:dyDescent="0.3">
      <c r="A34" s="48">
        <v>10034</v>
      </c>
      <c r="B34" s="49">
        <v>2180</v>
      </c>
      <c r="C34" s="49">
        <v>2240</v>
      </c>
      <c r="D34" s="49">
        <v>2510</v>
      </c>
      <c r="E34" s="49">
        <v>3130</v>
      </c>
      <c r="F34" s="50">
        <v>3370</v>
      </c>
    </row>
    <row r="35" spans="1:6" ht="15.75" thickBot="1" x14ac:dyDescent="0.3">
      <c r="A35" s="48">
        <v>10035</v>
      </c>
      <c r="B35" s="49">
        <v>2080</v>
      </c>
      <c r="C35" s="49">
        <v>2140</v>
      </c>
      <c r="D35" s="49">
        <v>2400</v>
      </c>
      <c r="E35" s="49">
        <v>2990</v>
      </c>
      <c r="F35" s="50">
        <v>3230</v>
      </c>
    </row>
    <row r="36" spans="1:6" ht="15.75" thickBot="1" x14ac:dyDescent="0.3">
      <c r="A36" s="48">
        <v>10036</v>
      </c>
      <c r="B36" s="49">
        <v>3290</v>
      </c>
      <c r="C36" s="49">
        <v>3380</v>
      </c>
      <c r="D36" s="49">
        <v>3790</v>
      </c>
      <c r="E36" s="49">
        <v>4730</v>
      </c>
      <c r="F36" s="50">
        <v>5100</v>
      </c>
    </row>
    <row r="37" spans="1:6" ht="15.75" thickBot="1" x14ac:dyDescent="0.3">
      <c r="A37" s="48">
        <v>10037</v>
      </c>
      <c r="B37" s="49">
        <v>2130</v>
      </c>
      <c r="C37" s="49">
        <v>2190</v>
      </c>
      <c r="D37" s="49">
        <v>2460</v>
      </c>
      <c r="E37" s="49">
        <v>3070</v>
      </c>
      <c r="F37" s="50">
        <v>3310</v>
      </c>
    </row>
    <row r="38" spans="1:6" ht="15.75" thickBot="1" x14ac:dyDescent="0.3">
      <c r="A38" s="48">
        <v>10038</v>
      </c>
      <c r="B38" s="49">
        <v>3580</v>
      </c>
      <c r="C38" s="49">
        <v>3680</v>
      </c>
      <c r="D38" s="49">
        <v>4130</v>
      </c>
      <c r="E38" s="49">
        <v>5150</v>
      </c>
      <c r="F38" s="50">
        <v>5550</v>
      </c>
    </row>
    <row r="39" spans="1:6" ht="15.75" thickBot="1" x14ac:dyDescent="0.3">
      <c r="A39" s="48">
        <v>10039</v>
      </c>
      <c r="B39" s="49">
        <v>1920</v>
      </c>
      <c r="C39" s="49">
        <v>1960</v>
      </c>
      <c r="D39" s="49">
        <v>2210</v>
      </c>
      <c r="E39" s="49">
        <v>2780</v>
      </c>
      <c r="F39" s="50">
        <v>2990</v>
      </c>
    </row>
    <row r="40" spans="1:6" ht="15.75" thickBot="1" x14ac:dyDescent="0.3">
      <c r="A40" s="48">
        <v>10040</v>
      </c>
      <c r="B40" s="49">
        <v>2120</v>
      </c>
      <c r="C40" s="49">
        <v>2180</v>
      </c>
      <c r="D40" s="49">
        <v>2450</v>
      </c>
      <c r="E40" s="49">
        <v>3060</v>
      </c>
      <c r="F40" s="50">
        <v>3290</v>
      </c>
    </row>
    <row r="41" spans="1:6" ht="15.75" thickBot="1" x14ac:dyDescent="0.3">
      <c r="A41" s="48">
        <v>10041</v>
      </c>
      <c r="B41" s="49">
        <v>2990</v>
      </c>
      <c r="C41" s="49">
        <v>3070</v>
      </c>
      <c r="D41" s="49">
        <v>3450</v>
      </c>
      <c r="E41" s="49">
        <v>4300</v>
      </c>
      <c r="F41" s="50">
        <v>4640</v>
      </c>
    </row>
    <row r="42" spans="1:6" ht="15.75" thickBot="1" x14ac:dyDescent="0.3">
      <c r="A42" s="48">
        <v>10043</v>
      </c>
      <c r="B42" s="49">
        <v>2990</v>
      </c>
      <c r="C42" s="49">
        <v>3070</v>
      </c>
      <c r="D42" s="49">
        <v>3450</v>
      </c>
      <c r="E42" s="49">
        <v>4300</v>
      </c>
      <c r="F42" s="50">
        <v>4640</v>
      </c>
    </row>
    <row r="43" spans="1:6" ht="15.75" thickBot="1" x14ac:dyDescent="0.3">
      <c r="A43" s="48">
        <v>10044</v>
      </c>
      <c r="B43" s="49">
        <v>3580</v>
      </c>
      <c r="C43" s="49">
        <v>3680</v>
      </c>
      <c r="D43" s="49">
        <v>4130</v>
      </c>
      <c r="E43" s="49">
        <v>5150</v>
      </c>
      <c r="F43" s="50">
        <v>5550</v>
      </c>
    </row>
    <row r="44" spans="1:6" ht="15.75" thickBot="1" x14ac:dyDescent="0.3">
      <c r="A44" s="48">
        <v>10045</v>
      </c>
      <c r="B44" s="49">
        <v>2990</v>
      </c>
      <c r="C44" s="49">
        <v>3070</v>
      </c>
      <c r="D44" s="49">
        <v>3450</v>
      </c>
      <c r="E44" s="49">
        <v>4300</v>
      </c>
      <c r="F44" s="50">
        <v>4640</v>
      </c>
    </row>
    <row r="45" spans="1:6" ht="15.75" thickBot="1" x14ac:dyDescent="0.3">
      <c r="A45" s="48">
        <v>10055</v>
      </c>
      <c r="B45" s="49">
        <v>2990</v>
      </c>
      <c r="C45" s="49">
        <v>3070</v>
      </c>
      <c r="D45" s="49">
        <v>3450</v>
      </c>
      <c r="E45" s="49">
        <v>4300</v>
      </c>
      <c r="F45" s="50">
        <v>4640</v>
      </c>
    </row>
    <row r="46" spans="1:6" ht="15.75" thickBot="1" x14ac:dyDescent="0.3">
      <c r="A46" s="48">
        <v>10065</v>
      </c>
      <c r="B46" s="49">
        <v>3580</v>
      </c>
      <c r="C46" s="49">
        <v>3680</v>
      </c>
      <c r="D46" s="49">
        <v>4130</v>
      </c>
      <c r="E46" s="49">
        <v>5150</v>
      </c>
      <c r="F46" s="50">
        <v>5550</v>
      </c>
    </row>
    <row r="47" spans="1:6" ht="15.75" thickBot="1" x14ac:dyDescent="0.3">
      <c r="A47" s="48">
        <v>10069</v>
      </c>
      <c r="B47" s="49">
        <v>3580</v>
      </c>
      <c r="C47" s="49">
        <v>3680</v>
      </c>
      <c r="D47" s="49">
        <v>4130</v>
      </c>
      <c r="E47" s="49">
        <v>5150</v>
      </c>
      <c r="F47" s="50">
        <v>5550</v>
      </c>
    </row>
    <row r="48" spans="1:6" ht="15.75" thickBot="1" x14ac:dyDescent="0.3">
      <c r="A48" s="48">
        <v>10075</v>
      </c>
      <c r="B48" s="49">
        <v>3210</v>
      </c>
      <c r="C48" s="49">
        <v>3300</v>
      </c>
      <c r="D48" s="49">
        <v>3700</v>
      </c>
      <c r="E48" s="49">
        <v>4620</v>
      </c>
      <c r="F48" s="50">
        <v>4970</v>
      </c>
    </row>
    <row r="49" spans="1:6" ht="15.75" thickBot="1" x14ac:dyDescent="0.3">
      <c r="A49" s="48">
        <v>10080</v>
      </c>
      <c r="B49" s="49">
        <v>2990</v>
      </c>
      <c r="C49" s="49">
        <v>3070</v>
      </c>
      <c r="D49" s="49">
        <v>3450</v>
      </c>
      <c r="E49" s="49">
        <v>4300</v>
      </c>
      <c r="F49" s="50">
        <v>4640</v>
      </c>
    </row>
    <row r="50" spans="1:6" ht="15.75" thickBot="1" x14ac:dyDescent="0.3">
      <c r="A50" s="48">
        <v>10081</v>
      </c>
      <c r="B50" s="49">
        <v>2990</v>
      </c>
      <c r="C50" s="49">
        <v>3070</v>
      </c>
      <c r="D50" s="49">
        <v>3450</v>
      </c>
      <c r="E50" s="49">
        <v>4300</v>
      </c>
      <c r="F50" s="50">
        <v>4640</v>
      </c>
    </row>
    <row r="51" spans="1:6" ht="15.75" thickBot="1" x14ac:dyDescent="0.3">
      <c r="A51" s="48">
        <v>10101</v>
      </c>
      <c r="B51" s="49">
        <v>2990</v>
      </c>
      <c r="C51" s="49">
        <v>3070</v>
      </c>
      <c r="D51" s="49">
        <v>3450</v>
      </c>
      <c r="E51" s="49">
        <v>4300</v>
      </c>
      <c r="F51" s="50">
        <v>4640</v>
      </c>
    </row>
    <row r="52" spans="1:6" ht="15.75" thickBot="1" x14ac:dyDescent="0.3">
      <c r="A52" s="48">
        <v>10103</v>
      </c>
      <c r="B52" s="49">
        <v>2990</v>
      </c>
      <c r="C52" s="49">
        <v>3070</v>
      </c>
      <c r="D52" s="49">
        <v>3450</v>
      </c>
      <c r="E52" s="49">
        <v>4300</v>
      </c>
      <c r="F52" s="50">
        <v>4640</v>
      </c>
    </row>
    <row r="53" spans="1:6" ht="15.75" thickBot="1" x14ac:dyDescent="0.3">
      <c r="A53" s="48">
        <v>10104</v>
      </c>
      <c r="B53" s="49">
        <v>2990</v>
      </c>
      <c r="C53" s="49">
        <v>3070</v>
      </c>
      <c r="D53" s="49">
        <v>3450</v>
      </c>
      <c r="E53" s="49">
        <v>4300</v>
      </c>
      <c r="F53" s="50">
        <v>4640</v>
      </c>
    </row>
    <row r="54" spans="1:6" ht="15.75" thickBot="1" x14ac:dyDescent="0.3">
      <c r="A54" s="48">
        <v>10105</v>
      </c>
      <c r="B54" s="49">
        <v>2990</v>
      </c>
      <c r="C54" s="49">
        <v>3070</v>
      </c>
      <c r="D54" s="49">
        <v>3450</v>
      </c>
      <c r="E54" s="49">
        <v>4300</v>
      </c>
      <c r="F54" s="50">
        <v>4640</v>
      </c>
    </row>
    <row r="55" spans="1:6" ht="15.75" thickBot="1" x14ac:dyDescent="0.3">
      <c r="A55" s="48">
        <v>10106</v>
      </c>
      <c r="B55" s="49">
        <v>2990</v>
      </c>
      <c r="C55" s="49">
        <v>3070</v>
      </c>
      <c r="D55" s="49">
        <v>3450</v>
      </c>
      <c r="E55" s="49">
        <v>4300</v>
      </c>
      <c r="F55" s="50">
        <v>4640</v>
      </c>
    </row>
    <row r="56" spans="1:6" ht="15.75" thickBot="1" x14ac:dyDescent="0.3">
      <c r="A56" s="48">
        <v>10107</v>
      </c>
      <c r="B56" s="49">
        <v>2990</v>
      </c>
      <c r="C56" s="49">
        <v>3070</v>
      </c>
      <c r="D56" s="49">
        <v>3450</v>
      </c>
      <c r="E56" s="49">
        <v>4300</v>
      </c>
      <c r="F56" s="50">
        <v>4640</v>
      </c>
    </row>
    <row r="57" spans="1:6" ht="15.75" thickBot="1" x14ac:dyDescent="0.3">
      <c r="A57" s="48">
        <v>10108</v>
      </c>
      <c r="B57" s="49">
        <v>2990</v>
      </c>
      <c r="C57" s="49">
        <v>3070</v>
      </c>
      <c r="D57" s="49">
        <v>3450</v>
      </c>
      <c r="E57" s="49">
        <v>4300</v>
      </c>
      <c r="F57" s="50">
        <v>4640</v>
      </c>
    </row>
    <row r="58" spans="1:6" ht="15.75" thickBot="1" x14ac:dyDescent="0.3">
      <c r="A58" s="48">
        <v>10110</v>
      </c>
      <c r="B58" s="49">
        <v>2990</v>
      </c>
      <c r="C58" s="49">
        <v>3070</v>
      </c>
      <c r="D58" s="49">
        <v>3450</v>
      </c>
      <c r="E58" s="49">
        <v>4300</v>
      </c>
      <c r="F58" s="50">
        <v>4640</v>
      </c>
    </row>
    <row r="59" spans="1:6" ht="15.75" thickBot="1" x14ac:dyDescent="0.3">
      <c r="A59" s="48">
        <v>10111</v>
      </c>
      <c r="B59" s="49">
        <v>2990</v>
      </c>
      <c r="C59" s="49">
        <v>3070</v>
      </c>
      <c r="D59" s="49">
        <v>3450</v>
      </c>
      <c r="E59" s="49">
        <v>4300</v>
      </c>
      <c r="F59" s="50">
        <v>4640</v>
      </c>
    </row>
    <row r="60" spans="1:6" ht="15.75" thickBot="1" x14ac:dyDescent="0.3">
      <c r="A60" s="48">
        <v>10112</v>
      </c>
      <c r="B60" s="49">
        <v>2990</v>
      </c>
      <c r="C60" s="49">
        <v>3070</v>
      </c>
      <c r="D60" s="49">
        <v>3450</v>
      </c>
      <c r="E60" s="49">
        <v>4300</v>
      </c>
      <c r="F60" s="50">
        <v>4640</v>
      </c>
    </row>
    <row r="61" spans="1:6" ht="15.75" thickBot="1" x14ac:dyDescent="0.3">
      <c r="A61" s="48">
        <v>10113</v>
      </c>
      <c r="B61" s="49">
        <v>2990</v>
      </c>
      <c r="C61" s="49">
        <v>3070</v>
      </c>
      <c r="D61" s="49">
        <v>3450</v>
      </c>
      <c r="E61" s="49">
        <v>4300</v>
      </c>
      <c r="F61" s="50">
        <v>4640</v>
      </c>
    </row>
    <row r="62" spans="1:6" ht="15.75" thickBot="1" x14ac:dyDescent="0.3">
      <c r="A62" s="48">
        <v>10115</v>
      </c>
      <c r="B62" s="49">
        <v>2990</v>
      </c>
      <c r="C62" s="49">
        <v>3070</v>
      </c>
      <c r="D62" s="49">
        <v>3450</v>
      </c>
      <c r="E62" s="49">
        <v>4300</v>
      </c>
      <c r="F62" s="50">
        <v>4640</v>
      </c>
    </row>
    <row r="63" spans="1:6" ht="15.75" thickBot="1" x14ac:dyDescent="0.3">
      <c r="A63" s="48">
        <v>10116</v>
      </c>
      <c r="B63" s="49">
        <v>2990</v>
      </c>
      <c r="C63" s="49">
        <v>3070</v>
      </c>
      <c r="D63" s="49">
        <v>3450</v>
      </c>
      <c r="E63" s="49">
        <v>4300</v>
      </c>
      <c r="F63" s="50">
        <v>4640</v>
      </c>
    </row>
    <row r="64" spans="1:6" ht="15.75" thickBot="1" x14ac:dyDescent="0.3">
      <c r="A64" s="48">
        <v>10117</v>
      </c>
      <c r="B64" s="49">
        <v>2990</v>
      </c>
      <c r="C64" s="49">
        <v>3070</v>
      </c>
      <c r="D64" s="49">
        <v>3450</v>
      </c>
      <c r="E64" s="49">
        <v>4300</v>
      </c>
      <c r="F64" s="50">
        <v>4640</v>
      </c>
    </row>
    <row r="65" spans="1:6" ht="15.75" thickBot="1" x14ac:dyDescent="0.3">
      <c r="A65" s="48">
        <v>10118</v>
      </c>
      <c r="B65" s="49">
        <v>2990</v>
      </c>
      <c r="C65" s="49">
        <v>3070</v>
      </c>
      <c r="D65" s="49">
        <v>3450</v>
      </c>
      <c r="E65" s="49">
        <v>4300</v>
      </c>
      <c r="F65" s="50">
        <v>4640</v>
      </c>
    </row>
    <row r="66" spans="1:6" ht="15.75" thickBot="1" x14ac:dyDescent="0.3">
      <c r="A66" s="48">
        <v>10119</v>
      </c>
      <c r="B66" s="49">
        <v>2990</v>
      </c>
      <c r="C66" s="49">
        <v>3070</v>
      </c>
      <c r="D66" s="49">
        <v>3450</v>
      </c>
      <c r="E66" s="49">
        <v>4300</v>
      </c>
      <c r="F66" s="50">
        <v>4640</v>
      </c>
    </row>
    <row r="67" spans="1:6" ht="15.75" thickBot="1" x14ac:dyDescent="0.3">
      <c r="A67" s="48">
        <v>10120</v>
      </c>
      <c r="B67" s="49">
        <v>2990</v>
      </c>
      <c r="C67" s="49">
        <v>3070</v>
      </c>
      <c r="D67" s="49">
        <v>3450</v>
      </c>
      <c r="E67" s="49">
        <v>4300</v>
      </c>
      <c r="F67" s="50">
        <v>4640</v>
      </c>
    </row>
    <row r="68" spans="1:6" ht="15.75" thickBot="1" x14ac:dyDescent="0.3">
      <c r="A68" s="48">
        <v>10121</v>
      </c>
      <c r="B68" s="49">
        <v>2990</v>
      </c>
      <c r="C68" s="49">
        <v>3070</v>
      </c>
      <c r="D68" s="49">
        <v>3450</v>
      </c>
      <c r="E68" s="49">
        <v>4300</v>
      </c>
      <c r="F68" s="50">
        <v>4640</v>
      </c>
    </row>
    <row r="69" spans="1:6" ht="15.75" thickBot="1" x14ac:dyDescent="0.3">
      <c r="A69" s="48">
        <v>10122</v>
      </c>
      <c r="B69" s="49">
        <v>2990</v>
      </c>
      <c r="C69" s="49">
        <v>3070</v>
      </c>
      <c r="D69" s="49">
        <v>3450</v>
      </c>
      <c r="E69" s="49">
        <v>4300</v>
      </c>
      <c r="F69" s="50">
        <v>4640</v>
      </c>
    </row>
    <row r="70" spans="1:6" ht="15.75" thickBot="1" x14ac:dyDescent="0.3">
      <c r="A70" s="48">
        <v>10123</v>
      </c>
      <c r="B70" s="49">
        <v>2990</v>
      </c>
      <c r="C70" s="49">
        <v>3070</v>
      </c>
      <c r="D70" s="49">
        <v>3450</v>
      </c>
      <c r="E70" s="49">
        <v>4300</v>
      </c>
      <c r="F70" s="50">
        <v>4640</v>
      </c>
    </row>
    <row r="71" spans="1:6" ht="15.75" thickBot="1" x14ac:dyDescent="0.3">
      <c r="A71" s="48">
        <v>10124</v>
      </c>
      <c r="B71" s="49">
        <v>2990</v>
      </c>
      <c r="C71" s="49">
        <v>3070</v>
      </c>
      <c r="D71" s="49">
        <v>3450</v>
      </c>
      <c r="E71" s="49">
        <v>4300</v>
      </c>
      <c r="F71" s="50">
        <v>4640</v>
      </c>
    </row>
    <row r="72" spans="1:6" ht="15.75" thickBot="1" x14ac:dyDescent="0.3">
      <c r="A72" s="48">
        <v>10125</v>
      </c>
      <c r="B72" s="49">
        <v>2990</v>
      </c>
      <c r="C72" s="49">
        <v>3070</v>
      </c>
      <c r="D72" s="49">
        <v>3450</v>
      </c>
      <c r="E72" s="49">
        <v>4300</v>
      </c>
      <c r="F72" s="50">
        <v>4640</v>
      </c>
    </row>
    <row r="73" spans="1:6" ht="15.75" thickBot="1" x14ac:dyDescent="0.3">
      <c r="A73" s="48">
        <v>10126</v>
      </c>
      <c r="B73" s="49">
        <v>2990</v>
      </c>
      <c r="C73" s="49">
        <v>3070</v>
      </c>
      <c r="D73" s="49">
        <v>3450</v>
      </c>
      <c r="E73" s="49">
        <v>4300</v>
      </c>
      <c r="F73" s="50">
        <v>4640</v>
      </c>
    </row>
    <row r="74" spans="1:6" ht="15.75" thickBot="1" x14ac:dyDescent="0.3">
      <c r="A74" s="48">
        <v>10128</v>
      </c>
      <c r="B74" s="49">
        <v>3580</v>
      </c>
      <c r="C74" s="49">
        <v>3680</v>
      </c>
      <c r="D74" s="49">
        <v>4130</v>
      </c>
      <c r="E74" s="49">
        <v>5150</v>
      </c>
      <c r="F74" s="50">
        <v>5550</v>
      </c>
    </row>
    <row r="75" spans="1:6" ht="15.75" thickBot="1" x14ac:dyDescent="0.3">
      <c r="A75" s="48">
        <v>10129</v>
      </c>
      <c r="B75" s="49">
        <v>2990</v>
      </c>
      <c r="C75" s="49">
        <v>3070</v>
      </c>
      <c r="D75" s="49">
        <v>3450</v>
      </c>
      <c r="E75" s="49">
        <v>4300</v>
      </c>
      <c r="F75" s="50">
        <v>4640</v>
      </c>
    </row>
    <row r="76" spans="1:6" ht="15.75" thickBot="1" x14ac:dyDescent="0.3">
      <c r="A76" s="48">
        <v>10131</v>
      </c>
      <c r="B76" s="49">
        <v>2990</v>
      </c>
      <c r="C76" s="49">
        <v>3070</v>
      </c>
      <c r="D76" s="49">
        <v>3450</v>
      </c>
      <c r="E76" s="49">
        <v>4300</v>
      </c>
      <c r="F76" s="50">
        <v>4640</v>
      </c>
    </row>
    <row r="77" spans="1:6" ht="15.75" thickBot="1" x14ac:dyDescent="0.3">
      <c r="A77" s="48">
        <v>10133</v>
      </c>
      <c r="B77" s="49">
        <v>2990</v>
      </c>
      <c r="C77" s="49">
        <v>3070</v>
      </c>
      <c r="D77" s="49">
        <v>3450</v>
      </c>
      <c r="E77" s="49">
        <v>4300</v>
      </c>
      <c r="F77" s="50">
        <v>4640</v>
      </c>
    </row>
    <row r="78" spans="1:6" ht="15.75" thickBot="1" x14ac:dyDescent="0.3">
      <c r="A78" s="48">
        <v>10138</v>
      </c>
      <c r="B78" s="49">
        <v>2990</v>
      </c>
      <c r="C78" s="49">
        <v>3070</v>
      </c>
      <c r="D78" s="49">
        <v>3450</v>
      </c>
      <c r="E78" s="49">
        <v>4300</v>
      </c>
      <c r="F78" s="50">
        <v>4640</v>
      </c>
    </row>
    <row r="79" spans="1:6" ht="15.75" thickBot="1" x14ac:dyDescent="0.3">
      <c r="A79" s="48">
        <v>10150</v>
      </c>
      <c r="B79" s="49">
        <v>2990</v>
      </c>
      <c r="C79" s="49">
        <v>3070</v>
      </c>
      <c r="D79" s="49">
        <v>3450</v>
      </c>
      <c r="E79" s="49">
        <v>4300</v>
      </c>
      <c r="F79" s="50">
        <v>4640</v>
      </c>
    </row>
    <row r="80" spans="1:6" ht="15.75" thickBot="1" x14ac:dyDescent="0.3">
      <c r="A80" s="48">
        <v>10151</v>
      </c>
      <c r="B80" s="49">
        <v>2990</v>
      </c>
      <c r="C80" s="49">
        <v>3070</v>
      </c>
      <c r="D80" s="49">
        <v>3450</v>
      </c>
      <c r="E80" s="49">
        <v>4300</v>
      </c>
      <c r="F80" s="50">
        <v>4640</v>
      </c>
    </row>
    <row r="81" spans="1:6" ht="15.75" thickBot="1" x14ac:dyDescent="0.3">
      <c r="A81" s="48">
        <v>10152</v>
      </c>
      <c r="B81" s="49">
        <v>3580</v>
      </c>
      <c r="C81" s="49">
        <v>3680</v>
      </c>
      <c r="D81" s="49">
        <v>4130</v>
      </c>
      <c r="E81" s="49">
        <v>5150</v>
      </c>
      <c r="F81" s="50">
        <v>5550</v>
      </c>
    </row>
    <row r="82" spans="1:6" ht="15.75" thickBot="1" x14ac:dyDescent="0.3">
      <c r="A82" s="48">
        <v>10153</v>
      </c>
      <c r="B82" s="49">
        <v>2990</v>
      </c>
      <c r="C82" s="49">
        <v>3070</v>
      </c>
      <c r="D82" s="49">
        <v>3450</v>
      </c>
      <c r="E82" s="49">
        <v>4300</v>
      </c>
      <c r="F82" s="50">
        <v>4640</v>
      </c>
    </row>
    <row r="83" spans="1:6" ht="15.75" thickBot="1" x14ac:dyDescent="0.3">
      <c r="A83" s="48">
        <v>10154</v>
      </c>
      <c r="B83" s="49">
        <v>2990</v>
      </c>
      <c r="C83" s="49">
        <v>3070</v>
      </c>
      <c r="D83" s="49">
        <v>3450</v>
      </c>
      <c r="E83" s="49">
        <v>4300</v>
      </c>
      <c r="F83" s="50">
        <v>4640</v>
      </c>
    </row>
    <row r="84" spans="1:6" ht="15.75" thickBot="1" x14ac:dyDescent="0.3">
      <c r="A84" s="48">
        <v>10155</v>
      </c>
      <c r="B84" s="49">
        <v>2990</v>
      </c>
      <c r="C84" s="49">
        <v>3070</v>
      </c>
      <c r="D84" s="49">
        <v>3450</v>
      </c>
      <c r="E84" s="49">
        <v>4300</v>
      </c>
      <c r="F84" s="50">
        <v>4640</v>
      </c>
    </row>
    <row r="85" spans="1:6" ht="15.75" thickBot="1" x14ac:dyDescent="0.3">
      <c r="A85" s="48">
        <v>10156</v>
      </c>
      <c r="B85" s="49">
        <v>2990</v>
      </c>
      <c r="C85" s="49">
        <v>3070</v>
      </c>
      <c r="D85" s="49">
        <v>3450</v>
      </c>
      <c r="E85" s="49">
        <v>4300</v>
      </c>
      <c r="F85" s="50">
        <v>4640</v>
      </c>
    </row>
    <row r="86" spans="1:6" ht="15.75" thickBot="1" x14ac:dyDescent="0.3">
      <c r="A86" s="48">
        <v>10157</v>
      </c>
      <c r="B86" s="49">
        <v>2990</v>
      </c>
      <c r="C86" s="49">
        <v>3070</v>
      </c>
      <c r="D86" s="49">
        <v>3450</v>
      </c>
      <c r="E86" s="49">
        <v>4300</v>
      </c>
      <c r="F86" s="50">
        <v>4640</v>
      </c>
    </row>
    <row r="87" spans="1:6" ht="15.75" thickBot="1" x14ac:dyDescent="0.3">
      <c r="A87" s="48">
        <v>10158</v>
      </c>
      <c r="B87" s="49">
        <v>2990</v>
      </c>
      <c r="C87" s="49">
        <v>3070</v>
      </c>
      <c r="D87" s="49">
        <v>3450</v>
      </c>
      <c r="E87" s="49">
        <v>4300</v>
      </c>
      <c r="F87" s="50">
        <v>4640</v>
      </c>
    </row>
    <row r="88" spans="1:6" ht="15.75" thickBot="1" x14ac:dyDescent="0.3">
      <c r="A88" s="48">
        <v>10159</v>
      </c>
      <c r="B88" s="49">
        <v>2990</v>
      </c>
      <c r="C88" s="49">
        <v>3070</v>
      </c>
      <c r="D88" s="49">
        <v>3450</v>
      </c>
      <c r="E88" s="49">
        <v>4300</v>
      </c>
      <c r="F88" s="50">
        <v>4640</v>
      </c>
    </row>
    <row r="89" spans="1:6" ht="15.75" thickBot="1" x14ac:dyDescent="0.3">
      <c r="A89" s="48">
        <v>10160</v>
      </c>
      <c r="B89" s="49">
        <v>2990</v>
      </c>
      <c r="C89" s="49">
        <v>3070</v>
      </c>
      <c r="D89" s="49">
        <v>3450</v>
      </c>
      <c r="E89" s="49">
        <v>4300</v>
      </c>
      <c r="F89" s="50">
        <v>4640</v>
      </c>
    </row>
    <row r="90" spans="1:6" ht="15.75" thickBot="1" x14ac:dyDescent="0.3">
      <c r="A90" s="48">
        <v>10162</v>
      </c>
      <c r="B90" s="49">
        <v>3580</v>
      </c>
      <c r="C90" s="49">
        <v>3680</v>
      </c>
      <c r="D90" s="49">
        <v>4130</v>
      </c>
      <c r="E90" s="49">
        <v>5150</v>
      </c>
      <c r="F90" s="50">
        <v>5550</v>
      </c>
    </row>
    <row r="91" spans="1:6" ht="15.75" thickBot="1" x14ac:dyDescent="0.3">
      <c r="A91" s="48">
        <v>10163</v>
      </c>
      <c r="B91" s="49">
        <v>2990</v>
      </c>
      <c r="C91" s="49">
        <v>3070</v>
      </c>
      <c r="D91" s="49">
        <v>3450</v>
      </c>
      <c r="E91" s="49">
        <v>4300</v>
      </c>
      <c r="F91" s="50">
        <v>4640</v>
      </c>
    </row>
    <row r="92" spans="1:6" ht="15.75" thickBot="1" x14ac:dyDescent="0.3">
      <c r="A92" s="48">
        <v>10164</v>
      </c>
      <c r="B92" s="49">
        <v>2990</v>
      </c>
      <c r="C92" s="49">
        <v>3070</v>
      </c>
      <c r="D92" s="49">
        <v>3450</v>
      </c>
      <c r="E92" s="49">
        <v>4300</v>
      </c>
      <c r="F92" s="50">
        <v>4640</v>
      </c>
    </row>
    <row r="93" spans="1:6" ht="15.75" thickBot="1" x14ac:dyDescent="0.3">
      <c r="A93" s="48">
        <v>10165</v>
      </c>
      <c r="B93" s="49">
        <v>2990</v>
      </c>
      <c r="C93" s="49">
        <v>3070</v>
      </c>
      <c r="D93" s="49">
        <v>3450</v>
      </c>
      <c r="E93" s="49">
        <v>4300</v>
      </c>
      <c r="F93" s="50">
        <v>4640</v>
      </c>
    </row>
    <row r="94" spans="1:6" ht="15.75" thickBot="1" x14ac:dyDescent="0.3">
      <c r="A94" s="48">
        <v>10166</v>
      </c>
      <c r="B94" s="49">
        <v>2990</v>
      </c>
      <c r="C94" s="49">
        <v>3070</v>
      </c>
      <c r="D94" s="49">
        <v>3450</v>
      </c>
      <c r="E94" s="49">
        <v>4300</v>
      </c>
      <c r="F94" s="50">
        <v>4640</v>
      </c>
    </row>
    <row r="95" spans="1:6" ht="15.75" thickBot="1" x14ac:dyDescent="0.3">
      <c r="A95" s="48">
        <v>10167</v>
      </c>
      <c r="B95" s="49">
        <v>2990</v>
      </c>
      <c r="C95" s="49">
        <v>3070</v>
      </c>
      <c r="D95" s="49">
        <v>3450</v>
      </c>
      <c r="E95" s="49">
        <v>4300</v>
      </c>
      <c r="F95" s="50">
        <v>4640</v>
      </c>
    </row>
    <row r="96" spans="1:6" ht="15.75" thickBot="1" x14ac:dyDescent="0.3">
      <c r="A96" s="48">
        <v>10168</v>
      </c>
      <c r="B96" s="49">
        <v>2990</v>
      </c>
      <c r="C96" s="49">
        <v>3070</v>
      </c>
      <c r="D96" s="49">
        <v>3450</v>
      </c>
      <c r="E96" s="49">
        <v>4300</v>
      </c>
      <c r="F96" s="50">
        <v>4640</v>
      </c>
    </row>
    <row r="97" spans="1:6" ht="15.75" thickBot="1" x14ac:dyDescent="0.3">
      <c r="A97" s="48">
        <v>10169</v>
      </c>
      <c r="B97" s="49">
        <v>2990</v>
      </c>
      <c r="C97" s="49">
        <v>3070</v>
      </c>
      <c r="D97" s="49">
        <v>3450</v>
      </c>
      <c r="E97" s="49">
        <v>4300</v>
      </c>
      <c r="F97" s="50">
        <v>4640</v>
      </c>
    </row>
    <row r="98" spans="1:6" ht="15.75" thickBot="1" x14ac:dyDescent="0.3">
      <c r="A98" s="48">
        <v>10170</v>
      </c>
      <c r="B98" s="49">
        <v>2990</v>
      </c>
      <c r="C98" s="49">
        <v>3070</v>
      </c>
      <c r="D98" s="49">
        <v>3450</v>
      </c>
      <c r="E98" s="49">
        <v>4300</v>
      </c>
      <c r="F98" s="50">
        <v>4640</v>
      </c>
    </row>
    <row r="99" spans="1:6" ht="15.75" thickBot="1" x14ac:dyDescent="0.3">
      <c r="A99" s="48">
        <v>10171</v>
      </c>
      <c r="B99" s="49">
        <v>2990</v>
      </c>
      <c r="C99" s="49">
        <v>3070</v>
      </c>
      <c r="D99" s="49">
        <v>3450</v>
      </c>
      <c r="E99" s="49">
        <v>4300</v>
      </c>
      <c r="F99" s="50">
        <v>4640</v>
      </c>
    </row>
    <row r="100" spans="1:6" ht="15.75" thickBot="1" x14ac:dyDescent="0.3">
      <c r="A100" s="48">
        <v>10172</v>
      </c>
      <c r="B100" s="49">
        <v>2990</v>
      </c>
      <c r="C100" s="49">
        <v>3070</v>
      </c>
      <c r="D100" s="49">
        <v>3450</v>
      </c>
      <c r="E100" s="49">
        <v>4300</v>
      </c>
      <c r="F100" s="50">
        <v>4640</v>
      </c>
    </row>
    <row r="101" spans="1:6" ht="15.75" thickBot="1" x14ac:dyDescent="0.3">
      <c r="A101" s="48">
        <v>10173</v>
      </c>
      <c r="B101" s="49">
        <v>2990</v>
      </c>
      <c r="C101" s="49">
        <v>3070</v>
      </c>
      <c r="D101" s="49">
        <v>3450</v>
      </c>
      <c r="E101" s="49">
        <v>4300</v>
      </c>
      <c r="F101" s="50">
        <v>4640</v>
      </c>
    </row>
    <row r="102" spans="1:6" ht="15.75" thickBot="1" x14ac:dyDescent="0.3">
      <c r="A102" s="48">
        <v>10174</v>
      </c>
      <c r="B102" s="49">
        <v>2990</v>
      </c>
      <c r="C102" s="49">
        <v>3070</v>
      </c>
      <c r="D102" s="49">
        <v>3450</v>
      </c>
      <c r="E102" s="49">
        <v>4300</v>
      </c>
      <c r="F102" s="50">
        <v>4640</v>
      </c>
    </row>
    <row r="103" spans="1:6" ht="15.75" thickBot="1" x14ac:dyDescent="0.3">
      <c r="A103" s="48">
        <v>10175</v>
      </c>
      <c r="B103" s="49">
        <v>2990</v>
      </c>
      <c r="C103" s="49">
        <v>3070</v>
      </c>
      <c r="D103" s="49">
        <v>3450</v>
      </c>
      <c r="E103" s="49">
        <v>4300</v>
      </c>
      <c r="F103" s="50">
        <v>4640</v>
      </c>
    </row>
    <row r="104" spans="1:6" ht="15.75" thickBot="1" x14ac:dyDescent="0.3">
      <c r="A104" s="48">
        <v>10176</v>
      </c>
      <c r="B104" s="49">
        <v>2990</v>
      </c>
      <c r="C104" s="49">
        <v>3070</v>
      </c>
      <c r="D104" s="49">
        <v>3450</v>
      </c>
      <c r="E104" s="49">
        <v>4300</v>
      </c>
      <c r="F104" s="50">
        <v>4640</v>
      </c>
    </row>
    <row r="105" spans="1:6" ht="15.75" thickBot="1" x14ac:dyDescent="0.3">
      <c r="A105" s="48">
        <v>10177</v>
      </c>
      <c r="B105" s="49">
        <v>2990</v>
      </c>
      <c r="C105" s="49">
        <v>3070</v>
      </c>
      <c r="D105" s="49">
        <v>3450</v>
      </c>
      <c r="E105" s="49">
        <v>4300</v>
      </c>
      <c r="F105" s="50">
        <v>4640</v>
      </c>
    </row>
    <row r="106" spans="1:6" ht="15.75" thickBot="1" x14ac:dyDescent="0.3">
      <c r="A106" s="48">
        <v>10178</v>
      </c>
      <c r="B106" s="49">
        <v>2990</v>
      </c>
      <c r="C106" s="49">
        <v>3070</v>
      </c>
      <c r="D106" s="49">
        <v>3450</v>
      </c>
      <c r="E106" s="49">
        <v>4300</v>
      </c>
      <c r="F106" s="50">
        <v>4640</v>
      </c>
    </row>
    <row r="107" spans="1:6" ht="15.75" thickBot="1" x14ac:dyDescent="0.3">
      <c r="A107" s="48">
        <v>10179</v>
      </c>
      <c r="B107" s="49">
        <v>2990</v>
      </c>
      <c r="C107" s="49">
        <v>3070</v>
      </c>
      <c r="D107" s="49">
        <v>3450</v>
      </c>
      <c r="E107" s="49">
        <v>4300</v>
      </c>
      <c r="F107" s="50">
        <v>4640</v>
      </c>
    </row>
    <row r="108" spans="1:6" ht="15.75" thickBot="1" x14ac:dyDescent="0.3">
      <c r="A108" s="48">
        <v>10185</v>
      </c>
      <c r="B108" s="49">
        <v>2990</v>
      </c>
      <c r="C108" s="49">
        <v>3070</v>
      </c>
      <c r="D108" s="49">
        <v>3450</v>
      </c>
      <c r="E108" s="49">
        <v>4300</v>
      </c>
      <c r="F108" s="50">
        <v>4640</v>
      </c>
    </row>
    <row r="109" spans="1:6" ht="15.75" thickBot="1" x14ac:dyDescent="0.3">
      <c r="A109" s="48">
        <v>10199</v>
      </c>
      <c r="B109" s="49">
        <v>2990</v>
      </c>
      <c r="C109" s="49">
        <v>3070</v>
      </c>
      <c r="D109" s="49">
        <v>3450</v>
      </c>
      <c r="E109" s="49">
        <v>4300</v>
      </c>
      <c r="F109" s="50">
        <v>4640</v>
      </c>
    </row>
    <row r="110" spans="1:6" ht="15.75" thickBot="1" x14ac:dyDescent="0.3">
      <c r="A110" s="48">
        <v>10203</v>
      </c>
      <c r="B110" s="49">
        <v>2990</v>
      </c>
      <c r="C110" s="49">
        <v>3070</v>
      </c>
      <c r="D110" s="49">
        <v>3450</v>
      </c>
      <c r="E110" s="49">
        <v>4300</v>
      </c>
      <c r="F110" s="50">
        <v>4640</v>
      </c>
    </row>
    <row r="111" spans="1:6" ht="15.75" thickBot="1" x14ac:dyDescent="0.3">
      <c r="A111" s="48">
        <v>10211</v>
      </c>
      <c r="B111" s="49">
        <v>2990</v>
      </c>
      <c r="C111" s="49">
        <v>3070</v>
      </c>
      <c r="D111" s="49">
        <v>3450</v>
      </c>
      <c r="E111" s="49">
        <v>4300</v>
      </c>
      <c r="F111" s="50">
        <v>4640</v>
      </c>
    </row>
    <row r="112" spans="1:6" ht="15.75" thickBot="1" x14ac:dyDescent="0.3">
      <c r="A112" s="48">
        <v>10212</v>
      </c>
      <c r="B112" s="49">
        <v>2990</v>
      </c>
      <c r="C112" s="49">
        <v>3070</v>
      </c>
      <c r="D112" s="49">
        <v>3450</v>
      </c>
      <c r="E112" s="49">
        <v>4300</v>
      </c>
      <c r="F112" s="50">
        <v>4640</v>
      </c>
    </row>
    <row r="113" spans="1:6" ht="15.75" thickBot="1" x14ac:dyDescent="0.3">
      <c r="A113" s="48">
        <v>10213</v>
      </c>
      <c r="B113" s="49">
        <v>2990</v>
      </c>
      <c r="C113" s="49">
        <v>3070</v>
      </c>
      <c r="D113" s="49">
        <v>3450</v>
      </c>
      <c r="E113" s="49">
        <v>4300</v>
      </c>
      <c r="F113" s="50">
        <v>4640</v>
      </c>
    </row>
    <row r="114" spans="1:6" ht="15.75" thickBot="1" x14ac:dyDescent="0.3">
      <c r="A114" s="48">
        <v>10258</v>
      </c>
      <c r="B114" s="49">
        <v>2990</v>
      </c>
      <c r="C114" s="49">
        <v>3070</v>
      </c>
      <c r="D114" s="49">
        <v>3450</v>
      </c>
      <c r="E114" s="49">
        <v>4300</v>
      </c>
      <c r="F114" s="50">
        <v>4640</v>
      </c>
    </row>
    <row r="115" spans="1:6" ht="15.75" thickBot="1" x14ac:dyDescent="0.3">
      <c r="A115" s="48">
        <v>10268</v>
      </c>
      <c r="B115" s="49">
        <v>2990</v>
      </c>
      <c r="C115" s="49">
        <v>3070</v>
      </c>
      <c r="D115" s="49">
        <v>3450</v>
      </c>
      <c r="E115" s="49">
        <v>4300</v>
      </c>
      <c r="F115" s="50">
        <v>4640</v>
      </c>
    </row>
    <row r="116" spans="1:6" ht="15.75" thickBot="1" x14ac:dyDescent="0.3">
      <c r="A116" s="48">
        <v>10269</v>
      </c>
      <c r="B116" s="49">
        <v>2990</v>
      </c>
      <c r="C116" s="49">
        <v>3070</v>
      </c>
      <c r="D116" s="49">
        <v>3450</v>
      </c>
      <c r="E116" s="49">
        <v>4300</v>
      </c>
      <c r="F116" s="50">
        <v>4640</v>
      </c>
    </row>
    <row r="117" spans="1:6" ht="15.75" thickBot="1" x14ac:dyDescent="0.3">
      <c r="A117" s="48">
        <v>10271</v>
      </c>
      <c r="B117" s="49">
        <v>2990</v>
      </c>
      <c r="C117" s="49">
        <v>3070</v>
      </c>
      <c r="D117" s="49">
        <v>3450</v>
      </c>
      <c r="E117" s="49">
        <v>4300</v>
      </c>
      <c r="F117" s="50">
        <v>4640</v>
      </c>
    </row>
    <row r="118" spans="1:6" ht="15.75" thickBot="1" x14ac:dyDescent="0.3">
      <c r="A118" s="48">
        <v>10272</v>
      </c>
      <c r="B118" s="49">
        <v>2990</v>
      </c>
      <c r="C118" s="49">
        <v>3070</v>
      </c>
      <c r="D118" s="49">
        <v>3450</v>
      </c>
      <c r="E118" s="49">
        <v>4300</v>
      </c>
      <c r="F118" s="50">
        <v>4640</v>
      </c>
    </row>
    <row r="119" spans="1:6" ht="15.75" thickBot="1" x14ac:dyDescent="0.3">
      <c r="A119" s="48">
        <v>10274</v>
      </c>
      <c r="B119" s="49">
        <v>2990</v>
      </c>
      <c r="C119" s="49">
        <v>3070</v>
      </c>
      <c r="D119" s="49">
        <v>3450</v>
      </c>
      <c r="E119" s="49">
        <v>4300</v>
      </c>
      <c r="F119" s="50">
        <v>4640</v>
      </c>
    </row>
    <row r="120" spans="1:6" ht="15.75" thickBot="1" x14ac:dyDescent="0.3">
      <c r="A120" s="48">
        <v>10275</v>
      </c>
      <c r="B120" s="49">
        <v>2990</v>
      </c>
      <c r="C120" s="49">
        <v>3070</v>
      </c>
      <c r="D120" s="49">
        <v>3450</v>
      </c>
      <c r="E120" s="49">
        <v>4300</v>
      </c>
      <c r="F120" s="50">
        <v>4640</v>
      </c>
    </row>
    <row r="121" spans="1:6" ht="15.75" thickBot="1" x14ac:dyDescent="0.3">
      <c r="A121" s="48">
        <v>10276</v>
      </c>
      <c r="B121" s="49">
        <v>2990</v>
      </c>
      <c r="C121" s="49">
        <v>3070</v>
      </c>
      <c r="D121" s="49">
        <v>3450</v>
      </c>
      <c r="E121" s="49">
        <v>4300</v>
      </c>
      <c r="F121" s="50">
        <v>4640</v>
      </c>
    </row>
    <row r="122" spans="1:6" ht="15.75" thickBot="1" x14ac:dyDescent="0.3">
      <c r="A122" s="48">
        <v>10277</v>
      </c>
      <c r="B122" s="49">
        <v>2990</v>
      </c>
      <c r="C122" s="49">
        <v>3070</v>
      </c>
      <c r="D122" s="49">
        <v>3450</v>
      </c>
      <c r="E122" s="49">
        <v>4300</v>
      </c>
      <c r="F122" s="50">
        <v>4640</v>
      </c>
    </row>
    <row r="123" spans="1:6" ht="15.75" thickBot="1" x14ac:dyDescent="0.3">
      <c r="A123" s="48">
        <v>10278</v>
      </c>
      <c r="B123" s="49">
        <v>2990</v>
      </c>
      <c r="C123" s="49">
        <v>3070</v>
      </c>
      <c r="D123" s="49">
        <v>3450</v>
      </c>
      <c r="E123" s="49">
        <v>4300</v>
      </c>
      <c r="F123" s="50">
        <v>4640</v>
      </c>
    </row>
    <row r="124" spans="1:6" ht="15.75" thickBot="1" x14ac:dyDescent="0.3">
      <c r="A124" s="48">
        <v>10279</v>
      </c>
      <c r="B124" s="49">
        <v>2990</v>
      </c>
      <c r="C124" s="49">
        <v>3070</v>
      </c>
      <c r="D124" s="49">
        <v>3450</v>
      </c>
      <c r="E124" s="49">
        <v>4300</v>
      </c>
      <c r="F124" s="50">
        <v>4640</v>
      </c>
    </row>
    <row r="125" spans="1:6" ht="15.75" thickBot="1" x14ac:dyDescent="0.3">
      <c r="A125" s="48">
        <v>10280</v>
      </c>
      <c r="B125" s="49">
        <v>3580</v>
      </c>
      <c r="C125" s="49">
        <v>3680</v>
      </c>
      <c r="D125" s="49">
        <v>4130</v>
      </c>
      <c r="E125" s="49">
        <v>5150</v>
      </c>
      <c r="F125" s="50">
        <v>5550</v>
      </c>
    </row>
    <row r="126" spans="1:6" ht="15.75" thickBot="1" x14ac:dyDescent="0.3">
      <c r="A126" s="48">
        <v>10281</v>
      </c>
      <c r="B126" s="49">
        <v>2990</v>
      </c>
      <c r="C126" s="49">
        <v>3070</v>
      </c>
      <c r="D126" s="49">
        <v>3450</v>
      </c>
      <c r="E126" s="49">
        <v>4300</v>
      </c>
      <c r="F126" s="50">
        <v>4640</v>
      </c>
    </row>
    <row r="127" spans="1:6" ht="15.75" thickBot="1" x14ac:dyDescent="0.3">
      <c r="A127" s="48">
        <v>10282</v>
      </c>
      <c r="B127" s="49">
        <v>3220</v>
      </c>
      <c r="C127" s="49">
        <v>3300</v>
      </c>
      <c r="D127" s="49">
        <v>3710</v>
      </c>
      <c r="E127" s="49">
        <v>4630</v>
      </c>
      <c r="F127" s="50">
        <v>4990</v>
      </c>
    </row>
    <row r="128" spans="1:6" ht="15.75" thickBot="1" x14ac:dyDescent="0.3">
      <c r="A128" s="48">
        <v>10285</v>
      </c>
      <c r="B128" s="49">
        <v>2990</v>
      </c>
      <c r="C128" s="49">
        <v>3070</v>
      </c>
      <c r="D128" s="49">
        <v>3450</v>
      </c>
      <c r="E128" s="49">
        <v>4300</v>
      </c>
      <c r="F128" s="50">
        <v>4640</v>
      </c>
    </row>
    <row r="129" spans="1:6" ht="15.75" thickBot="1" x14ac:dyDescent="0.3">
      <c r="A129" s="48">
        <v>10301</v>
      </c>
      <c r="B129" s="49">
        <v>2450</v>
      </c>
      <c r="C129" s="49">
        <v>2520</v>
      </c>
      <c r="D129" s="49">
        <v>2830</v>
      </c>
      <c r="E129" s="49">
        <v>3530</v>
      </c>
      <c r="F129" s="50">
        <v>3800</v>
      </c>
    </row>
    <row r="130" spans="1:6" ht="15.75" thickBot="1" x14ac:dyDescent="0.3">
      <c r="A130" s="48">
        <v>10302</v>
      </c>
      <c r="B130" s="49">
        <v>2180</v>
      </c>
      <c r="C130" s="49">
        <v>2240</v>
      </c>
      <c r="D130" s="49">
        <v>2520</v>
      </c>
      <c r="E130" s="49">
        <v>3140</v>
      </c>
      <c r="F130" s="50">
        <v>3390</v>
      </c>
    </row>
    <row r="131" spans="1:6" ht="15.75" thickBot="1" x14ac:dyDescent="0.3">
      <c r="A131" s="48">
        <v>10303</v>
      </c>
      <c r="B131" s="49">
        <v>2410</v>
      </c>
      <c r="C131" s="49">
        <v>2480</v>
      </c>
      <c r="D131" s="49">
        <v>2780</v>
      </c>
      <c r="E131" s="49">
        <v>3470</v>
      </c>
      <c r="F131" s="50">
        <v>3740</v>
      </c>
    </row>
    <row r="132" spans="1:6" ht="15.75" thickBot="1" x14ac:dyDescent="0.3">
      <c r="A132" s="48">
        <v>10304</v>
      </c>
      <c r="B132" s="49">
        <v>2040</v>
      </c>
      <c r="C132" s="49">
        <v>2090</v>
      </c>
      <c r="D132" s="49">
        <v>2350</v>
      </c>
      <c r="E132" s="49">
        <v>2930</v>
      </c>
      <c r="F132" s="50">
        <v>3160</v>
      </c>
    </row>
    <row r="133" spans="1:6" ht="15.75" thickBot="1" x14ac:dyDescent="0.3">
      <c r="A133" s="48">
        <v>10305</v>
      </c>
      <c r="B133" s="49">
        <v>2140</v>
      </c>
      <c r="C133" s="49">
        <v>2200</v>
      </c>
      <c r="D133" s="49">
        <v>2470</v>
      </c>
      <c r="E133" s="49">
        <v>3080</v>
      </c>
      <c r="F133" s="50">
        <v>3320</v>
      </c>
    </row>
    <row r="134" spans="1:6" ht="15.75" thickBot="1" x14ac:dyDescent="0.3">
      <c r="A134" s="48">
        <v>10306</v>
      </c>
      <c r="B134" s="49">
        <v>2140</v>
      </c>
      <c r="C134" s="49">
        <v>2200</v>
      </c>
      <c r="D134" s="49">
        <v>2470</v>
      </c>
      <c r="E134" s="49">
        <v>3080</v>
      </c>
      <c r="F134" s="50">
        <v>3320</v>
      </c>
    </row>
    <row r="135" spans="1:6" ht="15.75" thickBot="1" x14ac:dyDescent="0.3">
      <c r="A135" s="48">
        <v>10307</v>
      </c>
      <c r="B135" s="49">
        <v>1920</v>
      </c>
      <c r="C135" s="49">
        <v>1960</v>
      </c>
      <c r="D135" s="49">
        <v>2210</v>
      </c>
      <c r="E135" s="49">
        <v>2780</v>
      </c>
      <c r="F135" s="50">
        <v>2990</v>
      </c>
    </row>
    <row r="136" spans="1:6" ht="15.75" thickBot="1" x14ac:dyDescent="0.3">
      <c r="A136" s="48">
        <v>10308</v>
      </c>
      <c r="B136" s="49">
        <v>2560</v>
      </c>
      <c r="C136" s="49">
        <v>2630</v>
      </c>
      <c r="D136" s="49">
        <v>2950</v>
      </c>
      <c r="E136" s="49">
        <v>3680</v>
      </c>
      <c r="F136" s="50">
        <v>3970</v>
      </c>
    </row>
    <row r="137" spans="1:6" ht="15.75" thickBot="1" x14ac:dyDescent="0.3">
      <c r="A137" s="48">
        <v>10309</v>
      </c>
      <c r="B137" s="49">
        <v>2590</v>
      </c>
      <c r="C137" s="49">
        <v>2660</v>
      </c>
      <c r="D137" s="49">
        <v>2990</v>
      </c>
      <c r="E137" s="49">
        <v>3730</v>
      </c>
      <c r="F137" s="50">
        <v>4020</v>
      </c>
    </row>
    <row r="138" spans="1:6" ht="15.75" thickBot="1" x14ac:dyDescent="0.3">
      <c r="A138" s="48">
        <v>10310</v>
      </c>
      <c r="B138" s="49">
        <v>2190</v>
      </c>
      <c r="C138" s="49">
        <v>2250</v>
      </c>
      <c r="D138" s="49">
        <v>2530</v>
      </c>
      <c r="E138" s="49">
        <v>3160</v>
      </c>
      <c r="F138" s="50">
        <v>3400</v>
      </c>
    </row>
    <row r="139" spans="1:6" ht="15.75" thickBot="1" x14ac:dyDescent="0.3">
      <c r="A139" s="48">
        <v>10311</v>
      </c>
      <c r="B139" s="49">
        <v>2180</v>
      </c>
      <c r="C139" s="49">
        <v>2240</v>
      </c>
      <c r="D139" s="49">
        <v>2510</v>
      </c>
      <c r="E139" s="49">
        <v>3130</v>
      </c>
      <c r="F139" s="50">
        <v>3370</v>
      </c>
    </row>
    <row r="140" spans="1:6" ht="15.75" thickBot="1" x14ac:dyDescent="0.3">
      <c r="A140" s="48">
        <v>10312</v>
      </c>
      <c r="B140" s="49">
        <v>2120</v>
      </c>
      <c r="C140" s="49">
        <v>2170</v>
      </c>
      <c r="D140" s="49">
        <v>2440</v>
      </c>
      <c r="E140" s="49">
        <v>3040</v>
      </c>
      <c r="F140" s="50">
        <v>3280</v>
      </c>
    </row>
    <row r="141" spans="1:6" ht="15.75" thickBot="1" x14ac:dyDescent="0.3">
      <c r="A141" s="48">
        <v>10313</v>
      </c>
      <c r="B141" s="49">
        <v>2180</v>
      </c>
      <c r="C141" s="49">
        <v>2240</v>
      </c>
      <c r="D141" s="49">
        <v>2510</v>
      </c>
      <c r="E141" s="49">
        <v>3130</v>
      </c>
      <c r="F141" s="50">
        <v>3370</v>
      </c>
    </row>
    <row r="142" spans="1:6" ht="15.75" thickBot="1" x14ac:dyDescent="0.3">
      <c r="A142" s="48">
        <v>10314</v>
      </c>
      <c r="B142" s="49">
        <v>2300</v>
      </c>
      <c r="C142" s="49">
        <v>2360</v>
      </c>
      <c r="D142" s="49">
        <v>2650</v>
      </c>
      <c r="E142" s="49">
        <v>3310</v>
      </c>
      <c r="F142" s="50">
        <v>3560</v>
      </c>
    </row>
    <row r="143" spans="1:6" ht="15.75" thickBot="1" x14ac:dyDescent="0.3">
      <c r="A143" s="48">
        <v>10451</v>
      </c>
      <c r="B143" s="49">
        <v>1950</v>
      </c>
      <c r="C143" s="49">
        <v>2000</v>
      </c>
      <c r="D143" s="49">
        <v>2250</v>
      </c>
      <c r="E143" s="49">
        <v>2810</v>
      </c>
      <c r="F143" s="50">
        <v>3020</v>
      </c>
    </row>
    <row r="144" spans="1:6" ht="15.75" thickBot="1" x14ac:dyDescent="0.3">
      <c r="A144" s="48">
        <v>10452</v>
      </c>
      <c r="B144" s="49">
        <v>1920</v>
      </c>
      <c r="C144" s="49">
        <v>1960</v>
      </c>
      <c r="D144" s="49">
        <v>2210</v>
      </c>
      <c r="E144" s="49">
        <v>2780</v>
      </c>
      <c r="F144" s="50">
        <v>2990</v>
      </c>
    </row>
    <row r="145" spans="1:6" ht="15.75" thickBot="1" x14ac:dyDescent="0.3">
      <c r="A145" s="48">
        <v>10453</v>
      </c>
      <c r="B145" s="49">
        <v>1950</v>
      </c>
      <c r="C145" s="49">
        <v>2000</v>
      </c>
      <c r="D145" s="49">
        <v>2250</v>
      </c>
      <c r="E145" s="49">
        <v>2810</v>
      </c>
      <c r="F145" s="50">
        <v>3020</v>
      </c>
    </row>
    <row r="146" spans="1:6" ht="15.75" thickBot="1" x14ac:dyDescent="0.3">
      <c r="A146" s="48">
        <v>10454</v>
      </c>
      <c r="B146" s="49">
        <v>2040</v>
      </c>
      <c r="C146" s="49">
        <v>2090</v>
      </c>
      <c r="D146" s="49">
        <v>2350</v>
      </c>
      <c r="E146" s="49">
        <v>2930</v>
      </c>
      <c r="F146" s="50">
        <v>3160</v>
      </c>
    </row>
    <row r="147" spans="1:6" ht="15.75" thickBot="1" x14ac:dyDescent="0.3">
      <c r="A147" s="48">
        <v>10455</v>
      </c>
      <c r="B147" s="49">
        <v>1950</v>
      </c>
      <c r="C147" s="49">
        <v>2000</v>
      </c>
      <c r="D147" s="49">
        <v>2250</v>
      </c>
      <c r="E147" s="49">
        <v>2810</v>
      </c>
      <c r="F147" s="50">
        <v>3020</v>
      </c>
    </row>
    <row r="148" spans="1:6" ht="15.75" thickBot="1" x14ac:dyDescent="0.3">
      <c r="A148" s="48">
        <v>10456</v>
      </c>
      <c r="B148" s="49">
        <v>1920</v>
      </c>
      <c r="C148" s="49">
        <v>1960</v>
      </c>
      <c r="D148" s="49">
        <v>2210</v>
      </c>
      <c r="E148" s="49">
        <v>2780</v>
      </c>
      <c r="F148" s="50">
        <v>2990</v>
      </c>
    </row>
    <row r="149" spans="1:6" ht="15.75" thickBot="1" x14ac:dyDescent="0.3">
      <c r="A149" s="48">
        <v>10457</v>
      </c>
      <c r="B149" s="49">
        <v>2020</v>
      </c>
      <c r="C149" s="49">
        <v>2080</v>
      </c>
      <c r="D149" s="49">
        <v>2330</v>
      </c>
      <c r="E149" s="49">
        <v>2910</v>
      </c>
      <c r="F149" s="50">
        <v>3130</v>
      </c>
    </row>
    <row r="150" spans="1:6" ht="15.75" thickBot="1" x14ac:dyDescent="0.3">
      <c r="A150" s="48">
        <v>10458</v>
      </c>
      <c r="B150" s="49">
        <v>2180</v>
      </c>
      <c r="C150" s="49">
        <v>2240</v>
      </c>
      <c r="D150" s="49">
        <v>2510</v>
      </c>
      <c r="E150" s="49">
        <v>3130</v>
      </c>
      <c r="F150" s="50">
        <v>3370</v>
      </c>
    </row>
    <row r="151" spans="1:6" ht="15.75" thickBot="1" x14ac:dyDescent="0.3">
      <c r="A151" s="48">
        <v>10459</v>
      </c>
      <c r="B151" s="49">
        <v>1920</v>
      </c>
      <c r="C151" s="49">
        <v>1960</v>
      </c>
      <c r="D151" s="49">
        <v>2210</v>
      </c>
      <c r="E151" s="49">
        <v>2780</v>
      </c>
      <c r="F151" s="50">
        <v>2990</v>
      </c>
    </row>
    <row r="152" spans="1:6" ht="15.75" thickBot="1" x14ac:dyDescent="0.3">
      <c r="A152" s="48">
        <v>10460</v>
      </c>
      <c r="B152" s="49">
        <v>1920</v>
      </c>
      <c r="C152" s="49">
        <v>1970</v>
      </c>
      <c r="D152" s="49">
        <v>2210</v>
      </c>
      <c r="E152" s="49">
        <v>2780</v>
      </c>
      <c r="F152" s="50">
        <v>2990</v>
      </c>
    </row>
    <row r="153" spans="1:6" ht="15.75" thickBot="1" x14ac:dyDescent="0.3">
      <c r="A153" s="48">
        <v>10461</v>
      </c>
      <c r="B153" s="49">
        <v>2460</v>
      </c>
      <c r="C153" s="49">
        <v>2530</v>
      </c>
      <c r="D153" s="49">
        <v>2840</v>
      </c>
      <c r="E153" s="49">
        <v>3540</v>
      </c>
      <c r="F153" s="50">
        <v>3820</v>
      </c>
    </row>
    <row r="154" spans="1:6" ht="15.75" thickBot="1" x14ac:dyDescent="0.3">
      <c r="A154" s="48">
        <v>10462</v>
      </c>
      <c r="B154" s="49">
        <v>2310</v>
      </c>
      <c r="C154" s="49">
        <v>2380</v>
      </c>
      <c r="D154" s="49">
        <v>2670</v>
      </c>
      <c r="E154" s="49">
        <v>3330</v>
      </c>
      <c r="F154" s="50">
        <v>3590</v>
      </c>
    </row>
    <row r="155" spans="1:6" ht="15.75" thickBot="1" x14ac:dyDescent="0.3">
      <c r="A155" s="48">
        <v>10463</v>
      </c>
      <c r="B155" s="49">
        <v>2280</v>
      </c>
      <c r="C155" s="49">
        <v>2340</v>
      </c>
      <c r="D155" s="49">
        <v>2630</v>
      </c>
      <c r="E155" s="49">
        <v>3280</v>
      </c>
      <c r="F155" s="50">
        <v>3540</v>
      </c>
    </row>
    <row r="156" spans="1:6" ht="15.75" thickBot="1" x14ac:dyDescent="0.3">
      <c r="A156" s="48">
        <v>10464</v>
      </c>
      <c r="B156" s="49">
        <v>2250</v>
      </c>
      <c r="C156" s="49">
        <v>2320</v>
      </c>
      <c r="D156" s="49">
        <v>2600</v>
      </c>
      <c r="E156" s="49">
        <v>3240</v>
      </c>
      <c r="F156" s="50">
        <v>3500</v>
      </c>
    </row>
    <row r="157" spans="1:6" ht="15.75" thickBot="1" x14ac:dyDescent="0.3">
      <c r="A157" s="48">
        <v>10465</v>
      </c>
      <c r="B157" s="49">
        <v>2440</v>
      </c>
      <c r="C157" s="49">
        <v>2510</v>
      </c>
      <c r="D157" s="49">
        <v>2820</v>
      </c>
      <c r="E157" s="49">
        <v>3520</v>
      </c>
      <c r="F157" s="50">
        <v>3790</v>
      </c>
    </row>
    <row r="158" spans="1:6" ht="15.75" thickBot="1" x14ac:dyDescent="0.3">
      <c r="A158" s="48">
        <v>10466</v>
      </c>
      <c r="B158" s="49">
        <v>2210</v>
      </c>
      <c r="C158" s="49">
        <v>2270</v>
      </c>
      <c r="D158" s="49">
        <v>2550</v>
      </c>
      <c r="E158" s="49">
        <v>3180</v>
      </c>
      <c r="F158" s="50">
        <v>3430</v>
      </c>
    </row>
    <row r="159" spans="1:6" ht="15.75" thickBot="1" x14ac:dyDescent="0.3">
      <c r="A159" s="48">
        <v>10467</v>
      </c>
      <c r="B159" s="49">
        <v>2220</v>
      </c>
      <c r="C159" s="49">
        <v>2280</v>
      </c>
      <c r="D159" s="49">
        <v>2560</v>
      </c>
      <c r="E159" s="49">
        <v>3190</v>
      </c>
      <c r="F159" s="50">
        <v>3440</v>
      </c>
    </row>
    <row r="160" spans="1:6" ht="15.75" thickBot="1" x14ac:dyDescent="0.3">
      <c r="A160" s="48">
        <v>10468</v>
      </c>
      <c r="B160" s="49">
        <v>2130</v>
      </c>
      <c r="C160" s="49">
        <v>2190</v>
      </c>
      <c r="D160" s="49">
        <v>2460</v>
      </c>
      <c r="E160" s="49">
        <v>3070</v>
      </c>
      <c r="F160" s="50">
        <v>3310</v>
      </c>
    </row>
    <row r="161" spans="1:6" ht="15.75" thickBot="1" x14ac:dyDescent="0.3">
      <c r="A161" s="48">
        <v>10469</v>
      </c>
      <c r="B161" s="49">
        <v>2300</v>
      </c>
      <c r="C161" s="49">
        <v>2360</v>
      </c>
      <c r="D161" s="49">
        <v>2650</v>
      </c>
      <c r="E161" s="49">
        <v>3310</v>
      </c>
      <c r="F161" s="50">
        <v>3560</v>
      </c>
    </row>
    <row r="162" spans="1:6" ht="15.75" thickBot="1" x14ac:dyDescent="0.3">
      <c r="A162" s="48">
        <v>10470</v>
      </c>
      <c r="B162" s="49">
        <v>2180</v>
      </c>
      <c r="C162" s="49">
        <v>2240</v>
      </c>
      <c r="D162" s="49">
        <v>2520</v>
      </c>
      <c r="E162" s="49">
        <v>3140</v>
      </c>
      <c r="F162" s="50">
        <v>3390</v>
      </c>
    </row>
    <row r="163" spans="1:6" ht="15.75" thickBot="1" x14ac:dyDescent="0.3">
      <c r="A163" s="48">
        <v>10471</v>
      </c>
      <c r="B163" s="49">
        <v>2460</v>
      </c>
      <c r="C163" s="49">
        <v>2530</v>
      </c>
      <c r="D163" s="49">
        <v>2840</v>
      </c>
      <c r="E163" s="49">
        <v>3540</v>
      </c>
      <c r="F163" s="50">
        <v>3820</v>
      </c>
    </row>
    <row r="164" spans="1:6" ht="15.75" thickBot="1" x14ac:dyDescent="0.3">
      <c r="A164" s="48">
        <v>10472</v>
      </c>
      <c r="B164" s="49">
        <v>2030</v>
      </c>
      <c r="C164" s="49">
        <v>2080</v>
      </c>
      <c r="D164" s="49">
        <v>2340</v>
      </c>
      <c r="E164" s="49">
        <v>2920</v>
      </c>
      <c r="F164" s="50">
        <v>3150</v>
      </c>
    </row>
    <row r="165" spans="1:6" ht="15.75" thickBot="1" x14ac:dyDescent="0.3">
      <c r="A165" s="48">
        <v>10473</v>
      </c>
      <c r="B165" s="49">
        <v>1920</v>
      </c>
      <c r="C165" s="49">
        <v>1960</v>
      </c>
      <c r="D165" s="49">
        <v>2210</v>
      </c>
      <c r="E165" s="49">
        <v>2780</v>
      </c>
      <c r="F165" s="50">
        <v>2990</v>
      </c>
    </row>
    <row r="166" spans="1:6" ht="15.75" thickBot="1" x14ac:dyDescent="0.3">
      <c r="A166" s="48">
        <v>10474</v>
      </c>
      <c r="B166" s="49">
        <v>1920</v>
      </c>
      <c r="C166" s="49">
        <v>1960</v>
      </c>
      <c r="D166" s="49">
        <v>2210</v>
      </c>
      <c r="E166" s="49">
        <v>2780</v>
      </c>
      <c r="F166" s="50">
        <v>2990</v>
      </c>
    </row>
    <row r="167" spans="1:6" ht="15.75" thickBot="1" x14ac:dyDescent="0.3">
      <c r="A167" s="48">
        <v>10475</v>
      </c>
      <c r="B167" s="49">
        <v>1920</v>
      </c>
      <c r="C167" s="49">
        <v>1960</v>
      </c>
      <c r="D167" s="49">
        <v>2210</v>
      </c>
      <c r="E167" s="49">
        <v>2780</v>
      </c>
      <c r="F167" s="50">
        <v>2990</v>
      </c>
    </row>
    <row r="168" spans="1:6" ht="15.75" thickBot="1" x14ac:dyDescent="0.3">
      <c r="A168" s="48">
        <v>10505</v>
      </c>
      <c r="B168" s="49">
        <v>1970</v>
      </c>
      <c r="C168" s="49">
        <v>2310</v>
      </c>
      <c r="D168" s="49">
        <v>2810</v>
      </c>
      <c r="E168" s="49">
        <v>3450</v>
      </c>
      <c r="F168" s="50">
        <v>3740</v>
      </c>
    </row>
    <row r="169" spans="1:6" ht="15.75" thickBot="1" x14ac:dyDescent="0.3">
      <c r="A169" s="48">
        <v>10509</v>
      </c>
      <c r="B169" s="49">
        <v>2350</v>
      </c>
      <c r="C169" s="49">
        <v>2410</v>
      </c>
      <c r="D169" s="49">
        <v>2710</v>
      </c>
      <c r="E169" s="49">
        <v>3380</v>
      </c>
      <c r="F169" s="50">
        <v>3640</v>
      </c>
    </row>
    <row r="170" spans="1:6" ht="15.75" thickBot="1" x14ac:dyDescent="0.3">
      <c r="A170" s="48">
        <v>10512</v>
      </c>
      <c r="B170" s="49">
        <v>2040</v>
      </c>
      <c r="C170" s="49">
        <v>2090</v>
      </c>
      <c r="D170" s="49">
        <v>2350</v>
      </c>
      <c r="E170" s="49">
        <v>2930</v>
      </c>
      <c r="F170" s="50">
        <v>3160</v>
      </c>
    </row>
    <row r="171" spans="1:6" ht="15.75" thickBot="1" x14ac:dyDescent="0.3">
      <c r="A171" s="48">
        <v>10516</v>
      </c>
      <c r="B171" s="49">
        <v>2350</v>
      </c>
      <c r="C171" s="49">
        <v>2410</v>
      </c>
      <c r="D171" s="49">
        <v>2710</v>
      </c>
      <c r="E171" s="49">
        <v>3380</v>
      </c>
      <c r="F171" s="50">
        <v>3640</v>
      </c>
    </row>
    <row r="172" spans="1:6" ht="15.75" thickBot="1" x14ac:dyDescent="0.3">
      <c r="A172" s="48">
        <v>10524</v>
      </c>
      <c r="B172" s="49">
        <v>2360</v>
      </c>
      <c r="C172" s="49">
        <v>2420</v>
      </c>
      <c r="D172" s="49">
        <v>2720</v>
      </c>
      <c r="E172" s="49">
        <v>3390</v>
      </c>
      <c r="F172" s="50">
        <v>3660</v>
      </c>
    </row>
    <row r="173" spans="1:6" ht="15.75" thickBot="1" x14ac:dyDescent="0.3">
      <c r="A173" s="48">
        <v>10537</v>
      </c>
      <c r="B173" s="49">
        <v>3100</v>
      </c>
      <c r="C173" s="49">
        <v>3180</v>
      </c>
      <c r="D173" s="49">
        <v>3570</v>
      </c>
      <c r="E173" s="49">
        <v>4450</v>
      </c>
      <c r="F173" s="50">
        <v>4800</v>
      </c>
    </row>
    <row r="174" spans="1:6" ht="15.75" thickBot="1" x14ac:dyDescent="0.3">
      <c r="A174" s="48">
        <v>10541</v>
      </c>
      <c r="B174" s="49">
        <v>2280</v>
      </c>
      <c r="C174" s="49">
        <v>2360</v>
      </c>
      <c r="D174" s="49">
        <v>2660</v>
      </c>
      <c r="E174" s="49">
        <v>3310</v>
      </c>
      <c r="F174" s="50">
        <v>3570</v>
      </c>
    </row>
    <row r="175" spans="1:6" ht="15.75" thickBot="1" x14ac:dyDescent="0.3">
      <c r="A175" s="48">
        <v>10542</v>
      </c>
      <c r="B175" s="49">
        <v>2250</v>
      </c>
      <c r="C175" s="49">
        <v>2320</v>
      </c>
      <c r="D175" s="49">
        <v>2600</v>
      </c>
      <c r="E175" s="49">
        <v>3240</v>
      </c>
      <c r="F175" s="50">
        <v>3500</v>
      </c>
    </row>
    <row r="176" spans="1:6" ht="15.75" thickBot="1" x14ac:dyDescent="0.3">
      <c r="A176" s="48">
        <v>10550</v>
      </c>
      <c r="B176" s="49">
        <v>1920</v>
      </c>
      <c r="C176" s="49">
        <v>1960</v>
      </c>
      <c r="D176" s="49">
        <v>2210</v>
      </c>
      <c r="E176" s="49">
        <v>2780</v>
      </c>
      <c r="F176" s="50">
        <v>2990</v>
      </c>
    </row>
    <row r="177" spans="1:6" ht="15.75" thickBot="1" x14ac:dyDescent="0.3">
      <c r="A177" s="48">
        <v>10560</v>
      </c>
      <c r="B177" s="49">
        <v>1920</v>
      </c>
      <c r="C177" s="49">
        <v>2140</v>
      </c>
      <c r="D177" s="49">
        <v>2600</v>
      </c>
      <c r="E177" s="49">
        <v>3190</v>
      </c>
      <c r="F177" s="50">
        <v>3460</v>
      </c>
    </row>
    <row r="178" spans="1:6" ht="15.75" thickBot="1" x14ac:dyDescent="0.3">
      <c r="A178" s="48">
        <v>10567</v>
      </c>
      <c r="B178" s="49">
        <v>1920</v>
      </c>
      <c r="C178" s="49">
        <v>2180</v>
      </c>
      <c r="D178" s="49">
        <v>2650</v>
      </c>
      <c r="E178" s="49">
        <v>3250</v>
      </c>
      <c r="F178" s="50">
        <v>3530</v>
      </c>
    </row>
    <row r="179" spans="1:6" ht="15.75" thickBot="1" x14ac:dyDescent="0.3">
      <c r="A179" s="48">
        <v>10579</v>
      </c>
      <c r="B179" s="49">
        <v>2710</v>
      </c>
      <c r="C179" s="49">
        <v>2780</v>
      </c>
      <c r="D179" s="49">
        <v>3120</v>
      </c>
      <c r="E179" s="49">
        <v>3890</v>
      </c>
      <c r="F179" s="50">
        <v>4190</v>
      </c>
    </row>
    <row r="180" spans="1:6" ht="15.75" thickBot="1" x14ac:dyDescent="0.3">
      <c r="A180" s="48">
        <v>10588</v>
      </c>
      <c r="B180" s="49">
        <v>1920</v>
      </c>
      <c r="C180" s="49">
        <v>1980</v>
      </c>
      <c r="D180" s="49">
        <v>2410</v>
      </c>
      <c r="E180" s="49">
        <v>2960</v>
      </c>
      <c r="F180" s="50">
        <v>3210</v>
      </c>
    </row>
    <row r="181" spans="1:6" ht="15.75" thickBot="1" x14ac:dyDescent="0.3">
      <c r="A181" s="48">
        <v>10803</v>
      </c>
      <c r="B181" s="49">
        <v>1920</v>
      </c>
      <c r="C181" s="49">
        <v>2150</v>
      </c>
      <c r="D181" s="49">
        <v>2610</v>
      </c>
      <c r="E181" s="49">
        <v>3200</v>
      </c>
      <c r="F181" s="50">
        <v>3480</v>
      </c>
    </row>
    <row r="182" spans="1:6" ht="15.75" thickBot="1" x14ac:dyDescent="0.3">
      <c r="A182" s="48">
        <v>10901</v>
      </c>
      <c r="B182" s="49">
        <v>2420</v>
      </c>
      <c r="C182" s="49">
        <v>2490</v>
      </c>
      <c r="D182" s="49">
        <v>2790</v>
      </c>
      <c r="E182" s="49">
        <v>3480</v>
      </c>
      <c r="F182" s="50">
        <v>3750</v>
      </c>
    </row>
    <row r="183" spans="1:6" ht="15.75" thickBot="1" x14ac:dyDescent="0.3">
      <c r="A183" s="48">
        <v>10911</v>
      </c>
      <c r="B183" s="49">
        <v>3230</v>
      </c>
      <c r="C183" s="49">
        <v>3320</v>
      </c>
      <c r="D183" s="49">
        <v>3730</v>
      </c>
      <c r="E183" s="49">
        <v>4650</v>
      </c>
      <c r="F183" s="50">
        <v>5010</v>
      </c>
    </row>
    <row r="184" spans="1:6" ht="15.75" thickBot="1" x14ac:dyDescent="0.3">
      <c r="A184" s="48">
        <v>10913</v>
      </c>
      <c r="B184" s="49">
        <v>2570</v>
      </c>
      <c r="C184" s="49">
        <v>2650</v>
      </c>
      <c r="D184" s="49">
        <v>2970</v>
      </c>
      <c r="E184" s="49">
        <v>3710</v>
      </c>
      <c r="F184" s="50">
        <v>3990</v>
      </c>
    </row>
    <row r="185" spans="1:6" ht="15.75" thickBot="1" x14ac:dyDescent="0.3">
      <c r="A185" s="48">
        <v>10920</v>
      </c>
      <c r="B185" s="49">
        <v>2140</v>
      </c>
      <c r="C185" s="49">
        <v>2200</v>
      </c>
      <c r="D185" s="49">
        <v>2470</v>
      </c>
      <c r="E185" s="49">
        <v>3080</v>
      </c>
      <c r="F185" s="50">
        <v>3320</v>
      </c>
    </row>
    <row r="186" spans="1:6" ht="15.75" thickBot="1" x14ac:dyDescent="0.3">
      <c r="A186" s="48">
        <v>10923</v>
      </c>
      <c r="B186" s="49">
        <v>2400</v>
      </c>
      <c r="C186" s="49">
        <v>2470</v>
      </c>
      <c r="D186" s="49">
        <v>2770</v>
      </c>
      <c r="E186" s="49">
        <v>3460</v>
      </c>
      <c r="F186" s="50">
        <v>3720</v>
      </c>
    </row>
    <row r="187" spans="1:6" ht="15.75" thickBot="1" x14ac:dyDescent="0.3">
      <c r="A187" s="48">
        <v>10927</v>
      </c>
      <c r="B187" s="49">
        <v>2230</v>
      </c>
      <c r="C187" s="49">
        <v>2290</v>
      </c>
      <c r="D187" s="49">
        <v>2570</v>
      </c>
      <c r="E187" s="49">
        <v>3210</v>
      </c>
      <c r="F187" s="50">
        <v>3460</v>
      </c>
    </row>
    <row r="188" spans="1:6" ht="15.75" thickBot="1" x14ac:dyDescent="0.3">
      <c r="A188" s="48">
        <v>10931</v>
      </c>
      <c r="B188" s="49">
        <v>2640</v>
      </c>
      <c r="C188" s="49">
        <v>2710</v>
      </c>
      <c r="D188" s="49">
        <v>3040</v>
      </c>
      <c r="E188" s="49">
        <v>3790</v>
      </c>
      <c r="F188" s="50">
        <v>4090</v>
      </c>
    </row>
    <row r="189" spans="1:6" ht="15.75" thickBot="1" x14ac:dyDescent="0.3">
      <c r="A189" s="48">
        <v>10952</v>
      </c>
      <c r="B189" s="49">
        <v>2360</v>
      </c>
      <c r="C189" s="49">
        <v>2420</v>
      </c>
      <c r="D189" s="49">
        <v>2720</v>
      </c>
      <c r="E189" s="49">
        <v>3390</v>
      </c>
      <c r="F189" s="50">
        <v>3660</v>
      </c>
    </row>
    <row r="190" spans="1:6" ht="15.75" thickBot="1" x14ac:dyDescent="0.3">
      <c r="A190" s="48">
        <v>10954</v>
      </c>
      <c r="B190" s="49">
        <v>3150</v>
      </c>
      <c r="C190" s="49">
        <v>3230</v>
      </c>
      <c r="D190" s="49">
        <v>3630</v>
      </c>
      <c r="E190" s="49">
        <v>4530</v>
      </c>
      <c r="F190" s="50">
        <v>4880</v>
      </c>
    </row>
    <row r="191" spans="1:6" ht="15.75" thickBot="1" x14ac:dyDescent="0.3">
      <c r="A191" s="48">
        <v>10956</v>
      </c>
      <c r="B191" s="49">
        <v>2550</v>
      </c>
      <c r="C191" s="49">
        <v>2620</v>
      </c>
      <c r="D191" s="49">
        <v>2940</v>
      </c>
      <c r="E191" s="49">
        <v>3670</v>
      </c>
      <c r="F191" s="50">
        <v>3950</v>
      </c>
    </row>
    <row r="192" spans="1:6" ht="15.75" thickBot="1" x14ac:dyDescent="0.3">
      <c r="A192" s="48">
        <v>10960</v>
      </c>
      <c r="B192" s="49">
        <v>2850</v>
      </c>
      <c r="C192" s="49">
        <v>2930</v>
      </c>
      <c r="D192" s="49">
        <v>3290</v>
      </c>
      <c r="E192" s="49">
        <v>4100</v>
      </c>
      <c r="F192" s="50">
        <v>4420</v>
      </c>
    </row>
    <row r="193" spans="1:6" ht="15.75" thickBot="1" x14ac:dyDescent="0.3">
      <c r="A193" s="48">
        <v>10962</v>
      </c>
      <c r="B193" s="49">
        <v>1920</v>
      </c>
      <c r="C193" s="49">
        <v>1960</v>
      </c>
      <c r="D193" s="49">
        <v>2210</v>
      </c>
      <c r="E193" s="49">
        <v>2780</v>
      </c>
      <c r="F193" s="50">
        <v>2990</v>
      </c>
    </row>
    <row r="194" spans="1:6" ht="15.75" thickBot="1" x14ac:dyDescent="0.3">
      <c r="A194" s="48">
        <v>10964</v>
      </c>
      <c r="B194" s="49">
        <v>1970</v>
      </c>
      <c r="C194" s="49">
        <v>2080</v>
      </c>
      <c r="D194" s="49">
        <v>2350</v>
      </c>
      <c r="E194" s="49">
        <v>2920</v>
      </c>
      <c r="F194" s="50">
        <v>3260</v>
      </c>
    </row>
    <row r="195" spans="1:6" ht="15.75" thickBot="1" x14ac:dyDescent="0.3">
      <c r="A195" s="48">
        <v>10965</v>
      </c>
      <c r="B195" s="49">
        <v>2210</v>
      </c>
      <c r="C195" s="49">
        <v>2270</v>
      </c>
      <c r="D195" s="49">
        <v>2550</v>
      </c>
      <c r="E195" s="49">
        <v>3180</v>
      </c>
      <c r="F195" s="50">
        <v>3430</v>
      </c>
    </row>
    <row r="196" spans="1:6" ht="15.75" thickBot="1" x14ac:dyDescent="0.3">
      <c r="A196" s="48">
        <v>10968</v>
      </c>
      <c r="B196" s="49">
        <v>2880</v>
      </c>
      <c r="C196" s="49">
        <v>2960</v>
      </c>
      <c r="D196" s="49">
        <v>3320</v>
      </c>
      <c r="E196" s="49">
        <v>4140</v>
      </c>
      <c r="F196" s="50">
        <v>4460</v>
      </c>
    </row>
    <row r="197" spans="1:6" ht="15.75" thickBot="1" x14ac:dyDescent="0.3">
      <c r="A197" s="48">
        <v>10970</v>
      </c>
      <c r="B197" s="49">
        <v>2180</v>
      </c>
      <c r="C197" s="49">
        <v>2240</v>
      </c>
      <c r="D197" s="49">
        <v>2520</v>
      </c>
      <c r="E197" s="49">
        <v>3140</v>
      </c>
      <c r="F197" s="50">
        <v>3390</v>
      </c>
    </row>
    <row r="198" spans="1:6" ht="15.75" thickBot="1" x14ac:dyDescent="0.3">
      <c r="A198" s="48">
        <v>10974</v>
      </c>
      <c r="B198" s="49">
        <v>2630</v>
      </c>
      <c r="C198" s="49">
        <v>2700</v>
      </c>
      <c r="D198" s="49">
        <v>3030</v>
      </c>
      <c r="E198" s="49">
        <v>3780</v>
      </c>
      <c r="F198" s="50">
        <v>4070</v>
      </c>
    </row>
    <row r="199" spans="1:6" ht="15.75" thickBot="1" x14ac:dyDescent="0.3">
      <c r="A199" s="48">
        <v>10976</v>
      </c>
      <c r="B199" s="49">
        <v>1920</v>
      </c>
      <c r="C199" s="49">
        <v>1960</v>
      </c>
      <c r="D199" s="49">
        <v>2210</v>
      </c>
      <c r="E199" s="49">
        <v>2780</v>
      </c>
      <c r="F199" s="50">
        <v>2990</v>
      </c>
    </row>
    <row r="200" spans="1:6" ht="15.75" thickBot="1" x14ac:dyDescent="0.3">
      <c r="A200" s="48">
        <v>10977</v>
      </c>
      <c r="B200" s="49">
        <v>1990</v>
      </c>
      <c r="C200" s="49">
        <v>2050</v>
      </c>
      <c r="D200" s="49">
        <v>2300</v>
      </c>
      <c r="E200" s="49">
        <v>2870</v>
      </c>
      <c r="F200" s="50">
        <v>3090</v>
      </c>
    </row>
    <row r="201" spans="1:6" ht="15.75" thickBot="1" x14ac:dyDescent="0.3">
      <c r="A201" s="48">
        <v>10980</v>
      </c>
      <c r="B201" s="49">
        <v>2380</v>
      </c>
      <c r="C201" s="49">
        <v>2440</v>
      </c>
      <c r="D201" s="49">
        <v>2740</v>
      </c>
      <c r="E201" s="49">
        <v>3420</v>
      </c>
      <c r="F201" s="50">
        <v>3680</v>
      </c>
    </row>
    <row r="202" spans="1:6" ht="15.75" thickBot="1" x14ac:dyDescent="0.3">
      <c r="A202" s="48">
        <v>10982</v>
      </c>
      <c r="B202" s="49">
        <v>2410</v>
      </c>
      <c r="C202" s="49">
        <v>2480</v>
      </c>
      <c r="D202" s="49">
        <v>2780</v>
      </c>
      <c r="E202" s="49">
        <v>3470</v>
      </c>
      <c r="F202" s="50">
        <v>3740</v>
      </c>
    </row>
    <row r="203" spans="1:6" ht="15.75" thickBot="1" x14ac:dyDescent="0.3">
      <c r="A203" s="48">
        <v>10983</v>
      </c>
      <c r="B203" s="49">
        <v>3310</v>
      </c>
      <c r="C203" s="49">
        <v>3400</v>
      </c>
      <c r="D203" s="49">
        <v>3820</v>
      </c>
      <c r="E203" s="49">
        <v>4770</v>
      </c>
      <c r="F203" s="50">
        <v>5140</v>
      </c>
    </row>
    <row r="204" spans="1:6" ht="15.75" thickBot="1" x14ac:dyDescent="0.3">
      <c r="A204" s="48">
        <v>10984</v>
      </c>
      <c r="B204" s="49">
        <v>2360</v>
      </c>
      <c r="C204" s="49">
        <v>2420</v>
      </c>
      <c r="D204" s="49">
        <v>2720</v>
      </c>
      <c r="E204" s="49">
        <v>3400</v>
      </c>
      <c r="F204" s="50">
        <v>3650</v>
      </c>
    </row>
    <row r="205" spans="1:6" ht="15.75" thickBot="1" x14ac:dyDescent="0.3">
      <c r="A205" s="48">
        <v>10986</v>
      </c>
      <c r="B205" s="49">
        <v>3230</v>
      </c>
      <c r="C205" s="49">
        <v>3320</v>
      </c>
      <c r="D205" s="49">
        <v>3730</v>
      </c>
      <c r="E205" s="49">
        <v>4650</v>
      </c>
      <c r="F205" s="50">
        <v>5010</v>
      </c>
    </row>
    <row r="206" spans="1:6" ht="15.75" thickBot="1" x14ac:dyDescent="0.3">
      <c r="A206" s="48">
        <v>10987</v>
      </c>
      <c r="B206" s="49">
        <v>1920</v>
      </c>
      <c r="C206" s="49">
        <v>1960</v>
      </c>
      <c r="D206" s="49">
        <v>2210</v>
      </c>
      <c r="E206" s="49">
        <v>2780</v>
      </c>
      <c r="F206" s="50">
        <v>2990</v>
      </c>
    </row>
    <row r="207" spans="1:6" ht="15.75" thickBot="1" x14ac:dyDescent="0.3">
      <c r="A207" s="48">
        <v>10989</v>
      </c>
      <c r="B207" s="49">
        <v>3160</v>
      </c>
      <c r="C207" s="49">
        <v>3250</v>
      </c>
      <c r="D207" s="49">
        <v>3650</v>
      </c>
      <c r="E207" s="49">
        <v>4550</v>
      </c>
      <c r="F207" s="50">
        <v>4910</v>
      </c>
    </row>
    <row r="208" spans="1:6" ht="15.75" thickBot="1" x14ac:dyDescent="0.3">
      <c r="A208" s="48">
        <v>10993</v>
      </c>
      <c r="B208" s="49">
        <v>1920</v>
      </c>
      <c r="C208" s="49">
        <v>1970</v>
      </c>
      <c r="D208" s="49">
        <v>2210</v>
      </c>
      <c r="E208" s="49">
        <v>2780</v>
      </c>
      <c r="F208" s="50">
        <v>2990</v>
      </c>
    </row>
    <row r="209" spans="1:6" ht="15.75" thickBot="1" x14ac:dyDescent="0.3">
      <c r="A209" s="48">
        <v>10994</v>
      </c>
      <c r="B209" s="49">
        <v>2790</v>
      </c>
      <c r="C209" s="49">
        <v>2870</v>
      </c>
      <c r="D209" s="49">
        <v>3220</v>
      </c>
      <c r="E209" s="49">
        <v>4020</v>
      </c>
      <c r="F209" s="50">
        <v>4330</v>
      </c>
    </row>
    <row r="210" spans="1:6" ht="15.75" thickBot="1" x14ac:dyDescent="0.3">
      <c r="A210" s="48">
        <v>11001</v>
      </c>
      <c r="B210" s="49">
        <v>1920</v>
      </c>
      <c r="C210" s="49">
        <v>2160</v>
      </c>
      <c r="D210" s="49">
        <v>2500</v>
      </c>
      <c r="E210" s="49">
        <v>3210</v>
      </c>
      <c r="F210" s="50">
        <v>3480</v>
      </c>
    </row>
    <row r="211" spans="1:6" ht="15.75" thickBot="1" x14ac:dyDescent="0.3">
      <c r="A211" s="48">
        <v>11003</v>
      </c>
      <c r="B211" s="49">
        <v>1920</v>
      </c>
      <c r="C211" s="49">
        <v>2180</v>
      </c>
      <c r="D211" s="49">
        <v>2550</v>
      </c>
      <c r="E211" s="49">
        <v>3300</v>
      </c>
      <c r="F211" s="50">
        <v>3580</v>
      </c>
    </row>
    <row r="212" spans="1:6" ht="15.75" thickBot="1" x14ac:dyDescent="0.3">
      <c r="A212" s="48">
        <v>11004</v>
      </c>
      <c r="B212" s="49">
        <v>2440</v>
      </c>
      <c r="C212" s="49">
        <v>2510</v>
      </c>
      <c r="D212" s="49">
        <v>2820</v>
      </c>
      <c r="E212" s="49">
        <v>3520</v>
      </c>
      <c r="F212" s="50">
        <v>3790</v>
      </c>
    </row>
    <row r="213" spans="1:6" ht="15.75" thickBot="1" x14ac:dyDescent="0.3">
      <c r="A213" s="48">
        <v>11005</v>
      </c>
      <c r="B213" s="49">
        <v>3580</v>
      </c>
      <c r="C213" s="49">
        <v>3680</v>
      </c>
      <c r="D213" s="49">
        <v>4130</v>
      </c>
      <c r="E213" s="49">
        <v>5150</v>
      </c>
      <c r="F213" s="50">
        <v>5550</v>
      </c>
    </row>
    <row r="214" spans="1:6" ht="15.75" thickBot="1" x14ac:dyDescent="0.3">
      <c r="A214" s="48">
        <v>11020</v>
      </c>
      <c r="B214" s="49">
        <v>1970</v>
      </c>
      <c r="C214" s="49">
        <v>2460</v>
      </c>
      <c r="D214" s="49">
        <v>2870</v>
      </c>
      <c r="E214" s="49">
        <v>3710</v>
      </c>
      <c r="F214" s="50">
        <v>4020</v>
      </c>
    </row>
    <row r="215" spans="1:6" ht="15.75" thickBot="1" x14ac:dyDescent="0.3">
      <c r="A215" s="48">
        <v>11021</v>
      </c>
      <c r="B215" s="49">
        <v>1920</v>
      </c>
      <c r="C215" s="49">
        <v>2150</v>
      </c>
      <c r="D215" s="49">
        <v>2510</v>
      </c>
      <c r="E215" s="49">
        <v>3250</v>
      </c>
      <c r="F215" s="50">
        <v>3520</v>
      </c>
    </row>
    <row r="216" spans="1:6" ht="15.75" thickBot="1" x14ac:dyDescent="0.3">
      <c r="A216" s="48">
        <v>11040</v>
      </c>
      <c r="B216" s="49">
        <v>1950</v>
      </c>
      <c r="C216" s="49">
        <v>2410</v>
      </c>
      <c r="D216" s="49">
        <v>2810</v>
      </c>
      <c r="E216" s="49">
        <v>3630</v>
      </c>
      <c r="F216" s="50">
        <v>3940</v>
      </c>
    </row>
    <row r="217" spans="1:6" ht="15.75" thickBot="1" x14ac:dyDescent="0.3">
      <c r="A217" s="48">
        <v>11101</v>
      </c>
      <c r="B217" s="49">
        <v>2840</v>
      </c>
      <c r="C217" s="49">
        <v>2920</v>
      </c>
      <c r="D217" s="49">
        <v>3280</v>
      </c>
      <c r="E217" s="49">
        <v>4090</v>
      </c>
      <c r="F217" s="50">
        <v>4410</v>
      </c>
    </row>
    <row r="218" spans="1:6" ht="15.75" thickBot="1" x14ac:dyDescent="0.3">
      <c r="A218" s="48">
        <v>11102</v>
      </c>
      <c r="B218" s="49">
        <v>2990</v>
      </c>
      <c r="C218" s="49">
        <v>3070</v>
      </c>
      <c r="D218" s="49">
        <v>3450</v>
      </c>
      <c r="E218" s="49">
        <v>4300</v>
      </c>
      <c r="F218" s="50">
        <v>4640</v>
      </c>
    </row>
    <row r="219" spans="1:6" ht="15.75" thickBot="1" x14ac:dyDescent="0.3">
      <c r="A219" s="48">
        <v>11103</v>
      </c>
      <c r="B219" s="49">
        <v>2750</v>
      </c>
      <c r="C219" s="49">
        <v>2820</v>
      </c>
      <c r="D219" s="49">
        <v>3170</v>
      </c>
      <c r="E219" s="49">
        <v>3960</v>
      </c>
      <c r="F219" s="50">
        <v>4260</v>
      </c>
    </row>
    <row r="220" spans="1:6" ht="15.75" thickBot="1" x14ac:dyDescent="0.3">
      <c r="A220" s="48">
        <v>11104</v>
      </c>
      <c r="B220" s="49">
        <v>2680</v>
      </c>
      <c r="C220" s="49">
        <v>2750</v>
      </c>
      <c r="D220" s="49">
        <v>3090</v>
      </c>
      <c r="E220" s="49">
        <v>3860</v>
      </c>
      <c r="F220" s="50">
        <v>4150</v>
      </c>
    </row>
    <row r="221" spans="1:6" ht="15.75" thickBot="1" x14ac:dyDescent="0.3">
      <c r="A221" s="48">
        <v>11105</v>
      </c>
      <c r="B221" s="49">
        <v>2900</v>
      </c>
      <c r="C221" s="49">
        <v>2980</v>
      </c>
      <c r="D221" s="49">
        <v>3350</v>
      </c>
      <c r="E221" s="49">
        <v>4180</v>
      </c>
      <c r="F221" s="50">
        <v>4500</v>
      </c>
    </row>
    <row r="222" spans="1:6" ht="15.75" thickBot="1" x14ac:dyDescent="0.3">
      <c r="A222" s="48">
        <v>11106</v>
      </c>
      <c r="B222" s="49">
        <v>2710</v>
      </c>
      <c r="C222" s="49">
        <v>2790</v>
      </c>
      <c r="D222" s="49">
        <v>3130</v>
      </c>
      <c r="E222" s="49">
        <v>3910</v>
      </c>
      <c r="F222" s="50">
        <v>4210</v>
      </c>
    </row>
    <row r="223" spans="1:6" ht="15.75" thickBot="1" x14ac:dyDescent="0.3">
      <c r="A223" s="48">
        <v>11109</v>
      </c>
      <c r="B223" s="49">
        <v>3580</v>
      </c>
      <c r="C223" s="49">
        <v>3680</v>
      </c>
      <c r="D223" s="49">
        <v>4130</v>
      </c>
      <c r="E223" s="49">
        <v>5150</v>
      </c>
      <c r="F223" s="50">
        <v>5550</v>
      </c>
    </row>
    <row r="224" spans="1:6" ht="15.75" thickBot="1" x14ac:dyDescent="0.3">
      <c r="A224" s="48">
        <v>11201</v>
      </c>
      <c r="B224" s="49">
        <v>3580</v>
      </c>
      <c r="C224" s="49">
        <v>3680</v>
      </c>
      <c r="D224" s="49">
        <v>4130</v>
      </c>
      <c r="E224" s="49">
        <v>5150</v>
      </c>
      <c r="F224" s="50">
        <v>5550</v>
      </c>
    </row>
    <row r="225" spans="1:6" ht="15.75" thickBot="1" x14ac:dyDescent="0.3">
      <c r="A225" s="48">
        <v>11202</v>
      </c>
      <c r="B225" s="49">
        <v>2370</v>
      </c>
      <c r="C225" s="49">
        <v>2430</v>
      </c>
      <c r="D225" s="49">
        <v>2730</v>
      </c>
      <c r="E225" s="49">
        <v>3410</v>
      </c>
      <c r="F225" s="50">
        <v>3670</v>
      </c>
    </row>
    <row r="226" spans="1:6" ht="15.75" thickBot="1" x14ac:dyDescent="0.3">
      <c r="A226" s="48">
        <v>11203</v>
      </c>
      <c r="B226" s="49">
        <v>2110</v>
      </c>
      <c r="C226" s="49">
        <v>2160</v>
      </c>
      <c r="D226" s="49">
        <v>2430</v>
      </c>
      <c r="E226" s="49">
        <v>3030</v>
      </c>
      <c r="F226" s="50">
        <v>3270</v>
      </c>
    </row>
    <row r="227" spans="1:6" ht="15.75" thickBot="1" x14ac:dyDescent="0.3">
      <c r="A227" s="48">
        <v>11204</v>
      </c>
      <c r="B227" s="49">
        <v>2190</v>
      </c>
      <c r="C227" s="49">
        <v>2250</v>
      </c>
      <c r="D227" s="49">
        <v>2530</v>
      </c>
      <c r="E227" s="49">
        <v>3160</v>
      </c>
      <c r="F227" s="50">
        <v>3400</v>
      </c>
    </row>
    <row r="228" spans="1:6" ht="15.75" thickBot="1" x14ac:dyDescent="0.3">
      <c r="A228" s="48">
        <v>11205</v>
      </c>
      <c r="B228" s="49">
        <v>2510</v>
      </c>
      <c r="C228" s="49">
        <v>2570</v>
      </c>
      <c r="D228" s="49">
        <v>2890</v>
      </c>
      <c r="E228" s="49">
        <v>3610</v>
      </c>
      <c r="F228" s="50">
        <v>3890</v>
      </c>
    </row>
    <row r="229" spans="1:6" ht="15.75" thickBot="1" x14ac:dyDescent="0.3">
      <c r="A229" s="48">
        <v>11206</v>
      </c>
      <c r="B229" s="49">
        <v>2050</v>
      </c>
      <c r="C229" s="49">
        <v>2110</v>
      </c>
      <c r="D229" s="49">
        <v>2370</v>
      </c>
      <c r="E229" s="49">
        <v>2960</v>
      </c>
      <c r="F229" s="50">
        <v>3190</v>
      </c>
    </row>
    <row r="230" spans="1:6" ht="15.75" thickBot="1" x14ac:dyDescent="0.3">
      <c r="A230" s="48">
        <v>11207</v>
      </c>
      <c r="B230" s="49">
        <v>2200</v>
      </c>
      <c r="C230" s="49">
        <v>2260</v>
      </c>
      <c r="D230" s="49">
        <v>2540</v>
      </c>
      <c r="E230" s="49">
        <v>3170</v>
      </c>
      <c r="F230" s="50">
        <v>3410</v>
      </c>
    </row>
    <row r="231" spans="1:6" ht="15.75" thickBot="1" x14ac:dyDescent="0.3">
      <c r="A231" s="48">
        <v>11208</v>
      </c>
      <c r="B231" s="49">
        <v>2120</v>
      </c>
      <c r="C231" s="49">
        <v>2170</v>
      </c>
      <c r="D231" s="49">
        <v>2440</v>
      </c>
      <c r="E231" s="49">
        <v>3040</v>
      </c>
      <c r="F231" s="50">
        <v>3280</v>
      </c>
    </row>
    <row r="232" spans="1:6" ht="15.75" thickBot="1" x14ac:dyDescent="0.3">
      <c r="A232" s="48">
        <v>11209</v>
      </c>
      <c r="B232" s="49">
        <v>2570</v>
      </c>
      <c r="C232" s="49">
        <v>2650</v>
      </c>
      <c r="D232" s="49">
        <v>2970</v>
      </c>
      <c r="E232" s="49">
        <v>3710</v>
      </c>
      <c r="F232" s="50">
        <v>3990</v>
      </c>
    </row>
    <row r="233" spans="1:6" ht="15.75" thickBot="1" x14ac:dyDescent="0.3">
      <c r="A233" s="48">
        <v>11210</v>
      </c>
      <c r="B233" s="49">
        <v>2270</v>
      </c>
      <c r="C233" s="49">
        <v>2330</v>
      </c>
      <c r="D233" s="49">
        <v>2620</v>
      </c>
      <c r="E233" s="49">
        <v>3270</v>
      </c>
      <c r="F233" s="50">
        <v>3520</v>
      </c>
    </row>
    <row r="234" spans="1:6" ht="15.75" thickBot="1" x14ac:dyDescent="0.3">
      <c r="A234" s="48">
        <v>11211</v>
      </c>
      <c r="B234" s="49">
        <v>2840</v>
      </c>
      <c r="C234" s="49">
        <v>2920</v>
      </c>
      <c r="D234" s="49">
        <v>3280</v>
      </c>
      <c r="E234" s="49">
        <v>4090</v>
      </c>
      <c r="F234" s="50">
        <v>4410</v>
      </c>
    </row>
    <row r="235" spans="1:6" ht="15.75" thickBot="1" x14ac:dyDescent="0.3">
      <c r="A235" s="48">
        <v>11212</v>
      </c>
      <c r="B235" s="49">
        <v>1920</v>
      </c>
      <c r="C235" s="49">
        <v>1970</v>
      </c>
      <c r="D235" s="49">
        <v>2210</v>
      </c>
      <c r="E235" s="49">
        <v>2780</v>
      </c>
      <c r="F235" s="50">
        <v>2990</v>
      </c>
    </row>
    <row r="236" spans="1:6" ht="15.75" thickBot="1" x14ac:dyDescent="0.3">
      <c r="A236" s="48">
        <v>11213</v>
      </c>
      <c r="B236" s="49">
        <v>2160</v>
      </c>
      <c r="C236" s="49">
        <v>2220</v>
      </c>
      <c r="D236" s="49">
        <v>2490</v>
      </c>
      <c r="E236" s="49">
        <v>3110</v>
      </c>
      <c r="F236" s="50">
        <v>3350</v>
      </c>
    </row>
    <row r="237" spans="1:6" ht="15.75" thickBot="1" x14ac:dyDescent="0.3">
      <c r="A237" s="48">
        <v>11214</v>
      </c>
      <c r="B237" s="49">
        <v>2260</v>
      </c>
      <c r="C237" s="49">
        <v>2320</v>
      </c>
      <c r="D237" s="49">
        <v>2610</v>
      </c>
      <c r="E237" s="49">
        <v>3260</v>
      </c>
      <c r="F237" s="50">
        <v>3510</v>
      </c>
    </row>
    <row r="238" spans="1:6" ht="15.75" thickBot="1" x14ac:dyDescent="0.3">
      <c r="A238" s="48">
        <v>11215</v>
      </c>
      <c r="B238" s="49">
        <v>3580</v>
      </c>
      <c r="C238" s="49">
        <v>3680</v>
      </c>
      <c r="D238" s="49">
        <v>4130</v>
      </c>
      <c r="E238" s="49">
        <v>5150</v>
      </c>
      <c r="F238" s="50">
        <v>5550</v>
      </c>
    </row>
    <row r="239" spans="1:6" ht="15.75" thickBot="1" x14ac:dyDescent="0.3">
      <c r="A239" s="48">
        <v>11216</v>
      </c>
      <c r="B239" s="49">
        <v>2570</v>
      </c>
      <c r="C239" s="49">
        <v>2650</v>
      </c>
      <c r="D239" s="49">
        <v>2970</v>
      </c>
      <c r="E239" s="49">
        <v>3710</v>
      </c>
      <c r="F239" s="50">
        <v>3990</v>
      </c>
    </row>
    <row r="240" spans="1:6" ht="15.75" thickBot="1" x14ac:dyDescent="0.3">
      <c r="A240" s="48">
        <v>11217</v>
      </c>
      <c r="B240" s="49">
        <v>3580</v>
      </c>
      <c r="C240" s="49">
        <v>3680</v>
      </c>
      <c r="D240" s="49">
        <v>4130</v>
      </c>
      <c r="E240" s="49">
        <v>5150</v>
      </c>
      <c r="F240" s="50">
        <v>5550</v>
      </c>
    </row>
    <row r="241" spans="1:6" ht="15.75" thickBot="1" x14ac:dyDescent="0.3">
      <c r="A241" s="48">
        <v>11218</v>
      </c>
      <c r="B241" s="49">
        <v>2530</v>
      </c>
      <c r="C241" s="49">
        <v>2600</v>
      </c>
      <c r="D241" s="49">
        <v>2920</v>
      </c>
      <c r="E241" s="49">
        <v>3640</v>
      </c>
      <c r="F241" s="50">
        <v>3930</v>
      </c>
    </row>
    <row r="242" spans="1:6" ht="15.75" thickBot="1" x14ac:dyDescent="0.3">
      <c r="A242" s="48">
        <v>11219</v>
      </c>
      <c r="B242" s="49">
        <v>2150</v>
      </c>
      <c r="C242" s="49">
        <v>2210</v>
      </c>
      <c r="D242" s="49">
        <v>2480</v>
      </c>
      <c r="E242" s="49">
        <v>3090</v>
      </c>
      <c r="F242" s="50">
        <v>3330</v>
      </c>
    </row>
    <row r="243" spans="1:6" ht="15.75" thickBot="1" x14ac:dyDescent="0.3">
      <c r="A243" s="48">
        <v>11220</v>
      </c>
      <c r="B243" s="49">
        <v>2160</v>
      </c>
      <c r="C243" s="49">
        <v>2220</v>
      </c>
      <c r="D243" s="49">
        <v>2490</v>
      </c>
      <c r="E243" s="49">
        <v>3110</v>
      </c>
      <c r="F243" s="50">
        <v>3350</v>
      </c>
    </row>
    <row r="244" spans="1:6" ht="15.75" thickBot="1" x14ac:dyDescent="0.3">
      <c r="A244" s="48">
        <v>11221</v>
      </c>
      <c r="B244" s="49">
        <v>2380</v>
      </c>
      <c r="C244" s="49">
        <v>2450</v>
      </c>
      <c r="D244" s="49">
        <v>2750</v>
      </c>
      <c r="E244" s="49">
        <v>3430</v>
      </c>
      <c r="F244" s="50">
        <v>3700</v>
      </c>
    </row>
    <row r="245" spans="1:6" ht="15.75" thickBot="1" x14ac:dyDescent="0.3">
      <c r="A245" s="48">
        <v>11222</v>
      </c>
      <c r="B245" s="49">
        <v>3050</v>
      </c>
      <c r="C245" s="49">
        <v>3140</v>
      </c>
      <c r="D245" s="49">
        <v>3520</v>
      </c>
      <c r="E245" s="49">
        <v>4390</v>
      </c>
      <c r="F245" s="50">
        <v>4730</v>
      </c>
    </row>
    <row r="246" spans="1:6" ht="15.75" thickBot="1" x14ac:dyDescent="0.3">
      <c r="A246" s="48">
        <v>11223</v>
      </c>
      <c r="B246" s="49">
        <v>2300</v>
      </c>
      <c r="C246" s="49">
        <v>2360</v>
      </c>
      <c r="D246" s="49">
        <v>2650</v>
      </c>
      <c r="E246" s="49">
        <v>3310</v>
      </c>
      <c r="F246" s="50">
        <v>3560</v>
      </c>
    </row>
    <row r="247" spans="1:6" ht="15.75" thickBot="1" x14ac:dyDescent="0.3">
      <c r="A247" s="48">
        <v>11224</v>
      </c>
      <c r="B247" s="49">
        <v>1920</v>
      </c>
      <c r="C247" s="49">
        <v>1960</v>
      </c>
      <c r="D247" s="49">
        <v>2210</v>
      </c>
      <c r="E247" s="49">
        <v>2780</v>
      </c>
      <c r="F247" s="50">
        <v>2990</v>
      </c>
    </row>
    <row r="248" spans="1:6" ht="15.75" thickBot="1" x14ac:dyDescent="0.3">
      <c r="A248" s="48">
        <v>11225</v>
      </c>
      <c r="B248" s="49">
        <v>2300</v>
      </c>
      <c r="C248" s="49">
        <v>2360</v>
      </c>
      <c r="D248" s="49">
        <v>2650</v>
      </c>
      <c r="E248" s="49">
        <v>3310</v>
      </c>
      <c r="F248" s="50">
        <v>3560</v>
      </c>
    </row>
    <row r="249" spans="1:6" ht="15.75" thickBot="1" x14ac:dyDescent="0.3">
      <c r="A249" s="48">
        <v>11226</v>
      </c>
      <c r="B249" s="49">
        <v>2220</v>
      </c>
      <c r="C249" s="49">
        <v>2280</v>
      </c>
      <c r="D249" s="49">
        <v>2560</v>
      </c>
      <c r="E249" s="49">
        <v>3190</v>
      </c>
      <c r="F249" s="50">
        <v>3440</v>
      </c>
    </row>
    <row r="250" spans="1:6" ht="15.75" thickBot="1" x14ac:dyDescent="0.3">
      <c r="A250" s="48">
        <v>11228</v>
      </c>
      <c r="B250" s="49">
        <v>2250</v>
      </c>
      <c r="C250" s="49">
        <v>2310</v>
      </c>
      <c r="D250" s="49">
        <v>2590</v>
      </c>
      <c r="E250" s="49">
        <v>3230</v>
      </c>
      <c r="F250" s="50">
        <v>3480</v>
      </c>
    </row>
    <row r="251" spans="1:6" ht="15.75" thickBot="1" x14ac:dyDescent="0.3">
      <c r="A251" s="48">
        <v>11229</v>
      </c>
      <c r="B251" s="49">
        <v>2260</v>
      </c>
      <c r="C251" s="49">
        <v>2320</v>
      </c>
      <c r="D251" s="49">
        <v>2610</v>
      </c>
      <c r="E251" s="49">
        <v>3260</v>
      </c>
      <c r="F251" s="50">
        <v>3510</v>
      </c>
    </row>
    <row r="252" spans="1:6" ht="15.75" thickBot="1" x14ac:dyDescent="0.3">
      <c r="A252" s="48">
        <v>11230</v>
      </c>
      <c r="B252" s="49">
        <v>2380</v>
      </c>
      <c r="C252" s="49">
        <v>2450</v>
      </c>
      <c r="D252" s="49">
        <v>2750</v>
      </c>
      <c r="E252" s="49">
        <v>3430</v>
      </c>
      <c r="F252" s="50">
        <v>3700</v>
      </c>
    </row>
    <row r="253" spans="1:6" ht="15.75" thickBot="1" x14ac:dyDescent="0.3">
      <c r="A253" s="48">
        <v>11231</v>
      </c>
      <c r="B253" s="49">
        <v>3330</v>
      </c>
      <c r="C253" s="49">
        <v>3420</v>
      </c>
      <c r="D253" s="49">
        <v>3840</v>
      </c>
      <c r="E253" s="49">
        <v>4790</v>
      </c>
      <c r="F253" s="50">
        <v>5160</v>
      </c>
    </row>
    <row r="254" spans="1:6" ht="15.75" thickBot="1" x14ac:dyDescent="0.3">
      <c r="A254" s="48">
        <v>11232</v>
      </c>
      <c r="B254" s="49">
        <v>2320</v>
      </c>
      <c r="C254" s="49">
        <v>2390</v>
      </c>
      <c r="D254" s="49">
        <v>2680</v>
      </c>
      <c r="E254" s="49">
        <v>3340</v>
      </c>
      <c r="F254" s="50">
        <v>3600</v>
      </c>
    </row>
    <row r="255" spans="1:6" ht="15.75" thickBot="1" x14ac:dyDescent="0.3">
      <c r="A255" s="48">
        <v>11233</v>
      </c>
      <c r="B255" s="49">
        <v>2140</v>
      </c>
      <c r="C255" s="49">
        <v>2200</v>
      </c>
      <c r="D255" s="49">
        <v>2470</v>
      </c>
      <c r="E255" s="49">
        <v>3080</v>
      </c>
      <c r="F255" s="50">
        <v>3320</v>
      </c>
    </row>
    <row r="256" spans="1:6" ht="15.75" thickBot="1" x14ac:dyDescent="0.3">
      <c r="A256" s="48">
        <v>11234</v>
      </c>
      <c r="B256" s="49">
        <v>2280</v>
      </c>
      <c r="C256" s="49">
        <v>2340</v>
      </c>
      <c r="D256" s="49">
        <v>2630</v>
      </c>
      <c r="E256" s="49">
        <v>3280</v>
      </c>
      <c r="F256" s="50">
        <v>3540</v>
      </c>
    </row>
    <row r="257" spans="1:6" ht="15.75" thickBot="1" x14ac:dyDescent="0.3">
      <c r="A257" s="48">
        <v>11235</v>
      </c>
      <c r="B257" s="49">
        <v>2340</v>
      </c>
      <c r="C257" s="49">
        <v>2410</v>
      </c>
      <c r="D257" s="49">
        <v>2700</v>
      </c>
      <c r="E257" s="49">
        <v>3370</v>
      </c>
      <c r="F257" s="50">
        <v>3630</v>
      </c>
    </row>
    <row r="258" spans="1:6" ht="15.75" thickBot="1" x14ac:dyDescent="0.3">
      <c r="A258" s="48">
        <v>11236</v>
      </c>
      <c r="B258" s="49">
        <v>2270</v>
      </c>
      <c r="C258" s="49">
        <v>2330</v>
      </c>
      <c r="D258" s="49">
        <v>2620</v>
      </c>
      <c r="E258" s="49">
        <v>3270</v>
      </c>
      <c r="F258" s="50">
        <v>3520</v>
      </c>
    </row>
    <row r="259" spans="1:6" ht="15.75" thickBot="1" x14ac:dyDescent="0.3">
      <c r="A259" s="48">
        <v>11237</v>
      </c>
      <c r="B259" s="49">
        <v>2220</v>
      </c>
      <c r="C259" s="49">
        <v>2280</v>
      </c>
      <c r="D259" s="49">
        <v>2560</v>
      </c>
      <c r="E259" s="49">
        <v>3190</v>
      </c>
      <c r="F259" s="50">
        <v>3440</v>
      </c>
    </row>
    <row r="260" spans="1:6" ht="15.75" thickBot="1" x14ac:dyDescent="0.3">
      <c r="A260" s="48">
        <v>11238</v>
      </c>
      <c r="B260" s="49">
        <v>2980</v>
      </c>
      <c r="C260" s="49">
        <v>3060</v>
      </c>
      <c r="D260" s="49">
        <v>3440</v>
      </c>
      <c r="E260" s="49">
        <v>4290</v>
      </c>
      <c r="F260" s="50">
        <v>4620</v>
      </c>
    </row>
    <row r="261" spans="1:6" ht="15.75" thickBot="1" x14ac:dyDescent="0.3">
      <c r="A261" s="48">
        <v>11239</v>
      </c>
      <c r="B261" s="49">
        <v>1990</v>
      </c>
      <c r="C261" s="49">
        <v>2040</v>
      </c>
      <c r="D261" s="49">
        <v>2290</v>
      </c>
      <c r="E261" s="49">
        <v>2860</v>
      </c>
      <c r="F261" s="50">
        <v>3080</v>
      </c>
    </row>
    <row r="262" spans="1:6" ht="15.75" thickBot="1" x14ac:dyDescent="0.3">
      <c r="A262" s="48">
        <v>11241</v>
      </c>
      <c r="B262" s="49">
        <v>2370</v>
      </c>
      <c r="C262" s="49">
        <v>2430</v>
      </c>
      <c r="D262" s="49">
        <v>2730</v>
      </c>
      <c r="E262" s="49">
        <v>3410</v>
      </c>
      <c r="F262" s="50">
        <v>3670</v>
      </c>
    </row>
    <row r="263" spans="1:6" ht="15.75" thickBot="1" x14ac:dyDescent="0.3">
      <c r="A263" s="48">
        <v>11242</v>
      </c>
      <c r="B263" s="49">
        <v>2370</v>
      </c>
      <c r="C263" s="49">
        <v>2430</v>
      </c>
      <c r="D263" s="49">
        <v>2730</v>
      </c>
      <c r="E263" s="49">
        <v>3410</v>
      </c>
      <c r="F263" s="50">
        <v>3670</v>
      </c>
    </row>
    <row r="264" spans="1:6" ht="15.75" thickBot="1" x14ac:dyDescent="0.3">
      <c r="A264" s="48">
        <v>11243</v>
      </c>
      <c r="B264" s="49">
        <v>2370</v>
      </c>
      <c r="C264" s="49">
        <v>2430</v>
      </c>
      <c r="D264" s="49">
        <v>2730</v>
      </c>
      <c r="E264" s="49">
        <v>3410</v>
      </c>
      <c r="F264" s="50">
        <v>3670</v>
      </c>
    </row>
    <row r="265" spans="1:6" ht="15.75" thickBot="1" x14ac:dyDescent="0.3">
      <c r="A265" s="48">
        <v>11247</v>
      </c>
      <c r="B265" s="49">
        <v>2370</v>
      </c>
      <c r="C265" s="49">
        <v>2430</v>
      </c>
      <c r="D265" s="49">
        <v>2730</v>
      </c>
      <c r="E265" s="49">
        <v>3410</v>
      </c>
      <c r="F265" s="50">
        <v>3670</v>
      </c>
    </row>
    <row r="266" spans="1:6" ht="15.75" thickBot="1" x14ac:dyDescent="0.3">
      <c r="A266" s="48">
        <v>11249</v>
      </c>
      <c r="B266" s="49">
        <v>2370</v>
      </c>
      <c r="C266" s="49">
        <v>2430</v>
      </c>
      <c r="D266" s="49">
        <v>2730</v>
      </c>
      <c r="E266" s="49">
        <v>3410</v>
      </c>
      <c r="F266" s="50">
        <v>3670</v>
      </c>
    </row>
    <row r="267" spans="1:6" ht="15.75" thickBot="1" x14ac:dyDescent="0.3">
      <c r="A267" s="48">
        <v>11252</v>
      </c>
      <c r="B267" s="49">
        <v>2370</v>
      </c>
      <c r="C267" s="49">
        <v>2430</v>
      </c>
      <c r="D267" s="49">
        <v>2730</v>
      </c>
      <c r="E267" s="49">
        <v>3410</v>
      </c>
      <c r="F267" s="50">
        <v>3670</v>
      </c>
    </row>
    <row r="268" spans="1:6" ht="15.75" thickBot="1" x14ac:dyDescent="0.3">
      <c r="A268" s="48">
        <v>11256</v>
      </c>
      <c r="B268" s="49">
        <v>2370</v>
      </c>
      <c r="C268" s="49">
        <v>2430</v>
      </c>
      <c r="D268" s="49">
        <v>2730</v>
      </c>
      <c r="E268" s="49">
        <v>3410</v>
      </c>
      <c r="F268" s="50">
        <v>3670</v>
      </c>
    </row>
    <row r="269" spans="1:6" ht="15.75" thickBot="1" x14ac:dyDescent="0.3">
      <c r="A269" s="48">
        <v>11351</v>
      </c>
      <c r="B269" s="49">
        <v>2440</v>
      </c>
      <c r="C269" s="49">
        <v>2510</v>
      </c>
      <c r="D269" s="49">
        <v>2820</v>
      </c>
      <c r="E269" s="49">
        <v>3520</v>
      </c>
      <c r="F269" s="50">
        <v>3790</v>
      </c>
    </row>
    <row r="270" spans="1:6" ht="15.75" thickBot="1" x14ac:dyDescent="0.3">
      <c r="A270" s="48">
        <v>11352</v>
      </c>
      <c r="B270" s="49">
        <v>2440</v>
      </c>
      <c r="C270" s="49">
        <v>2510</v>
      </c>
      <c r="D270" s="49">
        <v>2820</v>
      </c>
      <c r="E270" s="49">
        <v>3520</v>
      </c>
      <c r="F270" s="50">
        <v>3790</v>
      </c>
    </row>
    <row r="271" spans="1:6" ht="15.75" thickBot="1" x14ac:dyDescent="0.3">
      <c r="A271" s="48">
        <v>11354</v>
      </c>
      <c r="B271" s="49">
        <v>2390</v>
      </c>
      <c r="C271" s="49">
        <v>2460</v>
      </c>
      <c r="D271" s="49">
        <v>2760</v>
      </c>
      <c r="E271" s="49">
        <v>3440</v>
      </c>
      <c r="F271" s="50">
        <v>3710</v>
      </c>
    </row>
    <row r="272" spans="1:6" ht="15.75" thickBot="1" x14ac:dyDescent="0.3">
      <c r="A272" s="48">
        <v>11355</v>
      </c>
      <c r="B272" s="49">
        <v>2370</v>
      </c>
      <c r="C272" s="49">
        <v>2430</v>
      </c>
      <c r="D272" s="49">
        <v>2730</v>
      </c>
      <c r="E272" s="49">
        <v>3410</v>
      </c>
      <c r="F272" s="50">
        <v>3670</v>
      </c>
    </row>
    <row r="273" spans="1:6" ht="15.75" thickBot="1" x14ac:dyDescent="0.3">
      <c r="A273" s="48">
        <v>11356</v>
      </c>
      <c r="B273" s="49">
        <v>2630</v>
      </c>
      <c r="C273" s="49">
        <v>2700</v>
      </c>
      <c r="D273" s="49">
        <v>3030</v>
      </c>
      <c r="E273" s="49">
        <v>3780</v>
      </c>
      <c r="F273" s="50">
        <v>4070</v>
      </c>
    </row>
    <row r="274" spans="1:6" ht="15.75" thickBot="1" x14ac:dyDescent="0.3">
      <c r="A274" s="48">
        <v>11357</v>
      </c>
      <c r="B274" s="49">
        <v>2700</v>
      </c>
      <c r="C274" s="49">
        <v>2770</v>
      </c>
      <c r="D274" s="49">
        <v>3110</v>
      </c>
      <c r="E274" s="49">
        <v>3880</v>
      </c>
      <c r="F274" s="50">
        <v>4180</v>
      </c>
    </row>
    <row r="275" spans="1:6" ht="15.75" thickBot="1" x14ac:dyDescent="0.3">
      <c r="A275" s="48">
        <v>11358</v>
      </c>
      <c r="B275" s="49">
        <v>2520</v>
      </c>
      <c r="C275" s="49">
        <v>2590</v>
      </c>
      <c r="D275" s="49">
        <v>2910</v>
      </c>
      <c r="E275" s="49">
        <v>3630</v>
      </c>
      <c r="F275" s="50">
        <v>3910</v>
      </c>
    </row>
    <row r="276" spans="1:6" ht="15.75" thickBot="1" x14ac:dyDescent="0.3">
      <c r="A276" s="48">
        <v>11359</v>
      </c>
      <c r="B276" s="49">
        <v>2440</v>
      </c>
      <c r="C276" s="49">
        <v>2510</v>
      </c>
      <c r="D276" s="49">
        <v>2820</v>
      </c>
      <c r="E276" s="49">
        <v>3520</v>
      </c>
      <c r="F276" s="50">
        <v>3790</v>
      </c>
    </row>
    <row r="277" spans="1:6" ht="15.75" thickBot="1" x14ac:dyDescent="0.3">
      <c r="A277" s="48">
        <v>11360</v>
      </c>
      <c r="B277" s="49">
        <v>3110</v>
      </c>
      <c r="C277" s="49">
        <v>3200</v>
      </c>
      <c r="D277" s="49">
        <v>3590</v>
      </c>
      <c r="E277" s="49">
        <v>4480</v>
      </c>
      <c r="F277" s="50">
        <v>4830</v>
      </c>
    </row>
    <row r="278" spans="1:6" ht="15.75" thickBot="1" x14ac:dyDescent="0.3">
      <c r="A278" s="48">
        <v>11361</v>
      </c>
      <c r="B278" s="49">
        <v>2830</v>
      </c>
      <c r="C278" s="49">
        <v>2900</v>
      </c>
      <c r="D278" s="49">
        <v>3260</v>
      </c>
      <c r="E278" s="49">
        <v>4070</v>
      </c>
      <c r="F278" s="50">
        <v>4380</v>
      </c>
    </row>
    <row r="279" spans="1:6" ht="15.75" thickBot="1" x14ac:dyDescent="0.3">
      <c r="A279" s="48">
        <v>11362</v>
      </c>
      <c r="B279" s="49">
        <v>2950</v>
      </c>
      <c r="C279" s="49">
        <v>3030</v>
      </c>
      <c r="D279" s="49">
        <v>3400</v>
      </c>
      <c r="E279" s="49">
        <v>4240</v>
      </c>
      <c r="F279" s="50">
        <v>4570</v>
      </c>
    </row>
    <row r="280" spans="1:6" ht="15.75" thickBot="1" x14ac:dyDescent="0.3">
      <c r="A280" s="48">
        <v>11363</v>
      </c>
      <c r="B280" s="49">
        <v>3100</v>
      </c>
      <c r="C280" s="49">
        <v>3190</v>
      </c>
      <c r="D280" s="49">
        <v>3580</v>
      </c>
      <c r="E280" s="49">
        <v>4470</v>
      </c>
      <c r="F280" s="50">
        <v>4810</v>
      </c>
    </row>
    <row r="281" spans="1:6" ht="15.75" thickBot="1" x14ac:dyDescent="0.3">
      <c r="A281" s="48">
        <v>11364</v>
      </c>
      <c r="B281" s="49">
        <v>2750</v>
      </c>
      <c r="C281" s="49">
        <v>2820</v>
      </c>
      <c r="D281" s="49">
        <v>3170</v>
      </c>
      <c r="E281" s="49">
        <v>3960</v>
      </c>
      <c r="F281" s="50">
        <v>4260</v>
      </c>
    </row>
    <row r="282" spans="1:6" ht="15.75" thickBot="1" x14ac:dyDescent="0.3">
      <c r="A282" s="48">
        <v>11365</v>
      </c>
      <c r="B282" s="49">
        <v>2160</v>
      </c>
      <c r="C282" s="49">
        <v>2220</v>
      </c>
      <c r="D282" s="49">
        <v>2490</v>
      </c>
      <c r="E282" s="49">
        <v>3110</v>
      </c>
      <c r="F282" s="50">
        <v>3350</v>
      </c>
    </row>
    <row r="283" spans="1:6" ht="15.75" thickBot="1" x14ac:dyDescent="0.3">
      <c r="A283" s="48">
        <v>11366</v>
      </c>
      <c r="B283" s="49">
        <v>2550</v>
      </c>
      <c r="C283" s="49">
        <v>2620</v>
      </c>
      <c r="D283" s="49">
        <v>2940</v>
      </c>
      <c r="E283" s="49">
        <v>3670</v>
      </c>
      <c r="F283" s="50">
        <v>3950</v>
      </c>
    </row>
    <row r="284" spans="1:6" ht="15.75" thickBot="1" x14ac:dyDescent="0.3">
      <c r="A284" s="48">
        <v>11367</v>
      </c>
      <c r="B284" s="49">
        <v>2190</v>
      </c>
      <c r="C284" s="49">
        <v>2250</v>
      </c>
      <c r="D284" s="49">
        <v>2530</v>
      </c>
      <c r="E284" s="49">
        <v>3160</v>
      </c>
      <c r="F284" s="50">
        <v>3400</v>
      </c>
    </row>
    <row r="285" spans="1:6" ht="15.75" thickBot="1" x14ac:dyDescent="0.3">
      <c r="A285" s="48">
        <v>11368</v>
      </c>
      <c r="B285" s="49">
        <v>2500</v>
      </c>
      <c r="C285" s="49">
        <v>2570</v>
      </c>
      <c r="D285" s="49">
        <v>2880</v>
      </c>
      <c r="E285" s="49">
        <v>3590</v>
      </c>
      <c r="F285" s="50">
        <v>3870</v>
      </c>
    </row>
    <row r="286" spans="1:6" ht="15.75" thickBot="1" x14ac:dyDescent="0.3">
      <c r="A286" s="48">
        <v>11369</v>
      </c>
      <c r="B286" s="49">
        <v>2510</v>
      </c>
      <c r="C286" s="49">
        <v>2570</v>
      </c>
      <c r="D286" s="49">
        <v>2890</v>
      </c>
      <c r="E286" s="49">
        <v>3610</v>
      </c>
      <c r="F286" s="50">
        <v>3890</v>
      </c>
    </row>
    <row r="287" spans="1:6" ht="15.75" thickBot="1" x14ac:dyDescent="0.3">
      <c r="A287" s="48">
        <v>11370</v>
      </c>
      <c r="B287" s="49">
        <v>2570</v>
      </c>
      <c r="C287" s="49">
        <v>2650</v>
      </c>
      <c r="D287" s="49">
        <v>2970</v>
      </c>
      <c r="E287" s="49">
        <v>3710</v>
      </c>
      <c r="F287" s="50">
        <v>3990</v>
      </c>
    </row>
    <row r="288" spans="1:6" ht="15.75" thickBot="1" x14ac:dyDescent="0.3">
      <c r="A288" s="48">
        <v>11371</v>
      </c>
      <c r="B288" s="49">
        <v>2440</v>
      </c>
      <c r="C288" s="49">
        <v>2510</v>
      </c>
      <c r="D288" s="49">
        <v>2820</v>
      </c>
      <c r="E288" s="49">
        <v>3520</v>
      </c>
      <c r="F288" s="50">
        <v>3790</v>
      </c>
    </row>
    <row r="289" spans="1:6" ht="15.75" thickBot="1" x14ac:dyDescent="0.3">
      <c r="A289" s="48">
        <v>11372</v>
      </c>
      <c r="B289" s="49">
        <v>2420</v>
      </c>
      <c r="C289" s="49">
        <v>2490</v>
      </c>
      <c r="D289" s="49">
        <v>2790</v>
      </c>
      <c r="E289" s="49">
        <v>3480</v>
      </c>
      <c r="F289" s="50">
        <v>3750</v>
      </c>
    </row>
    <row r="290" spans="1:6" ht="15.75" thickBot="1" x14ac:dyDescent="0.3">
      <c r="A290" s="48">
        <v>11373</v>
      </c>
      <c r="B290" s="49">
        <v>2500</v>
      </c>
      <c r="C290" s="49">
        <v>2570</v>
      </c>
      <c r="D290" s="49">
        <v>2880</v>
      </c>
      <c r="E290" s="49">
        <v>3590</v>
      </c>
      <c r="F290" s="50">
        <v>3870</v>
      </c>
    </row>
    <row r="291" spans="1:6" ht="15.75" thickBot="1" x14ac:dyDescent="0.3">
      <c r="A291" s="48">
        <v>11374</v>
      </c>
      <c r="B291" s="49">
        <v>2860</v>
      </c>
      <c r="C291" s="49">
        <v>2940</v>
      </c>
      <c r="D291" s="49">
        <v>3300</v>
      </c>
      <c r="E291" s="49">
        <v>4120</v>
      </c>
      <c r="F291" s="50">
        <v>4440</v>
      </c>
    </row>
    <row r="292" spans="1:6" ht="15.75" thickBot="1" x14ac:dyDescent="0.3">
      <c r="A292" s="48">
        <v>11375</v>
      </c>
      <c r="B292" s="49">
        <v>2930</v>
      </c>
      <c r="C292" s="49">
        <v>3010</v>
      </c>
      <c r="D292" s="49">
        <v>3380</v>
      </c>
      <c r="E292" s="49">
        <v>4220</v>
      </c>
      <c r="F292" s="50">
        <v>4540</v>
      </c>
    </row>
    <row r="293" spans="1:6" ht="15.75" thickBot="1" x14ac:dyDescent="0.3">
      <c r="A293" s="48">
        <v>11377</v>
      </c>
      <c r="B293" s="49">
        <v>2500</v>
      </c>
      <c r="C293" s="49">
        <v>2570</v>
      </c>
      <c r="D293" s="49">
        <v>2880</v>
      </c>
      <c r="E293" s="49">
        <v>3590</v>
      </c>
      <c r="F293" s="50">
        <v>3870</v>
      </c>
    </row>
    <row r="294" spans="1:6" ht="15.75" thickBot="1" x14ac:dyDescent="0.3">
      <c r="A294" s="48">
        <v>11378</v>
      </c>
      <c r="B294" s="49">
        <v>2480</v>
      </c>
      <c r="C294" s="49">
        <v>2550</v>
      </c>
      <c r="D294" s="49">
        <v>2860</v>
      </c>
      <c r="E294" s="49">
        <v>3570</v>
      </c>
      <c r="F294" s="50">
        <v>3850</v>
      </c>
    </row>
    <row r="295" spans="1:6" ht="15.75" thickBot="1" x14ac:dyDescent="0.3">
      <c r="A295" s="48">
        <v>11379</v>
      </c>
      <c r="B295" s="49">
        <v>2550</v>
      </c>
      <c r="C295" s="49">
        <v>2620</v>
      </c>
      <c r="D295" s="49">
        <v>2940</v>
      </c>
      <c r="E295" s="49">
        <v>3670</v>
      </c>
      <c r="F295" s="50">
        <v>3950</v>
      </c>
    </row>
    <row r="296" spans="1:6" ht="15.75" thickBot="1" x14ac:dyDescent="0.3">
      <c r="A296" s="48">
        <v>11380</v>
      </c>
      <c r="B296" s="49">
        <v>2440</v>
      </c>
      <c r="C296" s="49">
        <v>2510</v>
      </c>
      <c r="D296" s="49">
        <v>2820</v>
      </c>
      <c r="E296" s="49">
        <v>3520</v>
      </c>
      <c r="F296" s="50">
        <v>3790</v>
      </c>
    </row>
    <row r="297" spans="1:6" ht="15.75" thickBot="1" x14ac:dyDescent="0.3">
      <c r="A297" s="48">
        <v>11381</v>
      </c>
      <c r="B297" s="49">
        <v>2440</v>
      </c>
      <c r="C297" s="49">
        <v>2510</v>
      </c>
      <c r="D297" s="49">
        <v>2820</v>
      </c>
      <c r="E297" s="49">
        <v>3520</v>
      </c>
      <c r="F297" s="50">
        <v>3790</v>
      </c>
    </row>
    <row r="298" spans="1:6" ht="15.75" thickBot="1" x14ac:dyDescent="0.3">
      <c r="A298" s="48">
        <v>11385</v>
      </c>
      <c r="B298" s="49">
        <v>2310</v>
      </c>
      <c r="C298" s="49">
        <v>2370</v>
      </c>
      <c r="D298" s="49">
        <v>2660</v>
      </c>
      <c r="E298" s="49">
        <v>3320</v>
      </c>
      <c r="F298" s="50">
        <v>3580</v>
      </c>
    </row>
    <row r="299" spans="1:6" ht="15.75" thickBot="1" x14ac:dyDescent="0.3">
      <c r="A299" s="48">
        <v>11386</v>
      </c>
      <c r="B299" s="49">
        <v>2440</v>
      </c>
      <c r="C299" s="49">
        <v>2510</v>
      </c>
      <c r="D299" s="49">
        <v>2820</v>
      </c>
      <c r="E299" s="49">
        <v>3520</v>
      </c>
      <c r="F299" s="50">
        <v>3790</v>
      </c>
    </row>
    <row r="300" spans="1:6" ht="15.75" thickBot="1" x14ac:dyDescent="0.3">
      <c r="A300" s="48">
        <v>11411</v>
      </c>
      <c r="B300" s="49">
        <v>2240</v>
      </c>
      <c r="C300" s="49">
        <v>2300</v>
      </c>
      <c r="D300" s="49">
        <v>2580</v>
      </c>
      <c r="E300" s="49">
        <v>3220</v>
      </c>
      <c r="F300" s="50">
        <v>3470</v>
      </c>
    </row>
    <row r="301" spans="1:6" ht="15.75" thickBot="1" x14ac:dyDescent="0.3">
      <c r="A301" s="48">
        <v>11412</v>
      </c>
      <c r="B301" s="49">
        <v>2240</v>
      </c>
      <c r="C301" s="49">
        <v>2300</v>
      </c>
      <c r="D301" s="49">
        <v>2580</v>
      </c>
      <c r="E301" s="49">
        <v>3220</v>
      </c>
      <c r="F301" s="50">
        <v>3470</v>
      </c>
    </row>
    <row r="302" spans="1:6" ht="15.75" thickBot="1" x14ac:dyDescent="0.3">
      <c r="A302" s="48">
        <v>11413</v>
      </c>
      <c r="B302" s="49">
        <v>2380</v>
      </c>
      <c r="C302" s="49">
        <v>2440</v>
      </c>
      <c r="D302" s="49">
        <v>2740</v>
      </c>
      <c r="E302" s="49">
        <v>3420</v>
      </c>
      <c r="F302" s="50">
        <v>3680</v>
      </c>
    </row>
    <row r="303" spans="1:6" ht="15.75" thickBot="1" x14ac:dyDescent="0.3">
      <c r="A303" s="48">
        <v>11414</v>
      </c>
      <c r="B303" s="49">
        <v>2460</v>
      </c>
      <c r="C303" s="49">
        <v>2530</v>
      </c>
      <c r="D303" s="49">
        <v>2840</v>
      </c>
      <c r="E303" s="49">
        <v>3540</v>
      </c>
      <c r="F303" s="50">
        <v>3820</v>
      </c>
    </row>
    <row r="304" spans="1:6" ht="15.75" thickBot="1" x14ac:dyDescent="0.3">
      <c r="A304" s="48">
        <v>11415</v>
      </c>
      <c r="B304" s="49">
        <v>2580</v>
      </c>
      <c r="C304" s="49">
        <v>2650</v>
      </c>
      <c r="D304" s="49">
        <v>2980</v>
      </c>
      <c r="E304" s="49">
        <v>3720</v>
      </c>
      <c r="F304" s="50">
        <v>4010</v>
      </c>
    </row>
    <row r="305" spans="1:6" ht="15.75" thickBot="1" x14ac:dyDescent="0.3">
      <c r="A305" s="48">
        <v>11416</v>
      </c>
      <c r="B305" s="49">
        <v>2230</v>
      </c>
      <c r="C305" s="49">
        <v>2290</v>
      </c>
      <c r="D305" s="49">
        <v>2570</v>
      </c>
      <c r="E305" s="49">
        <v>3210</v>
      </c>
      <c r="F305" s="50">
        <v>3460</v>
      </c>
    </row>
    <row r="306" spans="1:6" ht="15.75" thickBot="1" x14ac:dyDescent="0.3">
      <c r="A306" s="48">
        <v>11417</v>
      </c>
      <c r="B306" s="49">
        <v>2440</v>
      </c>
      <c r="C306" s="49">
        <v>2500</v>
      </c>
      <c r="D306" s="49">
        <v>2810</v>
      </c>
      <c r="E306" s="49">
        <v>3510</v>
      </c>
      <c r="F306" s="50">
        <v>3780</v>
      </c>
    </row>
    <row r="307" spans="1:6" ht="15.75" thickBot="1" x14ac:dyDescent="0.3">
      <c r="A307" s="48">
        <v>11418</v>
      </c>
      <c r="B307" s="49">
        <v>2370</v>
      </c>
      <c r="C307" s="49">
        <v>2430</v>
      </c>
      <c r="D307" s="49">
        <v>2730</v>
      </c>
      <c r="E307" s="49">
        <v>3410</v>
      </c>
      <c r="F307" s="50">
        <v>3670</v>
      </c>
    </row>
    <row r="308" spans="1:6" ht="15.75" thickBot="1" x14ac:dyDescent="0.3">
      <c r="A308" s="48">
        <v>11419</v>
      </c>
      <c r="B308" s="49">
        <v>2420</v>
      </c>
      <c r="C308" s="49">
        <v>2490</v>
      </c>
      <c r="D308" s="49">
        <v>2790</v>
      </c>
      <c r="E308" s="49">
        <v>3480</v>
      </c>
      <c r="F308" s="50">
        <v>3750</v>
      </c>
    </row>
    <row r="309" spans="1:6" ht="15.75" thickBot="1" x14ac:dyDescent="0.3">
      <c r="A309" s="48">
        <v>11420</v>
      </c>
      <c r="B309" s="49">
        <v>2530</v>
      </c>
      <c r="C309" s="49">
        <v>2600</v>
      </c>
      <c r="D309" s="49">
        <v>2920</v>
      </c>
      <c r="E309" s="49">
        <v>3640</v>
      </c>
      <c r="F309" s="50">
        <v>3930</v>
      </c>
    </row>
    <row r="310" spans="1:6" ht="15.75" thickBot="1" x14ac:dyDescent="0.3">
      <c r="A310" s="48">
        <v>11421</v>
      </c>
      <c r="B310" s="49">
        <v>2490</v>
      </c>
      <c r="C310" s="49">
        <v>2560</v>
      </c>
      <c r="D310" s="49">
        <v>2870</v>
      </c>
      <c r="E310" s="49">
        <v>3580</v>
      </c>
      <c r="F310" s="50">
        <v>3860</v>
      </c>
    </row>
    <row r="311" spans="1:6" ht="15.75" thickBot="1" x14ac:dyDescent="0.3">
      <c r="A311" s="48">
        <v>11422</v>
      </c>
      <c r="B311" s="49">
        <v>2750</v>
      </c>
      <c r="C311" s="49">
        <v>2820</v>
      </c>
      <c r="D311" s="49">
        <v>3170</v>
      </c>
      <c r="E311" s="49">
        <v>3960</v>
      </c>
      <c r="F311" s="50">
        <v>4260</v>
      </c>
    </row>
    <row r="312" spans="1:6" ht="15.75" thickBot="1" x14ac:dyDescent="0.3">
      <c r="A312" s="48">
        <v>11423</v>
      </c>
      <c r="B312" s="49">
        <v>2120</v>
      </c>
      <c r="C312" s="49">
        <v>2180</v>
      </c>
      <c r="D312" s="49">
        <v>2450</v>
      </c>
      <c r="E312" s="49">
        <v>3060</v>
      </c>
      <c r="F312" s="50">
        <v>3290</v>
      </c>
    </row>
    <row r="313" spans="1:6" ht="15.75" thickBot="1" x14ac:dyDescent="0.3">
      <c r="A313" s="48">
        <v>11424</v>
      </c>
      <c r="B313" s="49">
        <v>2440</v>
      </c>
      <c r="C313" s="49">
        <v>2510</v>
      </c>
      <c r="D313" s="49">
        <v>2820</v>
      </c>
      <c r="E313" s="49">
        <v>3520</v>
      </c>
      <c r="F313" s="50">
        <v>3790</v>
      </c>
    </row>
    <row r="314" spans="1:6" ht="15.75" thickBot="1" x14ac:dyDescent="0.3">
      <c r="A314" s="48">
        <v>11425</v>
      </c>
      <c r="B314" s="49">
        <v>2370</v>
      </c>
      <c r="C314" s="49">
        <v>2430</v>
      </c>
      <c r="D314" s="49">
        <v>2730</v>
      </c>
      <c r="E314" s="49">
        <v>3410</v>
      </c>
      <c r="F314" s="50">
        <v>3670</v>
      </c>
    </row>
    <row r="315" spans="1:6" ht="15.75" thickBot="1" x14ac:dyDescent="0.3">
      <c r="A315" s="48">
        <v>11426</v>
      </c>
      <c r="B315" s="49">
        <v>2700</v>
      </c>
      <c r="C315" s="49">
        <v>2770</v>
      </c>
      <c r="D315" s="49">
        <v>3110</v>
      </c>
      <c r="E315" s="49">
        <v>3880</v>
      </c>
      <c r="F315" s="50">
        <v>4180</v>
      </c>
    </row>
    <row r="316" spans="1:6" ht="15.75" thickBot="1" x14ac:dyDescent="0.3">
      <c r="A316" s="48">
        <v>11427</v>
      </c>
      <c r="B316" s="49">
        <v>2180</v>
      </c>
      <c r="C316" s="49">
        <v>2240</v>
      </c>
      <c r="D316" s="49">
        <v>2520</v>
      </c>
      <c r="E316" s="49">
        <v>3140</v>
      </c>
      <c r="F316" s="50">
        <v>3390</v>
      </c>
    </row>
    <row r="317" spans="1:6" ht="15.75" thickBot="1" x14ac:dyDescent="0.3">
      <c r="A317" s="48">
        <v>11428</v>
      </c>
      <c r="B317" s="49">
        <v>2220</v>
      </c>
      <c r="C317" s="49">
        <v>2280</v>
      </c>
      <c r="D317" s="49">
        <v>2560</v>
      </c>
      <c r="E317" s="49">
        <v>3190</v>
      </c>
      <c r="F317" s="50">
        <v>3440</v>
      </c>
    </row>
    <row r="318" spans="1:6" ht="15.75" thickBot="1" x14ac:dyDescent="0.3">
      <c r="A318" s="48">
        <v>11429</v>
      </c>
      <c r="B318" s="49">
        <v>2220</v>
      </c>
      <c r="C318" s="49">
        <v>2280</v>
      </c>
      <c r="D318" s="49">
        <v>2560</v>
      </c>
      <c r="E318" s="49">
        <v>3190</v>
      </c>
      <c r="F318" s="50">
        <v>3440</v>
      </c>
    </row>
    <row r="319" spans="1:6" ht="15.75" thickBot="1" x14ac:dyDescent="0.3">
      <c r="A319" s="48">
        <v>11430</v>
      </c>
      <c r="B319" s="49">
        <v>2160</v>
      </c>
      <c r="C319" s="49">
        <v>2270</v>
      </c>
      <c r="D319" s="49">
        <v>2560</v>
      </c>
      <c r="E319" s="49">
        <v>3220</v>
      </c>
      <c r="F319" s="50">
        <v>3470</v>
      </c>
    </row>
    <row r="320" spans="1:6" ht="15.75" thickBot="1" x14ac:dyDescent="0.3">
      <c r="A320" s="48">
        <v>11431</v>
      </c>
      <c r="B320" s="49">
        <v>2440</v>
      </c>
      <c r="C320" s="49">
        <v>2510</v>
      </c>
      <c r="D320" s="49">
        <v>2820</v>
      </c>
      <c r="E320" s="49">
        <v>3520</v>
      </c>
      <c r="F320" s="50">
        <v>3790</v>
      </c>
    </row>
    <row r="321" spans="1:6" ht="15.75" thickBot="1" x14ac:dyDescent="0.3">
      <c r="A321" s="48">
        <v>11432</v>
      </c>
      <c r="B321" s="49">
        <v>2570</v>
      </c>
      <c r="C321" s="49">
        <v>2650</v>
      </c>
      <c r="D321" s="49">
        <v>2970</v>
      </c>
      <c r="E321" s="49">
        <v>3710</v>
      </c>
      <c r="F321" s="50">
        <v>3990</v>
      </c>
    </row>
    <row r="322" spans="1:6" ht="15.75" thickBot="1" x14ac:dyDescent="0.3">
      <c r="A322" s="48">
        <v>11433</v>
      </c>
      <c r="B322" s="49">
        <v>2180</v>
      </c>
      <c r="C322" s="49">
        <v>2240</v>
      </c>
      <c r="D322" s="49">
        <v>2510</v>
      </c>
      <c r="E322" s="49">
        <v>3130</v>
      </c>
      <c r="F322" s="50">
        <v>3370</v>
      </c>
    </row>
    <row r="323" spans="1:6" ht="15.75" thickBot="1" x14ac:dyDescent="0.3">
      <c r="A323" s="48">
        <v>11434</v>
      </c>
      <c r="B323" s="49">
        <v>1920</v>
      </c>
      <c r="C323" s="49">
        <v>1960</v>
      </c>
      <c r="D323" s="49">
        <v>2210</v>
      </c>
      <c r="E323" s="49">
        <v>2780</v>
      </c>
      <c r="F323" s="50">
        <v>2990</v>
      </c>
    </row>
    <row r="324" spans="1:6" ht="15.75" thickBot="1" x14ac:dyDescent="0.3">
      <c r="A324" s="48">
        <v>11435</v>
      </c>
      <c r="B324" s="49">
        <v>2310</v>
      </c>
      <c r="C324" s="49">
        <v>2370</v>
      </c>
      <c r="D324" s="49">
        <v>2660</v>
      </c>
      <c r="E324" s="49">
        <v>3320</v>
      </c>
      <c r="F324" s="50">
        <v>3580</v>
      </c>
    </row>
    <row r="325" spans="1:6" ht="15.75" thickBot="1" x14ac:dyDescent="0.3">
      <c r="A325" s="48">
        <v>11436</v>
      </c>
      <c r="B325" s="49">
        <v>2490</v>
      </c>
      <c r="C325" s="49">
        <v>2560</v>
      </c>
      <c r="D325" s="49">
        <v>2870</v>
      </c>
      <c r="E325" s="49">
        <v>3580</v>
      </c>
      <c r="F325" s="50">
        <v>3860</v>
      </c>
    </row>
    <row r="326" spans="1:6" ht="15.75" thickBot="1" x14ac:dyDescent="0.3">
      <c r="A326" s="48">
        <v>11439</v>
      </c>
      <c r="B326" s="49">
        <v>2440</v>
      </c>
      <c r="C326" s="49">
        <v>2510</v>
      </c>
      <c r="D326" s="49">
        <v>2820</v>
      </c>
      <c r="E326" s="49">
        <v>3520</v>
      </c>
      <c r="F326" s="50">
        <v>3790</v>
      </c>
    </row>
    <row r="327" spans="1:6" ht="15.75" thickBot="1" x14ac:dyDescent="0.3">
      <c r="A327" s="48">
        <v>11451</v>
      </c>
      <c r="B327" s="49">
        <v>2440</v>
      </c>
      <c r="C327" s="49">
        <v>2510</v>
      </c>
      <c r="D327" s="49">
        <v>2820</v>
      </c>
      <c r="E327" s="49">
        <v>3520</v>
      </c>
      <c r="F327" s="50">
        <v>3790</v>
      </c>
    </row>
    <row r="328" spans="1:6" ht="15.75" thickBot="1" x14ac:dyDescent="0.3">
      <c r="A328" s="48">
        <v>11559</v>
      </c>
      <c r="B328" s="49">
        <v>1920</v>
      </c>
      <c r="C328" s="49">
        <v>2100</v>
      </c>
      <c r="D328" s="49">
        <v>2460</v>
      </c>
      <c r="E328" s="49">
        <v>3180</v>
      </c>
      <c r="F328" s="50">
        <v>3450</v>
      </c>
    </row>
    <row r="329" spans="1:6" ht="15.75" thickBot="1" x14ac:dyDescent="0.3">
      <c r="A329" s="48">
        <v>11580</v>
      </c>
      <c r="B329" s="49">
        <v>1920</v>
      </c>
      <c r="C329" s="49">
        <v>2060</v>
      </c>
      <c r="D329" s="49">
        <v>2410</v>
      </c>
      <c r="E329" s="49">
        <v>3120</v>
      </c>
      <c r="F329" s="50">
        <v>3380</v>
      </c>
    </row>
    <row r="330" spans="1:6" ht="15.75" thickBot="1" x14ac:dyDescent="0.3">
      <c r="A330" s="48">
        <v>11691</v>
      </c>
      <c r="B330" s="49">
        <v>2330</v>
      </c>
      <c r="C330" s="49">
        <v>2400</v>
      </c>
      <c r="D330" s="49">
        <v>2690</v>
      </c>
      <c r="E330" s="49">
        <v>3360</v>
      </c>
      <c r="F330" s="50">
        <v>3620</v>
      </c>
    </row>
    <row r="331" spans="1:6" ht="15.75" thickBot="1" x14ac:dyDescent="0.3">
      <c r="A331" s="48">
        <v>11692</v>
      </c>
      <c r="B331" s="49">
        <v>2090</v>
      </c>
      <c r="C331" s="49">
        <v>2150</v>
      </c>
      <c r="D331" s="49">
        <v>2410</v>
      </c>
      <c r="E331" s="49">
        <v>3010</v>
      </c>
      <c r="F331" s="50">
        <v>3240</v>
      </c>
    </row>
    <row r="332" spans="1:6" ht="15.75" thickBot="1" x14ac:dyDescent="0.3">
      <c r="A332" s="48">
        <v>11693</v>
      </c>
      <c r="B332" s="49">
        <v>1920</v>
      </c>
      <c r="C332" s="49">
        <v>1960</v>
      </c>
      <c r="D332" s="49">
        <v>2210</v>
      </c>
      <c r="E332" s="49">
        <v>2780</v>
      </c>
      <c r="F332" s="50">
        <v>2990</v>
      </c>
    </row>
    <row r="333" spans="1:6" ht="15.75" thickBot="1" x14ac:dyDescent="0.3">
      <c r="A333" s="48">
        <v>11694</v>
      </c>
      <c r="B333" s="49">
        <v>2150</v>
      </c>
      <c r="C333" s="49">
        <v>2210</v>
      </c>
      <c r="D333" s="49">
        <v>2480</v>
      </c>
      <c r="E333" s="49">
        <v>3090</v>
      </c>
      <c r="F333" s="50">
        <v>3330</v>
      </c>
    </row>
    <row r="334" spans="1:6" ht="15.75" thickBot="1" x14ac:dyDescent="0.3">
      <c r="A334" s="48">
        <v>11697</v>
      </c>
      <c r="B334" s="49">
        <v>2150</v>
      </c>
      <c r="C334" s="49">
        <v>2210</v>
      </c>
      <c r="D334" s="49">
        <v>2480</v>
      </c>
      <c r="E334" s="49">
        <v>3090</v>
      </c>
      <c r="F334" s="50">
        <v>3330</v>
      </c>
    </row>
    <row r="335" spans="1:6" ht="15.75" thickBot="1" x14ac:dyDescent="0.3">
      <c r="A335" s="48">
        <v>12524</v>
      </c>
      <c r="B335" s="49">
        <v>1920</v>
      </c>
      <c r="C335" s="49">
        <v>1960</v>
      </c>
      <c r="D335" s="49">
        <v>2210</v>
      </c>
      <c r="E335" s="49">
        <v>2780</v>
      </c>
      <c r="F335" s="50">
        <v>2990</v>
      </c>
    </row>
    <row r="336" spans="1:6" ht="15.75" thickBot="1" x14ac:dyDescent="0.3">
      <c r="A336" s="48">
        <v>12531</v>
      </c>
      <c r="B336" s="49">
        <v>1920</v>
      </c>
      <c r="C336" s="49">
        <v>1960</v>
      </c>
      <c r="D336" s="49">
        <v>2210</v>
      </c>
      <c r="E336" s="49">
        <v>2780</v>
      </c>
      <c r="F336" s="50">
        <v>2990</v>
      </c>
    </row>
    <row r="337" spans="1:6" ht="15.75" thickBot="1" x14ac:dyDescent="0.3">
      <c r="A337" s="48">
        <v>12533</v>
      </c>
      <c r="B337" s="49">
        <v>1920</v>
      </c>
      <c r="C337" s="49">
        <v>1960</v>
      </c>
      <c r="D337" s="49">
        <v>2210</v>
      </c>
      <c r="E337" s="49">
        <v>2780</v>
      </c>
      <c r="F337" s="50">
        <v>2990</v>
      </c>
    </row>
    <row r="338" spans="1:6" ht="15.75" thickBot="1" x14ac:dyDescent="0.3">
      <c r="A338" s="48">
        <v>12563</v>
      </c>
      <c r="B338" s="49">
        <v>1960</v>
      </c>
      <c r="C338" s="49">
        <v>2010</v>
      </c>
      <c r="D338" s="49">
        <v>2260</v>
      </c>
      <c r="E338" s="49">
        <v>2820</v>
      </c>
      <c r="F338" s="50">
        <v>3040</v>
      </c>
    </row>
    <row r="339" spans="1:6" ht="15.75" thickBot="1" x14ac:dyDescent="0.3">
      <c r="A339" s="48">
        <v>12564</v>
      </c>
      <c r="B339" s="49">
        <v>1920</v>
      </c>
      <c r="C339" s="49">
        <v>1960</v>
      </c>
      <c r="D339" s="49">
        <v>2210</v>
      </c>
      <c r="E339" s="49">
        <v>2780</v>
      </c>
      <c r="F339" s="50">
        <v>2990</v>
      </c>
    </row>
    <row r="340" spans="1:6" x14ac:dyDescent="0.25">
      <c r="A340" s="51">
        <v>12582</v>
      </c>
      <c r="B340" s="52">
        <v>1920</v>
      </c>
      <c r="C340" s="52">
        <v>1960</v>
      </c>
      <c r="D340" s="52">
        <v>2210</v>
      </c>
      <c r="E340" s="52">
        <v>2780</v>
      </c>
      <c r="F340" s="52">
        <v>2990</v>
      </c>
    </row>
    <row r="341" spans="1:6" x14ac:dyDescent="0.25">
      <c r="A341" s="51"/>
      <c r="B341" s="52"/>
      <c r="C341" s="52"/>
      <c r="D341" s="52"/>
      <c r="E341" s="52"/>
      <c r="F341" s="52"/>
    </row>
    <row r="342" spans="1:6" x14ac:dyDescent="0.25">
      <c r="A342" s="51"/>
      <c r="B342" s="52"/>
      <c r="C342" s="52"/>
      <c r="D342" s="52"/>
      <c r="E342" s="52"/>
      <c r="F342" s="52"/>
    </row>
    <row r="343" spans="1:6" x14ac:dyDescent="0.25">
      <c r="A343" s="51"/>
      <c r="B343" s="52"/>
      <c r="C343" s="52"/>
      <c r="D343" s="52"/>
      <c r="E343" s="52"/>
      <c r="F343" s="52"/>
    </row>
    <row r="344" spans="1:6" x14ac:dyDescent="0.25">
      <c r="A344" s="51"/>
      <c r="B344" s="52"/>
      <c r="C344" s="52"/>
      <c r="D344" s="52"/>
      <c r="E344" s="52"/>
      <c r="F344" s="52"/>
    </row>
    <row r="345" spans="1:6" x14ac:dyDescent="0.25">
      <c r="A345" s="51"/>
      <c r="B345" s="52"/>
      <c r="C345" s="52"/>
      <c r="D345" s="52"/>
      <c r="E345" s="52"/>
      <c r="F345" s="52"/>
    </row>
    <row r="346" spans="1:6" x14ac:dyDescent="0.25">
      <c r="A346" s="51"/>
      <c r="B346" s="52"/>
      <c r="C346" s="52"/>
      <c r="D346" s="52"/>
      <c r="E346" s="52"/>
      <c r="F346" s="52"/>
    </row>
    <row r="347" spans="1:6" x14ac:dyDescent="0.25">
      <c r="A347" s="51"/>
      <c r="B347" s="52"/>
      <c r="C347" s="52"/>
      <c r="D347" s="52"/>
      <c r="E347" s="52"/>
      <c r="F347" s="52"/>
    </row>
    <row r="348" spans="1:6" x14ac:dyDescent="0.25">
      <c r="A348" s="51"/>
      <c r="B348" s="52"/>
      <c r="C348" s="52"/>
      <c r="D348" s="52"/>
      <c r="E348" s="52"/>
      <c r="F348" s="52"/>
    </row>
    <row r="349" spans="1:6" x14ac:dyDescent="0.25">
      <c r="A349" s="51"/>
      <c r="B349" s="52"/>
      <c r="C349" s="52"/>
      <c r="D349" s="52"/>
      <c r="E349" s="52"/>
      <c r="F349" s="52"/>
    </row>
    <row r="350" spans="1:6" x14ac:dyDescent="0.25">
      <c r="A350" s="51"/>
      <c r="B350" s="52"/>
      <c r="C350" s="52"/>
      <c r="D350" s="52"/>
      <c r="E350" s="52"/>
      <c r="F350" s="52"/>
    </row>
    <row r="351" spans="1:6" x14ac:dyDescent="0.25">
      <c r="A351" s="51"/>
      <c r="B351" s="52"/>
      <c r="C351" s="52"/>
      <c r="D351" s="52"/>
      <c r="E351" s="52"/>
      <c r="F351" s="52"/>
    </row>
    <row r="352" spans="1:6" x14ac:dyDescent="0.25">
      <c r="A352" s="51"/>
      <c r="B352" s="52"/>
      <c r="C352" s="52"/>
      <c r="D352" s="52"/>
      <c r="E352" s="52"/>
      <c r="F352" s="52"/>
    </row>
    <row r="353" spans="1:6" x14ac:dyDescent="0.25">
      <c r="A353" s="51"/>
      <c r="B353" s="52"/>
      <c r="C353" s="52"/>
      <c r="D353" s="52"/>
      <c r="E353" s="52"/>
      <c r="F353" s="52"/>
    </row>
    <row r="354" spans="1:6" x14ac:dyDescent="0.25">
      <c r="A354" s="51"/>
      <c r="B354" s="52"/>
      <c r="C354" s="52"/>
      <c r="D354" s="52"/>
      <c r="E354" s="52"/>
      <c r="F354" s="52"/>
    </row>
    <row r="355" spans="1:6" x14ac:dyDescent="0.25">
      <c r="A355" s="51"/>
      <c r="B355" s="52"/>
      <c r="C355" s="52"/>
      <c r="D355" s="52"/>
      <c r="E355" s="52"/>
      <c r="F355" s="52"/>
    </row>
    <row r="356" spans="1:6" x14ac:dyDescent="0.25">
      <c r="A356" s="51"/>
      <c r="B356" s="52"/>
      <c r="C356" s="52"/>
      <c r="D356" s="52"/>
      <c r="E356" s="52"/>
      <c r="F356" s="52"/>
    </row>
    <row r="357" spans="1:6" x14ac:dyDescent="0.25">
      <c r="A357" s="51"/>
      <c r="B357" s="52"/>
      <c r="C357" s="52"/>
      <c r="D357" s="52"/>
      <c r="E357" s="52"/>
      <c r="F357" s="52"/>
    </row>
    <row r="358" spans="1:6" x14ac:dyDescent="0.25">
      <c r="A358" s="53"/>
      <c r="B358" s="53"/>
      <c r="C358" s="53"/>
      <c r="D358" s="54"/>
      <c r="E358" s="54"/>
      <c r="F358" s="54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"/>
  <sheetViews>
    <sheetView workbookViewId="0">
      <selection activeCell="H2" sqref="H2"/>
    </sheetView>
  </sheetViews>
  <sheetFormatPr defaultRowHeight="15" x14ac:dyDescent="0.25"/>
  <sheetData>
    <row r="1" spans="1:10" x14ac:dyDescent="0.25">
      <c r="A1" s="2" t="s">
        <v>0</v>
      </c>
      <c r="B1" s="2" t="s">
        <v>15</v>
      </c>
      <c r="C1" s="2" t="s">
        <v>16</v>
      </c>
      <c r="D1" s="2" t="s">
        <v>17</v>
      </c>
      <c r="E1" s="2" t="s">
        <v>18</v>
      </c>
      <c r="F1" s="2" t="s">
        <v>19</v>
      </c>
      <c r="G1" s="2" t="s">
        <v>20</v>
      </c>
      <c r="H1" s="2" t="s">
        <v>21</v>
      </c>
      <c r="I1" s="2" t="s">
        <v>22</v>
      </c>
      <c r="J1" s="2" t="s">
        <v>23</v>
      </c>
    </row>
    <row r="2" spans="1:10" x14ac:dyDescent="0.25">
      <c r="A2" s="1">
        <f>ROUNDDOWN(B2*0.75,0)</f>
        <v>1789</v>
      </c>
      <c r="B2" s="1">
        <v>2386</v>
      </c>
      <c r="C2" s="1">
        <v>2451</v>
      </c>
      <c r="D2" s="1">
        <v>2752</v>
      </c>
      <c r="E2" s="1">
        <v>3434</v>
      </c>
      <c r="F2" s="1">
        <v>3700</v>
      </c>
      <c r="G2" s="1">
        <f>ROUNDDOWN(F2*1.15,0)</f>
        <v>4255</v>
      </c>
      <c r="H2" s="1">
        <f>ROUNDDOWN(F2*1.3,0)</f>
        <v>4810</v>
      </c>
      <c r="I2" s="1">
        <f>ROUNDDOWN(F2*1.45,0)</f>
        <v>5365</v>
      </c>
      <c r="J2" s="1">
        <f>ROUNDDOWN(F2*1.6,0)</f>
        <v>5920</v>
      </c>
    </row>
    <row r="3" spans="1:10" x14ac:dyDescent="0.25">
      <c r="G3" s="1"/>
      <c r="H3" s="1"/>
      <c r="I3" s="1"/>
      <c r="J3" s="1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39"/>
  <sheetViews>
    <sheetView workbookViewId="0">
      <selection activeCell="J2" sqref="J2"/>
    </sheetView>
  </sheetViews>
  <sheetFormatPr defaultRowHeight="15" x14ac:dyDescent="0.25"/>
  <cols>
    <col min="1" max="1" width="9.140625" style="22"/>
    <col min="2" max="2" width="17.5703125" style="21" bestFit="1" customWidth="1"/>
    <col min="3" max="3" width="31.140625" style="21" bestFit="1" customWidth="1"/>
    <col min="4" max="16384" width="9.140625" style="21"/>
  </cols>
  <sheetData>
    <row r="1" spans="1:26" x14ac:dyDescent="0.25">
      <c r="A1" s="19" t="s">
        <v>1</v>
      </c>
      <c r="B1" s="20" t="s">
        <v>14</v>
      </c>
      <c r="C1" s="20" t="s">
        <v>13</v>
      </c>
      <c r="D1" s="20" t="s">
        <v>0</v>
      </c>
      <c r="E1" s="20" t="s">
        <v>15</v>
      </c>
      <c r="F1" s="20" t="s">
        <v>16</v>
      </c>
      <c r="G1" s="20" t="s">
        <v>17</v>
      </c>
      <c r="H1" s="20" t="s">
        <v>18</v>
      </c>
      <c r="I1" s="20" t="s">
        <v>19</v>
      </c>
      <c r="J1" s="20" t="s">
        <v>20</v>
      </c>
      <c r="K1" s="20" t="s">
        <v>21</v>
      </c>
      <c r="L1" s="20" t="s">
        <v>22</v>
      </c>
      <c r="M1" s="20" t="s">
        <v>23</v>
      </c>
    </row>
    <row r="2" spans="1:26" x14ac:dyDescent="0.25">
      <c r="A2" s="22">
        <v>10001</v>
      </c>
      <c r="B2" s="21" t="s">
        <v>2</v>
      </c>
      <c r="C2" s="21" t="str">
        <f>IF(OR(E2&lt;'NYC FMR'!$B$2, 'Hi-Opp only SAFMR'!F2&lt;'NYC FMR'!$C$2, 'Hi-Opp only SAFMR'!G2&lt;'NYC FMR'!$D$2, 'Hi-Opp only SAFMR'!H2&lt;'NYC FMR'!$E$2, 'Hi-Opp only SAFMR'!I2&lt;'NYC FMR'!$F$2), "HPD Exception Payment Standard", "Exception Payment Standard")</f>
        <v>Exception Payment Standard</v>
      </c>
      <c r="D2" s="22">
        <f t="shared" ref="D2:D33" si="0">E2*0.75</f>
        <v>2565</v>
      </c>
      <c r="E2" s="22">
        <f>VLOOKUP(A2,'NY Metro SAFMR all'!$A$1:$F$400, 2)</f>
        <v>3420</v>
      </c>
      <c r="F2" s="22">
        <f>VLOOKUP(A2,'NY Metro SAFMR all'!$A$1:$F$400, 3)</f>
        <v>3510</v>
      </c>
      <c r="G2" s="22">
        <f>VLOOKUP(A2,'NY Metro SAFMR all'!$A$1:$F$400, 4)</f>
        <v>3940</v>
      </c>
      <c r="H2" s="22">
        <f>VLOOKUP(A2,'NY Metro SAFMR all'!$A$1:$F$400, 5)</f>
        <v>4920</v>
      </c>
      <c r="I2" s="22">
        <f>VLOOKUP(A2,'NY Metro SAFMR all'!$A$1:$F$400, 6)</f>
        <v>5300</v>
      </c>
      <c r="J2" s="22">
        <f t="shared" ref="J2:J33" si="1">I2*1.15</f>
        <v>6094.9999999999991</v>
      </c>
      <c r="K2" s="22">
        <f t="shared" ref="K2:K33" si="2">I2*1.3</f>
        <v>6890</v>
      </c>
      <c r="L2" s="22">
        <f t="shared" ref="L2:L33" si="3">I2*1.45</f>
        <v>7685</v>
      </c>
      <c r="M2" s="22">
        <f t="shared" ref="M2:M33" si="4">I2*1.6</f>
        <v>8480</v>
      </c>
    </row>
    <row r="3" spans="1:26" x14ac:dyDescent="0.25">
      <c r="A3" s="21">
        <v>10003</v>
      </c>
      <c r="B3" s="21" t="s">
        <v>2</v>
      </c>
      <c r="C3" s="21" t="str">
        <f>IF(OR(E3&lt;'NYC FMR'!$B$2, 'Hi-Opp only SAFMR'!F3&lt;'NYC FMR'!$C$2, 'Hi-Opp only SAFMR'!G3&lt;'NYC FMR'!$D$2, 'Hi-Opp only SAFMR'!H3&lt;'NYC FMR'!$E$2, 'Hi-Opp only SAFMR'!I3&lt;'NYC FMR'!$F$2), "HPD Exception Payment Standard", "Exception Payment Standard")</f>
        <v>Exception Payment Standard</v>
      </c>
      <c r="D3" s="22">
        <f t="shared" si="0"/>
        <v>2685</v>
      </c>
      <c r="E3" s="22">
        <f>VLOOKUP(A3,'NY Metro SAFMR all'!$A$1:$F$400, 2)</f>
        <v>3580</v>
      </c>
      <c r="F3" s="22">
        <f>VLOOKUP(A3,'NY Metro SAFMR all'!$A$1:$F$400, 3)</f>
        <v>3680</v>
      </c>
      <c r="G3" s="22">
        <f>VLOOKUP(A3,'NY Metro SAFMR all'!$A$1:$F$400, 4)</f>
        <v>4130</v>
      </c>
      <c r="H3" s="22">
        <f>VLOOKUP(A3,'NY Metro SAFMR all'!$A$1:$F$400, 5)</f>
        <v>5150</v>
      </c>
      <c r="I3" s="22">
        <f>VLOOKUP(A3,'NY Metro SAFMR all'!$A$1:$F$400, 6)</f>
        <v>5550</v>
      </c>
      <c r="J3" s="22">
        <f t="shared" si="1"/>
        <v>6382.4999999999991</v>
      </c>
      <c r="K3" s="22">
        <f t="shared" si="2"/>
        <v>7215</v>
      </c>
      <c r="L3" s="22">
        <f t="shared" si="3"/>
        <v>8047.5</v>
      </c>
      <c r="M3" s="22">
        <f t="shared" si="4"/>
        <v>8880</v>
      </c>
    </row>
    <row r="4" spans="1:26" x14ac:dyDescent="0.25">
      <c r="A4" s="21">
        <v>10004</v>
      </c>
      <c r="B4" s="21" t="s">
        <v>2</v>
      </c>
      <c r="C4" s="21" t="str">
        <f>IF(OR(E4&lt;'NYC FMR'!$B$2, 'Hi-Opp only SAFMR'!F4&lt;'NYC FMR'!$C$2, 'Hi-Opp only SAFMR'!G4&lt;'NYC FMR'!$D$2, 'Hi-Opp only SAFMR'!H4&lt;'NYC FMR'!$E$2, 'Hi-Opp only SAFMR'!I4&lt;'NYC FMR'!$F$2), "HPD Exception Payment Standard", "Exception Payment Standard")</f>
        <v>Exception Payment Standard</v>
      </c>
      <c r="D4" s="22">
        <f t="shared" si="0"/>
        <v>2685</v>
      </c>
      <c r="E4" s="22">
        <f>VLOOKUP(A4,'NY Metro SAFMR all'!$A$1:$F$400, 2)</f>
        <v>3580</v>
      </c>
      <c r="F4" s="22">
        <f>VLOOKUP(A4,'NY Metro SAFMR all'!$A$1:$F$400, 3)</f>
        <v>3680</v>
      </c>
      <c r="G4" s="22">
        <f>VLOOKUP(A4,'NY Metro SAFMR all'!$A$1:$F$400, 4)</f>
        <v>4130</v>
      </c>
      <c r="H4" s="22">
        <f>VLOOKUP(A4,'NY Metro SAFMR all'!$A$1:$F$400, 5)</f>
        <v>5150</v>
      </c>
      <c r="I4" s="22">
        <f>VLOOKUP(A4,'NY Metro SAFMR all'!$A$1:$F$400, 6)</f>
        <v>5550</v>
      </c>
      <c r="J4" s="22">
        <f t="shared" si="1"/>
        <v>6382.4999999999991</v>
      </c>
      <c r="K4" s="22">
        <f t="shared" si="2"/>
        <v>7215</v>
      </c>
      <c r="L4" s="22">
        <f t="shared" si="3"/>
        <v>8047.5</v>
      </c>
      <c r="M4" s="22">
        <f t="shared" si="4"/>
        <v>8880</v>
      </c>
    </row>
    <row r="5" spans="1:26" x14ac:dyDescent="0.25">
      <c r="A5" s="21">
        <v>10005</v>
      </c>
      <c r="B5" s="21" t="s">
        <v>2</v>
      </c>
      <c r="C5" s="21" t="str">
        <f>IF(OR(E5&lt;'NYC FMR'!$B$2, 'Hi-Opp only SAFMR'!F5&lt;'NYC FMR'!$C$2, 'Hi-Opp only SAFMR'!G5&lt;'NYC FMR'!$D$2, 'Hi-Opp only SAFMR'!H5&lt;'NYC FMR'!$E$2, 'Hi-Opp only SAFMR'!I5&lt;'NYC FMR'!$F$2), "HPD Exception Payment Standard", "Exception Payment Standard")</f>
        <v>Exception Payment Standard</v>
      </c>
      <c r="D5" s="22">
        <f t="shared" si="0"/>
        <v>2685</v>
      </c>
      <c r="E5" s="22">
        <f>VLOOKUP(A5,'NY Metro SAFMR all'!$A$1:$F$400, 2)</f>
        <v>3580</v>
      </c>
      <c r="F5" s="22">
        <f>VLOOKUP(A5,'NY Metro SAFMR all'!$A$1:$F$400, 3)</f>
        <v>3680</v>
      </c>
      <c r="G5" s="22">
        <f>VLOOKUP(A5,'NY Metro SAFMR all'!$A$1:$F$400, 4)</f>
        <v>4130</v>
      </c>
      <c r="H5" s="22">
        <f>VLOOKUP(A5,'NY Metro SAFMR all'!$A$1:$F$400, 5)</f>
        <v>5150</v>
      </c>
      <c r="I5" s="22">
        <f>VLOOKUP(A5,'NY Metro SAFMR all'!$A$1:$F$400, 6)</f>
        <v>5550</v>
      </c>
      <c r="J5" s="22">
        <f t="shared" si="1"/>
        <v>6382.4999999999991</v>
      </c>
      <c r="K5" s="22">
        <f t="shared" si="2"/>
        <v>7215</v>
      </c>
      <c r="L5" s="22">
        <f t="shared" si="3"/>
        <v>8047.5</v>
      </c>
      <c r="M5" s="22">
        <f t="shared" si="4"/>
        <v>8880</v>
      </c>
    </row>
    <row r="6" spans="1:26" x14ac:dyDescent="0.25">
      <c r="A6" s="21">
        <v>10006</v>
      </c>
      <c r="B6" s="21" t="s">
        <v>2</v>
      </c>
      <c r="C6" s="21" t="str">
        <f>IF(OR(E6&lt;'NYC FMR'!$B$2, 'Hi-Opp only SAFMR'!F6&lt;'NYC FMR'!$C$2, 'Hi-Opp only SAFMR'!G6&lt;'NYC FMR'!$D$2, 'Hi-Opp only SAFMR'!H6&lt;'NYC FMR'!$E$2, 'Hi-Opp only SAFMR'!I6&lt;'NYC FMR'!$F$2), "HPD Exception Payment Standard", "Exception Payment Standard")</f>
        <v>Exception Payment Standard</v>
      </c>
      <c r="D6" s="22">
        <f t="shared" si="0"/>
        <v>2685</v>
      </c>
      <c r="E6" s="22">
        <f>VLOOKUP(A6,'NY Metro SAFMR all'!$A$1:$F$400, 2)</f>
        <v>3580</v>
      </c>
      <c r="F6" s="22">
        <f>VLOOKUP(A6,'NY Metro SAFMR all'!$A$1:$F$400, 3)</f>
        <v>3680</v>
      </c>
      <c r="G6" s="22">
        <f>VLOOKUP(A6,'NY Metro SAFMR all'!$A$1:$F$400, 4)</f>
        <v>4130</v>
      </c>
      <c r="H6" s="22">
        <f>VLOOKUP(A6,'NY Metro SAFMR all'!$A$1:$F$400, 5)</f>
        <v>5150</v>
      </c>
      <c r="I6" s="22">
        <f>VLOOKUP(A6,'NY Metro SAFMR all'!$A$1:$F$400, 6)</f>
        <v>5550</v>
      </c>
      <c r="J6" s="22">
        <f t="shared" si="1"/>
        <v>6382.4999999999991</v>
      </c>
      <c r="K6" s="22">
        <f t="shared" si="2"/>
        <v>7215</v>
      </c>
      <c r="L6" s="22">
        <f t="shared" si="3"/>
        <v>8047.5</v>
      </c>
      <c r="M6" s="22">
        <f t="shared" si="4"/>
        <v>8880</v>
      </c>
    </row>
    <row r="7" spans="1:26" x14ac:dyDescent="0.25">
      <c r="A7" s="21">
        <v>10007</v>
      </c>
      <c r="B7" s="21" t="s">
        <v>2</v>
      </c>
      <c r="C7" s="21" t="str">
        <f>IF(OR(E7&lt;'NYC FMR'!$B$2, 'Hi-Opp only SAFMR'!F7&lt;'NYC FMR'!$C$2, 'Hi-Opp only SAFMR'!G7&lt;'NYC FMR'!$D$2, 'Hi-Opp only SAFMR'!H7&lt;'NYC FMR'!$E$2, 'Hi-Opp only SAFMR'!I7&lt;'NYC FMR'!$F$2), "HPD Exception Payment Standard", "Exception Payment Standard")</f>
        <v>Exception Payment Standard</v>
      </c>
      <c r="D7" s="22">
        <f t="shared" si="0"/>
        <v>2242.5</v>
      </c>
      <c r="E7" s="22">
        <f>VLOOKUP(A7,'NY Metro SAFMR all'!$A$1:$F$400, 2)</f>
        <v>2990</v>
      </c>
      <c r="F7" s="22">
        <f>VLOOKUP(A7,'NY Metro SAFMR all'!$A$1:$F$400, 3)</f>
        <v>3070</v>
      </c>
      <c r="G7" s="22">
        <f>VLOOKUP(A7,'NY Metro SAFMR all'!$A$1:$F$400, 4)</f>
        <v>3450</v>
      </c>
      <c r="H7" s="22">
        <f>VLOOKUP(A7,'NY Metro SAFMR all'!$A$1:$F$400, 5)</f>
        <v>4300</v>
      </c>
      <c r="I7" s="22">
        <f>VLOOKUP(A7,'NY Metro SAFMR all'!$A$1:$F$400, 6)</f>
        <v>4640</v>
      </c>
      <c r="J7" s="22">
        <f t="shared" si="1"/>
        <v>5336</v>
      </c>
      <c r="K7" s="22">
        <f t="shared" si="2"/>
        <v>6032</v>
      </c>
      <c r="L7" s="22">
        <f t="shared" si="3"/>
        <v>6728</v>
      </c>
      <c r="M7" s="22">
        <f t="shared" si="4"/>
        <v>7424</v>
      </c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x14ac:dyDescent="0.25">
      <c r="A8" s="21">
        <v>10010</v>
      </c>
      <c r="B8" s="21" t="s">
        <v>2</v>
      </c>
      <c r="C8" s="21" t="str">
        <f>IF(OR(E8&lt;'NYC FMR'!$B$2, 'Hi-Opp only SAFMR'!F8&lt;'NYC FMR'!$C$2, 'Hi-Opp only SAFMR'!G8&lt;'NYC FMR'!$D$2, 'Hi-Opp only SAFMR'!H8&lt;'NYC FMR'!$E$2, 'Hi-Opp only SAFMR'!I8&lt;'NYC FMR'!$F$2), "HPD Exception Payment Standard", "Exception Payment Standard")</f>
        <v>Exception Payment Standard</v>
      </c>
      <c r="D8" s="22">
        <f t="shared" si="0"/>
        <v>2295</v>
      </c>
      <c r="E8" s="22">
        <f>VLOOKUP(A8,'NY Metro SAFMR all'!$A$1:$F$400, 2)</f>
        <v>3060</v>
      </c>
      <c r="F8" s="22">
        <f>VLOOKUP(A8,'NY Metro SAFMR all'!$A$1:$F$400, 3)</f>
        <v>3140</v>
      </c>
      <c r="G8" s="22">
        <f>VLOOKUP(A8,'NY Metro SAFMR all'!$A$1:$F$400, 4)</f>
        <v>3530</v>
      </c>
      <c r="H8" s="22">
        <f>VLOOKUP(A8,'NY Metro SAFMR all'!$A$1:$F$400, 5)</f>
        <v>4400</v>
      </c>
      <c r="I8" s="22">
        <f>VLOOKUP(A8,'NY Metro SAFMR all'!$A$1:$F$400, 6)</f>
        <v>4750</v>
      </c>
      <c r="J8" s="22">
        <f t="shared" si="1"/>
        <v>5462.5</v>
      </c>
      <c r="K8" s="22">
        <f t="shared" si="2"/>
        <v>6175</v>
      </c>
      <c r="L8" s="22">
        <f t="shared" si="3"/>
        <v>6887.5</v>
      </c>
      <c r="M8" s="22">
        <f t="shared" si="4"/>
        <v>7600</v>
      </c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x14ac:dyDescent="0.25">
      <c r="A9" s="21">
        <v>10011</v>
      </c>
      <c r="B9" s="21" t="s">
        <v>2</v>
      </c>
      <c r="C9" s="21" t="str">
        <f>IF(OR(E9&lt;'NYC FMR'!$B$2, 'Hi-Opp only SAFMR'!F9&lt;'NYC FMR'!$C$2, 'Hi-Opp only SAFMR'!G9&lt;'NYC FMR'!$D$2, 'Hi-Opp only SAFMR'!H9&lt;'NYC FMR'!$E$2, 'Hi-Opp only SAFMR'!I9&lt;'NYC FMR'!$F$2), "HPD Exception Payment Standard", "Exception Payment Standard")</f>
        <v>Exception Payment Standard</v>
      </c>
      <c r="D9" s="22">
        <f t="shared" si="0"/>
        <v>2685</v>
      </c>
      <c r="E9" s="22">
        <f>VLOOKUP(A9,'NY Metro SAFMR all'!$A$1:$F$400, 2)</f>
        <v>3580</v>
      </c>
      <c r="F9" s="22">
        <f>VLOOKUP(A9,'NY Metro SAFMR all'!$A$1:$F$400, 3)</f>
        <v>3680</v>
      </c>
      <c r="G9" s="22">
        <f>VLOOKUP(A9,'NY Metro SAFMR all'!$A$1:$F$400, 4)</f>
        <v>4130</v>
      </c>
      <c r="H9" s="22">
        <f>VLOOKUP(A9,'NY Metro SAFMR all'!$A$1:$F$400, 5)</f>
        <v>5150</v>
      </c>
      <c r="I9" s="22">
        <f>VLOOKUP(A9,'NY Metro SAFMR all'!$A$1:$F$400, 6)</f>
        <v>5550</v>
      </c>
      <c r="J9" s="22">
        <f t="shared" si="1"/>
        <v>6382.4999999999991</v>
      </c>
      <c r="K9" s="22">
        <f t="shared" si="2"/>
        <v>7215</v>
      </c>
      <c r="L9" s="22">
        <f t="shared" si="3"/>
        <v>8047.5</v>
      </c>
      <c r="M9" s="22">
        <f t="shared" si="4"/>
        <v>8880</v>
      </c>
    </row>
    <row r="10" spans="1:26" x14ac:dyDescent="0.25">
      <c r="A10" s="21">
        <v>10012</v>
      </c>
      <c r="B10" s="21" t="s">
        <v>2</v>
      </c>
      <c r="C10" s="21" t="str">
        <f>IF(OR(E10&lt;'NYC FMR'!$B$2, 'Hi-Opp only SAFMR'!F10&lt;'NYC FMR'!$C$2, 'Hi-Opp only SAFMR'!G10&lt;'NYC FMR'!$D$2, 'Hi-Opp only SAFMR'!H10&lt;'NYC FMR'!$E$2, 'Hi-Opp only SAFMR'!I10&lt;'NYC FMR'!$F$2), "HPD Exception Payment Standard", "Exception Payment Standard")</f>
        <v>Exception Payment Standard</v>
      </c>
      <c r="D10" s="22">
        <f t="shared" si="0"/>
        <v>2685</v>
      </c>
      <c r="E10" s="22">
        <f>VLOOKUP(A10,'NY Metro SAFMR all'!$A$1:$F$400, 2)</f>
        <v>3580</v>
      </c>
      <c r="F10" s="22">
        <f>VLOOKUP(A10,'NY Metro SAFMR all'!$A$1:$F$400, 3)</f>
        <v>3680</v>
      </c>
      <c r="G10" s="22">
        <f>VLOOKUP(A10,'NY Metro SAFMR all'!$A$1:$F$400, 4)</f>
        <v>4130</v>
      </c>
      <c r="H10" s="22">
        <f>VLOOKUP(A10,'NY Metro SAFMR all'!$A$1:$F$400, 5)</f>
        <v>5150</v>
      </c>
      <c r="I10" s="22">
        <f>VLOOKUP(A10,'NY Metro SAFMR all'!$A$1:$F$400, 6)</f>
        <v>5550</v>
      </c>
      <c r="J10" s="22">
        <f t="shared" si="1"/>
        <v>6382.4999999999991</v>
      </c>
      <c r="K10" s="22">
        <f t="shared" si="2"/>
        <v>7215</v>
      </c>
      <c r="L10" s="22">
        <f t="shared" si="3"/>
        <v>8047.5</v>
      </c>
      <c r="M10" s="22">
        <f t="shared" si="4"/>
        <v>8880</v>
      </c>
    </row>
    <row r="11" spans="1:26" x14ac:dyDescent="0.25">
      <c r="A11" s="21">
        <v>10013</v>
      </c>
      <c r="B11" s="21" t="s">
        <v>2</v>
      </c>
      <c r="C11" s="21" t="str">
        <f>IF(OR(E11&lt;'NYC FMR'!$B$2, 'Hi-Opp only SAFMR'!F11&lt;'NYC FMR'!$C$2, 'Hi-Opp only SAFMR'!G11&lt;'NYC FMR'!$D$2, 'Hi-Opp only SAFMR'!H11&lt;'NYC FMR'!$E$2, 'Hi-Opp only SAFMR'!I11&lt;'NYC FMR'!$F$2), "HPD Exception Payment Standard", "Exception Payment Standard")</f>
        <v>Exception Payment Standard</v>
      </c>
      <c r="D11" s="22">
        <f t="shared" si="0"/>
        <v>2415</v>
      </c>
      <c r="E11" s="22">
        <f>VLOOKUP(A11,'NY Metro SAFMR all'!$A$1:$F$400, 2)</f>
        <v>3220</v>
      </c>
      <c r="F11" s="22">
        <f>VLOOKUP(A11,'NY Metro SAFMR all'!$A$1:$F$400, 3)</f>
        <v>3300</v>
      </c>
      <c r="G11" s="22">
        <f>VLOOKUP(A11,'NY Metro SAFMR all'!$A$1:$F$400, 4)</f>
        <v>3710</v>
      </c>
      <c r="H11" s="22">
        <f>VLOOKUP(A11,'NY Metro SAFMR all'!$A$1:$F$400, 5)</f>
        <v>4630</v>
      </c>
      <c r="I11" s="22">
        <f>VLOOKUP(A11,'NY Metro SAFMR all'!$A$1:$F$400, 6)</f>
        <v>4990</v>
      </c>
      <c r="J11" s="22">
        <f t="shared" si="1"/>
        <v>5738.5</v>
      </c>
      <c r="K11" s="22">
        <f t="shared" si="2"/>
        <v>6487</v>
      </c>
      <c r="L11" s="22">
        <f t="shared" si="3"/>
        <v>7235.5</v>
      </c>
      <c r="M11" s="22">
        <f t="shared" si="4"/>
        <v>7984</v>
      </c>
    </row>
    <row r="12" spans="1:26" x14ac:dyDescent="0.25">
      <c r="A12" s="21">
        <v>10014</v>
      </c>
      <c r="B12" s="21" t="s">
        <v>2</v>
      </c>
      <c r="C12" s="21" t="str">
        <f>IF(OR(E12&lt;'NYC FMR'!$B$2, 'Hi-Opp only SAFMR'!F12&lt;'NYC FMR'!$C$2, 'Hi-Opp only SAFMR'!G12&lt;'NYC FMR'!$D$2, 'Hi-Opp only SAFMR'!H12&lt;'NYC FMR'!$E$2, 'Hi-Opp only SAFMR'!I12&lt;'NYC FMR'!$F$2), "HPD Exception Payment Standard", "Exception Payment Standard")</f>
        <v>Exception Payment Standard</v>
      </c>
      <c r="D12" s="22">
        <f t="shared" si="0"/>
        <v>2685</v>
      </c>
      <c r="E12" s="22">
        <f>VLOOKUP(A12,'NY Metro SAFMR all'!$A$1:$F$400, 2)</f>
        <v>3580</v>
      </c>
      <c r="F12" s="22">
        <f>VLOOKUP(A12,'NY Metro SAFMR all'!$A$1:$F$400, 3)</f>
        <v>3680</v>
      </c>
      <c r="G12" s="22">
        <f>VLOOKUP(A12,'NY Metro SAFMR all'!$A$1:$F$400, 4)</f>
        <v>4130</v>
      </c>
      <c r="H12" s="22">
        <f>VLOOKUP(A12,'NY Metro SAFMR all'!$A$1:$F$400, 5)</f>
        <v>5150</v>
      </c>
      <c r="I12" s="22">
        <f>VLOOKUP(A12,'NY Metro SAFMR all'!$A$1:$F$400, 6)</f>
        <v>5550</v>
      </c>
      <c r="J12" s="22">
        <f t="shared" si="1"/>
        <v>6382.4999999999991</v>
      </c>
      <c r="K12" s="22">
        <f t="shared" si="2"/>
        <v>7215</v>
      </c>
      <c r="L12" s="22">
        <f t="shared" si="3"/>
        <v>8047.5</v>
      </c>
      <c r="M12" s="22">
        <f t="shared" si="4"/>
        <v>8880</v>
      </c>
    </row>
    <row r="13" spans="1:26" x14ac:dyDescent="0.25">
      <c r="A13" s="21">
        <v>10016</v>
      </c>
      <c r="B13" s="21" t="s">
        <v>2</v>
      </c>
      <c r="C13" s="21" t="str">
        <f>IF(OR(E13&lt;'NYC FMR'!$B$2, 'Hi-Opp only SAFMR'!F13&lt;'NYC FMR'!$C$2, 'Hi-Opp only SAFMR'!G13&lt;'NYC FMR'!$D$2, 'Hi-Opp only SAFMR'!H13&lt;'NYC FMR'!$E$2, 'Hi-Opp only SAFMR'!I13&lt;'NYC FMR'!$F$2), "HPD Exception Payment Standard", "Exception Payment Standard")</f>
        <v>Exception Payment Standard</v>
      </c>
      <c r="D13" s="22">
        <f t="shared" si="0"/>
        <v>2685</v>
      </c>
      <c r="E13" s="22">
        <f>VLOOKUP(A13,'NY Metro SAFMR all'!$A$1:$F$400, 2)</f>
        <v>3580</v>
      </c>
      <c r="F13" s="22">
        <f>VLOOKUP(A13,'NY Metro SAFMR all'!$A$1:$F$400, 3)</f>
        <v>3680</v>
      </c>
      <c r="G13" s="22">
        <f>VLOOKUP(A13,'NY Metro SAFMR all'!$A$1:$F$400, 4)</f>
        <v>4130</v>
      </c>
      <c r="H13" s="22">
        <f>VLOOKUP(A13,'NY Metro SAFMR all'!$A$1:$F$400, 5)</f>
        <v>5150</v>
      </c>
      <c r="I13" s="22">
        <f>VLOOKUP(A13,'NY Metro SAFMR all'!$A$1:$F$400, 6)</f>
        <v>5550</v>
      </c>
      <c r="J13" s="22">
        <f t="shared" si="1"/>
        <v>6382.4999999999991</v>
      </c>
      <c r="K13" s="22">
        <f t="shared" si="2"/>
        <v>7215</v>
      </c>
      <c r="L13" s="22">
        <f t="shared" si="3"/>
        <v>8047.5</v>
      </c>
      <c r="M13" s="22">
        <f t="shared" si="4"/>
        <v>8880</v>
      </c>
    </row>
    <row r="14" spans="1:26" x14ac:dyDescent="0.25">
      <c r="A14" s="21">
        <v>10017</v>
      </c>
      <c r="B14" s="21" t="s">
        <v>2</v>
      </c>
      <c r="C14" s="21" t="str">
        <f>IF(OR(E14&lt;'NYC FMR'!$B$2, 'Hi-Opp only SAFMR'!F14&lt;'NYC FMR'!$C$2, 'Hi-Opp only SAFMR'!G14&lt;'NYC FMR'!$D$2, 'Hi-Opp only SAFMR'!H14&lt;'NYC FMR'!$E$2, 'Hi-Opp only SAFMR'!I14&lt;'NYC FMR'!$F$2), "HPD Exception Payment Standard", "Exception Payment Standard")</f>
        <v>Exception Payment Standard</v>
      </c>
      <c r="D14" s="22">
        <f t="shared" si="0"/>
        <v>2685</v>
      </c>
      <c r="E14" s="22">
        <f>VLOOKUP(A14,'NY Metro SAFMR all'!$A$1:$F$400, 2)</f>
        <v>3580</v>
      </c>
      <c r="F14" s="22">
        <f>VLOOKUP(A14,'NY Metro SAFMR all'!$A$1:$F$400, 3)</f>
        <v>3680</v>
      </c>
      <c r="G14" s="22">
        <f>VLOOKUP(A14,'NY Metro SAFMR all'!$A$1:$F$400, 4)</f>
        <v>4130</v>
      </c>
      <c r="H14" s="22">
        <f>VLOOKUP(A14,'NY Metro SAFMR all'!$A$1:$F$400, 5)</f>
        <v>5150</v>
      </c>
      <c r="I14" s="22">
        <f>VLOOKUP(A14,'NY Metro SAFMR all'!$A$1:$F$400, 6)</f>
        <v>5550</v>
      </c>
      <c r="J14" s="22">
        <f t="shared" si="1"/>
        <v>6382.4999999999991</v>
      </c>
      <c r="K14" s="22">
        <f t="shared" si="2"/>
        <v>7215</v>
      </c>
      <c r="L14" s="22">
        <f t="shared" si="3"/>
        <v>8047.5</v>
      </c>
      <c r="M14" s="22">
        <f t="shared" si="4"/>
        <v>8880</v>
      </c>
    </row>
    <row r="15" spans="1:26" x14ac:dyDescent="0.25">
      <c r="A15" s="21">
        <v>10018</v>
      </c>
      <c r="B15" s="21" t="s">
        <v>2</v>
      </c>
      <c r="C15" s="21" t="str">
        <f>IF(OR(E15&lt;'NYC FMR'!$B$2, 'Hi-Opp only SAFMR'!F15&lt;'NYC FMR'!$C$2, 'Hi-Opp only SAFMR'!G15&lt;'NYC FMR'!$D$2, 'Hi-Opp only SAFMR'!H15&lt;'NYC FMR'!$E$2, 'Hi-Opp only SAFMR'!I15&lt;'NYC FMR'!$F$2), "HPD Exception Payment Standard", "Exception Payment Standard")</f>
        <v>Exception Payment Standard</v>
      </c>
      <c r="D15" s="22">
        <f t="shared" si="0"/>
        <v>2685</v>
      </c>
      <c r="E15" s="22">
        <f>VLOOKUP(A15,'NY Metro SAFMR all'!$A$1:$F$400, 2)</f>
        <v>3580</v>
      </c>
      <c r="F15" s="22">
        <f>VLOOKUP(A15,'NY Metro SAFMR all'!$A$1:$F$400, 3)</f>
        <v>3680</v>
      </c>
      <c r="G15" s="22">
        <f>VLOOKUP(A15,'NY Metro SAFMR all'!$A$1:$F$400, 4)</f>
        <v>4130</v>
      </c>
      <c r="H15" s="22">
        <f>VLOOKUP(A15,'NY Metro SAFMR all'!$A$1:$F$400, 5)</f>
        <v>5150</v>
      </c>
      <c r="I15" s="22">
        <f>VLOOKUP(A15,'NY Metro SAFMR all'!$A$1:$F$400, 6)</f>
        <v>5550</v>
      </c>
      <c r="J15" s="22">
        <f t="shared" si="1"/>
        <v>6382.4999999999991</v>
      </c>
      <c r="K15" s="22">
        <f t="shared" si="2"/>
        <v>7215</v>
      </c>
      <c r="L15" s="22">
        <f t="shared" si="3"/>
        <v>8047.5</v>
      </c>
      <c r="M15" s="22">
        <f t="shared" si="4"/>
        <v>8880</v>
      </c>
    </row>
    <row r="16" spans="1:26" x14ac:dyDescent="0.25">
      <c r="A16" s="21">
        <v>10019</v>
      </c>
      <c r="B16" s="21" t="s">
        <v>2</v>
      </c>
      <c r="C16" s="21" t="str">
        <f>IF(OR(E16&lt;'NYC FMR'!$B$2, 'Hi-Opp only SAFMR'!F16&lt;'NYC FMR'!$C$2, 'Hi-Opp only SAFMR'!G16&lt;'NYC FMR'!$D$2, 'Hi-Opp only SAFMR'!H16&lt;'NYC FMR'!$E$2, 'Hi-Opp only SAFMR'!I16&lt;'NYC FMR'!$F$2), "HPD Exception Payment Standard", "Exception Payment Standard")</f>
        <v>Exception Payment Standard</v>
      </c>
      <c r="D16" s="22">
        <f t="shared" si="0"/>
        <v>1927.5</v>
      </c>
      <c r="E16" s="22">
        <f>VLOOKUP(A16,'NY Metro SAFMR all'!$A$1:$F$400, 2)</f>
        <v>2570</v>
      </c>
      <c r="F16" s="22">
        <f>VLOOKUP(A16,'NY Metro SAFMR all'!$A$1:$F$400, 3)</f>
        <v>2650</v>
      </c>
      <c r="G16" s="22">
        <f>VLOOKUP(A16,'NY Metro SAFMR all'!$A$1:$F$400, 4)</f>
        <v>2970</v>
      </c>
      <c r="H16" s="22">
        <f>VLOOKUP(A16,'NY Metro SAFMR all'!$A$1:$F$400, 5)</f>
        <v>3710</v>
      </c>
      <c r="I16" s="22">
        <f>VLOOKUP(A16,'NY Metro SAFMR all'!$A$1:$F$400, 6)</f>
        <v>3990</v>
      </c>
      <c r="J16" s="22">
        <f t="shared" si="1"/>
        <v>4588.5</v>
      </c>
      <c r="K16" s="22">
        <f t="shared" si="2"/>
        <v>5187</v>
      </c>
      <c r="L16" s="22">
        <f t="shared" si="3"/>
        <v>5785.5</v>
      </c>
      <c r="M16" s="22">
        <f t="shared" si="4"/>
        <v>6384</v>
      </c>
    </row>
    <row r="17" spans="1:13" x14ac:dyDescent="0.25">
      <c r="A17" s="21">
        <v>10020</v>
      </c>
      <c r="B17" s="21" t="s">
        <v>2</v>
      </c>
      <c r="C17" s="21" t="str">
        <f>IF(OR(E17&lt;'NYC FMR'!$B$2, 'Hi-Opp only SAFMR'!F17&lt;'NYC FMR'!$C$2, 'Hi-Opp only SAFMR'!G17&lt;'NYC FMR'!$D$2, 'Hi-Opp only SAFMR'!H17&lt;'NYC FMR'!$E$2, 'Hi-Opp only SAFMR'!I17&lt;'NYC FMR'!$F$2), "HPD Exception Payment Standard", "Exception Payment Standard")</f>
        <v>Exception Payment Standard</v>
      </c>
      <c r="D17" s="22">
        <f t="shared" si="0"/>
        <v>2242.5</v>
      </c>
      <c r="E17" s="22">
        <f>VLOOKUP(A17,'NY Metro SAFMR all'!$A$1:$F$400, 2)</f>
        <v>2990</v>
      </c>
      <c r="F17" s="22">
        <f>VLOOKUP(A17,'NY Metro SAFMR all'!$A$1:$F$400, 3)</f>
        <v>3070</v>
      </c>
      <c r="G17" s="22">
        <f>VLOOKUP(A17,'NY Metro SAFMR all'!$A$1:$F$400, 4)</f>
        <v>3450</v>
      </c>
      <c r="H17" s="22">
        <f>VLOOKUP(A17,'NY Metro SAFMR all'!$A$1:$F$400, 5)</f>
        <v>4300</v>
      </c>
      <c r="I17" s="22">
        <f>VLOOKUP(A17,'NY Metro SAFMR all'!$A$1:$F$400, 6)</f>
        <v>4640</v>
      </c>
      <c r="J17" s="22">
        <f t="shared" si="1"/>
        <v>5336</v>
      </c>
      <c r="K17" s="22">
        <f t="shared" si="2"/>
        <v>6032</v>
      </c>
      <c r="L17" s="22">
        <f t="shared" si="3"/>
        <v>6728</v>
      </c>
      <c r="M17" s="22">
        <f t="shared" si="4"/>
        <v>7424</v>
      </c>
    </row>
    <row r="18" spans="1:13" x14ac:dyDescent="0.25">
      <c r="A18" s="21">
        <v>10021</v>
      </c>
      <c r="B18" s="21" t="s">
        <v>2</v>
      </c>
      <c r="C18" s="21" t="str">
        <f>IF(OR(E18&lt;'NYC FMR'!$B$2, 'Hi-Opp only SAFMR'!F18&lt;'NYC FMR'!$C$2, 'Hi-Opp only SAFMR'!G18&lt;'NYC FMR'!$D$2, 'Hi-Opp only SAFMR'!H18&lt;'NYC FMR'!$E$2, 'Hi-Opp only SAFMR'!I18&lt;'NYC FMR'!$F$2), "HPD Exception Payment Standard", "Exception Payment Standard")</f>
        <v>Exception Payment Standard</v>
      </c>
      <c r="D18" s="22">
        <f t="shared" si="0"/>
        <v>2685</v>
      </c>
      <c r="E18" s="22">
        <f>VLOOKUP(A18,'NY Metro SAFMR all'!$A$1:$F$400, 2)</f>
        <v>3580</v>
      </c>
      <c r="F18" s="22">
        <f>VLOOKUP(A18,'NY Metro SAFMR all'!$A$1:$F$400, 3)</f>
        <v>3680</v>
      </c>
      <c r="G18" s="22">
        <f>VLOOKUP(A18,'NY Metro SAFMR all'!$A$1:$F$400, 4)</f>
        <v>4130</v>
      </c>
      <c r="H18" s="22">
        <f>VLOOKUP(A18,'NY Metro SAFMR all'!$A$1:$F$400, 5)</f>
        <v>5150</v>
      </c>
      <c r="I18" s="22">
        <f>VLOOKUP(A18,'NY Metro SAFMR all'!$A$1:$F$400, 6)</f>
        <v>5550</v>
      </c>
      <c r="J18" s="22">
        <f t="shared" si="1"/>
        <v>6382.4999999999991</v>
      </c>
      <c r="K18" s="22">
        <f t="shared" si="2"/>
        <v>7215</v>
      </c>
      <c r="L18" s="22">
        <f t="shared" si="3"/>
        <v>8047.5</v>
      </c>
      <c r="M18" s="22">
        <f t="shared" si="4"/>
        <v>8880</v>
      </c>
    </row>
    <row r="19" spans="1:13" x14ac:dyDescent="0.25">
      <c r="A19" s="21">
        <v>10022</v>
      </c>
      <c r="B19" s="21" t="s">
        <v>2</v>
      </c>
      <c r="C19" s="21" t="str">
        <f>IF(OR(E19&lt;'NYC FMR'!$B$2, 'Hi-Opp only SAFMR'!F19&lt;'NYC FMR'!$C$2, 'Hi-Opp only SAFMR'!G19&lt;'NYC FMR'!$D$2, 'Hi-Opp only SAFMR'!H19&lt;'NYC FMR'!$E$2, 'Hi-Opp only SAFMR'!I19&lt;'NYC FMR'!$F$2), "HPD Exception Payment Standard", "Exception Payment Standard")</f>
        <v>Exception Payment Standard</v>
      </c>
      <c r="D19" s="22">
        <f t="shared" si="0"/>
        <v>2685</v>
      </c>
      <c r="E19" s="22">
        <f>VLOOKUP(A19,'NY Metro SAFMR all'!$A$1:$F$400, 2)</f>
        <v>3580</v>
      </c>
      <c r="F19" s="22">
        <f>VLOOKUP(A19,'NY Metro SAFMR all'!$A$1:$F$400, 3)</f>
        <v>3680</v>
      </c>
      <c r="G19" s="22">
        <f>VLOOKUP(A19,'NY Metro SAFMR all'!$A$1:$F$400, 4)</f>
        <v>4130</v>
      </c>
      <c r="H19" s="22">
        <f>VLOOKUP(A19,'NY Metro SAFMR all'!$A$1:$F$400, 5)</f>
        <v>5150</v>
      </c>
      <c r="I19" s="22">
        <f>VLOOKUP(A19,'NY Metro SAFMR all'!$A$1:$F$400, 6)</f>
        <v>5550</v>
      </c>
      <c r="J19" s="22">
        <f t="shared" si="1"/>
        <v>6382.4999999999991</v>
      </c>
      <c r="K19" s="22">
        <f t="shared" si="2"/>
        <v>7215</v>
      </c>
      <c r="L19" s="22">
        <f t="shared" si="3"/>
        <v>8047.5</v>
      </c>
      <c r="M19" s="22">
        <f t="shared" si="4"/>
        <v>8880</v>
      </c>
    </row>
    <row r="20" spans="1:13" x14ac:dyDescent="0.25">
      <c r="A20" s="21">
        <v>10023</v>
      </c>
      <c r="B20" s="21" t="s">
        <v>2</v>
      </c>
      <c r="C20" s="21" t="str">
        <f>IF(OR(E20&lt;'NYC FMR'!$B$2, 'Hi-Opp only SAFMR'!F20&lt;'NYC FMR'!$C$2, 'Hi-Opp only SAFMR'!G20&lt;'NYC FMR'!$D$2, 'Hi-Opp only SAFMR'!H20&lt;'NYC FMR'!$E$2, 'Hi-Opp only SAFMR'!I20&lt;'NYC FMR'!$F$2), "HPD Exception Payment Standard", "Exception Payment Standard")</f>
        <v>Exception Payment Standard</v>
      </c>
      <c r="D20" s="22">
        <f t="shared" si="0"/>
        <v>2595</v>
      </c>
      <c r="E20" s="22">
        <f>VLOOKUP(A20,'NY Metro SAFMR all'!$A$1:$F$400, 2)</f>
        <v>3460</v>
      </c>
      <c r="F20" s="22">
        <f>VLOOKUP(A20,'NY Metro SAFMR all'!$A$1:$F$400, 3)</f>
        <v>3550</v>
      </c>
      <c r="G20" s="22">
        <f>VLOOKUP(A20,'NY Metro SAFMR all'!$A$1:$F$400, 4)</f>
        <v>3990</v>
      </c>
      <c r="H20" s="22">
        <f>VLOOKUP(A20,'NY Metro SAFMR all'!$A$1:$F$400, 5)</f>
        <v>4980</v>
      </c>
      <c r="I20" s="22">
        <f>VLOOKUP(A20,'NY Metro SAFMR all'!$A$1:$F$400, 6)</f>
        <v>5360</v>
      </c>
      <c r="J20" s="22">
        <f t="shared" si="1"/>
        <v>6163.9999999999991</v>
      </c>
      <c r="K20" s="22">
        <f t="shared" si="2"/>
        <v>6968</v>
      </c>
      <c r="L20" s="22">
        <f t="shared" si="3"/>
        <v>7772</v>
      </c>
      <c r="M20" s="22">
        <f t="shared" si="4"/>
        <v>8576</v>
      </c>
    </row>
    <row r="21" spans="1:13" x14ac:dyDescent="0.25">
      <c r="A21" s="21">
        <v>10024</v>
      </c>
      <c r="B21" s="21" t="s">
        <v>2</v>
      </c>
      <c r="C21" s="21" t="str">
        <f>IF(OR(E21&lt;'NYC FMR'!$B$2, 'Hi-Opp only SAFMR'!F21&lt;'NYC FMR'!$C$2, 'Hi-Opp only SAFMR'!G21&lt;'NYC FMR'!$D$2, 'Hi-Opp only SAFMR'!H21&lt;'NYC FMR'!$E$2, 'Hi-Opp only SAFMR'!I21&lt;'NYC FMR'!$F$2), "HPD Exception Payment Standard", "Exception Payment Standard")</f>
        <v>Exception Payment Standard</v>
      </c>
      <c r="D21" s="22">
        <f t="shared" si="0"/>
        <v>2550</v>
      </c>
      <c r="E21" s="22">
        <f>VLOOKUP(A21,'NY Metro SAFMR all'!$A$1:$F$400, 2)</f>
        <v>3400</v>
      </c>
      <c r="F21" s="22">
        <f>VLOOKUP(A21,'NY Metro SAFMR all'!$A$1:$F$400, 3)</f>
        <v>3490</v>
      </c>
      <c r="G21" s="22">
        <f>VLOOKUP(A21,'NY Metro SAFMR all'!$A$1:$F$400, 4)</f>
        <v>3920</v>
      </c>
      <c r="H21" s="22">
        <f>VLOOKUP(A21,'NY Metro SAFMR all'!$A$1:$F$400, 5)</f>
        <v>4890</v>
      </c>
      <c r="I21" s="22">
        <f>VLOOKUP(A21,'NY Metro SAFMR all'!$A$1:$F$400, 6)</f>
        <v>5270</v>
      </c>
      <c r="J21" s="22">
        <f t="shared" si="1"/>
        <v>6060.4999999999991</v>
      </c>
      <c r="K21" s="22">
        <f t="shared" si="2"/>
        <v>6851</v>
      </c>
      <c r="L21" s="22">
        <f t="shared" si="3"/>
        <v>7641.5</v>
      </c>
      <c r="M21" s="22">
        <f t="shared" si="4"/>
        <v>8432</v>
      </c>
    </row>
    <row r="22" spans="1:13" x14ac:dyDescent="0.25">
      <c r="A22" s="21">
        <v>10025</v>
      </c>
      <c r="B22" s="21" t="s">
        <v>2</v>
      </c>
      <c r="C22" s="21" t="str">
        <f>IF(OR(E22&lt;'NYC FMR'!$B$2, 'Hi-Opp only SAFMR'!F22&lt;'NYC FMR'!$C$2, 'Hi-Opp only SAFMR'!G22&lt;'NYC FMR'!$D$2, 'Hi-Opp only SAFMR'!H22&lt;'NYC FMR'!$E$2, 'Hi-Opp only SAFMR'!I22&lt;'NYC FMR'!$F$2), "HPD Exception Payment Standard", "Exception Payment Standard")</f>
        <v>HPD Exception Payment Standard</v>
      </c>
      <c r="D22" s="22">
        <f t="shared" si="0"/>
        <v>1740</v>
      </c>
      <c r="E22" s="22">
        <f>VLOOKUP(A22,'NY Metro SAFMR all'!$A$1:$F$400, 2)</f>
        <v>2320</v>
      </c>
      <c r="F22" s="22">
        <f>VLOOKUP(A22,'NY Metro SAFMR all'!$A$1:$F$400, 3)</f>
        <v>2390</v>
      </c>
      <c r="G22" s="22">
        <f>VLOOKUP(A22,'NY Metro SAFMR all'!$A$1:$F$400, 4)</f>
        <v>2680</v>
      </c>
      <c r="H22" s="22">
        <f>VLOOKUP(A22,'NY Metro SAFMR all'!$A$1:$F$400, 5)</f>
        <v>3340</v>
      </c>
      <c r="I22" s="22">
        <f>VLOOKUP(A22,'NY Metro SAFMR all'!$A$1:$F$400, 6)</f>
        <v>3600</v>
      </c>
      <c r="J22" s="22">
        <f t="shared" si="1"/>
        <v>4140</v>
      </c>
      <c r="K22" s="22">
        <f t="shared" si="2"/>
        <v>4680</v>
      </c>
      <c r="L22" s="22">
        <f t="shared" si="3"/>
        <v>5220</v>
      </c>
      <c r="M22" s="22">
        <f t="shared" si="4"/>
        <v>5760</v>
      </c>
    </row>
    <row r="23" spans="1:13" x14ac:dyDescent="0.25">
      <c r="A23" s="21">
        <v>10026</v>
      </c>
      <c r="B23" s="21" t="s">
        <v>2</v>
      </c>
      <c r="C23" s="21" t="str">
        <f>IF(OR(E23&lt;'NYC FMR'!$B$2, 'Hi-Opp only SAFMR'!F23&lt;'NYC FMR'!$C$2, 'Hi-Opp only SAFMR'!G23&lt;'NYC FMR'!$D$2, 'Hi-Opp only SAFMR'!H23&lt;'NYC FMR'!$E$2, 'Hi-Opp only SAFMR'!I23&lt;'NYC FMR'!$F$2), "HPD Exception Payment Standard", "Exception Payment Standard")</f>
        <v>HPD Exception Payment Standard</v>
      </c>
      <c r="D23" s="22">
        <f t="shared" si="0"/>
        <v>1695</v>
      </c>
      <c r="E23" s="22">
        <f>VLOOKUP(A23,'NY Metro SAFMR all'!$A$1:$F$400, 2)</f>
        <v>2260</v>
      </c>
      <c r="F23" s="22">
        <f>VLOOKUP(A23,'NY Metro SAFMR all'!$A$1:$F$400, 3)</f>
        <v>2320</v>
      </c>
      <c r="G23" s="22">
        <f>VLOOKUP(A23,'NY Metro SAFMR all'!$A$1:$F$400, 4)</f>
        <v>2610</v>
      </c>
      <c r="H23" s="22">
        <f>VLOOKUP(A23,'NY Metro SAFMR all'!$A$1:$F$400, 5)</f>
        <v>3260</v>
      </c>
      <c r="I23" s="22">
        <f>VLOOKUP(A23,'NY Metro SAFMR all'!$A$1:$F$400, 6)</f>
        <v>3510</v>
      </c>
      <c r="J23" s="22">
        <f t="shared" si="1"/>
        <v>4036.4999999999995</v>
      </c>
      <c r="K23" s="22">
        <f t="shared" si="2"/>
        <v>4563</v>
      </c>
      <c r="L23" s="22">
        <f t="shared" si="3"/>
        <v>5089.5</v>
      </c>
      <c r="M23" s="22">
        <f t="shared" si="4"/>
        <v>5616</v>
      </c>
    </row>
    <row r="24" spans="1:13" x14ac:dyDescent="0.25">
      <c r="A24" s="21">
        <v>10028</v>
      </c>
      <c r="B24" s="21" t="s">
        <v>2</v>
      </c>
      <c r="C24" s="21" t="str">
        <f>IF(OR(E24&lt;'NYC FMR'!$B$2, 'Hi-Opp only SAFMR'!F24&lt;'NYC FMR'!$C$2, 'Hi-Opp only SAFMR'!G24&lt;'NYC FMR'!$D$2, 'Hi-Opp only SAFMR'!H24&lt;'NYC FMR'!$E$2, 'Hi-Opp only SAFMR'!I24&lt;'NYC FMR'!$F$2), "HPD Exception Payment Standard", "Exception Payment Standard")</f>
        <v>Exception Payment Standard</v>
      </c>
      <c r="D24" s="22">
        <f t="shared" si="0"/>
        <v>2685</v>
      </c>
      <c r="E24" s="22">
        <f>VLOOKUP(A24,'NY Metro SAFMR all'!$A$1:$F$400, 2)</f>
        <v>3580</v>
      </c>
      <c r="F24" s="22">
        <f>VLOOKUP(A24,'NY Metro SAFMR all'!$A$1:$F$400, 3)</f>
        <v>3680</v>
      </c>
      <c r="G24" s="22">
        <f>VLOOKUP(A24,'NY Metro SAFMR all'!$A$1:$F$400, 4)</f>
        <v>4130</v>
      </c>
      <c r="H24" s="22">
        <f>VLOOKUP(A24,'NY Metro SAFMR all'!$A$1:$F$400, 5)</f>
        <v>5150</v>
      </c>
      <c r="I24" s="22">
        <f>VLOOKUP(A24,'NY Metro SAFMR all'!$A$1:$F$400, 6)</f>
        <v>5550</v>
      </c>
      <c r="J24" s="22">
        <f t="shared" si="1"/>
        <v>6382.4999999999991</v>
      </c>
      <c r="K24" s="22">
        <f t="shared" si="2"/>
        <v>7215</v>
      </c>
      <c r="L24" s="22">
        <f t="shared" si="3"/>
        <v>8047.5</v>
      </c>
      <c r="M24" s="22">
        <f t="shared" si="4"/>
        <v>8880</v>
      </c>
    </row>
    <row r="25" spans="1:13" x14ac:dyDescent="0.25">
      <c r="A25" s="21">
        <v>10033</v>
      </c>
      <c r="B25" s="21" t="s">
        <v>2</v>
      </c>
      <c r="C25" s="21" t="str">
        <f>IF(OR(E25&lt;'NYC FMR'!$B$2, 'Hi-Opp only SAFMR'!F25&lt;'NYC FMR'!$C$2, 'Hi-Opp only SAFMR'!G25&lt;'NYC FMR'!$D$2, 'Hi-Opp only SAFMR'!H25&lt;'NYC FMR'!$E$2, 'Hi-Opp only SAFMR'!I25&lt;'NYC FMR'!$F$2), "HPD Exception Payment Standard", "Exception Payment Standard")</f>
        <v>HPD Exception Payment Standard</v>
      </c>
      <c r="D25" s="22">
        <f t="shared" si="0"/>
        <v>1620</v>
      </c>
      <c r="E25" s="22">
        <f>VLOOKUP(A25,'NY Metro SAFMR all'!$A$1:$F$400, 2)</f>
        <v>2160</v>
      </c>
      <c r="F25" s="22">
        <f>VLOOKUP(A25,'NY Metro SAFMR all'!$A$1:$F$400, 3)</f>
        <v>2220</v>
      </c>
      <c r="G25" s="22">
        <f>VLOOKUP(A25,'NY Metro SAFMR all'!$A$1:$F$400, 4)</f>
        <v>2490</v>
      </c>
      <c r="H25" s="22">
        <f>VLOOKUP(A25,'NY Metro SAFMR all'!$A$1:$F$400, 5)</f>
        <v>3110</v>
      </c>
      <c r="I25" s="22">
        <f>VLOOKUP(A25,'NY Metro SAFMR all'!$A$1:$F$400, 6)</f>
        <v>3350</v>
      </c>
      <c r="J25" s="22">
        <f t="shared" si="1"/>
        <v>3852.4999999999995</v>
      </c>
      <c r="K25" s="22">
        <f t="shared" si="2"/>
        <v>4355</v>
      </c>
      <c r="L25" s="22">
        <f t="shared" si="3"/>
        <v>4857.5</v>
      </c>
      <c r="M25" s="22">
        <f t="shared" si="4"/>
        <v>5360</v>
      </c>
    </row>
    <row r="26" spans="1:13" x14ac:dyDescent="0.25">
      <c r="A26" s="21">
        <v>10034</v>
      </c>
      <c r="B26" s="21" t="s">
        <v>2</v>
      </c>
      <c r="C26" s="21" t="str">
        <f>IF(OR(E26&lt;'NYC FMR'!$B$2, 'Hi-Opp only SAFMR'!F26&lt;'NYC FMR'!$C$2, 'Hi-Opp only SAFMR'!G26&lt;'NYC FMR'!$D$2, 'Hi-Opp only SAFMR'!H26&lt;'NYC FMR'!$E$2, 'Hi-Opp only SAFMR'!I26&lt;'NYC FMR'!$F$2), "HPD Exception Payment Standard", "Exception Payment Standard")</f>
        <v>HPD Exception Payment Standard</v>
      </c>
      <c r="D26" s="22">
        <f t="shared" si="0"/>
        <v>1635</v>
      </c>
      <c r="E26" s="22">
        <f>VLOOKUP(A26,'NY Metro SAFMR all'!$A$1:$F$400, 2)</f>
        <v>2180</v>
      </c>
      <c r="F26" s="22">
        <f>VLOOKUP(A26,'NY Metro SAFMR all'!$A$1:$F$400, 3)</f>
        <v>2240</v>
      </c>
      <c r="G26" s="22">
        <f>VLOOKUP(A26,'NY Metro SAFMR all'!$A$1:$F$400, 4)</f>
        <v>2510</v>
      </c>
      <c r="H26" s="22">
        <f>VLOOKUP(A26,'NY Metro SAFMR all'!$A$1:$F$400, 5)</f>
        <v>3130</v>
      </c>
      <c r="I26" s="22">
        <f>VLOOKUP(A26,'NY Metro SAFMR all'!$A$1:$F$400, 6)</f>
        <v>3370</v>
      </c>
      <c r="J26" s="22">
        <f t="shared" si="1"/>
        <v>3875.4999999999995</v>
      </c>
      <c r="K26" s="22">
        <f t="shared" si="2"/>
        <v>4381</v>
      </c>
      <c r="L26" s="22">
        <f t="shared" si="3"/>
        <v>4886.5</v>
      </c>
      <c r="M26" s="22">
        <f t="shared" si="4"/>
        <v>5392</v>
      </c>
    </row>
    <row r="27" spans="1:13" x14ac:dyDescent="0.25">
      <c r="A27" s="21">
        <v>10036</v>
      </c>
      <c r="B27" s="21" t="s">
        <v>2</v>
      </c>
      <c r="C27" s="21" t="str">
        <f>IF(OR(E27&lt;'NYC FMR'!$B$2, 'Hi-Opp only SAFMR'!F27&lt;'NYC FMR'!$C$2, 'Hi-Opp only SAFMR'!G27&lt;'NYC FMR'!$D$2, 'Hi-Opp only SAFMR'!H27&lt;'NYC FMR'!$E$2, 'Hi-Opp only SAFMR'!I27&lt;'NYC FMR'!$F$2), "HPD Exception Payment Standard", "Exception Payment Standard")</f>
        <v>Exception Payment Standard</v>
      </c>
      <c r="D27" s="22">
        <f t="shared" si="0"/>
        <v>2467.5</v>
      </c>
      <c r="E27" s="22">
        <f>VLOOKUP(A27,'NY Metro SAFMR all'!$A$1:$F$400, 2)</f>
        <v>3290</v>
      </c>
      <c r="F27" s="22">
        <f>VLOOKUP(A27,'NY Metro SAFMR all'!$A$1:$F$400, 3)</f>
        <v>3380</v>
      </c>
      <c r="G27" s="22">
        <f>VLOOKUP(A27,'NY Metro SAFMR all'!$A$1:$F$400, 4)</f>
        <v>3790</v>
      </c>
      <c r="H27" s="22">
        <f>VLOOKUP(A27,'NY Metro SAFMR all'!$A$1:$F$400, 5)</f>
        <v>4730</v>
      </c>
      <c r="I27" s="22">
        <f>VLOOKUP(A27,'NY Metro SAFMR all'!$A$1:$F$400, 6)</f>
        <v>5100</v>
      </c>
      <c r="J27" s="22">
        <f t="shared" si="1"/>
        <v>5865</v>
      </c>
      <c r="K27" s="22">
        <f t="shared" si="2"/>
        <v>6630</v>
      </c>
      <c r="L27" s="22">
        <f t="shared" si="3"/>
        <v>7395</v>
      </c>
      <c r="M27" s="22">
        <f t="shared" si="4"/>
        <v>8160</v>
      </c>
    </row>
    <row r="28" spans="1:13" x14ac:dyDescent="0.25">
      <c r="A28" s="21">
        <v>10038</v>
      </c>
      <c r="B28" s="21" t="s">
        <v>2</v>
      </c>
      <c r="C28" s="21" t="str">
        <f>IF(OR(E28&lt;'NYC FMR'!$B$2, 'Hi-Opp only SAFMR'!F28&lt;'NYC FMR'!$C$2, 'Hi-Opp only SAFMR'!G28&lt;'NYC FMR'!$D$2, 'Hi-Opp only SAFMR'!H28&lt;'NYC FMR'!$E$2, 'Hi-Opp only SAFMR'!I28&lt;'NYC FMR'!$F$2), "HPD Exception Payment Standard", "Exception Payment Standard")</f>
        <v>Exception Payment Standard</v>
      </c>
      <c r="D28" s="22">
        <f t="shared" si="0"/>
        <v>2685</v>
      </c>
      <c r="E28" s="22">
        <f>VLOOKUP(A28,'NY Metro SAFMR all'!$A$1:$F$400, 2)</f>
        <v>3580</v>
      </c>
      <c r="F28" s="22">
        <f>VLOOKUP(A28,'NY Metro SAFMR all'!$A$1:$F$400, 3)</f>
        <v>3680</v>
      </c>
      <c r="G28" s="22">
        <f>VLOOKUP(A28,'NY Metro SAFMR all'!$A$1:$F$400, 4)</f>
        <v>4130</v>
      </c>
      <c r="H28" s="22">
        <f>VLOOKUP(A28,'NY Metro SAFMR all'!$A$1:$F$400, 5)</f>
        <v>5150</v>
      </c>
      <c r="I28" s="22">
        <f>VLOOKUP(A28,'NY Metro SAFMR all'!$A$1:$F$400, 6)</f>
        <v>5550</v>
      </c>
      <c r="J28" s="22">
        <f t="shared" si="1"/>
        <v>6382.4999999999991</v>
      </c>
      <c r="K28" s="22">
        <f t="shared" si="2"/>
        <v>7215</v>
      </c>
      <c r="L28" s="22">
        <f t="shared" si="3"/>
        <v>8047.5</v>
      </c>
      <c r="M28" s="22">
        <f t="shared" si="4"/>
        <v>8880</v>
      </c>
    </row>
    <row r="29" spans="1:13" x14ac:dyDescent="0.25">
      <c r="A29" s="21">
        <v>10040</v>
      </c>
      <c r="B29" s="21" t="s">
        <v>2</v>
      </c>
      <c r="C29" s="21" t="str">
        <f>IF(OR(E29&lt;'NYC FMR'!$B$2, 'Hi-Opp only SAFMR'!F29&lt;'NYC FMR'!$C$2, 'Hi-Opp only SAFMR'!G29&lt;'NYC FMR'!$D$2, 'Hi-Opp only SAFMR'!H29&lt;'NYC FMR'!$E$2, 'Hi-Opp only SAFMR'!I29&lt;'NYC FMR'!$F$2), "HPD Exception Payment Standard", "Exception Payment Standard")</f>
        <v>HPD Exception Payment Standard</v>
      </c>
      <c r="D29" s="22">
        <f t="shared" si="0"/>
        <v>1590</v>
      </c>
      <c r="E29" s="22">
        <f>VLOOKUP(A29,'NY Metro SAFMR all'!$A$1:$F$400, 2)</f>
        <v>2120</v>
      </c>
      <c r="F29" s="22">
        <f>VLOOKUP(A29,'NY Metro SAFMR all'!$A$1:$F$400, 3)</f>
        <v>2180</v>
      </c>
      <c r="G29" s="22">
        <f>VLOOKUP(A29,'NY Metro SAFMR all'!$A$1:$F$400, 4)</f>
        <v>2450</v>
      </c>
      <c r="H29" s="22">
        <f>VLOOKUP(A29,'NY Metro SAFMR all'!$A$1:$F$400, 5)</f>
        <v>3060</v>
      </c>
      <c r="I29" s="22">
        <f>VLOOKUP(A29,'NY Metro SAFMR all'!$A$1:$F$400, 6)</f>
        <v>3290</v>
      </c>
      <c r="J29" s="22">
        <f t="shared" si="1"/>
        <v>3783.4999999999995</v>
      </c>
      <c r="K29" s="22">
        <f t="shared" si="2"/>
        <v>4277</v>
      </c>
      <c r="L29" s="22">
        <f t="shared" si="3"/>
        <v>4770.5</v>
      </c>
      <c r="M29" s="22">
        <f t="shared" si="4"/>
        <v>5264</v>
      </c>
    </row>
    <row r="30" spans="1:13" x14ac:dyDescent="0.25">
      <c r="A30" s="21">
        <v>10044</v>
      </c>
      <c r="B30" s="21" t="s">
        <v>2</v>
      </c>
      <c r="C30" s="21" t="str">
        <f>IF(OR(E30&lt;'NYC FMR'!$B$2, 'Hi-Opp only SAFMR'!F30&lt;'NYC FMR'!$C$2, 'Hi-Opp only SAFMR'!G30&lt;'NYC FMR'!$D$2, 'Hi-Opp only SAFMR'!H30&lt;'NYC FMR'!$E$2, 'Hi-Opp only SAFMR'!I30&lt;'NYC FMR'!$F$2), "HPD Exception Payment Standard", "Exception Payment Standard")</f>
        <v>Exception Payment Standard</v>
      </c>
      <c r="D30" s="22">
        <f t="shared" si="0"/>
        <v>2685</v>
      </c>
      <c r="E30" s="22">
        <f>VLOOKUP(A30,'NY Metro SAFMR all'!$A$1:$F$400, 2)</f>
        <v>3580</v>
      </c>
      <c r="F30" s="22">
        <f>VLOOKUP(A30,'NY Metro SAFMR all'!$A$1:$F$400, 3)</f>
        <v>3680</v>
      </c>
      <c r="G30" s="22">
        <f>VLOOKUP(A30,'NY Metro SAFMR all'!$A$1:$F$400, 4)</f>
        <v>4130</v>
      </c>
      <c r="H30" s="22">
        <f>VLOOKUP(A30,'NY Metro SAFMR all'!$A$1:$F$400, 5)</f>
        <v>5150</v>
      </c>
      <c r="I30" s="22">
        <f>VLOOKUP(A30,'NY Metro SAFMR all'!$A$1:$F$400, 6)</f>
        <v>5550</v>
      </c>
      <c r="J30" s="22">
        <f t="shared" si="1"/>
        <v>6382.4999999999991</v>
      </c>
      <c r="K30" s="22">
        <f t="shared" si="2"/>
        <v>7215</v>
      </c>
      <c r="L30" s="22">
        <f t="shared" si="3"/>
        <v>8047.5</v>
      </c>
      <c r="M30" s="22">
        <f t="shared" si="4"/>
        <v>8880</v>
      </c>
    </row>
    <row r="31" spans="1:13" x14ac:dyDescent="0.25">
      <c r="A31" s="21">
        <v>10065</v>
      </c>
      <c r="B31" s="21" t="s">
        <v>2</v>
      </c>
      <c r="C31" s="21" t="str">
        <f>IF(OR(E31&lt;'NYC FMR'!$B$2, 'Hi-Opp only SAFMR'!F31&lt;'NYC FMR'!$C$2, 'Hi-Opp only SAFMR'!G31&lt;'NYC FMR'!$D$2, 'Hi-Opp only SAFMR'!H31&lt;'NYC FMR'!$E$2, 'Hi-Opp only SAFMR'!I31&lt;'NYC FMR'!$F$2), "HPD Exception Payment Standard", "Exception Payment Standard")</f>
        <v>Exception Payment Standard</v>
      </c>
      <c r="D31" s="22">
        <f t="shared" si="0"/>
        <v>2685</v>
      </c>
      <c r="E31" s="22">
        <f>VLOOKUP(A31,'NY Metro SAFMR all'!$A$1:$F$400, 2)</f>
        <v>3580</v>
      </c>
      <c r="F31" s="22">
        <f>VLOOKUP(A31,'NY Metro SAFMR all'!$A$1:$F$400, 3)</f>
        <v>3680</v>
      </c>
      <c r="G31" s="22">
        <f>VLOOKUP(A31,'NY Metro SAFMR all'!$A$1:$F$400, 4)</f>
        <v>4130</v>
      </c>
      <c r="H31" s="22">
        <f>VLOOKUP(A31,'NY Metro SAFMR all'!$A$1:$F$400, 5)</f>
        <v>5150</v>
      </c>
      <c r="I31" s="22">
        <f>VLOOKUP(A31,'NY Metro SAFMR all'!$A$1:$F$400, 6)</f>
        <v>5550</v>
      </c>
      <c r="J31" s="22">
        <f t="shared" si="1"/>
        <v>6382.4999999999991</v>
      </c>
      <c r="K31" s="22">
        <f t="shared" si="2"/>
        <v>7215</v>
      </c>
      <c r="L31" s="22">
        <f t="shared" si="3"/>
        <v>8047.5</v>
      </c>
      <c r="M31" s="22">
        <f t="shared" si="4"/>
        <v>8880</v>
      </c>
    </row>
    <row r="32" spans="1:13" x14ac:dyDescent="0.25">
      <c r="A32" s="21">
        <v>10069</v>
      </c>
      <c r="B32" s="21" t="s">
        <v>2</v>
      </c>
      <c r="C32" s="21" t="str">
        <f>IF(OR(E32&lt;'NYC FMR'!$B$2, 'Hi-Opp only SAFMR'!F32&lt;'NYC FMR'!$C$2, 'Hi-Opp only SAFMR'!G32&lt;'NYC FMR'!$D$2, 'Hi-Opp only SAFMR'!H32&lt;'NYC FMR'!$E$2, 'Hi-Opp only SAFMR'!I32&lt;'NYC FMR'!$F$2), "HPD Exception Payment Standard", "Exception Payment Standard")</f>
        <v>Exception Payment Standard</v>
      </c>
      <c r="D32" s="22">
        <f t="shared" si="0"/>
        <v>2685</v>
      </c>
      <c r="E32" s="22">
        <f>VLOOKUP(A32,'NY Metro SAFMR all'!$A$1:$F$400, 2)</f>
        <v>3580</v>
      </c>
      <c r="F32" s="22">
        <f>VLOOKUP(A32,'NY Metro SAFMR all'!$A$1:$F$400, 3)</f>
        <v>3680</v>
      </c>
      <c r="G32" s="22">
        <f>VLOOKUP(A32,'NY Metro SAFMR all'!$A$1:$F$400, 4)</f>
        <v>4130</v>
      </c>
      <c r="H32" s="22">
        <f>VLOOKUP(A32,'NY Metro SAFMR all'!$A$1:$F$400, 5)</f>
        <v>5150</v>
      </c>
      <c r="I32" s="22">
        <f>VLOOKUP(A32,'NY Metro SAFMR all'!$A$1:$F$400, 6)</f>
        <v>5550</v>
      </c>
      <c r="J32" s="22">
        <f t="shared" si="1"/>
        <v>6382.4999999999991</v>
      </c>
      <c r="K32" s="22">
        <f t="shared" si="2"/>
        <v>7215</v>
      </c>
      <c r="L32" s="22">
        <f t="shared" si="3"/>
        <v>8047.5</v>
      </c>
      <c r="M32" s="22">
        <f t="shared" si="4"/>
        <v>8880</v>
      </c>
    </row>
    <row r="33" spans="1:13" x14ac:dyDescent="0.25">
      <c r="A33" s="21">
        <v>10075</v>
      </c>
      <c r="B33" s="21" t="s">
        <v>2</v>
      </c>
      <c r="C33" s="21" t="str">
        <f>IF(OR(E33&lt;'NYC FMR'!$B$2, 'Hi-Opp only SAFMR'!F33&lt;'NYC FMR'!$C$2, 'Hi-Opp only SAFMR'!G33&lt;'NYC FMR'!$D$2, 'Hi-Opp only SAFMR'!H33&lt;'NYC FMR'!$E$2, 'Hi-Opp only SAFMR'!I33&lt;'NYC FMR'!$F$2), "HPD Exception Payment Standard", "Exception Payment Standard")</f>
        <v>Exception Payment Standard</v>
      </c>
      <c r="D33" s="22">
        <f t="shared" si="0"/>
        <v>2407.5</v>
      </c>
      <c r="E33" s="22">
        <f>VLOOKUP(A33,'NY Metro SAFMR all'!$A$1:$F$400, 2)</f>
        <v>3210</v>
      </c>
      <c r="F33" s="22">
        <f>VLOOKUP(A33,'NY Metro SAFMR all'!$A$1:$F$400, 3)</f>
        <v>3300</v>
      </c>
      <c r="G33" s="22">
        <f>VLOOKUP(A33,'NY Metro SAFMR all'!$A$1:$F$400, 4)</f>
        <v>3700</v>
      </c>
      <c r="H33" s="22">
        <f>VLOOKUP(A33,'NY Metro SAFMR all'!$A$1:$F$400, 5)</f>
        <v>4620</v>
      </c>
      <c r="I33" s="22">
        <f>VLOOKUP(A33,'NY Metro SAFMR all'!$A$1:$F$400, 6)</f>
        <v>4970</v>
      </c>
      <c r="J33" s="22">
        <f t="shared" si="1"/>
        <v>5715.5</v>
      </c>
      <c r="K33" s="22">
        <f t="shared" si="2"/>
        <v>6461</v>
      </c>
      <c r="L33" s="22">
        <f t="shared" si="3"/>
        <v>7206.5</v>
      </c>
      <c r="M33" s="22">
        <f t="shared" si="4"/>
        <v>7952</v>
      </c>
    </row>
    <row r="34" spans="1:13" x14ac:dyDescent="0.25">
      <c r="A34" s="21">
        <v>10103</v>
      </c>
      <c r="B34" s="21" t="s">
        <v>2</v>
      </c>
      <c r="C34" s="21" t="str">
        <f>IF(OR(E34&lt;'NYC FMR'!$B$2, 'Hi-Opp only SAFMR'!F34&lt;'NYC FMR'!$C$2, 'Hi-Opp only SAFMR'!G34&lt;'NYC FMR'!$D$2, 'Hi-Opp only SAFMR'!H34&lt;'NYC FMR'!$E$2, 'Hi-Opp only SAFMR'!I34&lt;'NYC FMR'!$F$2), "HPD Exception Payment Standard", "Exception Payment Standard")</f>
        <v>Exception Payment Standard</v>
      </c>
      <c r="D34" s="22">
        <f t="shared" ref="D34:D65" si="5">E34*0.75</f>
        <v>2242.5</v>
      </c>
      <c r="E34" s="22">
        <f>VLOOKUP(A34,'NY Metro SAFMR all'!$A$1:$F$400, 2)</f>
        <v>2990</v>
      </c>
      <c r="F34" s="22">
        <f>VLOOKUP(A34,'NY Metro SAFMR all'!$A$1:$F$400, 3)</f>
        <v>3070</v>
      </c>
      <c r="G34" s="22">
        <f>VLOOKUP(A34,'NY Metro SAFMR all'!$A$1:$F$400, 4)</f>
        <v>3450</v>
      </c>
      <c r="H34" s="22">
        <f>VLOOKUP(A34,'NY Metro SAFMR all'!$A$1:$F$400, 5)</f>
        <v>4300</v>
      </c>
      <c r="I34" s="22">
        <f>VLOOKUP(A34,'NY Metro SAFMR all'!$A$1:$F$400, 6)</f>
        <v>4640</v>
      </c>
      <c r="J34" s="22">
        <f t="shared" ref="J34:J65" si="6">I34*1.15</f>
        <v>5336</v>
      </c>
      <c r="K34" s="22">
        <f t="shared" ref="K34:K65" si="7">I34*1.3</f>
        <v>6032</v>
      </c>
      <c r="L34" s="22">
        <f t="shared" ref="L34:L65" si="8">I34*1.45</f>
        <v>6728</v>
      </c>
      <c r="M34" s="22">
        <f t="shared" ref="M34:M65" si="9">I34*1.6</f>
        <v>7424</v>
      </c>
    </row>
    <row r="35" spans="1:13" x14ac:dyDescent="0.25">
      <c r="A35" s="21">
        <v>10110</v>
      </c>
      <c r="B35" s="21" t="s">
        <v>2</v>
      </c>
      <c r="C35" s="21" t="str">
        <f>IF(OR(E35&lt;'NYC FMR'!$B$2, 'Hi-Opp only SAFMR'!F35&lt;'NYC FMR'!$C$2, 'Hi-Opp only SAFMR'!G35&lt;'NYC FMR'!$D$2, 'Hi-Opp only SAFMR'!H35&lt;'NYC FMR'!$E$2, 'Hi-Opp only SAFMR'!I35&lt;'NYC FMR'!$F$2), "HPD Exception Payment Standard", "Exception Payment Standard")</f>
        <v>Exception Payment Standard</v>
      </c>
      <c r="D35" s="22">
        <f t="shared" si="5"/>
        <v>2242.5</v>
      </c>
      <c r="E35" s="22">
        <f>VLOOKUP(A35,'NY Metro SAFMR all'!$A$1:$F$400, 2)</f>
        <v>2990</v>
      </c>
      <c r="F35" s="22">
        <f>VLOOKUP(A35,'NY Metro SAFMR all'!$A$1:$F$400, 3)</f>
        <v>3070</v>
      </c>
      <c r="G35" s="22">
        <f>VLOOKUP(A35,'NY Metro SAFMR all'!$A$1:$F$400, 4)</f>
        <v>3450</v>
      </c>
      <c r="H35" s="22">
        <f>VLOOKUP(A35,'NY Metro SAFMR all'!$A$1:$F$400, 5)</f>
        <v>4300</v>
      </c>
      <c r="I35" s="22">
        <f>VLOOKUP(A35,'NY Metro SAFMR all'!$A$1:$F$400, 6)</f>
        <v>4640</v>
      </c>
      <c r="J35" s="22">
        <f t="shared" si="6"/>
        <v>5336</v>
      </c>
      <c r="K35" s="22">
        <f t="shared" si="7"/>
        <v>6032</v>
      </c>
      <c r="L35" s="22">
        <f t="shared" si="8"/>
        <v>6728</v>
      </c>
      <c r="M35" s="22">
        <f t="shared" si="9"/>
        <v>7424</v>
      </c>
    </row>
    <row r="36" spans="1:13" x14ac:dyDescent="0.25">
      <c r="A36" s="21">
        <v>10111</v>
      </c>
      <c r="B36" s="21" t="s">
        <v>2</v>
      </c>
      <c r="C36" s="21" t="str">
        <f>IF(OR(E36&lt;'NYC FMR'!$B$2, 'Hi-Opp only SAFMR'!F36&lt;'NYC FMR'!$C$2, 'Hi-Opp only SAFMR'!G36&lt;'NYC FMR'!$D$2, 'Hi-Opp only SAFMR'!H36&lt;'NYC FMR'!$E$2, 'Hi-Opp only SAFMR'!I36&lt;'NYC FMR'!$F$2), "HPD Exception Payment Standard", "Exception Payment Standard")</f>
        <v>Exception Payment Standard</v>
      </c>
      <c r="D36" s="22">
        <f t="shared" si="5"/>
        <v>2242.5</v>
      </c>
      <c r="E36" s="22">
        <f>VLOOKUP(A36,'NY Metro SAFMR all'!$A$1:$F$400, 2)</f>
        <v>2990</v>
      </c>
      <c r="F36" s="22">
        <f>VLOOKUP(A36,'NY Metro SAFMR all'!$A$1:$F$400, 3)</f>
        <v>3070</v>
      </c>
      <c r="G36" s="22">
        <f>VLOOKUP(A36,'NY Metro SAFMR all'!$A$1:$F$400, 4)</f>
        <v>3450</v>
      </c>
      <c r="H36" s="22">
        <f>VLOOKUP(A36,'NY Metro SAFMR all'!$A$1:$F$400, 5)</f>
        <v>4300</v>
      </c>
      <c r="I36" s="22">
        <f>VLOOKUP(A36,'NY Metro SAFMR all'!$A$1:$F$400, 6)</f>
        <v>4640</v>
      </c>
      <c r="J36" s="22">
        <f t="shared" si="6"/>
        <v>5336</v>
      </c>
      <c r="K36" s="22">
        <f t="shared" si="7"/>
        <v>6032</v>
      </c>
      <c r="L36" s="22">
        <f t="shared" si="8"/>
        <v>6728</v>
      </c>
      <c r="M36" s="22">
        <f t="shared" si="9"/>
        <v>7424</v>
      </c>
    </row>
    <row r="37" spans="1:13" x14ac:dyDescent="0.25">
      <c r="A37" s="21">
        <v>10112</v>
      </c>
      <c r="B37" s="21" t="s">
        <v>2</v>
      </c>
      <c r="C37" s="21" t="str">
        <f>IF(OR(E37&lt;'NYC FMR'!$B$2, 'Hi-Opp only SAFMR'!F37&lt;'NYC FMR'!$C$2, 'Hi-Opp only SAFMR'!G37&lt;'NYC FMR'!$D$2, 'Hi-Opp only SAFMR'!H37&lt;'NYC FMR'!$E$2, 'Hi-Opp only SAFMR'!I37&lt;'NYC FMR'!$F$2), "HPD Exception Payment Standard", "Exception Payment Standard")</f>
        <v>Exception Payment Standard</v>
      </c>
      <c r="D37" s="22">
        <f t="shared" si="5"/>
        <v>2242.5</v>
      </c>
      <c r="E37" s="22">
        <f>VLOOKUP(A37,'NY Metro SAFMR all'!$A$1:$F$400, 2)</f>
        <v>2990</v>
      </c>
      <c r="F37" s="22">
        <f>VLOOKUP(A37,'NY Metro SAFMR all'!$A$1:$F$400, 3)</f>
        <v>3070</v>
      </c>
      <c r="G37" s="22">
        <f>VLOOKUP(A37,'NY Metro SAFMR all'!$A$1:$F$400, 4)</f>
        <v>3450</v>
      </c>
      <c r="H37" s="22">
        <f>VLOOKUP(A37,'NY Metro SAFMR all'!$A$1:$F$400, 5)</f>
        <v>4300</v>
      </c>
      <c r="I37" s="22">
        <f>VLOOKUP(A37,'NY Metro SAFMR all'!$A$1:$F$400, 6)</f>
        <v>4640</v>
      </c>
      <c r="J37" s="22">
        <f t="shared" si="6"/>
        <v>5336</v>
      </c>
      <c r="K37" s="22">
        <f t="shared" si="7"/>
        <v>6032</v>
      </c>
      <c r="L37" s="22">
        <f t="shared" si="8"/>
        <v>6728</v>
      </c>
      <c r="M37" s="22">
        <f t="shared" si="9"/>
        <v>7424</v>
      </c>
    </row>
    <row r="38" spans="1:13" x14ac:dyDescent="0.25">
      <c r="A38" s="21">
        <v>10115</v>
      </c>
      <c r="B38" s="21" t="s">
        <v>2</v>
      </c>
      <c r="C38" s="21" t="str">
        <f>IF(OR(E38&lt;'NYC FMR'!$B$2, 'Hi-Opp only SAFMR'!F38&lt;'NYC FMR'!$C$2, 'Hi-Opp only SAFMR'!G38&lt;'NYC FMR'!$D$2, 'Hi-Opp only SAFMR'!H38&lt;'NYC FMR'!$E$2, 'Hi-Opp only SAFMR'!I38&lt;'NYC FMR'!$F$2), "HPD Exception Payment Standard", "Exception Payment Standard")</f>
        <v>Exception Payment Standard</v>
      </c>
      <c r="D38" s="22">
        <f t="shared" si="5"/>
        <v>2242.5</v>
      </c>
      <c r="E38" s="22">
        <f>VLOOKUP(A38,'NY Metro SAFMR all'!$A$1:$F$400, 2)</f>
        <v>2990</v>
      </c>
      <c r="F38" s="22">
        <f>VLOOKUP(A38,'NY Metro SAFMR all'!$A$1:$F$400, 3)</f>
        <v>3070</v>
      </c>
      <c r="G38" s="22">
        <f>VLOOKUP(A38,'NY Metro SAFMR all'!$A$1:$F$400, 4)</f>
        <v>3450</v>
      </c>
      <c r="H38" s="22">
        <f>VLOOKUP(A38,'NY Metro SAFMR all'!$A$1:$F$400, 5)</f>
        <v>4300</v>
      </c>
      <c r="I38" s="22">
        <f>VLOOKUP(A38,'NY Metro SAFMR all'!$A$1:$F$400, 6)</f>
        <v>4640</v>
      </c>
      <c r="J38" s="22">
        <f t="shared" si="6"/>
        <v>5336</v>
      </c>
      <c r="K38" s="22">
        <f t="shared" si="7"/>
        <v>6032</v>
      </c>
      <c r="L38" s="22">
        <f t="shared" si="8"/>
        <v>6728</v>
      </c>
      <c r="M38" s="22">
        <f t="shared" si="9"/>
        <v>7424</v>
      </c>
    </row>
    <row r="39" spans="1:13" x14ac:dyDescent="0.25">
      <c r="A39" s="21">
        <v>10119</v>
      </c>
      <c r="B39" s="21" t="s">
        <v>2</v>
      </c>
      <c r="C39" s="21" t="str">
        <f>IF(OR(E39&lt;'NYC FMR'!$B$2, 'Hi-Opp only SAFMR'!F39&lt;'NYC FMR'!$C$2, 'Hi-Opp only SAFMR'!G39&lt;'NYC FMR'!$D$2, 'Hi-Opp only SAFMR'!H39&lt;'NYC FMR'!$E$2, 'Hi-Opp only SAFMR'!I39&lt;'NYC FMR'!$F$2), "HPD Exception Payment Standard", "Exception Payment Standard")</f>
        <v>Exception Payment Standard</v>
      </c>
      <c r="D39" s="22">
        <f t="shared" si="5"/>
        <v>2242.5</v>
      </c>
      <c r="E39" s="22">
        <f>VLOOKUP(A39,'NY Metro SAFMR all'!$A$1:$F$400, 2)</f>
        <v>2990</v>
      </c>
      <c r="F39" s="22">
        <f>VLOOKUP(A39,'NY Metro SAFMR all'!$A$1:$F$400, 3)</f>
        <v>3070</v>
      </c>
      <c r="G39" s="22">
        <f>VLOOKUP(A39,'NY Metro SAFMR all'!$A$1:$F$400, 4)</f>
        <v>3450</v>
      </c>
      <c r="H39" s="22">
        <f>VLOOKUP(A39,'NY Metro SAFMR all'!$A$1:$F$400, 5)</f>
        <v>4300</v>
      </c>
      <c r="I39" s="22">
        <f>VLOOKUP(A39,'NY Metro SAFMR all'!$A$1:$F$400, 6)</f>
        <v>4640</v>
      </c>
      <c r="J39" s="22">
        <f t="shared" si="6"/>
        <v>5336</v>
      </c>
      <c r="K39" s="22">
        <f t="shared" si="7"/>
        <v>6032</v>
      </c>
      <c r="L39" s="22">
        <f t="shared" si="8"/>
        <v>6728</v>
      </c>
      <c r="M39" s="22">
        <f t="shared" si="9"/>
        <v>7424</v>
      </c>
    </row>
    <row r="40" spans="1:13" x14ac:dyDescent="0.25">
      <c r="A40" s="21">
        <v>10128</v>
      </c>
      <c r="B40" s="21" t="s">
        <v>2</v>
      </c>
      <c r="C40" s="21" t="str">
        <f>IF(OR(E40&lt;'NYC FMR'!$B$2, 'Hi-Opp only SAFMR'!F40&lt;'NYC FMR'!$C$2, 'Hi-Opp only SAFMR'!G40&lt;'NYC FMR'!$D$2, 'Hi-Opp only SAFMR'!H40&lt;'NYC FMR'!$E$2, 'Hi-Opp only SAFMR'!I40&lt;'NYC FMR'!$F$2), "HPD Exception Payment Standard", "Exception Payment Standard")</f>
        <v>Exception Payment Standard</v>
      </c>
      <c r="D40" s="22">
        <f t="shared" si="5"/>
        <v>2685</v>
      </c>
      <c r="E40" s="22">
        <f>VLOOKUP(A40,'NY Metro SAFMR all'!$A$1:$F$400, 2)</f>
        <v>3580</v>
      </c>
      <c r="F40" s="22">
        <f>VLOOKUP(A40,'NY Metro SAFMR all'!$A$1:$F$400, 3)</f>
        <v>3680</v>
      </c>
      <c r="G40" s="22">
        <f>VLOOKUP(A40,'NY Metro SAFMR all'!$A$1:$F$400, 4)</f>
        <v>4130</v>
      </c>
      <c r="H40" s="22">
        <f>VLOOKUP(A40,'NY Metro SAFMR all'!$A$1:$F$400, 5)</f>
        <v>5150</v>
      </c>
      <c r="I40" s="22">
        <f>VLOOKUP(A40,'NY Metro SAFMR all'!$A$1:$F$400, 6)</f>
        <v>5550</v>
      </c>
      <c r="J40" s="22">
        <f t="shared" si="6"/>
        <v>6382.4999999999991</v>
      </c>
      <c r="K40" s="22">
        <f t="shared" si="7"/>
        <v>7215</v>
      </c>
      <c r="L40" s="22">
        <f t="shared" si="8"/>
        <v>8047.5</v>
      </c>
      <c r="M40" s="22">
        <f t="shared" si="9"/>
        <v>8880</v>
      </c>
    </row>
    <row r="41" spans="1:13" x14ac:dyDescent="0.25">
      <c r="A41" s="21">
        <v>10152</v>
      </c>
      <c r="B41" s="21" t="s">
        <v>2</v>
      </c>
      <c r="C41" s="21" t="str">
        <f>IF(OR(E41&lt;'NYC FMR'!$B$2, 'Hi-Opp only SAFMR'!F41&lt;'NYC FMR'!$C$2, 'Hi-Opp only SAFMR'!G41&lt;'NYC FMR'!$D$2, 'Hi-Opp only SAFMR'!H41&lt;'NYC FMR'!$E$2, 'Hi-Opp only SAFMR'!I41&lt;'NYC FMR'!$F$2), "HPD Exception Payment Standard", "Exception Payment Standard")</f>
        <v>Exception Payment Standard</v>
      </c>
      <c r="D41" s="22">
        <f t="shared" si="5"/>
        <v>2685</v>
      </c>
      <c r="E41" s="22">
        <f>VLOOKUP(A41,'NY Metro SAFMR all'!$A$1:$F$400, 2)</f>
        <v>3580</v>
      </c>
      <c r="F41" s="22">
        <f>VLOOKUP(A41,'NY Metro SAFMR all'!$A$1:$F$400, 3)</f>
        <v>3680</v>
      </c>
      <c r="G41" s="22">
        <f>VLOOKUP(A41,'NY Metro SAFMR all'!$A$1:$F$400, 4)</f>
        <v>4130</v>
      </c>
      <c r="H41" s="22">
        <f>VLOOKUP(A41,'NY Metro SAFMR all'!$A$1:$F$400, 5)</f>
        <v>5150</v>
      </c>
      <c r="I41" s="22">
        <f>VLOOKUP(A41,'NY Metro SAFMR all'!$A$1:$F$400, 6)</f>
        <v>5550</v>
      </c>
      <c r="J41" s="22">
        <f t="shared" si="6"/>
        <v>6382.4999999999991</v>
      </c>
      <c r="K41" s="22">
        <f t="shared" si="7"/>
        <v>7215</v>
      </c>
      <c r="L41" s="22">
        <f t="shared" si="8"/>
        <v>8047.5</v>
      </c>
      <c r="M41" s="22">
        <f t="shared" si="9"/>
        <v>8880</v>
      </c>
    </row>
    <row r="42" spans="1:13" x14ac:dyDescent="0.25">
      <c r="A42" s="21">
        <v>10153</v>
      </c>
      <c r="B42" s="21" t="s">
        <v>2</v>
      </c>
      <c r="C42" s="21" t="str">
        <f>IF(OR(E42&lt;'NYC FMR'!$B$2, 'Hi-Opp only SAFMR'!F42&lt;'NYC FMR'!$C$2, 'Hi-Opp only SAFMR'!G42&lt;'NYC FMR'!$D$2, 'Hi-Opp only SAFMR'!H42&lt;'NYC FMR'!$E$2, 'Hi-Opp only SAFMR'!I42&lt;'NYC FMR'!$F$2), "HPD Exception Payment Standard", "Exception Payment Standard")</f>
        <v>Exception Payment Standard</v>
      </c>
      <c r="D42" s="22">
        <f t="shared" si="5"/>
        <v>2242.5</v>
      </c>
      <c r="E42" s="22">
        <f>VLOOKUP(A42,'NY Metro SAFMR all'!$A$1:$F$400, 2)</f>
        <v>2990</v>
      </c>
      <c r="F42" s="22">
        <f>VLOOKUP(A42,'NY Metro SAFMR all'!$A$1:$F$400, 3)</f>
        <v>3070</v>
      </c>
      <c r="G42" s="22">
        <f>VLOOKUP(A42,'NY Metro SAFMR all'!$A$1:$F$400, 4)</f>
        <v>3450</v>
      </c>
      <c r="H42" s="22">
        <f>VLOOKUP(A42,'NY Metro SAFMR all'!$A$1:$F$400, 5)</f>
        <v>4300</v>
      </c>
      <c r="I42" s="22">
        <f>VLOOKUP(A42,'NY Metro SAFMR all'!$A$1:$F$400, 6)</f>
        <v>4640</v>
      </c>
      <c r="J42" s="22">
        <f t="shared" si="6"/>
        <v>5336</v>
      </c>
      <c r="K42" s="22">
        <f t="shared" si="7"/>
        <v>6032</v>
      </c>
      <c r="L42" s="22">
        <f t="shared" si="8"/>
        <v>6728</v>
      </c>
      <c r="M42" s="22">
        <f t="shared" si="9"/>
        <v>7424</v>
      </c>
    </row>
    <row r="43" spans="1:13" x14ac:dyDescent="0.25">
      <c r="A43" s="21">
        <v>10154</v>
      </c>
      <c r="B43" s="21" t="s">
        <v>2</v>
      </c>
      <c r="C43" s="21" t="str">
        <f>IF(OR(E43&lt;'NYC FMR'!$B$2, 'Hi-Opp only SAFMR'!F43&lt;'NYC FMR'!$C$2, 'Hi-Opp only SAFMR'!G43&lt;'NYC FMR'!$D$2, 'Hi-Opp only SAFMR'!H43&lt;'NYC FMR'!$E$2, 'Hi-Opp only SAFMR'!I43&lt;'NYC FMR'!$F$2), "HPD Exception Payment Standard", "Exception Payment Standard")</f>
        <v>Exception Payment Standard</v>
      </c>
      <c r="D43" s="22">
        <f t="shared" si="5"/>
        <v>2242.5</v>
      </c>
      <c r="E43" s="22">
        <f>VLOOKUP(A43,'NY Metro SAFMR all'!$A$1:$F$400, 2)</f>
        <v>2990</v>
      </c>
      <c r="F43" s="22">
        <f>VLOOKUP(A43,'NY Metro SAFMR all'!$A$1:$F$400, 3)</f>
        <v>3070</v>
      </c>
      <c r="G43" s="22">
        <f>VLOOKUP(A43,'NY Metro SAFMR all'!$A$1:$F$400, 4)</f>
        <v>3450</v>
      </c>
      <c r="H43" s="22">
        <f>VLOOKUP(A43,'NY Metro SAFMR all'!$A$1:$F$400, 5)</f>
        <v>4300</v>
      </c>
      <c r="I43" s="22">
        <f>VLOOKUP(A43,'NY Metro SAFMR all'!$A$1:$F$400, 6)</f>
        <v>4640</v>
      </c>
      <c r="J43" s="22">
        <f t="shared" si="6"/>
        <v>5336</v>
      </c>
      <c r="K43" s="22">
        <f t="shared" si="7"/>
        <v>6032</v>
      </c>
      <c r="L43" s="22">
        <f t="shared" si="8"/>
        <v>6728</v>
      </c>
      <c r="M43" s="22">
        <f t="shared" si="9"/>
        <v>7424</v>
      </c>
    </row>
    <row r="44" spans="1:13" x14ac:dyDescent="0.25">
      <c r="A44" s="21">
        <v>10162</v>
      </c>
      <c r="B44" s="21" t="s">
        <v>2</v>
      </c>
      <c r="C44" s="21" t="str">
        <f>IF(OR(E44&lt;'NYC FMR'!$B$2, 'Hi-Opp only SAFMR'!F44&lt;'NYC FMR'!$C$2, 'Hi-Opp only SAFMR'!G44&lt;'NYC FMR'!$D$2, 'Hi-Opp only SAFMR'!H44&lt;'NYC FMR'!$E$2, 'Hi-Opp only SAFMR'!I44&lt;'NYC FMR'!$F$2), "HPD Exception Payment Standard", "Exception Payment Standard")</f>
        <v>Exception Payment Standard</v>
      </c>
      <c r="D44" s="22">
        <f t="shared" si="5"/>
        <v>2685</v>
      </c>
      <c r="E44" s="22">
        <f>VLOOKUP(A44,'NY Metro SAFMR all'!$A$1:$F$400, 2)</f>
        <v>3580</v>
      </c>
      <c r="F44" s="22">
        <f>VLOOKUP(A44,'NY Metro SAFMR all'!$A$1:$F$400, 3)</f>
        <v>3680</v>
      </c>
      <c r="G44" s="22">
        <f>VLOOKUP(A44,'NY Metro SAFMR all'!$A$1:$F$400, 4)</f>
        <v>4130</v>
      </c>
      <c r="H44" s="22">
        <f>VLOOKUP(A44,'NY Metro SAFMR all'!$A$1:$F$400, 5)</f>
        <v>5150</v>
      </c>
      <c r="I44" s="22">
        <f>VLOOKUP(A44,'NY Metro SAFMR all'!$A$1:$F$400, 6)</f>
        <v>5550</v>
      </c>
      <c r="J44" s="22">
        <f t="shared" si="6"/>
        <v>6382.4999999999991</v>
      </c>
      <c r="K44" s="22">
        <f t="shared" si="7"/>
        <v>7215</v>
      </c>
      <c r="L44" s="22">
        <f t="shared" si="8"/>
        <v>8047.5</v>
      </c>
      <c r="M44" s="22">
        <f t="shared" si="9"/>
        <v>8880</v>
      </c>
    </row>
    <row r="45" spans="1:13" x14ac:dyDescent="0.25">
      <c r="A45" s="21">
        <v>10165</v>
      </c>
      <c r="B45" s="21" t="s">
        <v>2</v>
      </c>
      <c r="C45" s="21" t="str">
        <f>IF(OR(E45&lt;'NYC FMR'!$B$2, 'Hi-Opp only SAFMR'!F45&lt;'NYC FMR'!$C$2, 'Hi-Opp only SAFMR'!G45&lt;'NYC FMR'!$D$2, 'Hi-Opp only SAFMR'!H45&lt;'NYC FMR'!$E$2, 'Hi-Opp only SAFMR'!I45&lt;'NYC FMR'!$F$2), "HPD Exception Payment Standard", "Exception Payment Standard")</f>
        <v>Exception Payment Standard</v>
      </c>
      <c r="D45" s="22">
        <f t="shared" si="5"/>
        <v>2242.5</v>
      </c>
      <c r="E45" s="22">
        <f>VLOOKUP(A45,'NY Metro SAFMR all'!$A$1:$F$400, 2)</f>
        <v>2990</v>
      </c>
      <c r="F45" s="22">
        <f>VLOOKUP(A45,'NY Metro SAFMR all'!$A$1:$F$400, 3)</f>
        <v>3070</v>
      </c>
      <c r="G45" s="22">
        <f>VLOOKUP(A45,'NY Metro SAFMR all'!$A$1:$F$400, 4)</f>
        <v>3450</v>
      </c>
      <c r="H45" s="22">
        <f>VLOOKUP(A45,'NY Metro SAFMR all'!$A$1:$F$400, 5)</f>
        <v>4300</v>
      </c>
      <c r="I45" s="22">
        <f>VLOOKUP(A45,'NY Metro SAFMR all'!$A$1:$F$400, 6)</f>
        <v>4640</v>
      </c>
      <c r="J45" s="22">
        <f t="shared" si="6"/>
        <v>5336</v>
      </c>
      <c r="K45" s="22">
        <f t="shared" si="7"/>
        <v>6032</v>
      </c>
      <c r="L45" s="22">
        <f t="shared" si="8"/>
        <v>6728</v>
      </c>
      <c r="M45" s="22">
        <f t="shared" si="9"/>
        <v>7424</v>
      </c>
    </row>
    <row r="46" spans="1:13" x14ac:dyDescent="0.25">
      <c r="A46" s="21">
        <v>10167</v>
      </c>
      <c r="B46" s="21" t="s">
        <v>2</v>
      </c>
      <c r="C46" s="21" t="str">
        <f>IF(OR(E46&lt;'NYC FMR'!$B$2, 'Hi-Opp only SAFMR'!F46&lt;'NYC FMR'!$C$2, 'Hi-Opp only SAFMR'!G46&lt;'NYC FMR'!$D$2, 'Hi-Opp only SAFMR'!H46&lt;'NYC FMR'!$E$2, 'Hi-Opp only SAFMR'!I46&lt;'NYC FMR'!$F$2), "HPD Exception Payment Standard", "Exception Payment Standard")</f>
        <v>Exception Payment Standard</v>
      </c>
      <c r="D46" s="22">
        <f t="shared" si="5"/>
        <v>2242.5</v>
      </c>
      <c r="E46" s="22">
        <f>VLOOKUP(A46,'NY Metro SAFMR all'!$A$1:$F$400, 2)</f>
        <v>2990</v>
      </c>
      <c r="F46" s="22">
        <f>VLOOKUP(A46,'NY Metro SAFMR all'!$A$1:$F$400, 3)</f>
        <v>3070</v>
      </c>
      <c r="G46" s="22">
        <f>VLOOKUP(A46,'NY Metro SAFMR all'!$A$1:$F$400, 4)</f>
        <v>3450</v>
      </c>
      <c r="H46" s="22">
        <f>VLOOKUP(A46,'NY Metro SAFMR all'!$A$1:$F$400, 5)</f>
        <v>4300</v>
      </c>
      <c r="I46" s="22">
        <f>VLOOKUP(A46,'NY Metro SAFMR all'!$A$1:$F$400, 6)</f>
        <v>4640</v>
      </c>
      <c r="J46" s="22">
        <f t="shared" si="6"/>
        <v>5336</v>
      </c>
      <c r="K46" s="22">
        <f t="shared" si="7"/>
        <v>6032</v>
      </c>
      <c r="L46" s="22">
        <f t="shared" si="8"/>
        <v>6728</v>
      </c>
      <c r="M46" s="22">
        <f t="shared" si="9"/>
        <v>7424</v>
      </c>
    </row>
    <row r="47" spans="1:13" x14ac:dyDescent="0.25">
      <c r="A47" s="21">
        <v>10168</v>
      </c>
      <c r="B47" s="21" t="s">
        <v>2</v>
      </c>
      <c r="C47" s="21" t="str">
        <f>IF(OR(E47&lt;'NYC FMR'!$B$2, 'Hi-Opp only SAFMR'!F47&lt;'NYC FMR'!$C$2, 'Hi-Opp only SAFMR'!G47&lt;'NYC FMR'!$D$2, 'Hi-Opp only SAFMR'!H47&lt;'NYC FMR'!$E$2, 'Hi-Opp only SAFMR'!I47&lt;'NYC FMR'!$F$2), "HPD Exception Payment Standard", "Exception Payment Standard")</f>
        <v>Exception Payment Standard</v>
      </c>
      <c r="D47" s="22">
        <f t="shared" si="5"/>
        <v>2242.5</v>
      </c>
      <c r="E47" s="22">
        <f>VLOOKUP(A47,'NY Metro SAFMR all'!$A$1:$F$400, 2)</f>
        <v>2990</v>
      </c>
      <c r="F47" s="22">
        <f>VLOOKUP(A47,'NY Metro SAFMR all'!$A$1:$F$400, 3)</f>
        <v>3070</v>
      </c>
      <c r="G47" s="22">
        <f>VLOOKUP(A47,'NY Metro SAFMR all'!$A$1:$F$400, 4)</f>
        <v>3450</v>
      </c>
      <c r="H47" s="22">
        <f>VLOOKUP(A47,'NY Metro SAFMR all'!$A$1:$F$400, 5)</f>
        <v>4300</v>
      </c>
      <c r="I47" s="22">
        <f>VLOOKUP(A47,'NY Metro SAFMR all'!$A$1:$F$400, 6)</f>
        <v>4640</v>
      </c>
      <c r="J47" s="22">
        <f t="shared" si="6"/>
        <v>5336</v>
      </c>
      <c r="K47" s="22">
        <f t="shared" si="7"/>
        <v>6032</v>
      </c>
      <c r="L47" s="22">
        <f t="shared" si="8"/>
        <v>6728</v>
      </c>
      <c r="M47" s="22">
        <f t="shared" si="9"/>
        <v>7424</v>
      </c>
    </row>
    <row r="48" spans="1:13" x14ac:dyDescent="0.25">
      <c r="A48" s="21">
        <v>10169</v>
      </c>
      <c r="B48" s="21" t="s">
        <v>2</v>
      </c>
      <c r="C48" s="21" t="str">
        <f>IF(OR(E48&lt;'NYC FMR'!$B$2, 'Hi-Opp only SAFMR'!F48&lt;'NYC FMR'!$C$2, 'Hi-Opp only SAFMR'!G48&lt;'NYC FMR'!$D$2, 'Hi-Opp only SAFMR'!H48&lt;'NYC FMR'!$E$2, 'Hi-Opp only SAFMR'!I48&lt;'NYC FMR'!$F$2), "HPD Exception Payment Standard", "Exception Payment Standard")</f>
        <v>Exception Payment Standard</v>
      </c>
      <c r="D48" s="22">
        <f t="shared" si="5"/>
        <v>2242.5</v>
      </c>
      <c r="E48" s="22">
        <f>VLOOKUP(A48,'NY Metro SAFMR all'!$A$1:$F$400, 2)</f>
        <v>2990</v>
      </c>
      <c r="F48" s="22">
        <f>VLOOKUP(A48,'NY Metro SAFMR all'!$A$1:$F$400, 3)</f>
        <v>3070</v>
      </c>
      <c r="G48" s="22">
        <f>VLOOKUP(A48,'NY Metro SAFMR all'!$A$1:$F$400, 4)</f>
        <v>3450</v>
      </c>
      <c r="H48" s="22">
        <f>VLOOKUP(A48,'NY Metro SAFMR all'!$A$1:$F$400, 5)</f>
        <v>4300</v>
      </c>
      <c r="I48" s="22">
        <f>VLOOKUP(A48,'NY Metro SAFMR all'!$A$1:$F$400, 6)</f>
        <v>4640</v>
      </c>
      <c r="J48" s="22">
        <f t="shared" si="6"/>
        <v>5336</v>
      </c>
      <c r="K48" s="22">
        <f t="shared" si="7"/>
        <v>6032</v>
      </c>
      <c r="L48" s="22">
        <f t="shared" si="8"/>
        <v>6728</v>
      </c>
      <c r="M48" s="22">
        <f t="shared" si="9"/>
        <v>7424</v>
      </c>
    </row>
    <row r="49" spans="1:13" x14ac:dyDescent="0.25">
      <c r="A49" s="21">
        <v>10170</v>
      </c>
      <c r="B49" s="21" t="s">
        <v>2</v>
      </c>
      <c r="C49" s="21" t="str">
        <f>IF(OR(E49&lt;'NYC FMR'!$B$2, 'Hi-Opp only SAFMR'!F49&lt;'NYC FMR'!$C$2, 'Hi-Opp only SAFMR'!G49&lt;'NYC FMR'!$D$2, 'Hi-Opp only SAFMR'!H49&lt;'NYC FMR'!$E$2, 'Hi-Opp only SAFMR'!I49&lt;'NYC FMR'!$F$2), "HPD Exception Payment Standard", "Exception Payment Standard")</f>
        <v>Exception Payment Standard</v>
      </c>
      <c r="D49" s="22">
        <f t="shared" si="5"/>
        <v>2242.5</v>
      </c>
      <c r="E49" s="22">
        <f>VLOOKUP(A49,'NY Metro SAFMR all'!$A$1:$F$400, 2)</f>
        <v>2990</v>
      </c>
      <c r="F49" s="22">
        <f>VLOOKUP(A49,'NY Metro SAFMR all'!$A$1:$F$400, 3)</f>
        <v>3070</v>
      </c>
      <c r="G49" s="22">
        <f>VLOOKUP(A49,'NY Metro SAFMR all'!$A$1:$F$400, 4)</f>
        <v>3450</v>
      </c>
      <c r="H49" s="22">
        <f>VLOOKUP(A49,'NY Metro SAFMR all'!$A$1:$F$400, 5)</f>
        <v>4300</v>
      </c>
      <c r="I49" s="22">
        <f>VLOOKUP(A49,'NY Metro SAFMR all'!$A$1:$F$400, 6)</f>
        <v>4640</v>
      </c>
      <c r="J49" s="22">
        <f t="shared" si="6"/>
        <v>5336</v>
      </c>
      <c r="K49" s="22">
        <f t="shared" si="7"/>
        <v>6032</v>
      </c>
      <c r="L49" s="22">
        <f t="shared" si="8"/>
        <v>6728</v>
      </c>
      <c r="M49" s="22">
        <f t="shared" si="9"/>
        <v>7424</v>
      </c>
    </row>
    <row r="50" spans="1:13" x14ac:dyDescent="0.25">
      <c r="A50" s="21">
        <v>10171</v>
      </c>
      <c r="B50" s="21" t="s">
        <v>2</v>
      </c>
      <c r="C50" s="21" t="str">
        <f>IF(OR(E50&lt;'NYC FMR'!$B$2, 'Hi-Opp only SAFMR'!F50&lt;'NYC FMR'!$C$2, 'Hi-Opp only SAFMR'!G50&lt;'NYC FMR'!$D$2, 'Hi-Opp only SAFMR'!H50&lt;'NYC FMR'!$E$2, 'Hi-Opp only SAFMR'!I50&lt;'NYC FMR'!$F$2), "HPD Exception Payment Standard", "Exception Payment Standard")</f>
        <v>Exception Payment Standard</v>
      </c>
      <c r="D50" s="22">
        <f t="shared" si="5"/>
        <v>2242.5</v>
      </c>
      <c r="E50" s="22">
        <f>VLOOKUP(A50,'NY Metro SAFMR all'!$A$1:$F$400, 2)</f>
        <v>2990</v>
      </c>
      <c r="F50" s="22">
        <f>VLOOKUP(A50,'NY Metro SAFMR all'!$A$1:$F$400, 3)</f>
        <v>3070</v>
      </c>
      <c r="G50" s="22">
        <f>VLOOKUP(A50,'NY Metro SAFMR all'!$A$1:$F$400, 4)</f>
        <v>3450</v>
      </c>
      <c r="H50" s="22">
        <f>VLOOKUP(A50,'NY Metro SAFMR all'!$A$1:$F$400, 5)</f>
        <v>4300</v>
      </c>
      <c r="I50" s="22">
        <f>VLOOKUP(A50,'NY Metro SAFMR all'!$A$1:$F$400, 6)</f>
        <v>4640</v>
      </c>
      <c r="J50" s="22">
        <f t="shared" si="6"/>
        <v>5336</v>
      </c>
      <c r="K50" s="22">
        <f t="shared" si="7"/>
        <v>6032</v>
      </c>
      <c r="L50" s="22">
        <f t="shared" si="8"/>
        <v>6728</v>
      </c>
      <c r="M50" s="22">
        <f t="shared" si="9"/>
        <v>7424</v>
      </c>
    </row>
    <row r="51" spans="1:13" x14ac:dyDescent="0.25">
      <c r="A51" s="21">
        <v>10172</v>
      </c>
      <c r="B51" s="21" t="s">
        <v>2</v>
      </c>
      <c r="C51" s="21" t="str">
        <f>IF(OR(E51&lt;'NYC FMR'!$B$2, 'Hi-Opp only SAFMR'!F51&lt;'NYC FMR'!$C$2, 'Hi-Opp only SAFMR'!G51&lt;'NYC FMR'!$D$2, 'Hi-Opp only SAFMR'!H51&lt;'NYC FMR'!$E$2, 'Hi-Opp only SAFMR'!I51&lt;'NYC FMR'!$F$2), "HPD Exception Payment Standard", "Exception Payment Standard")</f>
        <v>Exception Payment Standard</v>
      </c>
      <c r="D51" s="22">
        <f t="shared" si="5"/>
        <v>2242.5</v>
      </c>
      <c r="E51" s="22">
        <f>VLOOKUP(A51,'NY Metro SAFMR all'!$A$1:$F$400, 2)</f>
        <v>2990</v>
      </c>
      <c r="F51" s="22">
        <f>VLOOKUP(A51,'NY Metro SAFMR all'!$A$1:$F$400, 3)</f>
        <v>3070</v>
      </c>
      <c r="G51" s="22">
        <f>VLOOKUP(A51,'NY Metro SAFMR all'!$A$1:$F$400, 4)</f>
        <v>3450</v>
      </c>
      <c r="H51" s="22">
        <f>VLOOKUP(A51,'NY Metro SAFMR all'!$A$1:$F$400, 5)</f>
        <v>4300</v>
      </c>
      <c r="I51" s="22">
        <f>VLOOKUP(A51,'NY Metro SAFMR all'!$A$1:$F$400, 6)</f>
        <v>4640</v>
      </c>
      <c r="J51" s="22">
        <f t="shared" si="6"/>
        <v>5336</v>
      </c>
      <c r="K51" s="22">
        <f t="shared" si="7"/>
        <v>6032</v>
      </c>
      <c r="L51" s="22">
        <f t="shared" si="8"/>
        <v>6728</v>
      </c>
      <c r="M51" s="22">
        <f t="shared" si="9"/>
        <v>7424</v>
      </c>
    </row>
    <row r="52" spans="1:13" x14ac:dyDescent="0.25">
      <c r="A52" s="21">
        <v>10173</v>
      </c>
      <c r="B52" s="21" t="s">
        <v>2</v>
      </c>
      <c r="C52" s="21" t="str">
        <f>IF(OR(E52&lt;'NYC FMR'!$B$2, 'Hi-Opp only SAFMR'!F52&lt;'NYC FMR'!$C$2, 'Hi-Opp only SAFMR'!G52&lt;'NYC FMR'!$D$2, 'Hi-Opp only SAFMR'!H52&lt;'NYC FMR'!$E$2, 'Hi-Opp only SAFMR'!I52&lt;'NYC FMR'!$F$2), "HPD Exception Payment Standard", "Exception Payment Standard")</f>
        <v>Exception Payment Standard</v>
      </c>
      <c r="D52" s="22">
        <f t="shared" si="5"/>
        <v>2242.5</v>
      </c>
      <c r="E52" s="22">
        <f>VLOOKUP(A52,'NY Metro SAFMR all'!$A$1:$F$400, 2)</f>
        <v>2990</v>
      </c>
      <c r="F52" s="22">
        <f>VLOOKUP(A52,'NY Metro SAFMR all'!$A$1:$F$400, 3)</f>
        <v>3070</v>
      </c>
      <c r="G52" s="22">
        <f>VLOOKUP(A52,'NY Metro SAFMR all'!$A$1:$F$400, 4)</f>
        <v>3450</v>
      </c>
      <c r="H52" s="22">
        <f>VLOOKUP(A52,'NY Metro SAFMR all'!$A$1:$F$400, 5)</f>
        <v>4300</v>
      </c>
      <c r="I52" s="22">
        <f>VLOOKUP(A52,'NY Metro SAFMR all'!$A$1:$F$400, 6)</f>
        <v>4640</v>
      </c>
      <c r="J52" s="22">
        <f t="shared" si="6"/>
        <v>5336</v>
      </c>
      <c r="K52" s="22">
        <f t="shared" si="7"/>
        <v>6032</v>
      </c>
      <c r="L52" s="22">
        <f t="shared" si="8"/>
        <v>6728</v>
      </c>
      <c r="M52" s="22">
        <f t="shared" si="9"/>
        <v>7424</v>
      </c>
    </row>
    <row r="53" spans="1:13" x14ac:dyDescent="0.25">
      <c r="A53" s="21">
        <v>10174</v>
      </c>
      <c r="B53" s="21" t="s">
        <v>2</v>
      </c>
      <c r="C53" s="21" t="str">
        <f>IF(OR(E53&lt;'NYC FMR'!$B$2, 'Hi-Opp only SAFMR'!F53&lt;'NYC FMR'!$C$2, 'Hi-Opp only SAFMR'!G53&lt;'NYC FMR'!$D$2, 'Hi-Opp only SAFMR'!H53&lt;'NYC FMR'!$E$2, 'Hi-Opp only SAFMR'!I53&lt;'NYC FMR'!$F$2), "HPD Exception Payment Standard", "Exception Payment Standard")</f>
        <v>Exception Payment Standard</v>
      </c>
      <c r="D53" s="22">
        <f t="shared" si="5"/>
        <v>2242.5</v>
      </c>
      <c r="E53" s="22">
        <f>VLOOKUP(A53,'NY Metro SAFMR all'!$A$1:$F$400, 2)</f>
        <v>2990</v>
      </c>
      <c r="F53" s="22">
        <f>VLOOKUP(A53,'NY Metro SAFMR all'!$A$1:$F$400, 3)</f>
        <v>3070</v>
      </c>
      <c r="G53" s="22">
        <f>VLOOKUP(A53,'NY Metro SAFMR all'!$A$1:$F$400, 4)</f>
        <v>3450</v>
      </c>
      <c r="H53" s="22">
        <f>VLOOKUP(A53,'NY Metro SAFMR all'!$A$1:$F$400, 5)</f>
        <v>4300</v>
      </c>
      <c r="I53" s="22">
        <f>VLOOKUP(A53,'NY Metro SAFMR all'!$A$1:$F$400, 6)</f>
        <v>4640</v>
      </c>
      <c r="J53" s="22">
        <f t="shared" si="6"/>
        <v>5336</v>
      </c>
      <c r="K53" s="22">
        <f t="shared" si="7"/>
        <v>6032</v>
      </c>
      <c r="L53" s="22">
        <f t="shared" si="8"/>
        <v>6728</v>
      </c>
      <c r="M53" s="22">
        <f t="shared" si="9"/>
        <v>7424</v>
      </c>
    </row>
    <row r="54" spans="1:13" x14ac:dyDescent="0.25">
      <c r="A54" s="21">
        <v>10177</v>
      </c>
      <c r="B54" s="21" t="s">
        <v>2</v>
      </c>
      <c r="C54" s="21" t="str">
        <f>IF(OR(E54&lt;'NYC FMR'!$B$2, 'Hi-Opp only SAFMR'!F54&lt;'NYC FMR'!$C$2, 'Hi-Opp only SAFMR'!G54&lt;'NYC FMR'!$D$2, 'Hi-Opp only SAFMR'!H54&lt;'NYC FMR'!$E$2, 'Hi-Opp only SAFMR'!I54&lt;'NYC FMR'!$F$2), "HPD Exception Payment Standard", "Exception Payment Standard")</f>
        <v>Exception Payment Standard</v>
      </c>
      <c r="D54" s="22">
        <f t="shared" si="5"/>
        <v>2242.5</v>
      </c>
      <c r="E54" s="22">
        <f>VLOOKUP(A54,'NY Metro SAFMR all'!$A$1:$F$400, 2)</f>
        <v>2990</v>
      </c>
      <c r="F54" s="22">
        <f>VLOOKUP(A54,'NY Metro SAFMR all'!$A$1:$F$400, 3)</f>
        <v>3070</v>
      </c>
      <c r="G54" s="22">
        <f>VLOOKUP(A54,'NY Metro SAFMR all'!$A$1:$F$400, 4)</f>
        <v>3450</v>
      </c>
      <c r="H54" s="22">
        <f>VLOOKUP(A54,'NY Metro SAFMR all'!$A$1:$F$400, 5)</f>
        <v>4300</v>
      </c>
      <c r="I54" s="22">
        <f>VLOOKUP(A54,'NY Metro SAFMR all'!$A$1:$F$400, 6)</f>
        <v>4640</v>
      </c>
      <c r="J54" s="22">
        <f t="shared" si="6"/>
        <v>5336</v>
      </c>
      <c r="K54" s="22">
        <f t="shared" si="7"/>
        <v>6032</v>
      </c>
      <c r="L54" s="22">
        <f t="shared" si="8"/>
        <v>6728</v>
      </c>
      <c r="M54" s="22">
        <f t="shared" si="9"/>
        <v>7424</v>
      </c>
    </row>
    <row r="55" spans="1:13" x14ac:dyDescent="0.25">
      <c r="A55" s="21">
        <v>10199</v>
      </c>
      <c r="B55" s="21" t="s">
        <v>2</v>
      </c>
      <c r="C55" s="21" t="str">
        <f>IF(OR(E55&lt;'NYC FMR'!$B$2, 'Hi-Opp only SAFMR'!F55&lt;'NYC FMR'!$C$2, 'Hi-Opp only SAFMR'!G55&lt;'NYC FMR'!$D$2, 'Hi-Opp only SAFMR'!H55&lt;'NYC FMR'!$E$2, 'Hi-Opp only SAFMR'!I55&lt;'NYC FMR'!$F$2), "HPD Exception Payment Standard", "Exception Payment Standard")</f>
        <v>Exception Payment Standard</v>
      </c>
      <c r="D55" s="22">
        <f t="shared" si="5"/>
        <v>2242.5</v>
      </c>
      <c r="E55" s="22">
        <f>VLOOKUP(A55,'NY Metro SAFMR all'!$A$1:$F$400, 2)</f>
        <v>2990</v>
      </c>
      <c r="F55" s="22">
        <f>VLOOKUP(A55,'NY Metro SAFMR all'!$A$1:$F$400, 3)</f>
        <v>3070</v>
      </c>
      <c r="G55" s="22">
        <f>VLOOKUP(A55,'NY Metro SAFMR all'!$A$1:$F$400, 4)</f>
        <v>3450</v>
      </c>
      <c r="H55" s="22">
        <f>VLOOKUP(A55,'NY Metro SAFMR all'!$A$1:$F$400, 5)</f>
        <v>4300</v>
      </c>
      <c r="I55" s="22">
        <f>VLOOKUP(A55,'NY Metro SAFMR all'!$A$1:$F$400, 6)</f>
        <v>4640</v>
      </c>
      <c r="J55" s="22">
        <f t="shared" si="6"/>
        <v>5336</v>
      </c>
      <c r="K55" s="22">
        <f t="shared" si="7"/>
        <v>6032</v>
      </c>
      <c r="L55" s="22">
        <f t="shared" si="8"/>
        <v>6728</v>
      </c>
      <c r="M55" s="22">
        <f t="shared" si="9"/>
        <v>7424</v>
      </c>
    </row>
    <row r="56" spans="1:13" x14ac:dyDescent="0.25">
      <c r="A56" s="21">
        <v>10271</v>
      </c>
      <c r="B56" s="21" t="s">
        <v>2</v>
      </c>
      <c r="C56" s="21" t="str">
        <f>IF(OR(E56&lt;'NYC FMR'!$B$2, 'Hi-Opp only SAFMR'!F56&lt;'NYC FMR'!$C$2, 'Hi-Opp only SAFMR'!G56&lt;'NYC FMR'!$D$2, 'Hi-Opp only SAFMR'!H56&lt;'NYC FMR'!$E$2, 'Hi-Opp only SAFMR'!I56&lt;'NYC FMR'!$F$2), "HPD Exception Payment Standard", "Exception Payment Standard")</f>
        <v>Exception Payment Standard</v>
      </c>
      <c r="D56" s="22">
        <f t="shared" si="5"/>
        <v>2242.5</v>
      </c>
      <c r="E56" s="22">
        <f>VLOOKUP(A56,'NY Metro SAFMR all'!$A$1:$F$400, 2)</f>
        <v>2990</v>
      </c>
      <c r="F56" s="22">
        <f>VLOOKUP(A56,'NY Metro SAFMR all'!$A$1:$F$400, 3)</f>
        <v>3070</v>
      </c>
      <c r="G56" s="22">
        <f>VLOOKUP(A56,'NY Metro SAFMR all'!$A$1:$F$400, 4)</f>
        <v>3450</v>
      </c>
      <c r="H56" s="22">
        <f>VLOOKUP(A56,'NY Metro SAFMR all'!$A$1:$F$400, 5)</f>
        <v>4300</v>
      </c>
      <c r="I56" s="22">
        <f>VLOOKUP(A56,'NY Metro SAFMR all'!$A$1:$F$400, 6)</f>
        <v>4640</v>
      </c>
      <c r="J56" s="22">
        <f t="shared" si="6"/>
        <v>5336</v>
      </c>
      <c r="K56" s="22">
        <f t="shared" si="7"/>
        <v>6032</v>
      </c>
      <c r="L56" s="22">
        <f t="shared" si="8"/>
        <v>6728</v>
      </c>
      <c r="M56" s="22">
        <f t="shared" si="9"/>
        <v>7424</v>
      </c>
    </row>
    <row r="57" spans="1:13" x14ac:dyDescent="0.25">
      <c r="A57" s="21">
        <v>10278</v>
      </c>
      <c r="B57" s="21" t="s">
        <v>2</v>
      </c>
      <c r="C57" s="21" t="str">
        <f>IF(OR(E57&lt;'NYC FMR'!$B$2, 'Hi-Opp only SAFMR'!F57&lt;'NYC FMR'!$C$2, 'Hi-Opp only SAFMR'!G57&lt;'NYC FMR'!$D$2, 'Hi-Opp only SAFMR'!H57&lt;'NYC FMR'!$E$2, 'Hi-Opp only SAFMR'!I57&lt;'NYC FMR'!$F$2), "HPD Exception Payment Standard", "Exception Payment Standard")</f>
        <v>Exception Payment Standard</v>
      </c>
      <c r="D57" s="22">
        <f t="shared" si="5"/>
        <v>2242.5</v>
      </c>
      <c r="E57" s="22">
        <f>VLOOKUP(A57,'NY Metro SAFMR all'!$A$1:$F$400, 2)</f>
        <v>2990</v>
      </c>
      <c r="F57" s="22">
        <f>VLOOKUP(A57,'NY Metro SAFMR all'!$A$1:$F$400, 3)</f>
        <v>3070</v>
      </c>
      <c r="G57" s="22">
        <f>VLOOKUP(A57,'NY Metro SAFMR all'!$A$1:$F$400, 4)</f>
        <v>3450</v>
      </c>
      <c r="H57" s="22">
        <f>VLOOKUP(A57,'NY Metro SAFMR all'!$A$1:$F$400, 5)</f>
        <v>4300</v>
      </c>
      <c r="I57" s="22">
        <f>VLOOKUP(A57,'NY Metro SAFMR all'!$A$1:$F$400, 6)</f>
        <v>4640</v>
      </c>
      <c r="J57" s="22">
        <f t="shared" si="6"/>
        <v>5336</v>
      </c>
      <c r="K57" s="22">
        <f t="shared" si="7"/>
        <v>6032</v>
      </c>
      <c r="L57" s="22">
        <f t="shared" si="8"/>
        <v>6728</v>
      </c>
      <c r="M57" s="22">
        <f t="shared" si="9"/>
        <v>7424</v>
      </c>
    </row>
    <row r="58" spans="1:13" x14ac:dyDescent="0.25">
      <c r="A58" s="21">
        <v>10279</v>
      </c>
      <c r="B58" s="21" t="s">
        <v>2</v>
      </c>
      <c r="C58" s="21" t="str">
        <f>IF(OR(E58&lt;'NYC FMR'!$B$2, 'Hi-Opp only SAFMR'!F58&lt;'NYC FMR'!$C$2, 'Hi-Opp only SAFMR'!G58&lt;'NYC FMR'!$D$2, 'Hi-Opp only SAFMR'!H58&lt;'NYC FMR'!$E$2, 'Hi-Opp only SAFMR'!I58&lt;'NYC FMR'!$F$2), "HPD Exception Payment Standard", "Exception Payment Standard")</f>
        <v>Exception Payment Standard</v>
      </c>
      <c r="D58" s="22">
        <f t="shared" si="5"/>
        <v>2242.5</v>
      </c>
      <c r="E58" s="22">
        <f>VLOOKUP(A58,'NY Metro SAFMR all'!$A$1:$F$400, 2)</f>
        <v>2990</v>
      </c>
      <c r="F58" s="22">
        <f>VLOOKUP(A58,'NY Metro SAFMR all'!$A$1:$F$400, 3)</f>
        <v>3070</v>
      </c>
      <c r="G58" s="22">
        <f>VLOOKUP(A58,'NY Metro SAFMR all'!$A$1:$F$400, 4)</f>
        <v>3450</v>
      </c>
      <c r="H58" s="22">
        <f>VLOOKUP(A58,'NY Metro SAFMR all'!$A$1:$F$400, 5)</f>
        <v>4300</v>
      </c>
      <c r="I58" s="22">
        <f>VLOOKUP(A58,'NY Metro SAFMR all'!$A$1:$F$400, 6)</f>
        <v>4640</v>
      </c>
      <c r="J58" s="22">
        <f t="shared" si="6"/>
        <v>5336</v>
      </c>
      <c r="K58" s="22">
        <f t="shared" si="7"/>
        <v>6032</v>
      </c>
      <c r="L58" s="22">
        <f t="shared" si="8"/>
        <v>6728</v>
      </c>
      <c r="M58" s="22">
        <f t="shared" si="9"/>
        <v>7424</v>
      </c>
    </row>
    <row r="59" spans="1:13" x14ac:dyDescent="0.25">
      <c r="A59" s="21">
        <v>10280</v>
      </c>
      <c r="B59" s="21" t="s">
        <v>2</v>
      </c>
      <c r="C59" s="21" t="str">
        <f>IF(OR(E59&lt;'NYC FMR'!$B$2, 'Hi-Opp only SAFMR'!F59&lt;'NYC FMR'!$C$2, 'Hi-Opp only SAFMR'!G59&lt;'NYC FMR'!$D$2, 'Hi-Opp only SAFMR'!H59&lt;'NYC FMR'!$E$2, 'Hi-Opp only SAFMR'!I59&lt;'NYC FMR'!$F$2), "HPD Exception Payment Standard", "Exception Payment Standard")</f>
        <v>Exception Payment Standard</v>
      </c>
      <c r="D59" s="22">
        <f t="shared" si="5"/>
        <v>2685</v>
      </c>
      <c r="E59" s="22">
        <f>VLOOKUP(A59,'NY Metro SAFMR all'!$A$1:$F$400, 2)</f>
        <v>3580</v>
      </c>
      <c r="F59" s="22">
        <f>VLOOKUP(A59,'NY Metro SAFMR all'!$A$1:$F$400, 3)</f>
        <v>3680</v>
      </c>
      <c r="G59" s="22">
        <f>VLOOKUP(A59,'NY Metro SAFMR all'!$A$1:$F$400, 4)</f>
        <v>4130</v>
      </c>
      <c r="H59" s="22">
        <f>VLOOKUP(A59,'NY Metro SAFMR all'!$A$1:$F$400, 5)</f>
        <v>5150</v>
      </c>
      <c r="I59" s="22">
        <f>VLOOKUP(A59,'NY Metro SAFMR all'!$A$1:$F$400, 6)</f>
        <v>5550</v>
      </c>
      <c r="J59" s="22">
        <f t="shared" si="6"/>
        <v>6382.4999999999991</v>
      </c>
      <c r="K59" s="22">
        <f t="shared" si="7"/>
        <v>7215</v>
      </c>
      <c r="L59" s="22">
        <f t="shared" si="8"/>
        <v>8047.5</v>
      </c>
      <c r="M59" s="22">
        <f t="shared" si="9"/>
        <v>8880</v>
      </c>
    </row>
    <row r="60" spans="1:13" x14ac:dyDescent="0.25">
      <c r="A60" s="21">
        <v>10282</v>
      </c>
      <c r="B60" s="21" t="s">
        <v>2</v>
      </c>
      <c r="C60" s="21" t="str">
        <f>IF(OR(E60&lt;'NYC FMR'!$B$2, 'Hi-Opp only SAFMR'!F60&lt;'NYC FMR'!$C$2, 'Hi-Opp only SAFMR'!G60&lt;'NYC FMR'!$D$2, 'Hi-Opp only SAFMR'!H60&lt;'NYC FMR'!$E$2, 'Hi-Opp only SAFMR'!I60&lt;'NYC FMR'!$F$2), "HPD Exception Payment Standard", "Exception Payment Standard")</f>
        <v>Exception Payment Standard</v>
      </c>
      <c r="D60" s="22">
        <f t="shared" si="5"/>
        <v>2415</v>
      </c>
      <c r="E60" s="22">
        <f>VLOOKUP(A60,'NY Metro SAFMR all'!$A$1:$F$400, 2)</f>
        <v>3220</v>
      </c>
      <c r="F60" s="22">
        <f>VLOOKUP(A60,'NY Metro SAFMR all'!$A$1:$F$400, 3)</f>
        <v>3300</v>
      </c>
      <c r="G60" s="22">
        <f>VLOOKUP(A60,'NY Metro SAFMR all'!$A$1:$F$400, 4)</f>
        <v>3710</v>
      </c>
      <c r="H60" s="22">
        <f>VLOOKUP(A60,'NY Metro SAFMR all'!$A$1:$F$400, 5)</f>
        <v>4630</v>
      </c>
      <c r="I60" s="22">
        <f>VLOOKUP(A60,'NY Metro SAFMR all'!$A$1:$F$400, 6)</f>
        <v>4990</v>
      </c>
      <c r="J60" s="22">
        <f t="shared" si="6"/>
        <v>5738.5</v>
      </c>
      <c r="K60" s="22">
        <f t="shared" si="7"/>
        <v>6487</v>
      </c>
      <c r="L60" s="22">
        <f t="shared" si="8"/>
        <v>7235.5</v>
      </c>
      <c r="M60" s="22">
        <f t="shared" si="9"/>
        <v>7984</v>
      </c>
    </row>
    <row r="61" spans="1:13" x14ac:dyDescent="0.25">
      <c r="A61" s="21">
        <v>10304</v>
      </c>
      <c r="B61" s="21" t="s">
        <v>2</v>
      </c>
      <c r="C61" s="21" t="str">
        <f>IF(OR(E61&lt;'NYC FMR'!$B$2, 'Hi-Opp only SAFMR'!F61&lt;'NYC FMR'!$C$2, 'Hi-Opp only SAFMR'!G61&lt;'NYC FMR'!$D$2, 'Hi-Opp only SAFMR'!H61&lt;'NYC FMR'!$E$2, 'Hi-Opp only SAFMR'!I61&lt;'NYC FMR'!$F$2), "HPD Exception Payment Standard", "Exception Payment Standard")</f>
        <v>HPD Exception Payment Standard</v>
      </c>
      <c r="D61" s="22">
        <f t="shared" si="5"/>
        <v>1530</v>
      </c>
      <c r="E61" s="22">
        <f>VLOOKUP(A61,'NY Metro SAFMR all'!$A$1:$F$400, 2)</f>
        <v>2040</v>
      </c>
      <c r="F61" s="22">
        <f>VLOOKUP(A61,'NY Metro SAFMR all'!$A$1:$F$400, 3)</f>
        <v>2090</v>
      </c>
      <c r="G61" s="22">
        <f>VLOOKUP(A61,'NY Metro SAFMR all'!$A$1:$F$400, 4)</f>
        <v>2350</v>
      </c>
      <c r="H61" s="22">
        <f>VLOOKUP(A61,'NY Metro SAFMR all'!$A$1:$F$400, 5)</f>
        <v>2930</v>
      </c>
      <c r="I61" s="22">
        <f>VLOOKUP(A61,'NY Metro SAFMR all'!$A$1:$F$400, 6)</f>
        <v>3160</v>
      </c>
      <c r="J61" s="22">
        <f t="shared" si="6"/>
        <v>3633.9999999999995</v>
      </c>
      <c r="K61" s="22">
        <f t="shared" si="7"/>
        <v>4108</v>
      </c>
      <c r="L61" s="22">
        <f t="shared" si="8"/>
        <v>4582</v>
      </c>
      <c r="M61" s="22">
        <f t="shared" si="9"/>
        <v>5056</v>
      </c>
    </row>
    <row r="62" spans="1:13" x14ac:dyDescent="0.25">
      <c r="A62" s="21">
        <v>10305</v>
      </c>
      <c r="B62" s="21" t="s">
        <v>2</v>
      </c>
      <c r="C62" s="21" t="str">
        <f>IF(OR(E62&lt;'NYC FMR'!$B$2, 'Hi-Opp only SAFMR'!F62&lt;'NYC FMR'!$C$2, 'Hi-Opp only SAFMR'!G62&lt;'NYC FMR'!$D$2, 'Hi-Opp only SAFMR'!H62&lt;'NYC FMR'!$E$2, 'Hi-Opp only SAFMR'!I62&lt;'NYC FMR'!$F$2), "HPD Exception Payment Standard", "Exception Payment Standard")</f>
        <v>HPD Exception Payment Standard</v>
      </c>
      <c r="D62" s="22">
        <f t="shared" si="5"/>
        <v>1605</v>
      </c>
      <c r="E62" s="22">
        <f>VLOOKUP(A62,'NY Metro SAFMR all'!$A$1:$F$400, 2)</f>
        <v>2140</v>
      </c>
      <c r="F62" s="22">
        <f>VLOOKUP(A62,'NY Metro SAFMR all'!$A$1:$F$400, 3)</f>
        <v>2200</v>
      </c>
      <c r="G62" s="22">
        <f>VLOOKUP(A62,'NY Metro SAFMR all'!$A$1:$F$400, 4)</f>
        <v>2470</v>
      </c>
      <c r="H62" s="22">
        <f>VLOOKUP(A62,'NY Metro SAFMR all'!$A$1:$F$400, 5)</f>
        <v>3080</v>
      </c>
      <c r="I62" s="22">
        <f>VLOOKUP(A62,'NY Metro SAFMR all'!$A$1:$F$400, 6)</f>
        <v>3320</v>
      </c>
      <c r="J62" s="22">
        <f t="shared" si="6"/>
        <v>3817.9999999999995</v>
      </c>
      <c r="K62" s="22">
        <f t="shared" si="7"/>
        <v>4316</v>
      </c>
      <c r="L62" s="22">
        <f t="shared" si="8"/>
        <v>4814</v>
      </c>
      <c r="M62" s="22">
        <f t="shared" si="9"/>
        <v>5312</v>
      </c>
    </row>
    <row r="63" spans="1:13" x14ac:dyDescent="0.25">
      <c r="A63" s="21">
        <v>10306</v>
      </c>
      <c r="B63" s="21" t="s">
        <v>2</v>
      </c>
      <c r="C63" s="21" t="str">
        <f>IF(OR(E63&lt;'NYC FMR'!$B$2, 'Hi-Opp only SAFMR'!F63&lt;'NYC FMR'!$C$2, 'Hi-Opp only SAFMR'!G63&lt;'NYC FMR'!$D$2, 'Hi-Opp only SAFMR'!H63&lt;'NYC FMR'!$E$2, 'Hi-Opp only SAFMR'!I63&lt;'NYC FMR'!$F$2), "HPD Exception Payment Standard", "Exception Payment Standard")</f>
        <v>HPD Exception Payment Standard</v>
      </c>
      <c r="D63" s="22">
        <f t="shared" si="5"/>
        <v>1605</v>
      </c>
      <c r="E63" s="22">
        <f>VLOOKUP(A63,'NY Metro SAFMR all'!$A$1:$F$400, 2)</f>
        <v>2140</v>
      </c>
      <c r="F63" s="22">
        <f>VLOOKUP(A63,'NY Metro SAFMR all'!$A$1:$F$400, 3)</f>
        <v>2200</v>
      </c>
      <c r="G63" s="22">
        <f>VLOOKUP(A63,'NY Metro SAFMR all'!$A$1:$F$400, 4)</f>
        <v>2470</v>
      </c>
      <c r="H63" s="22">
        <f>VLOOKUP(A63,'NY Metro SAFMR all'!$A$1:$F$400, 5)</f>
        <v>3080</v>
      </c>
      <c r="I63" s="22">
        <f>VLOOKUP(A63,'NY Metro SAFMR all'!$A$1:$F$400, 6)</f>
        <v>3320</v>
      </c>
      <c r="J63" s="22">
        <f t="shared" si="6"/>
        <v>3817.9999999999995</v>
      </c>
      <c r="K63" s="22">
        <f t="shared" si="7"/>
        <v>4316</v>
      </c>
      <c r="L63" s="22">
        <f t="shared" si="8"/>
        <v>4814</v>
      </c>
      <c r="M63" s="22">
        <f t="shared" si="9"/>
        <v>5312</v>
      </c>
    </row>
    <row r="64" spans="1:13" x14ac:dyDescent="0.25">
      <c r="A64" s="21">
        <v>10307</v>
      </c>
      <c r="B64" s="21" t="s">
        <v>2</v>
      </c>
      <c r="C64" s="21" t="str">
        <f>IF(OR(E64&lt;'NYC FMR'!$B$2, 'Hi-Opp only SAFMR'!F64&lt;'NYC FMR'!$C$2, 'Hi-Opp only SAFMR'!G64&lt;'NYC FMR'!$D$2, 'Hi-Opp only SAFMR'!H64&lt;'NYC FMR'!$E$2, 'Hi-Opp only SAFMR'!I64&lt;'NYC FMR'!$F$2), "HPD Exception Payment Standard", "Exception Payment Standard")</f>
        <v>HPD Exception Payment Standard</v>
      </c>
      <c r="D64" s="22">
        <f t="shared" si="5"/>
        <v>1440</v>
      </c>
      <c r="E64" s="22">
        <f>VLOOKUP(A64,'NY Metro SAFMR all'!$A$1:$F$400, 2)</f>
        <v>1920</v>
      </c>
      <c r="F64" s="22">
        <f>VLOOKUP(A64,'NY Metro SAFMR all'!$A$1:$F$400, 3)</f>
        <v>1960</v>
      </c>
      <c r="G64" s="22">
        <f>VLOOKUP(A64,'NY Metro SAFMR all'!$A$1:$F$400, 4)</f>
        <v>2210</v>
      </c>
      <c r="H64" s="22">
        <f>VLOOKUP(A64,'NY Metro SAFMR all'!$A$1:$F$400, 5)</f>
        <v>2780</v>
      </c>
      <c r="I64" s="22">
        <f>VLOOKUP(A64,'NY Metro SAFMR all'!$A$1:$F$400, 6)</f>
        <v>2990</v>
      </c>
      <c r="J64" s="22">
        <f t="shared" si="6"/>
        <v>3438.4999999999995</v>
      </c>
      <c r="K64" s="22">
        <f t="shared" si="7"/>
        <v>3887</v>
      </c>
      <c r="L64" s="22">
        <f t="shared" si="8"/>
        <v>4335.5</v>
      </c>
      <c r="M64" s="22">
        <f t="shared" si="9"/>
        <v>4784</v>
      </c>
    </row>
    <row r="65" spans="1:13" x14ac:dyDescent="0.25">
      <c r="A65" s="21">
        <v>10308</v>
      </c>
      <c r="B65" s="21" t="s">
        <v>2</v>
      </c>
      <c r="C65" s="21" t="str">
        <f>IF(OR(E65&lt;'NYC FMR'!$B$2, 'Hi-Opp only SAFMR'!F65&lt;'NYC FMR'!$C$2, 'Hi-Opp only SAFMR'!G65&lt;'NYC FMR'!$D$2, 'Hi-Opp only SAFMR'!H65&lt;'NYC FMR'!$E$2, 'Hi-Opp only SAFMR'!I65&lt;'NYC FMR'!$F$2), "HPD Exception Payment Standard", "Exception Payment Standard")</f>
        <v>Exception Payment Standard</v>
      </c>
      <c r="D65" s="22">
        <f t="shared" si="5"/>
        <v>1920</v>
      </c>
      <c r="E65" s="22">
        <f>VLOOKUP(A65,'NY Metro SAFMR all'!$A$1:$F$400, 2)</f>
        <v>2560</v>
      </c>
      <c r="F65" s="22">
        <f>VLOOKUP(A65,'NY Metro SAFMR all'!$A$1:$F$400, 3)</f>
        <v>2630</v>
      </c>
      <c r="G65" s="22">
        <f>VLOOKUP(A65,'NY Metro SAFMR all'!$A$1:$F$400, 4)</f>
        <v>2950</v>
      </c>
      <c r="H65" s="22">
        <f>VLOOKUP(A65,'NY Metro SAFMR all'!$A$1:$F$400, 5)</f>
        <v>3680</v>
      </c>
      <c r="I65" s="22">
        <f>VLOOKUP(A65,'NY Metro SAFMR all'!$A$1:$F$400, 6)</f>
        <v>3970</v>
      </c>
      <c r="J65" s="22">
        <f t="shared" si="6"/>
        <v>4565.5</v>
      </c>
      <c r="K65" s="22">
        <f t="shared" si="7"/>
        <v>5161</v>
      </c>
      <c r="L65" s="22">
        <f t="shared" si="8"/>
        <v>5756.5</v>
      </c>
      <c r="M65" s="22">
        <f t="shared" si="9"/>
        <v>6352</v>
      </c>
    </row>
    <row r="66" spans="1:13" x14ac:dyDescent="0.25">
      <c r="A66" s="21">
        <v>10309</v>
      </c>
      <c r="B66" s="21" t="s">
        <v>2</v>
      </c>
      <c r="C66" s="21" t="str">
        <f>IF(OR(E66&lt;'NYC FMR'!$B$2, 'Hi-Opp only SAFMR'!F66&lt;'NYC FMR'!$C$2, 'Hi-Opp only SAFMR'!G66&lt;'NYC FMR'!$D$2, 'Hi-Opp only SAFMR'!H66&lt;'NYC FMR'!$E$2, 'Hi-Opp only SAFMR'!I66&lt;'NYC FMR'!$F$2), "HPD Exception Payment Standard", "Exception Payment Standard")</f>
        <v>Exception Payment Standard</v>
      </c>
      <c r="D66" s="22">
        <f t="shared" ref="D66:D97" si="10">E66*0.75</f>
        <v>1942.5</v>
      </c>
      <c r="E66" s="22">
        <f>VLOOKUP(A66,'NY Metro SAFMR all'!$A$1:$F$400, 2)</f>
        <v>2590</v>
      </c>
      <c r="F66" s="22">
        <f>VLOOKUP(A66,'NY Metro SAFMR all'!$A$1:$F$400, 3)</f>
        <v>2660</v>
      </c>
      <c r="G66" s="22">
        <f>VLOOKUP(A66,'NY Metro SAFMR all'!$A$1:$F$400, 4)</f>
        <v>2990</v>
      </c>
      <c r="H66" s="22">
        <f>VLOOKUP(A66,'NY Metro SAFMR all'!$A$1:$F$400, 5)</f>
        <v>3730</v>
      </c>
      <c r="I66" s="22">
        <f>VLOOKUP(A66,'NY Metro SAFMR all'!$A$1:$F$400, 6)</f>
        <v>4020</v>
      </c>
      <c r="J66" s="22">
        <f t="shared" ref="J66:J97" si="11">I66*1.15</f>
        <v>4623</v>
      </c>
      <c r="K66" s="22">
        <f t="shared" ref="K66:K97" si="12">I66*1.3</f>
        <v>5226</v>
      </c>
      <c r="L66" s="22">
        <f t="shared" ref="L66:L97" si="13">I66*1.45</f>
        <v>5829</v>
      </c>
      <c r="M66" s="22">
        <f t="shared" ref="M66:M97" si="14">I66*1.6</f>
        <v>6432</v>
      </c>
    </row>
    <row r="67" spans="1:13" x14ac:dyDescent="0.25">
      <c r="A67" s="21">
        <v>10312</v>
      </c>
      <c r="B67" s="21" t="s">
        <v>2</v>
      </c>
      <c r="C67" s="21" t="str">
        <f>IF(OR(E67&lt;'NYC FMR'!$B$2, 'Hi-Opp only SAFMR'!F67&lt;'NYC FMR'!$C$2, 'Hi-Opp only SAFMR'!G67&lt;'NYC FMR'!$D$2, 'Hi-Opp only SAFMR'!H67&lt;'NYC FMR'!$E$2, 'Hi-Opp only SAFMR'!I67&lt;'NYC FMR'!$F$2), "HPD Exception Payment Standard", "Exception Payment Standard")</f>
        <v>HPD Exception Payment Standard</v>
      </c>
      <c r="D67" s="22">
        <f t="shared" si="10"/>
        <v>1590</v>
      </c>
      <c r="E67" s="22">
        <f>VLOOKUP(A67,'NY Metro SAFMR all'!$A$1:$F$400, 2)</f>
        <v>2120</v>
      </c>
      <c r="F67" s="22">
        <f>VLOOKUP(A67,'NY Metro SAFMR all'!$A$1:$F$400, 3)</f>
        <v>2170</v>
      </c>
      <c r="G67" s="22">
        <f>VLOOKUP(A67,'NY Metro SAFMR all'!$A$1:$F$400, 4)</f>
        <v>2440</v>
      </c>
      <c r="H67" s="22">
        <f>VLOOKUP(A67,'NY Metro SAFMR all'!$A$1:$F$400, 5)</f>
        <v>3040</v>
      </c>
      <c r="I67" s="22">
        <f>VLOOKUP(A67,'NY Metro SAFMR all'!$A$1:$F$400, 6)</f>
        <v>3280</v>
      </c>
      <c r="J67" s="22">
        <f t="shared" si="11"/>
        <v>3771.9999999999995</v>
      </c>
      <c r="K67" s="22">
        <f t="shared" si="12"/>
        <v>4264</v>
      </c>
      <c r="L67" s="22">
        <f t="shared" si="13"/>
        <v>4756</v>
      </c>
      <c r="M67" s="22">
        <f t="shared" si="14"/>
        <v>5248</v>
      </c>
    </row>
    <row r="68" spans="1:13" x14ac:dyDescent="0.25">
      <c r="A68" s="21">
        <v>10314</v>
      </c>
      <c r="B68" s="21" t="s">
        <v>2</v>
      </c>
      <c r="C68" s="21" t="str">
        <f>IF(OR(E68&lt;'NYC FMR'!$B$2, 'Hi-Opp only SAFMR'!F68&lt;'NYC FMR'!$C$2, 'Hi-Opp only SAFMR'!G68&lt;'NYC FMR'!$D$2, 'Hi-Opp only SAFMR'!H68&lt;'NYC FMR'!$E$2, 'Hi-Opp only SAFMR'!I68&lt;'NYC FMR'!$F$2), "HPD Exception Payment Standard", "Exception Payment Standard")</f>
        <v>HPD Exception Payment Standard</v>
      </c>
      <c r="D68" s="22">
        <f t="shared" si="10"/>
        <v>1725</v>
      </c>
      <c r="E68" s="22">
        <f>VLOOKUP(A68,'NY Metro SAFMR all'!$A$1:$F$400, 2)</f>
        <v>2300</v>
      </c>
      <c r="F68" s="22">
        <f>VLOOKUP(A68,'NY Metro SAFMR all'!$A$1:$F$400, 3)</f>
        <v>2360</v>
      </c>
      <c r="G68" s="22">
        <f>VLOOKUP(A68,'NY Metro SAFMR all'!$A$1:$F$400, 4)</f>
        <v>2650</v>
      </c>
      <c r="H68" s="22">
        <f>VLOOKUP(A68,'NY Metro SAFMR all'!$A$1:$F$400, 5)</f>
        <v>3310</v>
      </c>
      <c r="I68" s="22">
        <f>VLOOKUP(A68,'NY Metro SAFMR all'!$A$1:$F$400, 6)</f>
        <v>3560</v>
      </c>
      <c r="J68" s="22">
        <f t="shared" si="11"/>
        <v>4093.9999999999995</v>
      </c>
      <c r="K68" s="22">
        <f t="shared" si="12"/>
        <v>4628</v>
      </c>
      <c r="L68" s="22">
        <f t="shared" si="13"/>
        <v>5162</v>
      </c>
      <c r="M68" s="22">
        <f t="shared" si="14"/>
        <v>5696</v>
      </c>
    </row>
    <row r="69" spans="1:13" x14ac:dyDescent="0.25">
      <c r="A69" s="21">
        <v>10461</v>
      </c>
      <c r="B69" s="21" t="s">
        <v>2</v>
      </c>
      <c r="C69" s="21" t="str">
        <f>IF(OR(E69&lt;'NYC FMR'!$B$2, 'Hi-Opp only SAFMR'!F69&lt;'NYC FMR'!$C$2, 'Hi-Opp only SAFMR'!G69&lt;'NYC FMR'!$D$2, 'Hi-Opp only SAFMR'!H69&lt;'NYC FMR'!$E$2, 'Hi-Opp only SAFMR'!I69&lt;'NYC FMR'!$F$2), "HPD Exception Payment Standard", "Exception Payment Standard")</f>
        <v>Exception Payment Standard</v>
      </c>
      <c r="D69" s="22">
        <f t="shared" si="10"/>
        <v>1845</v>
      </c>
      <c r="E69" s="22">
        <f>VLOOKUP(A69,'NY Metro SAFMR all'!$A$1:$F$400, 2)</f>
        <v>2460</v>
      </c>
      <c r="F69" s="22">
        <f>VLOOKUP(A69,'NY Metro SAFMR all'!$A$1:$F$400, 3)</f>
        <v>2530</v>
      </c>
      <c r="G69" s="22">
        <f>VLOOKUP(A69,'NY Metro SAFMR all'!$A$1:$F$400, 4)</f>
        <v>2840</v>
      </c>
      <c r="H69" s="22">
        <f>VLOOKUP(A69,'NY Metro SAFMR all'!$A$1:$F$400, 5)</f>
        <v>3540</v>
      </c>
      <c r="I69" s="22">
        <f>VLOOKUP(A69,'NY Metro SAFMR all'!$A$1:$F$400, 6)</f>
        <v>3820</v>
      </c>
      <c r="J69" s="22">
        <f t="shared" si="11"/>
        <v>4393</v>
      </c>
      <c r="K69" s="22">
        <f t="shared" si="12"/>
        <v>4966</v>
      </c>
      <c r="L69" s="22">
        <f t="shared" si="13"/>
        <v>5539</v>
      </c>
      <c r="M69" s="22">
        <f t="shared" si="14"/>
        <v>6112</v>
      </c>
    </row>
    <row r="70" spans="1:13" x14ac:dyDescent="0.25">
      <c r="A70" s="21">
        <v>10462</v>
      </c>
      <c r="B70" s="21" t="s">
        <v>2</v>
      </c>
      <c r="C70" s="21" t="str">
        <f>IF(OR(E70&lt;'NYC FMR'!$B$2, 'Hi-Opp only SAFMR'!F70&lt;'NYC FMR'!$C$2, 'Hi-Opp only SAFMR'!G70&lt;'NYC FMR'!$D$2, 'Hi-Opp only SAFMR'!H70&lt;'NYC FMR'!$E$2, 'Hi-Opp only SAFMR'!I70&lt;'NYC FMR'!$F$2), "HPD Exception Payment Standard", "Exception Payment Standard")</f>
        <v>HPD Exception Payment Standard</v>
      </c>
      <c r="D70" s="22">
        <f t="shared" si="10"/>
        <v>1732.5</v>
      </c>
      <c r="E70" s="22">
        <f>VLOOKUP(A70,'NY Metro SAFMR all'!$A$1:$F$400, 2)</f>
        <v>2310</v>
      </c>
      <c r="F70" s="22">
        <f>VLOOKUP(A70,'NY Metro SAFMR all'!$A$1:$F$400, 3)</f>
        <v>2380</v>
      </c>
      <c r="G70" s="22">
        <f>VLOOKUP(A70,'NY Metro SAFMR all'!$A$1:$F$400, 4)</f>
        <v>2670</v>
      </c>
      <c r="H70" s="22">
        <f>VLOOKUP(A70,'NY Metro SAFMR all'!$A$1:$F$400, 5)</f>
        <v>3330</v>
      </c>
      <c r="I70" s="22">
        <f>VLOOKUP(A70,'NY Metro SAFMR all'!$A$1:$F$400, 6)</f>
        <v>3590</v>
      </c>
      <c r="J70" s="22">
        <f t="shared" si="11"/>
        <v>4128.5</v>
      </c>
      <c r="K70" s="22">
        <f t="shared" si="12"/>
        <v>4667</v>
      </c>
      <c r="L70" s="22">
        <f t="shared" si="13"/>
        <v>5205.5</v>
      </c>
      <c r="M70" s="22">
        <f t="shared" si="14"/>
        <v>5744</v>
      </c>
    </row>
    <row r="71" spans="1:13" x14ac:dyDescent="0.25">
      <c r="A71" s="21">
        <v>10463</v>
      </c>
      <c r="B71" s="21" t="s">
        <v>2</v>
      </c>
      <c r="C71" s="21" t="str">
        <f>IF(OR(E71&lt;'NYC FMR'!$B$2, 'Hi-Opp only SAFMR'!F71&lt;'NYC FMR'!$C$2, 'Hi-Opp only SAFMR'!G71&lt;'NYC FMR'!$D$2, 'Hi-Opp only SAFMR'!H71&lt;'NYC FMR'!$E$2, 'Hi-Opp only SAFMR'!I71&lt;'NYC FMR'!$F$2), "HPD Exception Payment Standard", "Exception Payment Standard")</f>
        <v>HPD Exception Payment Standard</v>
      </c>
      <c r="D71" s="22">
        <f t="shared" si="10"/>
        <v>1710</v>
      </c>
      <c r="E71" s="22">
        <f>VLOOKUP(A71,'NY Metro SAFMR all'!$A$1:$F$400, 2)</f>
        <v>2280</v>
      </c>
      <c r="F71" s="22">
        <f>VLOOKUP(A71,'NY Metro SAFMR all'!$A$1:$F$400, 3)</f>
        <v>2340</v>
      </c>
      <c r="G71" s="22">
        <f>VLOOKUP(A71,'NY Metro SAFMR all'!$A$1:$F$400, 4)</f>
        <v>2630</v>
      </c>
      <c r="H71" s="22">
        <f>VLOOKUP(A71,'NY Metro SAFMR all'!$A$1:$F$400, 5)</f>
        <v>3280</v>
      </c>
      <c r="I71" s="22">
        <f>VLOOKUP(A71,'NY Metro SAFMR all'!$A$1:$F$400, 6)</f>
        <v>3540</v>
      </c>
      <c r="J71" s="22">
        <f t="shared" si="11"/>
        <v>4070.9999999999995</v>
      </c>
      <c r="K71" s="22">
        <f t="shared" si="12"/>
        <v>4602</v>
      </c>
      <c r="L71" s="22">
        <f t="shared" si="13"/>
        <v>5133</v>
      </c>
      <c r="M71" s="22">
        <f t="shared" si="14"/>
        <v>5664</v>
      </c>
    </row>
    <row r="72" spans="1:13" x14ac:dyDescent="0.25">
      <c r="A72" s="21">
        <v>10464</v>
      </c>
      <c r="B72" s="21" t="s">
        <v>2</v>
      </c>
      <c r="C72" s="21" t="str">
        <f>IF(OR(E72&lt;'NYC FMR'!$B$2, 'Hi-Opp only SAFMR'!F72&lt;'NYC FMR'!$C$2, 'Hi-Opp only SAFMR'!G72&lt;'NYC FMR'!$D$2, 'Hi-Opp only SAFMR'!H72&lt;'NYC FMR'!$E$2, 'Hi-Opp only SAFMR'!I72&lt;'NYC FMR'!$F$2), "HPD Exception Payment Standard", "Exception Payment Standard")</f>
        <v>HPD Exception Payment Standard</v>
      </c>
      <c r="D72" s="22">
        <f t="shared" si="10"/>
        <v>1687.5</v>
      </c>
      <c r="E72" s="22">
        <f>VLOOKUP(A72,'NY Metro SAFMR all'!$A$1:$F$400, 2)</f>
        <v>2250</v>
      </c>
      <c r="F72" s="22">
        <f>VLOOKUP(A72,'NY Metro SAFMR all'!$A$1:$F$400, 3)</f>
        <v>2320</v>
      </c>
      <c r="G72" s="22">
        <f>VLOOKUP(A72,'NY Metro SAFMR all'!$A$1:$F$400, 4)</f>
        <v>2600</v>
      </c>
      <c r="H72" s="22">
        <f>VLOOKUP(A72,'NY Metro SAFMR all'!$A$1:$F$400, 5)</f>
        <v>3240</v>
      </c>
      <c r="I72" s="22">
        <f>VLOOKUP(A72,'NY Metro SAFMR all'!$A$1:$F$400, 6)</f>
        <v>3500</v>
      </c>
      <c r="J72" s="22">
        <f t="shared" si="11"/>
        <v>4024.9999999999995</v>
      </c>
      <c r="K72" s="22">
        <f t="shared" si="12"/>
        <v>4550</v>
      </c>
      <c r="L72" s="22">
        <f t="shared" si="13"/>
        <v>5075</v>
      </c>
      <c r="M72" s="22">
        <f t="shared" si="14"/>
        <v>5600</v>
      </c>
    </row>
    <row r="73" spans="1:13" x14ac:dyDescent="0.25">
      <c r="A73" s="21">
        <v>10465</v>
      </c>
      <c r="B73" s="21" t="s">
        <v>2</v>
      </c>
      <c r="C73" s="21" t="str">
        <f>IF(OR(E73&lt;'NYC FMR'!$B$2, 'Hi-Opp only SAFMR'!F73&lt;'NYC FMR'!$C$2, 'Hi-Opp only SAFMR'!G73&lt;'NYC FMR'!$D$2, 'Hi-Opp only SAFMR'!H73&lt;'NYC FMR'!$E$2, 'Hi-Opp only SAFMR'!I73&lt;'NYC FMR'!$F$2), "HPD Exception Payment Standard", "Exception Payment Standard")</f>
        <v>Exception Payment Standard</v>
      </c>
      <c r="D73" s="22">
        <f t="shared" si="10"/>
        <v>1830</v>
      </c>
      <c r="E73" s="22">
        <f>VLOOKUP(A73,'NY Metro SAFMR all'!$A$1:$F$400, 2)</f>
        <v>2440</v>
      </c>
      <c r="F73" s="22">
        <f>VLOOKUP(A73,'NY Metro SAFMR all'!$A$1:$F$400, 3)</f>
        <v>2510</v>
      </c>
      <c r="G73" s="22">
        <f>VLOOKUP(A73,'NY Metro SAFMR all'!$A$1:$F$400, 4)</f>
        <v>2820</v>
      </c>
      <c r="H73" s="22">
        <f>VLOOKUP(A73,'NY Metro SAFMR all'!$A$1:$F$400, 5)</f>
        <v>3520</v>
      </c>
      <c r="I73" s="22">
        <f>VLOOKUP(A73,'NY Metro SAFMR all'!$A$1:$F$400, 6)</f>
        <v>3790</v>
      </c>
      <c r="J73" s="22">
        <f t="shared" si="11"/>
        <v>4358.5</v>
      </c>
      <c r="K73" s="22">
        <f t="shared" si="12"/>
        <v>4927</v>
      </c>
      <c r="L73" s="22">
        <f t="shared" si="13"/>
        <v>5495.5</v>
      </c>
      <c r="M73" s="22">
        <f t="shared" si="14"/>
        <v>6064</v>
      </c>
    </row>
    <row r="74" spans="1:13" x14ac:dyDescent="0.25">
      <c r="A74" s="21">
        <v>10471</v>
      </c>
      <c r="B74" s="21" t="s">
        <v>2</v>
      </c>
      <c r="C74" s="21" t="str">
        <f>IF(OR(E74&lt;'NYC FMR'!$B$2, 'Hi-Opp only SAFMR'!F74&lt;'NYC FMR'!$C$2, 'Hi-Opp only SAFMR'!G74&lt;'NYC FMR'!$D$2, 'Hi-Opp only SAFMR'!H74&lt;'NYC FMR'!$E$2, 'Hi-Opp only SAFMR'!I74&lt;'NYC FMR'!$F$2), "HPD Exception Payment Standard", "Exception Payment Standard")</f>
        <v>Exception Payment Standard</v>
      </c>
      <c r="D74" s="22">
        <f t="shared" si="10"/>
        <v>1845</v>
      </c>
      <c r="E74" s="22">
        <f>VLOOKUP(A74,'NY Metro SAFMR all'!$A$1:$F$400, 2)</f>
        <v>2460</v>
      </c>
      <c r="F74" s="22">
        <f>VLOOKUP(A74,'NY Metro SAFMR all'!$A$1:$F$400, 3)</f>
        <v>2530</v>
      </c>
      <c r="G74" s="22">
        <f>VLOOKUP(A74,'NY Metro SAFMR all'!$A$1:$F$400, 4)</f>
        <v>2840</v>
      </c>
      <c r="H74" s="22">
        <f>VLOOKUP(A74,'NY Metro SAFMR all'!$A$1:$F$400, 5)</f>
        <v>3540</v>
      </c>
      <c r="I74" s="22">
        <f>VLOOKUP(A74,'NY Metro SAFMR all'!$A$1:$F$400, 6)</f>
        <v>3820</v>
      </c>
      <c r="J74" s="22">
        <f t="shared" si="11"/>
        <v>4393</v>
      </c>
      <c r="K74" s="22">
        <f t="shared" si="12"/>
        <v>4966</v>
      </c>
      <c r="L74" s="22">
        <f t="shared" si="13"/>
        <v>5539</v>
      </c>
      <c r="M74" s="22">
        <f t="shared" si="14"/>
        <v>6112</v>
      </c>
    </row>
    <row r="75" spans="1:13" x14ac:dyDescent="0.25">
      <c r="A75" s="21">
        <v>11004</v>
      </c>
      <c r="B75" s="21" t="s">
        <v>2</v>
      </c>
      <c r="C75" s="21" t="str">
        <f>IF(OR(E75&lt;'NYC FMR'!$B$2, 'Hi-Opp only SAFMR'!F75&lt;'NYC FMR'!$C$2, 'Hi-Opp only SAFMR'!G75&lt;'NYC FMR'!$D$2, 'Hi-Opp only SAFMR'!H75&lt;'NYC FMR'!$E$2, 'Hi-Opp only SAFMR'!I75&lt;'NYC FMR'!$F$2), "HPD Exception Payment Standard", "Exception Payment Standard")</f>
        <v>Exception Payment Standard</v>
      </c>
      <c r="D75" s="22">
        <f t="shared" si="10"/>
        <v>1830</v>
      </c>
      <c r="E75" s="22">
        <f>VLOOKUP(A75,'NY Metro SAFMR all'!$A$1:$F$400, 2)</f>
        <v>2440</v>
      </c>
      <c r="F75" s="22">
        <f>VLOOKUP(A75,'NY Metro SAFMR all'!$A$1:$F$400, 3)</f>
        <v>2510</v>
      </c>
      <c r="G75" s="22">
        <f>VLOOKUP(A75,'NY Metro SAFMR all'!$A$1:$F$400, 4)</f>
        <v>2820</v>
      </c>
      <c r="H75" s="22">
        <f>VLOOKUP(A75,'NY Metro SAFMR all'!$A$1:$F$400, 5)</f>
        <v>3520</v>
      </c>
      <c r="I75" s="22">
        <f>VLOOKUP(A75,'NY Metro SAFMR all'!$A$1:$F$400, 6)</f>
        <v>3790</v>
      </c>
      <c r="J75" s="22">
        <f t="shared" si="11"/>
        <v>4358.5</v>
      </c>
      <c r="K75" s="22">
        <f t="shared" si="12"/>
        <v>4927</v>
      </c>
      <c r="L75" s="22">
        <f t="shared" si="13"/>
        <v>5495.5</v>
      </c>
      <c r="M75" s="22">
        <f t="shared" si="14"/>
        <v>6064</v>
      </c>
    </row>
    <row r="76" spans="1:13" x14ac:dyDescent="0.25">
      <c r="A76" s="21">
        <v>11005</v>
      </c>
      <c r="B76" s="21" t="s">
        <v>2</v>
      </c>
      <c r="C76" s="21" t="str">
        <f>IF(OR(E76&lt;'NYC FMR'!$B$2, 'Hi-Opp only SAFMR'!F76&lt;'NYC FMR'!$C$2, 'Hi-Opp only SAFMR'!G76&lt;'NYC FMR'!$D$2, 'Hi-Opp only SAFMR'!H76&lt;'NYC FMR'!$E$2, 'Hi-Opp only SAFMR'!I76&lt;'NYC FMR'!$F$2), "HPD Exception Payment Standard", "Exception Payment Standard")</f>
        <v>Exception Payment Standard</v>
      </c>
      <c r="D76" s="22">
        <f t="shared" si="10"/>
        <v>2685</v>
      </c>
      <c r="E76" s="22">
        <f>VLOOKUP(A76,'NY Metro SAFMR all'!$A$1:$F$400, 2)</f>
        <v>3580</v>
      </c>
      <c r="F76" s="22">
        <f>VLOOKUP(A76,'NY Metro SAFMR all'!$A$1:$F$400, 3)</f>
        <v>3680</v>
      </c>
      <c r="G76" s="22">
        <f>VLOOKUP(A76,'NY Metro SAFMR all'!$A$1:$F$400, 4)</f>
        <v>4130</v>
      </c>
      <c r="H76" s="22">
        <f>VLOOKUP(A76,'NY Metro SAFMR all'!$A$1:$F$400, 5)</f>
        <v>5150</v>
      </c>
      <c r="I76" s="22">
        <f>VLOOKUP(A76,'NY Metro SAFMR all'!$A$1:$F$400, 6)</f>
        <v>5550</v>
      </c>
      <c r="J76" s="22">
        <f t="shared" si="11"/>
        <v>6382.4999999999991</v>
      </c>
      <c r="K76" s="22">
        <f t="shared" si="12"/>
        <v>7215</v>
      </c>
      <c r="L76" s="22">
        <f t="shared" si="13"/>
        <v>8047.5</v>
      </c>
      <c r="M76" s="22">
        <f t="shared" si="14"/>
        <v>8880</v>
      </c>
    </row>
    <row r="77" spans="1:13" x14ac:dyDescent="0.25">
      <c r="A77" s="21">
        <v>11101</v>
      </c>
      <c r="B77" s="21" t="s">
        <v>2</v>
      </c>
      <c r="C77" s="21" t="str">
        <f>IF(OR(E77&lt;'NYC FMR'!$B$2, 'Hi-Opp only SAFMR'!F77&lt;'NYC FMR'!$C$2, 'Hi-Opp only SAFMR'!G77&lt;'NYC FMR'!$D$2, 'Hi-Opp only SAFMR'!H77&lt;'NYC FMR'!$E$2, 'Hi-Opp only SAFMR'!I77&lt;'NYC FMR'!$F$2), "HPD Exception Payment Standard", "Exception Payment Standard")</f>
        <v>Exception Payment Standard</v>
      </c>
      <c r="D77" s="22">
        <f t="shared" si="10"/>
        <v>2130</v>
      </c>
      <c r="E77" s="22">
        <f>VLOOKUP(A77,'NY Metro SAFMR all'!$A$1:$F$400, 2)</f>
        <v>2840</v>
      </c>
      <c r="F77" s="22">
        <f>VLOOKUP(A77,'NY Metro SAFMR all'!$A$1:$F$400, 3)</f>
        <v>2920</v>
      </c>
      <c r="G77" s="22">
        <f>VLOOKUP(A77,'NY Metro SAFMR all'!$A$1:$F$400, 4)</f>
        <v>3280</v>
      </c>
      <c r="H77" s="22">
        <f>VLOOKUP(A77,'NY Metro SAFMR all'!$A$1:$F$400, 5)</f>
        <v>4090</v>
      </c>
      <c r="I77" s="22">
        <f>VLOOKUP(A77,'NY Metro SAFMR all'!$A$1:$F$400, 6)</f>
        <v>4410</v>
      </c>
      <c r="J77" s="22">
        <f t="shared" si="11"/>
        <v>5071.5</v>
      </c>
      <c r="K77" s="22">
        <f t="shared" si="12"/>
        <v>5733</v>
      </c>
      <c r="L77" s="22">
        <f t="shared" si="13"/>
        <v>6394.5</v>
      </c>
      <c r="M77" s="22">
        <f t="shared" si="14"/>
        <v>7056</v>
      </c>
    </row>
    <row r="78" spans="1:13" x14ac:dyDescent="0.25">
      <c r="A78" s="21">
        <v>11102</v>
      </c>
      <c r="B78" s="21" t="s">
        <v>2</v>
      </c>
      <c r="C78" s="21" t="str">
        <f>IF(OR(E78&lt;'NYC FMR'!$B$2, 'Hi-Opp only SAFMR'!F78&lt;'NYC FMR'!$C$2, 'Hi-Opp only SAFMR'!G78&lt;'NYC FMR'!$D$2, 'Hi-Opp only SAFMR'!H78&lt;'NYC FMR'!$E$2, 'Hi-Opp only SAFMR'!I78&lt;'NYC FMR'!$F$2), "HPD Exception Payment Standard", "Exception Payment Standard")</f>
        <v>Exception Payment Standard</v>
      </c>
      <c r="D78" s="22">
        <f t="shared" si="10"/>
        <v>2242.5</v>
      </c>
      <c r="E78" s="22">
        <f>VLOOKUP(A78,'NY Metro SAFMR all'!$A$1:$F$400, 2)</f>
        <v>2990</v>
      </c>
      <c r="F78" s="22">
        <f>VLOOKUP(A78,'NY Metro SAFMR all'!$A$1:$F$400, 3)</f>
        <v>3070</v>
      </c>
      <c r="G78" s="22">
        <f>VLOOKUP(A78,'NY Metro SAFMR all'!$A$1:$F$400, 4)</f>
        <v>3450</v>
      </c>
      <c r="H78" s="22">
        <f>VLOOKUP(A78,'NY Metro SAFMR all'!$A$1:$F$400, 5)</f>
        <v>4300</v>
      </c>
      <c r="I78" s="22">
        <f>VLOOKUP(A78,'NY Metro SAFMR all'!$A$1:$F$400, 6)</f>
        <v>4640</v>
      </c>
      <c r="J78" s="22">
        <f t="shared" si="11"/>
        <v>5336</v>
      </c>
      <c r="K78" s="22">
        <f t="shared" si="12"/>
        <v>6032</v>
      </c>
      <c r="L78" s="22">
        <f t="shared" si="13"/>
        <v>6728</v>
      </c>
      <c r="M78" s="22">
        <f t="shared" si="14"/>
        <v>7424</v>
      </c>
    </row>
    <row r="79" spans="1:13" x14ac:dyDescent="0.25">
      <c r="A79" s="21">
        <v>11103</v>
      </c>
      <c r="B79" s="21" t="s">
        <v>2</v>
      </c>
      <c r="C79" s="21" t="str">
        <f>IF(OR(E79&lt;'NYC FMR'!$B$2, 'Hi-Opp only SAFMR'!F79&lt;'NYC FMR'!$C$2, 'Hi-Opp only SAFMR'!G79&lt;'NYC FMR'!$D$2, 'Hi-Opp only SAFMR'!H79&lt;'NYC FMR'!$E$2, 'Hi-Opp only SAFMR'!I79&lt;'NYC FMR'!$F$2), "HPD Exception Payment Standard", "Exception Payment Standard")</f>
        <v>Exception Payment Standard</v>
      </c>
      <c r="D79" s="22">
        <f t="shared" si="10"/>
        <v>2062.5</v>
      </c>
      <c r="E79" s="22">
        <f>VLOOKUP(A79,'NY Metro SAFMR all'!$A$1:$F$400, 2)</f>
        <v>2750</v>
      </c>
      <c r="F79" s="22">
        <f>VLOOKUP(A79,'NY Metro SAFMR all'!$A$1:$F$400, 3)</f>
        <v>2820</v>
      </c>
      <c r="G79" s="22">
        <f>VLOOKUP(A79,'NY Metro SAFMR all'!$A$1:$F$400, 4)</f>
        <v>3170</v>
      </c>
      <c r="H79" s="22">
        <f>VLOOKUP(A79,'NY Metro SAFMR all'!$A$1:$F$400, 5)</f>
        <v>3960</v>
      </c>
      <c r="I79" s="22">
        <f>VLOOKUP(A79,'NY Metro SAFMR all'!$A$1:$F$400, 6)</f>
        <v>4260</v>
      </c>
      <c r="J79" s="22">
        <f t="shared" si="11"/>
        <v>4899</v>
      </c>
      <c r="K79" s="22">
        <f t="shared" si="12"/>
        <v>5538</v>
      </c>
      <c r="L79" s="22">
        <f t="shared" si="13"/>
        <v>6177</v>
      </c>
      <c r="M79" s="22">
        <f t="shared" si="14"/>
        <v>6816</v>
      </c>
    </row>
    <row r="80" spans="1:13" x14ac:dyDescent="0.25">
      <c r="A80" s="21">
        <v>11104</v>
      </c>
      <c r="B80" s="21" t="s">
        <v>2</v>
      </c>
      <c r="C80" s="21" t="str">
        <f>IF(OR(E80&lt;'NYC FMR'!$B$2, 'Hi-Opp only SAFMR'!F80&lt;'NYC FMR'!$C$2, 'Hi-Opp only SAFMR'!G80&lt;'NYC FMR'!$D$2, 'Hi-Opp only SAFMR'!H80&lt;'NYC FMR'!$E$2, 'Hi-Opp only SAFMR'!I80&lt;'NYC FMR'!$F$2), "HPD Exception Payment Standard", "Exception Payment Standard")</f>
        <v>Exception Payment Standard</v>
      </c>
      <c r="D80" s="22">
        <f t="shared" si="10"/>
        <v>2010</v>
      </c>
      <c r="E80" s="22">
        <f>VLOOKUP(A80,'NY Metro SAFMR all'!$A$1:$F$400, 2)</f>
        <v>2680</v>
      </c>
      <c r="F80" s="22">
        <f>VLOOKUP(A80,'NY Metro SAFMR all'!$A$1:$F$400, 3)</f>
        <v>2750</v>
      </c>
      <c r="G80" s="22">
        <f>VLOOKUP(A80,'NY Metro SAFMR all'!$A$1:$F$400, 4)</f>
        <v>3090</v>
      </c>
      <c r="H80" s="22">
        <f>VLOOKUP(A80,'NY Metro SAFMR all'!$A$1:$F$400, 5)</f>
        <v>3860</v>
      </c>
      <c r="I80" s="22">
        <f>VLOOKUP(A80,'NY Metro SAFMR all'!$A$1:$F$400, 6)</f>
        <v>4150</v>
      </c>
      <c r="J80" s="22">
        <f t="shared" si="11"/>
        <v>4772.5</v>
      </c>
      <c r="K80" s="22">
        <f t="shared" si="12"/>
        <v>5395</v>
      </c>
      <c r="L80" s="22">
        <f t="shared" si="13"/>
        <v>6017.5</v>
      </c>
      <c r="M80" s="22">
        <f t="shared" si="14"/>
        <v>6640</v>
      </c>
    </row>
    <row r="81" spans="1:13" x14ac:dyDescent="0.25">
      <c r="A81" s="21">
        <v>11105</v>
      </c>
      <c r="B81" s="21" t="s">
        <v>2</v>
      </c>
      <c r="C81" s="21" t="str">
        <f>IF(OR(E81&lt;'NYC FMR'!$B$2, 'Hi-Opp only SAFMR'!F81&lt;'NYC FMR'!$C$2, 'Hi-Opp only SAFMR'!G81&lt;'NYC FMR'!$D$2, 'Hi-Opp only SAFMR'!H81&lt;'NYC FMR'!$E$2, 'Hi-Opp only SAFMR'!I81&lt;'NYC FMR'!$F$2), "HPD Exception Payment Standard", "Exception Payment Standard")</f>
        <v>Exception Payment Standard</v>
      </c>
      <c r="D81" s="22">
        <f t="shared" si="10"/>
        <v>2175</v>
      </c>
      <c r="E81" s="22">
        <f>VLOOKUP(A81,'NY Metro SAFMR all'!$A$1:$F$400, 2)</f>
        <v>2900</v>
      </c>
      <c r="F81" s="22">
        <f>VLOOKUP(A81,'NY Metro SAFMR all'!$A$1:$F$400, 3)</f>
        <v>2980</v>
      </c>
      <c r="G81" s="22">
        <f>VLOOKUP(A81,'NY Metro SAFMR all'!$A$1:$F$400, 4)</f>
        <v>3350</v>
      </c>
      <c r="H81" s="22">
        <f>VLOOKUP(A81,'NY Metro SAFMR all'!$A$1:$F$400, 5)</f>
        <v>4180</v>
      </c>
      <c r="I81" s="22">
        <f>VLOOKUP(A81,'NY Metro SAFMR all'!$A$1:$F$400, 6)</f>
        <v>4500</v>
      </c>
      <c r="J81" s="22">
        <f t="shared" si="11"/>
        <v>5175</v>
      </c>
      <c r="K81" s="22">
        <f t="shared" si="12"/>
        <v>5850</v>
      </c>
      <c r="L81" s="22">
        <f t="shared" si="13"/>
        <v>6525</v>
      </c>
      <c r="M81" s="22">
        <f t="shared" si="14"/>
        <v>7200</v>
      </c>
    </row>
    <row r="82" spans="1:13" x14ac:dyDescent="0.25">
      <c r="A82" s="21">
        <v>11106</v>
      </c>
      <c r="B82" s="21" t="s">
        <v>2</v>
      </c>
      <c r="C82" s="21" t="str">
        <f>IF(OR(E82&lt;'NYC FMR'!$B$2, 'Hi-Opp only SAFMR'!F82&lt;'NYC FMR'!$C$2, 'Hi-Opp only SAFMR'!G82&lt;'NYC FMR'!$D$2, 'Hi-Opp only SAFMR'!H82&lt;'NYC FMR'!$E$2, 'Hi-Opp only SAFMR'!I82&lt;'NYC FMR'!$F$2), "HPD Exception Payment Standard", "Exception Payment Standard")</f>
        <v>Exception Payment Standard</v>
      </c>
      <c r="D82" s="22">
        <f t="shared" si="10"/>
        <v>2032.5</v>
      </c>
      <c r="E82" s="22">
        <f>VLOOKUP(A82,'NY Metro SAFMR all'!$A$1:$F$400, 2)</f>
        <v>2710</v>
      </c>
      <c r="F82" s="22">
        <f>VLOOKUP(A82,'NY Metro SAFMR all'!$A$1:$F$400, 3)</f>
        <v>2790</v>
      </c>
      <c r="G82" s="22">
        <f>VLOOKUP(A82,'NY Metro SAFMR all'!$A$1:$F$400, 4)</f>
        <v>3130</v>
      </c>
      <c r="H82" s="22">
        <f>VLOOKUP(A82,'NY Metro SAFMR all'!$A$1:$F$400, 5)</f>
        <v>3910</v>
      </c>
      <c r="I82" s="22">
        <f>VLOOKUP(A82,'NY Metro SAFMR all'!$A$1:$F$400, 6)</f>
        <v>4210</v>
      </c>
      <c r="J82" s="22">
        <f t="shared" si="11"/>
        <v>4841.5</v>
      </c>
      <c r="K82" s="22">
        <f t="shared" si="12"/>
        <v>5473</v>
      </c>
      <c r="L82" s="22">
        <f t="shared" si="13"/>
        <v>6104.5</v>
      </c>
      <c r="M82" s="22">
        <f t="shared" si="14"/>
        <v>6736</v>
      </c>
    </row>
    <row r="83" spans="1:13" x14ac:dyDescent="0.25">
      <c r="A83" s="21">
        <v>11109</v>
      </c>
      <c r="B83" s="21" t="s">
        <v>2</v>
      </c>
      <c r="C83" s="21" t="str">
        <f>IF(OR(E83&lt;'NYC FMR'!$B$2, 'Hi-Opp only SAFMR'!F83&lt;'NYC FMR'!$C$2, 'Hi-Opp only SAFMR'!G83&lt;'NYC FMR'!$D$2, 'Hi-Opp only SAFMR'!H83&lt;'NYC FMR'!$E$2, 'Hi-Opp only SAFMR'!I83&lt;'NYC FMR'!$F$2), "HPD Exception Payment Standard", "Exception Payment Standard")</f>
        <v>Exception Payment Standard</v>
      </c>
      <c r="D83" s="22">
        <f t="shared" si="10"/>
        <v>2685</v>
      </c>
      <c r="E83" s="22">
        <f>VLOOKUP(A83,'NY Metro SAFMR all'!$A$1:$F$400, 2)</f>
        <v>3580</v>
      </c>
      <c r="F83" s="22">
        <f>VLOOKUP(A83,'NY Metro SAFMR all'!$A$1:$F$400, 3)</f>
        <v>3680</v>
      </c>
      <c r="G83" s="22">
        <f>VLOOKUP(A83,'NY Metro SAFMR all'!$A$1:$F$400, 4)</f>
        <v>4130</v>
      </c>
      <c r="H83" s="22">
        <f>VLOOKUP(A83,'NY Metro SAFMR all'!$A$1:$F$400, 5)</f>
        <v>5150</v>
      </c>
      <c r="I83" s="22">
        <f>VLOOKUP(A83,'NY Metro SAFMR all'!$A$1:$F$400, 6)</f>
        <v>5550</v>
      </c>
      <c r="J83" s="22">
        <f t="shared" si="11"/>
        <v>6382.4999999999991</v>
      </c>
      <c r="K83" s="22">
        <f t="shared" si="12"/>
        <v>7215</v>
      </c>
      <c r="L83" s="22">
        <f t="shared" si="13"/>
        <v>8047.5</v>
      </c>
      <c r="M83" s="22">
        <f t="shared" si="14"/>
        <v>8880</v>
      </c>
    </row>
    <row r="84" spans="1:13" x14ac:dyDescent="0.25">
      <c r="A84" s="21">
        <v>11201</v>
      </c>
      <c r="B84" s="21" t="s">
        <v>2</v>
      </c>
      <c r="C84" s="21" t="str">
        <f>IF(OR(E84&lt;'NYC FMR'!$B$2, 'Hi-Opp only SAFMR'!F84&lt;'NYC FMR'!$C$2, 'Hi-Opp only SAFMR'!G84&lt;'NYC FMR'!$D$2, 'Hi-Opp only SAFMR'!H84&lt;'NYC FMR'!$E$2, 'Hi-Opp only SAFMR'!I84&lt;'NYC FMR'!$F$2), "HPD Exception Payment Standard", "Exception Payment Standard")</f>
        <v>Exception Payment Standard</v>
      </c>
      <c r="D84" s="22">
        <f t="shared" si="10"/>
        <v>2685</v>
      </c>
      <c r="E84" s="22">
        <f>VLOOKUP(A84,'NY Metro SAFMR all'!$A$1:$F$400, 2)</f>
        <v>3580</v>
      </c>
      <c r="F84" s="22">
        <f>VLOOKUP(A84,'NY Metro SAFMR all'!$A$1:$F$400, 3)</f>
        <v>3680</v>
      </c>
      <c r="G84" s="22">
        <f>VLOOKUP(A84,'NY Metro SAFMR all'!$A$1:$F$400, 4)</f>
        <v>4130</v>
      </c>
      <c r="H84" s="22">
        <f>VLOOKUP(A84,'NY Metro SAFMR all'!$A$1:$F$400, 5)</f>
        <v>5150</v>
      </c>
      <c r="I84" s="22">
        <f>VLOOKUP(A84,'NY Metro SAFMR all'!$A$1:$F$400, 6)</f>
        <v>5550</v>
      </c>
      <c r="J84" s="22">
        <f t="shared" si="11"/>
        <v>6382.4999999999991</v>
      </c>
      <c r="K84" s="22">
        <f t="shared" si="12"/>
        <v>7215</v>
      </c>
      <c r="L84" s="22">
        <f t="shared" si="13"/>
        <v>8047.5</v>
      </c>
      <c r="M84" s="22">
        <f t="shared" si="14"/>
        <v>8880</v>
      </c>
    </row>
    <row r="85" spans="1:13" x14ac:dyDescent="0.25">
      <c r="A85" s="21">
        <v>11204</v>
      </c>
      <c r="B85" s="21" t="s">
        <v>2</v>
      </c>
      <c r="C85" s="21" t="str">
        <f>IF(OR(E85&lt;'NYC FMR'!$B$2, 'Hi-Opp only SAFMR'!F85&lt;'NYC FMR'!$C$2, 'Hi-Opp only SAFMR'!G85&lt;'NYC FMR'!$D$2, 'Hi-Opp only SAFMR'!H85&lt;'NYC FMR'!$E$2, 'Hi-Opp only SAFMR'!I85&lt;'NYC FMR'!$F$2), "HPD Exception Payment Standard", "Exception Payment Standard")</f>
        <v>HPD Exception Payment Standard</v>
      </c>
      <c r="D85" s="22">
        <f t="shared" si="10"/>
        <v>1642.5</v>
      </c>
      <c r="E85" s="22">
        <f>VLOOKUP(A85,'NY Metro SAFMR all'!$A$1:$F$400, 2)</f>
        <v>2190</v>
      </c>
      <c r="F85" s="22">
        <f>VLOOKUP(A85,'NY Metro SAFMR all'!$A$1:$F$400, 3)</f>
        <v>2250</v>
      </c>
      <c r="G85" s="22">
        <f>VLOOKUP(A85,'NY Metro SAFMR all'!$A$1:$F$400, 4)</f>
        <v>2530</v>
      </c>
      <c r="H85" s="22">
        <f>VLOOKUP(A85,'NY Metro SAFMR all'!$A$1:$F$400, 5)</f>
        <v>3160</v>
      </c>
      <c r="I85" s="22">
        <f>VLOOKUP(A85,'NY Metro SAFMR all'!$A$1:$F$400, 6)</f>
        <v>3400</v>
      </c>
      <c r="J85" s="22">
        <f t="shared" si="11"/>
        <v>3909.9999999999995</v>
      </c>
      <c r="K85" s="22">
        <f t="shared" si="12"/>
        <v>4420</v>
      </c>
      <c r="L85" s="22">
        <f t="shared" si="13"/>
        <v>4930</v>
      </c>
      <c r="M85" s="22">
        <f t="shared" si="14"/>
        <v>5440</v>
      </c>
    </row>
    <row r="86" spans="1:13" x14ac:dyDescent="0.25">
      <c r="A86" s="21">
        <v>11205</v>
      </c>
      <c r="B86" s="21" t="s">
        <v>2</v>
      </c>
      <c r="C86" s="21" t="str">
        <f>IF(OR(E86&lt;'NYC FMR'!$B$2, 'Hi-Opp only SAFMR'!F86&lt;'NYC FMR'!$C$2, 'Hi-Opp only SAFMR'!G86&lt;'NYC FMR'!$D$2, 'Hi-Opp only SAFMR'!H86&lt;'NYC FMR'!$E$2, 'Hi-Opp only SAFMR'!I86&lt;'NYC FMR'!$F$2), "HPD Exception Payment Standard", "Exception Payment Standard")</f>
        <v>Exception Payment Standard</v>
      </c>
      <c r="D86" s="22">
        <f t="shared" si="10"/>
        <v>1882.5</v>
      </c>
      <c r="E86" s="22">
        <f>VLOOKUP(A86,'NY Metro SAFMR all'!$A$1:$F$400, 2)</f>
        <v>2510</v>
      </c>
      <c r="F86" s="22">
        <f>VLOOKUP(A86,'NY Metro SAFMR all'!$A$1:$F$400, 3)</f>
        <v>2570</v>
      </c>
      <c r="G86" s="22">
        <f>VLOOKUP(A86,'NY Metro SAFMR all'!$A$1:$F$400, 4)</f>
        <v>2890</v>
      </c>
      <c r="H86" s="22">
        <f>VLOOKUP(A86,'NY Metro SAFMR all'!$A$1:$F$400, 5)</f>
        <v>3610</v>
      </c>
      <c r="I86" s="22">
        <f>VLOOKUP(A86,'NY Metro SAFMR all'!$A$1:$F$400, 6)</f>
        <v>3890</v>
      </c>
      <c r="J86" s="22">
        <f t="shared" si="11"/>
        <v>4473.5</v>
      </c>
      <c r="K86" s="22">
        <f t="shared" si="12"/>
        <v>5057</v>
      </c>
      <c r="L86" s="22">
        <f t="shared" si="13"/>
        <v>5640.5</v>
      </c>
      <c r="M86" s="22">
        <f t="shared" si="14"/>
        <v>6224</v>
      </c>
    </row>
    <row r="87" spans="1:13" x14ac:dyDescent="0.25">
      <c r="A87" s="21">
        <v>11209</v>
      </c>
      <c r="B87" s="21" t="s">
        <v>2</v>
      </c>
      <c r="C87" s="21" t="str">
        <f>IF(OR(E87&lt;'NYC FMR'!$B$2, 'Hi-Opp only SAFMR'!F87&lt;'NYC FMR'!$C$2, 'Hi-Opp only SAFMR'!G87&lt;'NYC FMR'!$D$2, 'Hi-Opp only SAFMR'!H87&lt;'NYC FMR'!$E$2, 'Hi-Opp only SAFMR'!I87&lt;'NYC FMR'!$F$2), "HPD Exception Payment Standard", "Exception Payment Standard")</f>
        <v>Exception Payment Standard</v>
      </c>
      <c r="D87" s="22">
        <f t="shared" si="10"/>
        <v>1927.5</v>
      </c>
      <c r="E87" s="22">
        <f>VLOOKUP(A87,'NY Metro SAFMR all'!$A$1:$F$400, 2)</f>
        <v>2570</v>
      </c>
      <c r="F87" s="22">
        <f>VLOOKUP(A87,'NY Metro SAFMR all'!$A$1:$F$400, 3)</f>
        <v>2650</v>
      </c>
      <c r="G87" s="22">
        <f>VLOOKUP(A87,'NY Metro SAFMR all'!$A$1:$F$400, 4)</f>
        <v>2970</v>
      </c>
      <c r="H87" s="22">
        <f>VLOOKUP(A87,'NY Metro SAFMR all'!$A$1:$F$400, 5)</f>
        <v>3710</v>
      </c>
      <c r="I87" s="22">
        <f>VLOOKUP(A87,'NY Metro SAFMR all'!$A$1:$F$400, 6)</f>
        <v>3990</v>
      </c>
      <c r="J87" s="22">
        <f t="shared" si="11"/>
        <v>4588.5</v>
      </c>
      <c r="K87" s="22">
        <f t="shared" si="12"/>
        <v>5187</v>
      </c>
      <c r="L87" s="22">
        <f t="shared" si="13"/>
        <v>5785.5</v>
      </c>
      <c r="M87" s="22">
        <f t="shared" si="14"/>
        <v>6384</v>
      </c>
    </row>
    <row r="88" spans="1:13" x14ac:dyDescent="0.25">
      <c r="A88" s="21">
        <v>11211</v>
      </c>
      <c r="B88" s="21" t="s">
        <v>2</v>
      </c>
      <c r="C88" s="21" t="str">
        <f>IF(OR(E88&lt;'NYC FMR'!$B$2, 'Hi-Opp only SAFMR'!F88&lt;'NYC FMR'!$C$2, 'Hi-Opp only SAFMR'!G88&lt;'NYC FMR'!$D$2, 'Hi-Opp only SAFMR'!H88&lt;'NYC FMR'!$E$2, 'Hi-Opp only SAFMR'!I88&lt;'NYC FMR'!$F$2), "HPD Exception Payment Standard", "Exception Payment Standard")</f>
        <v>Exception Payment Standard</v>
      </c>
      <c r="D88" s="22">
        <f t="shared" si="10"/>
        <v>2130</v>
      </c>
      <c r="E88" s="22">
        <f>VLOOKUP(A88,'NY Metro SAFMR all'!$A$1:$F$400, 2)</f>
        <v>2840</v>
      </c>
      <c r="F88" s="22">
        <f>VLOOKUP(A88,'NY Metro SAFMR all'!$A$1:$F$400, 3)</f>
        <v>2920</v>
      </c>
      <c r="G88" s="22">
        <f>VLOOKUP(A88,'NY Metro SAFMR all'!$A$1:$F$400, 4)</f>
        <v>3280</v>
      </c>
      <c r="H88" s="22">
        <f>VLOOKUP(A88,'NY Metro SAFMR all'!$A$1:$F$400, 5)</f>
        <v>4090</v>
      </c>
      <c r="I88" s="22">
        <f>VLOOKUP(A88,'NY Metro SAFMR all'!$A$1:$F$400, 6)</f>
        <v>4410</v>
      </c>
      <c r="J88" s="22">
        <f t="shared" si="11"/>
        <v>5071.5</v>
      </c>
      <c r="K88" s="22">
        <f t="shared" si="12"/>
        <v>5733</v>
      </c>
      <c r="L88" s="22">
        <f t="shared" si="13"/>
        <v>6394.5</v>
      </c>
      <c r="M88" s="22">
        <f t="shared" si="14"/>
        <v>7056</v>
      </c>
    </row>
    <row r="89" spans="1:13" x14ac:dyDescent="0.25">
      <c r="A89" s="21">
        <v>11214</v>
      </c>
      <c r="B89" s="21" t="s">
        <v>2</v>
      </c>
      <c r="C89" s="21" t="str">
        <f>IF(OR(E89&lt;'NYC FMR'!$B$2, 'Hi-Opp only SAFMR'!F89&lt;'NYC FMR'!$C$2, 'Hi-Opp only SAFMR'!G89&lt;'NYC FMR'!$D$2, 'Hi-Opp only SAFMR'!H89&lt;'NYC FMR'!$E$2, 'Hi-Opp only SAFMR'!I89&lt;'NYC FMR'!$F$2), "HPD Exception Payment Standard", "Exception Payment Standard")</f>
        <v>HPD Exception Payment Standard</v>
      </c>
      <c r="D89" s="22">
        <f t="shared" si="10"/>
        <v>1695</v>
      </c>
      <c r="E89" s="22">
        <f>VLOOKUP(A89,'NY Metro SAFMR all'!$A$1:$F$400, 2)</f>
        <v>2260</v>
      </c>
      <c r="F89" s="22">
        <f>VLOOKUP(A89,'NY Metro SAFMR all'!$A$1:$F$400, 3)</f>
        <v>2320</v>
      </c>
      <c r="G89" s="22">
        <f>VLOOKUP(A89,'NY Metro SAFMR all'!$A$1:$F$400, 4)</f>
        <v>2610</v>
      </c>
      <c r="H89" s="22">
        <f>VLOOKUP(A89,'NY Metro SAFMR all'!$A$1:$F$400, 5)</f>
        <v>3260</v>
      </c>
      <c r="I89" s="22">
        <f>VLOOKUP(A89,'NY Metro SAFMR all'!$A$1:$F$400, 6)</f>
        <v>3510</v>
      </c>
      <c r="J89" s="22">
        <f t="shared" si="11"/>
        <v>4036.4999999999995</v>
      </c>
      <c r="K89" s="22">
        <f t="shared" si="12"/>
        <v>4563</v>
      </c>
      <c r="L89" s="22">
        <f t="shared" si="13"/>
        <v>5089.5</v>
      </c>
      <c r="M89" s="22">
        <f t="shared" si="14"/>
        <v>5616</v>
      </c>
    </row>
    <row r="90" spans="1:13" x14ac:dyDescent="0.25">
      <c r="A90" s="21">
        <v>11215</v>
      </c>
      <c r="B90" s="21" t="s">
        <v>2</v>
      </c>
      <c r="C90" s="21" t="str">
        <f>IF(OR(E90&lt;'NYC FMR'!$B$2, 'Hi-Opp only SAFMR'!F90&lt;'NYC FMR'!$C$2, 'Hi-Opp only SAFMR'!G90&lt;'NYC FMR'!$D$2, 'Hi-Opp only SAFMR'!H90&lt;'NYC FMR'!$E$2, 'Hi-Opp only SAFMR'!I90&lt;'NYC FMR'!$F$2), "HPD Exception Payment Standard", "Exception Payment Standard")</f>
        <v>Exception Payment Standard</v>
      </c>
      <c r="D90" s="22">
        <f t="shared" si="10"/>
        <v>2685</v>
      </c>
      <c r="E90" s="22">
        <f>VLOOKUP(A90,'NY Metro SAFMR all'!$A$1:$F$400, 2)</f>
        <v>3580</v>
      </c>
      <c r="F90" s="22">
        <f>VLOOKUP(A90,'NY Metro SAFMR all'!$A$1:$F$400, 3)</f>
        <v>3680</v>
      </c>
      <c r="G90" s="22">
        <f>VLOOKUP(A90,'NY Metro SAFMR all'!$A$1:$F$400, 4)</f>
        <v>4130</v>
      </c>
      <c r="H90" s="22">
        <f>VLOOKUP(A90,'NY Metro SAFMR all'!$A$1:$F$400, 5)</f>
        <v>5150</v>
      </c>
      <c r="I90" s="22">
        <f>VLOOKUP(A90,'NY Metro SAFMR all'!$A$1:$F$400, 6)</f>
        <v>5550</v>
      </c>
      <c r="J90" s="22">
        <f t="shared" si="11"/>
        <v>6382.4999999999991</v>
      </c>
      <c r="K90" s="22">
        <f t="shared" si="12"/>
        <v>7215</v>
      </c>
      <c r="L90" s="22">
        <f t="shared" si="13"/>
        <v>8047.5</v>
      </c>
      <c r="M90" s="22">
        <f t="shared" si="14"/>
        <v>8880</v>
      </c>
    </row>
    <row r="91" spans="1:13" x14ac:dyDescent="0.25">
      <c r="A91" s="21">
        <v>11217</v>
      </c>
      <c r="B91" s="21" t="s">
        <v>2</v>
      </c>
      <c r="C91" s="21" t="str">
        <f>IF(OR(E91&lt;'NYC FMR'!$B$2, 'Hi-Opp only SAFMR'!F91&lt;'NYC FMR'!$C$2, 'Hi-Opp only SAFMR'!G91&lt;'NYC FMR'!$D$2, 'Hi-Opp only SAFMR'!H91&lt;'NYC FMR'!$E$2, 'Hi-Opp only SAFMR'!I91&lt;'NYC FMR'!$F$2), "HPD Exception Payment Standard", "Exception Payment Standard")</f>
        <v>Exception Payment Standard</v>
      </c>
      <c r="D91" s="22">
        <f t="shared" si="10"/>
        <v>2685</v>
      </c>
      <c r="E91" s="22">
        <f>VLOOKUP(A91,'NY Metro SAFMR all'!$A$1:$F$400, 2)</f>
        <v>3580</v>
      </c>
      <c r="F91" s="22">
        <f>VLOOKUP(A91,'NY Metro SAFMR all'!$A$1:$F$400, 3)</f>
        <v>3680</v>
      </c>
      <c r="G91" s="22">
        <f>VLOOKUP(A91,'NY Metro SAFMR all'!$A$1:$F$400, 4)</f>
        <v>4130</v>
      </c>
      <c r="H91" s="22">
        <f>VLOOKUP(A91,'NY Metro SAFMR all'!$A$1:$F$400, 5)</f>
        <v>5150</v>
      </c>
      <c r="I91" s="22">
        <f>VLOOKUP(A91,'NY Metro SAFMR all'!$A$1:$F$400, 6)</f>
        <v>5550</v>
      </c>
      <c r="J91" s="22">
        <f t="shared" si="11"/>
        <v>6382.4999999999991</v>
      </c>
      <c r="K91" s="22">
        <f t="shared" si="12"/>
        <v>7215</v>
      </c>
      <c r="L91" s="22">
        <f t="shared" si="13"/>
        <v>8047.5</v>
      </c>
      <c r="M91" s="22">
        <f t="shared" si="14"/>
        <v>8880</v>
      </c>
    </row>
    <row r="92" spans="1:13" x14ac:dyDescent="0.25">
      <c r="A92" s="21">
        <v>11218</v>
      </c>
      <c r="B92" s="21" t="s">
        <v>2</v>
      </c>
      <c r="C92" s="21" t="str">
        <f>IF(OR(E92&lt;'NYC FMR'!$B$2, 'Hi-Opp only SAFMR'!F92&lt;'NYC FMR'!$C$2, 'Hi-Opp only SAFMR'!G92&lt;'NYC FMR'!$D$2, 'Hi-Opp only SAFMR'!H92&lt;'NYC FMR'!$E$2, 'Hi-Opp only SAFMR'!I92&lt;'NYC FMR'!$F$2), "HPD Exception Payment Standard", "Exception Payment Standard")</f>
        <v>Exception Payment Standard</v>
      </c>
      <c r="D92" s="22">
        <f t="shared" si="10"/>
        <v>1897.5</v>
      </c>
      <c r="E92" s="22">
        <f>VLOOKUP(A92,'NY Metro SAFMR all'!$A$1:$F$400, 2)</f>
        <v>2530</v>
      </c>
      <c r="F92" s="22">
        <f>VLOOKUP(A92,'NY Metro SAFMR all'!$A$1:$F$400, 3)</f>
        <v>2600</v>
      </c>
      <c r="G92" s="22">
        <f>VLOOKUP(A92,'NY Metro SAFMR all'!$A$1:$F$400, 4)</f>
        <v>2920</v>
      </c>
      <c r="H92" s="22">
        <f>VLOOKUP(A92,'NY Metro SAFMR all'!$A$1:$F$400, 5)</f>
        <v>3640</v>
      </c>
      <c r="I92" s="22">
        <f>VLOOKUP(A92,'NY Metro SAFMR all'!$A$1:$F$400, 6)</f>
        <v>3930</v>
      </c>
      <c r="J92" s="22">
        <f t="shared" si="11"/>
        <v>4519.5</v>
      </c>
      <c r="K92" s="22">
        <f t="shared" si="12"/>
        <v>5109</v>
      </c>
      <c r="L92" s="22">
        <f t="shared" si="13"/>
        <v>5698.5</v>
      </c>
      <c r="M92" s="22">
        <f t="shared" si="14"/>
        <v>6288</v>
      </c>
    </row>
    <row r="93" spans="1:13" x14ac:dyDescent="0.25">
      <c r="A93" s="21">
        <v>11219</v>
      </c>
      <c r="B93" s="21" t="s">
        <v>2</v>
      </c>
      <c r="C93" s="21" t="str">
        <f>IF(OR(E93&lt;'NYC FMR'!$B$2, 'Hi-Opp only SAFMR'!F93&lt;'NYC FMR'!$C$2, 'Hi-Opp only SAFMR'!G93&lt;'NYC FMR'!$D$2, 'Hi-Opp only SAFMR'!H93&lt;'NYC FMR'!$E$2, 'Hi-Opp only SAFMR'!I93&lt;'NYC FMR'!$F$2), "HPD Exception Payment Standard", "Exception Payment Standard")</f>
        <v>HPD Exception Payment Standard</v>
      </c>
      <c r="D93" s="22">
        <f t="shared" si="10"/>
        <v>1612.5</v>
      </c>
      <c r="E93" s="22">
        <f>VLOOKUP(A93,'NY Metro SAFMR all'!$A$1:$F$400, 2)</f>
        <v>2150</v>
      </c>
      <c r="F93" s="22">
        <f>VLOOKUP(A93,'NY Metro SAFMR all'!$A$1:$F$400, 3)</f>
        <v>2210</v>
      </c>
      <c r="G93" s="22">
        <f>VLOOKUP(A93,'NY Metro SAFMR all'!$A$1:$F$400, 4)</f>
        <v>2480</v>
      </c>
      <c r="H93" s="22">
        <f>VLOOKUP(A93,'NY Metro SAFMR all'!$A$1:$F$400, 5)</f>
        <v>3090</v>
      </c>
      <c r="I93" s="22">
        <f>VLOOKUP(A93,'NY Metro SAFMR all'!$A$1:$F$400, 6)</f>
        <v>3330</v>
      </c>
      <c r="J93" s="22">
        <f t="shared" si="11"/>
        <v>3829.4999999999995</v>
      </c>
      <c r="K93" s="22">
        <f t="shared" si="12"/>
        <v>4329</v>
      </c>
      <c r="L93" s="22">
        <f t="shared" si="13"/>
        <v>4828.5</v>
      </c>
      <c r="M93" s="22">
        <f t="shared" si="14"/>
        <v>5328</v>
      </c>
    </row>
    <row r="94" spans="1:13" x14ac:dyDescent="0.25">
      <c r="A94" s="21">
        <v>11220</v>
      </c>
      <c r="B94" s="21" t="s">
        <v>2</v>
      </c>
      <c r="C94" s="21" t="str">
        <f>IF(OR(E94&lt;'NYC FMR'!$B$2, 'Hi-Opp only SAFMR'!F94&lt;'NYC FMR'!$C$2, 'Hi-Opp only SAFMR'!G94&lt;'NYC FMR'!$D$2, 'Hi-Opp only SAFMR'!H94&lt;'NYC FMR'!$E$2, 'Hi-Opp only SAFMR'!I94&lt;'NYC FMR'!$F$2), "HPD Exception Payment Standard", "Exception Payment Standard")</f>
        <v>HPD Exception Payment Standard</v>
      </c>
      <c r="D94" s="22">
        <f t="shared" si="10"/>
        <v>1620</v>
      </c>
      <c r="E94" s="22">
        <f>VLOOKUP(A94,'NY Metro SAFMR all'!$A$1:$F$400, 2)</f>
        <v>2160</v>
      </c>
      <c r="F94" s="22">
        <f>VLOOKUP(A94,'NY Metro SAFMR all'!$A$1:$F$400, 3)</f>
        <v>2220</v>
      </c>
      <c r="G94" s="22">
        <f>VLOOKUP(A94,'NY Metro SAFMR all'!$A$1:$F$400, 4)</f>
        <v>2490</v>
      </c>
      <c r="H94" s="22">
        <f>VLOOKUP(A94,'NY Metro SAFMR all'!$A$1:$F$400, 5)</f>
        <v>3110</v>
      </c>
      <c r="I94" s="22">
        <f>VLOOKUP(A94,'NY Metro SAFMR all'!$A$1:$F$400, 6)</f>
        <v>3350</v>
      </c>
      <c r="J94" s="22">
        <f t="shared" si="11"/>
        <v>3852.4999999999995</v>
      </c>
      <c r="K94" s="22">
        <f t="shared" si="12"/>
        <v>4355</v>
      </c>
      <c r="L94" s="22">
        <f t="shared" si="13"/>
        <v>4857.5</v>
      </c>
      <c r="M94" s="22">
        <f t="shared" si="14"/>
        <v>5360</v>
      </c>
    </row>
    <row r="95" spans="1:13" x14ac:dyDescent="0.25">
      <c r="A95" s="21">
        <v>11222</v>
      </c>
      <c r="B95" s="21" t="s">
        <v>2</v>
      </c>
      <c r="C95" s="21" t="str">
        <f>IF(OR(E95&lt;'NYC FMR'!$B$2, 'Hi-Opp only SAFMR'!F95&lt;'NYC FMR'!$C$2, 'Hi-Opp only SAFMR'!G95&lt;'NYC FMR'!$D$2, 'Hi-Opp only SAFMR'!H95&lt;'NYC FMR'!$E$2, 'Hi-Opp only SAFMR'!I95&lt;'NYC FMR'!$F$2), "HPD Exception Payment Standard", "Exception Payment Standard")</f>
        <v>Exception Payment Standard</v>
      </c>
      <c r="D95" s="22">
        <f t="shared" si="10"/>
        <v>2287.5</v>
      </c>
      <c r="E95" s="22">
        <f>VLOOKUP(A95,'NY Metro SAFMR all'!$A$1:$F$400, 2)</f>
        <v>3050</v>
      </c>
      <c r="F95" s="22">
        <f>VLOOKUP(A95,'NY Metro SAFMR all'!$A$1:$F$400, 3)</f>
        <v>3140</v>
      </c>
      <c r="G95" s="22">
        <f>VLOOKUP(A95,'NY Metro SAFMR all'!$A$1:$F$400, 4)</f>
        <v>3520</v>
      </c>
      <c r="H95" s="22">
        <f>VLOOKUP(A95,'NY Metro SAFMR all'!$A$1:$F$400, 5)</f>
        <v>4390</v>
      </c>
      <c r="I95" s="22">
        <f>VLOOKUP(A95,'NY Metro SAFMR all'!$A$1:$F$400, 6)</f>
        <v>4730</v>
      </c>
      <c r="J95" s="22">
        <f t="shared" si="11"/>
        <v>5439.5</v>
      </c>
      <c r="K95" s="22">
        <f t="shared" si="12"/>
        <v>6149</v>
      </c>
      <c r="L95" s="22">
        <f t="shared" si="13"/>
        <v>6858.5</v>
      </c>
      <c r="M95" s="22">
        <f t="shared" si="14"/>
        <v>7568</v>
      </c>
    </row>
    <row r="96" spans="1:13" x14ac:dyDescent="0.25">
      <c r="A96" s="21">
        <v>11223</v>
      </c>
      <c r="B96" s="21" t="s">
        <v>2</v>
      </c>
      <c r="C96" s="21" t="str">
        <f>IF(OR(E96&lt;'NYC FMR'!$B$2, 'Hi-Opp only SAFMR'!F96&lt;'NYC FMR'!$C$2, 'Hi-Opp only SAFMR'!G96&lt;'NYC FMR'!$D$2, 'Hi-Opp only SAFMR'!H96&lt;'NYC FMR'!$E$2, 'Hi-Opp only SAFMR'!I96&lt;'NYC FMR'!$F$2), "HPD Exception Payment Standard", "Exception Payment Standard")</f>
        <v>HPD Exception Payment Standard</v>
      </c>
      <c r="D96" s="22">
        <f t="shared" si="10"/>
        <v>1725</v>
      </c>
      <c r="E96" s="22">
        <f>VLOOKUP(A96,'NY Metro SAFMR all'!$A$1:$F$400, 2)</f>
        <v>2300</v>
      </c>
      <c r="F96" s="22">
        <f>VLOOKUP(A96,'NY Metro SAFMR all'!$A$1:$F$400, 3)</f>
        <v>2360</v>
      </c>
      <c r="G96" s="22">
        <f>VLOOKUP(A96,'NY Metro SAFMR all'!$A$1:$F$400, 4)</f>
        <v>2650</v>
      </c>
      <c r="H96" s="22">
        <f>VLOOKUP(A96,'NY Metro SAFMR all'!$A$1:$F$400, 5)</f>
        <v>3310</v>
      </c>
      <c r="I96" s="22">
        <f>VLOOKUP(A96,'NY Metro SAFMR all'!$A$1:$F$400, 6)</f>
        <v>3560</v>
      </c>
      <c r="J96" s="22">
        <f t="shared" si="11"/>
        <v>4093.9999999999995</v>
      </c>
      <c r="K96" s="22">
        <f t="shared" si="12"/>
        <v>4628</v>
      </c>
      <c r="L96" s="22">
        <f t="shared" si="13"/>
        <v>5162</v>
      </c>
      <c r="M96" s="22">
        <f t="shared" si="14"/>
        <v>5696</v>
      </c>
    </row>
    <row r="97" spans="1:13" x14ac:dyDescent="0.25">
      <c r="A97" s="21">
        <v>11224</v>
      </c>
      <c r="B97" s="21" t="s">
        <v>2</v>
      </c>
      <c r="C97" s="21" t="str">
        <f>IF(OR(E97&lt;'NYC FMR'!$B$2, 'Hi-Opp only SAFMR'!F97&lt;'NYC FMR'!$C$2, 'Hi-Opp only SAFMR'!G97&lt;'NYC FMR'!$D$2, 'Hi-Opp only SAFMR'!H97&lt;'NYC FMR'!$E$2, 'Hi-Opp only SAFMR'!I97&lt;'NYC FMR'!$F$2), "HPD Exception Payment Standard", "Exception Payment Standard")</f>
        <v>HPD Exception Payment Standard</v>
      </c>
      <c r="D97" s="22">
        <f t="shared" si="10"/>
        <v>1440</v>
      </c>
      <c r="E97" s="22">
        <f>VLOOKUP(A97,'NY Metro SAFMR all'!$A$1:$F$400, 2)</f>
        <v>1920</v>
      </c>
      <c r="F97" s="22">
        <f>VLOOKUP(A97,'NY Metro SAFMR all'!$A$1:$F$400, 3)</f>
        <v>1960</v>
      </c>
      <c r="G97" s="22">
        <f>VLOOKUP(A97,'NY Metro SAFMR all'!$A$1:$F$400, 4)</f>
        <v>2210</v>
      </c>
      <c r="H97" s="22">
        <f>VLOOKUP(A97,'NY Metro SAFMR all'!$A$1:$F$400, 5)</f>
        <v>2780</v>
      </c>
      <c r="I97" s="22">
        <f>VLOOKUP(A97,'NY Metro SAFMR all'!$A$1:$F$400, 6)</f>
        <v>2990</v>
      </c>
      <c r="J97" s="22">
        <f t="shared" si="11"/>
        <v>3438.4999999999995</v>
      </c>
      <c r="K97" s="22">
        <f t="shared" si="12"/>
        <v>3887</v>
      </c>
      <c r="L97" s="22">
        <f t="shared" si="13"/>
        <v>4335.5</v>
      </c>
      <c r="M97" s="22">
        <f t="shared" si="14"/>
        <v>4784</v>
      </c>
    </row>
    <row r="98" spans="1:13" x14ac:dyDescent="0.25">
      <c r="A98" s="21">
        <v>11228</v>
      </c>
      <c r="B98" s="21" t="s">
        <v>2</v>
      </c>
      <c r="C98" s="21" t="str">
        <f>IF(OR(E98&lt;'NYC FMR'!$B$2, 'Hi-Opp only SAFMR'!F98&lt;'NYC FMR'!$C$2, 'Hi-Opp only SAFMR'!G98&lt;'NYC FMR'!$D$2, 'Hi-Opp only SAFMR'!H98&lt;'NYC FMR'!$E$2, 'Hi-Opp only SAFMR'!I98&lt;'NYC FMR'!$F$2), "HPD Exception Payment Standard", "Exception Payment Standard")</f>
        <v>HPD Exception Payment Standard</v>
      </c>
      <c r="D98" s="22">
        <f t="shared" ref="D98:D139" si="15">E98*0.75</f>
        <v>1687.5</v>
      </c>
      <c r="E98" s="22">
        <f>VLOOKUP(A98,'NY Metro SAFMR all'!$A$1:$F$400, 2)</f>
        <v>2250</v>
      </c>
      <c r="F98" s="22">
        <f>VLOOKUP(A98,'NY Metro SAFMR all'!$A$1:$F$400, 3)</f>
        <v>2310</v>
      </c>
      <c r="G98" s="22">
        <f>VLOOKUP(A98,'NY Metro SAFMR all'!$A$1:$F$400, 4)</f>
        <v>2590</v>
      </c>
      <c r="H98" s="22">
        <f>VLOOKUP(A98,'NY Metro SAFMR all'!$A$1:$F$400, 5)</f>
        <v>3230</v>
      </c>
      <c r="I98" s="22">
        <f>VLOOKUP(A98,'NY Metro SAFMR all'!$A$1:$F$400, 6)</f>
        <v>3480</v>
      </c>
      <c r="J98" s="22">
        <f t="shared" ref="J98:J139" si="16">I98*1.15</f>
        <v>4001.9999999999995</v>
      </c>
      <c r="K98" s="22">
        <f t="shared" ref="K98:K139" si="17">I98*1.3</f>
        <v>4524</v>
      </c>
      <c r="L98" s="22">
        <f t="shared" ref="L98:L139" si="18">I98*1.45</f>
        <v>5046</v>
      </c>
      <c r="M98" s="22">
        <f t="shared" ref="M98:M139" si="19">I98*1.6</f>
        <v>5568</v>
      </c>
    </row>
    <row r="99" spans="1:13" x14ac:dyDescent="0.25">
      <c r="A99" s="21">
        <v>11229</v>
      </c>
      <c r="B99" s="21" t="s">
        <v>2</v>
      </c>
      <c r="C99" s="21" t="str">
        <f>IF(OR(E99&lt;'NYC FMR'!$B$2, 'Hi-Opp only SAFMR'!F99&lt;'NYC FMR'!$C$2, 'Hi-Opp only SAFMR'!G99&lt;'NYC FMR'!$D$2, 'Hi-Opp only SAFMR'!H99&lt;'NYC FMR'!$E$2, 'Hi-Opp only SAFMR'!I99&lt;'NYC FMR'!$F$2), "HPD Exception Payment Standard", "Exception Payment Standard")</f>
        <v>HPD Exception Payment Standard</v>
      </c>
      <c r="D99" s="22">
        <f t="shared" si="15"/>
        <v>1695</v>
      </c>
      <c r="E99" s="22">
        <f>VLOOKUP(A99,'NY Metro SAFMR all'!$A$1:$F$400, 2)</f>
        <v>2260</v>
      </c>
      <c r="F99" s="22">
        <f>VLOOKUP(A99,'NY Metro SAFMR all'!$A$1:$F$400, 3)</f>
        <v>2320</v>
      </c>
      <c r="G99" s="22">
        <f>VLOOKUP(A99,'NY Metro SAFMR all'!$A$1:$F$400, 4)</f>
        <v>2610</v>
      </c>
      <c r="H99" s="22">
        <f>VLOOKUP(A99,'NY Metro SAFMR all'!$A$1:$F$400, 5)</f>
        <v>3260</v>
      </c>
      <c r="I99" s="22">
        <f>VLOOKUP(A99,'NY Metro SAFMR all'!$A$1:$F$400, 6)</f>
        <v>3510</v>
      </c>
      <c r="J99" s="22">
        <f t="shared" si="16"/>
        <v>4036.4999999999995</v>
      </c>
      <c r="K99" s="22">
        <f t="shared" si="17"/>
        <v>4563</v>
      </c>
      <c r="L99" s="22">
        <f t="shared" si="18"/>
        <v>5089.5</v>
      </c>
      <c r="M99" s="22">
        <f t="shared" si="19"/>
        <v>5616</v>
      </c>
    </row>
    <row r="100" spans="1:13" x14ac:dyDescent="0.25">
      <c r="A100" s="21">
        <v>11230</v>
      </c>
      <c r="B100" s="21" t="s">
        <v>2</v>
      </c>
      <c r="C100" s="21" t="str">
        <f>IF(OR(E100&lt;'NYC FMR'!$B$2, 'Hi-Opp only SAFMR'!F100&lt;'NYC FMR'!$C$2, 'Hi-Opp only SAFMR'!G100&lt;'NYC FMR'!$D$2, 'Hi-Opp only SAFMR'!H100&lt;'NYC FMR'!$E$2, 'Hi-Opp only SAFMR'!I100&lt;'NYC FMR'!$F$2), "HPD Exception Payment Standard", "Exception Payment Standard")</f>
        <v>HPD Exception Payment Standard</v>
      </c>
      <c r="D100" s="22">
        <f t="shared" si="15"/>
        <v>1785</v>
      </c>
      <c r="E100" s="22">
        <f>VLOOKUP(A100,'NY Metro SAFMR all'!$A$1:$F$400, 2)</f>
        <v>2380</v>
      </c>
      <c r="F100" s="22">
        <f>VLOOKUP(A100,'NY Metro SAFMR all'!$A$1:$F$400, 3)</f>
        <v>2450</v>
      </c>
      <c r="G100" s="22">
        <f>VLOOKUP(A100,'NY Metro SAFMR all'!$A$1:$F$400, 4)</f>
        <v>2750</v>
      </c>
      <c r="H100" s="22">
        <f>VLOOKUP(A100,'NY Metro SAFMR all'!$A$1:$F$400, 5)</f>
        <v>3430</v>
      </c>
      <c r="I100" s="22">
        <f>VLOOKUP(A100,'NY Metro SAFMR all'!$A$1:$F$400, 6)</f>
        <v>3700</v>
      </c>
      <c r="J100" s="22">
        <f t="shared" si="16"/>
        <v>4255</v>
      </c>
      <c r="K100" s="22">
        <f t="shared" si="17"/>
        <v>4810</v>
      </c>
      <c r="L100" s="22">
        <f t="shared" si="18"/>
        <v>5365</v>
      </c>
      <c r="M100" s="22">
        <f t="shared" si="19"/>
        <v>5920</v>
      </c>
    </row>
    <row r="101" spans="1:13" x14ac:dyDescent="0.25">
      <c r="A101" s="21">
        <v>11231</v>
      </c>
      <c r="B101" s="21" t="s">
        <v>2</v>
      </c>
      <c r="C101" s="21" t="str">
        <f>IF(OR(E101&lt;'NYC FMR'!$B$2, 'Hi-Opp only SAFMR'!F101&lt;'NYC FMR'!$C$2, 'Hi-Opp only SAFMR'!G101&lt;'NYC FMR'!$D$2, 'Hi-Opp only SAFMR'!H101&lt;'NYC FMR'!$E$2, 'Hi-Opp only SAFMR'!I101&lt;'NYC FMR'!$F$2), "HPD Exception Payment Standard", "Exception Payment Standard")</f>
        <v>Exception Payment Standard</v>
      </c>
      <c r="D101" s="22">
        <f t="shared" si="15"/>
        <v>2497.5</v>
      </c>
      <c r="E101" s="22">
        <f>VLOOKUP(A101,'NY Metro SAFMR all'!$A$1:$F$400, 2)</f>
        <v>3330</v>
      </c>
      <c r="F101" s="22">
        <f>VLOOKUP(A101,'NY Metro SAFMR all'!$A$1:$F$400, 3)</f>
        <v>3420</v>
      </c>
      <c r="G101" s="22">
        <f>VLOOKUP(A101,'NY Metro SAFMR all'!$A$1:$F$400, 4)</f>
        <v>3840</v>
      </c>
      <c r="H101" s="22">
        <f>VLOOKUP(A101,'NY Metro SAFMR all'!$A$1:$F$400, 5)</f>
        <v>4790</v>
      </c>
      <c r="I101" s="22">
        <f>VLOOKUP(A101,'NY Metro SAFMR all'!$A$1:$F$400, 6)</f>
        <v>5160</v>
      </c>
      <c r="J101" s="22">
        <f t="shared" si="16"/>
        <v>5933.9999999999991</v>
      </c>
      <c r="K101" s="22">
        <f t="shared" si="17"/>
        <v>6708</v>
      </c>
      <c r="L101" s="22">
        <f t="shared" si="18"/>
        <v>7482</v>
      </c>
      <c r="M101" s="22">
        <f t="shared" si="19"/>
        <v>8256</v>
      </c>
    </row>
    <row r="102" spans="1:13" x14ac:dyDescent="0.25">
      <c r="A102" s="21">
        <v>11232</v>
      </c>
      <c r="B102" s="21" t="s">
        <v>2</v>
      </c>
      <c r="C102" s="21" t="str">
        <f>IF(OR(E102&lt;'NYC FMR'!$B$2, 'Hi-Opp only SAFMR'!F102&lt;'NYC FMR'!$C$2, 'Hi-Opp only SAFMR'!G102&lt;'NYC FMR'!$D$2, 'Hi-Opp only SAFMR'!H102&lt;'NYC FMR'!$E$2, 'Hi-Opp only SAFMR'!I102&lt;'NYC FMR'!$F$2), "HPD Exception Payment Standard", "Exception Payment Standard")</f>
        <v>HPD Exception Payment Standard</v>
      </c>
      <c r="D102" s="22">
        <f t="shared" si="15"/>
        <v>1740</v>
      </c>
      <c r="E102" s="22">
        <f>VLOOKUP(A102,'NY Metro SAFMR all'!$A$1:$F$400, 2)</f>
        <v>2320</v>
      </c>
      <c r="F102" s="22">
        <f>VLOOKUP(A102,'NY Metro SAFMR all'!$A$1:$F$400, 3)</f>
        <v>2390</v>
      </c>
      <c r="G102" s="22">
        <f>VLOOKUP(A102,'NY Metro SAFMR all'!$A$1:$F$400, 4)</f>
        <v>2680</v>
      </c>
      <c r="H102" s="22">
        <f>VLOOKUP(A102,'NY Metro SAFMR all'!$A$1:$F$400, 5)</f>
        <v>3340</v>
      </c>
      <c r="I102" s="22">
        <f>VLOOKUP(A102,'NY Metro SAFMR all'!$A$1:$F$400, 6)</f>
        <v>3600</v>
      </c>
      <c r="J102" s="22">
        <f t="shared" si="16"/>
        <v>4140</v>
      </c>
      <c r="K102" s="22">
        <f t="shared" si="17"/>
        <v>4680</v>
      </c>
      <c r="L102" s="22">
        <f t="shared" si="18"/>
        <v>5220</v>
      </c>
      <c r="M102" s="22">
        <f t="shared" si="19"/>
        <v>5760</v>
      </c>
    </row>
    <row r="103" spans="1:13" x14ac:dyDescent="0.25">
      <c r="A103" s="21">
        <v>11234</v>
      </c>
      <c r="B103" s="21" t="s">
        <v>2</v>
      </c>
      <c r="C103" s="21" t="str">
        <f>IF(OR(E103&lt;'NYC FMR'!$B$2, 'Hi-Opp only SAFMR'!F103&lt;'NYC FMR'!$C$2, 'Hi-Opp only SAFMR'!G103&lt;'NYC FMR'!$D$2, 'Hi-Opp only SAFMR'!H103&lt;'NYC FMR'!$E$2, 'Hi-Opp only SAFMR'!I103&lt;'NYC FMR'!$F$2), "HPD Exception Payment Standard", "Exception Payment Standard")</f>
        <v>HPD Exception Payment Standard</v>
      </c>
      <c r="D103" s="22">
        <f t="shared" si="15"/>
        <v>1710</v>
      </c>
      <c r="E103" s="22">
        <f>VLOOKUP(A103,'NY Metro SAFMR all'!$A$1:$F$400, 2)</f>
        <v>2280</v>
      </c>
      <c r="F103" s="22">
        <f>VLOOKUP(A103,'NY Metro SAFMR all'!$A$1:$F$400, 3)</f>
        <v>2340</v>
      </c>
      <c r="G103" s="22">
        <f>VLOOKUP(A103,'NY Metro SAFMR all'!$A$1:$F$400, 4)</f>
        <v>2630</v>
      </c>
      <c r="H103" s="22">
        <f>VLOOKUP(A103,'NY Metro SAFMR all'!$A$1:$F$400, 5)</f>
        <v>3280</v>
      </c>
      <c r="I103" s="22">
        <f>VLOOKUP(A103,'NY Metro SAFMR all'!$A$1:$F$400, 6)</f>
        <v>3540</v>
      </c>
      <c r="J103" s="22">
        <f t="shared" si="16"/>
        <v>4070.9999999999995</v>
      </c>
      <c r="K103" s="22">
        <f t="shared" si="17"/>
        <v>4602</v>
      </c>
      <c r="L103" s="22">
        <f t="shared" si="18"/>
        <v>5133</v>
      </c>
      <c r="M103" s="22">
        <f t="shared" si="19"/>
        <v>5664</v>
      </c>
    </row>
    <row r="104" spans="1:13" x14ac:dyDescent="0.25">
      <c r="A104" s="21">
        <v>11235</v>
      </c>
      <c r="B104" s="21" t="s">
        <v>2</v>
      </c>
      <c r="C104" s="21" t="str">
        <f>IF(OR(E104&lt;'NYC FMR'!$B$2, 'Hi-Opp only SAFMR'!F104&lt;'NYC FMR'!$C$2, 'Hi-Opp only SAFMR'!G104&lt;'NYC FMR'!$D$2, 'Hi-Opp only SAFMR'!H104&lt;'NYC FMR'!$E$2, 'Hi-Opp only SAFMR'!I104&lt;'NYC FMR'!$F$2), "HPD Exception Payment Standard", "Exception Payment Standard")</f>
        <v>HPD Exception Payment Standard</v>
      </c>
      <c r="D104" s="22">
        <f t="shared" si="15"/>
        <v>1755</v>
      </c>
      <c r="E104" s="22">
        <f>VLOOKUP(A104,'NY Metro SAFMR all'!$A$1:$F$400, 2)</f>
        <v>2340</v>
      </c>
      <c r="F104" s="22">
        <f>VLOOKUP(A104,'NY Metro SAFMR all'!$A$1:$F$400, 3)</f>
        <v>2410</v>
      </c>
      <c r="G104" s="22">
        <f>VLOOKUP(A104,'NY Metro SAFMR all'!$A$1:$F$400, 4)</f>
        <v>2700</v>
      </c>
      <c r="H104" s="22">
        <f>VLOOKUP(A104,'NY Metro SAFMR all'!$A$1:$F$400, 5)</f>
        <v>3370</v>
      </c>
      <c r="I104" s="22">
        <f>VLOOKUP(A104,'NY Metro SAFMR all'!$A$1:$F$400, 6)</f>
        <v>3630</v>
      </c>
      <c r="J104" s="22">
        <f t="shared" si="16"/>
        <v>4174.5</v>
      </c>
      <c r="K104" s="22">
        <f t="shared" si="17"/>
        <v>4719</v>
      </c>
      <c r="L104" s="22">
        <f t="shared" si="18"/>
        <v>5263.5</v>
      </c>
      <c r="M104" s="22">
        <f t="shared" si="19"/>
        <v>5808</v>
      </c>
    </row>
    <row r="105" spans="1:13" x14ac:dyDescent="0.25">
      <c r="A105" s="21">
        <v>11238</v>
      </c>
      <c r="B105" s="21" t="s">
        <v>2</v>
      </c>
      <c r="C105" s="21" t="str">
        <f>IF(OR(E105&lt;'NYC FMR'!$B$2, 'Hi-Opp only SAFMR'!F105&lt;'NYC FMR'!$C$2, 'Hi-Opp only SAFMR'!G105&lt;'NYC FMR'!$D$2, 'Hi-Opp only SAFMR'!H105&lt;'NYC FMR'!$E$2, 'Hi-Opp only SAFMR'!I105&lt;'NYC FMR'!$F$2), "HPD Exception Payment Standard", "Exception Payment Standard")</f>
        <v>Exception Payment Standard</v>
      </c>
      <c r="D105" s="22">
        <f t="shared" si="15"/>
        <v>2235</v>
      </c>
      <c r="E105" s="22">
        <f>VLOOKUP(A105,'NY Metro SAFMR all'!$A$1:$F$400, 2)</f>
        <v>2980</v>
      </c>
      <c r="F105" s="22">
        <f>VLOOKUP(A105,'NY Metro SAFMR all'!$A$1:$F$400, 3)</f>
        <v>3060</v>
      </c>
      <c r="G105" s="22">
        <f>VLOOKUP(A105,'NY Metro SAFMR all'!$A$1:$F$400, 4)</f>
        <v>3440</v>
      </c>
      <c r="H105" s="22">
        <f>VLOOKUP(A105,'NY Metro SAFMR all'!$A$1:$F$400, 5)</f>
        <v>4290</v>
      </c>
      <c r="I105" s="22">
        <f>VLOOKUP(A105,'NY Metro SAFMR all'!$A$1:$F$400, 6)</f>
        <v>4620</v>
      </c>
      <c r="J105" s="22">
        <f t="shared" si="16"/>
        <v>5313</v>
      </c>
      <c r="K105" s="22">
        <f t="shared" si="17"/>
        <v>6006</v>
      </c>
      <c r="L105" s="22">
        <f t="shared" si="18"/>
        <v>6699</v>
      </c>
      <c r="M105" s="22">
        <f t="shared" si="19"/>
        <v>7392</v>
      </c>
    </row>
    <row r="106" spans="1:13" x14ac:dyDescent="0.25">
      <c r="A106" s="21">
        <v>11249</v>
      </c>
      <c r="B106" s="21" t="s">
        <v>2</v>
      </c>
      <c r="C106" s="21" t="str">
        <f>IF(OR(E106&lt;'NYC FMR'!$B$2, 'Hi-Opp only SAFMR'!F106&lt;'NYC FMR'!$C$2, 'Hi-Opp only SAFMR'!G106&lt;'NYC FMR'!$D$2, 'Hi-Opp only SAFMR'!H106&lt;'NYC FMR'!$E$2, 'Hi-Opp only SAFMR'!I106&lt;'NYC FMR'!$F$2), "HPD Exception Payment Standard", "Exception Payment Standard")</f>
        <v>HPD Exception Payment Standard</v>
      </c>
      <c r="D106" s="22">
        <f t="shared" si="15"/>
        <v>1777.5</v>
      </c>
      <c r="E106" s="22">
        <f>VLOOKUP(A106,'NY Metro SAFMR all'!$A$1:$F$400, 2)</f>
        <v>2370</v>
      </c>
      <c r="F106" s="22">
        <f>VLOOKUP(A106,'NY Metro SAFMR all'!$A$1:$F$400, 3)</f>
        <v>2430</v>
      </c>
      <c r="G106" s="22">
        <f>VLOOKUP(A106,'NY Metro SAFMR all'!$A$1:$F$400, 4)</f>
        <v>2730</v>
      </c>
      <c r="H106" s="22">
        <f>VLOOKUP(A106,'NY Metro SAFMR all'!$A$1:$F$400, 5)</f>
        <v>3410</v>
      </c>
      <c r="I106" s="22">
        <f>VLOOKUP(A106,'NY Metro SAFMR all'!$A$1:$F$400, 6)</f>
        <v>3670</v>
      </c>
      <c r="J106" s="22">
        <f t="shared" si="16"/>
        <v>4220.5</v>
      </c>
      <c r="K106" s="22">
        <f t="shared" si="17"/>
        <v>4771</v>
      </c>
      <c r="L106" s="22">
        <f t="shared" si="18"/>
        <v>5321.5</v>
      </c>
      <c r="M106" s="22">
        <f t="shared" si="19"/>
        <v>5872</v>
      </c>
    </row>
    <row r="107" spans="1:13" x14ac:dyDescent="0.25">
      <c r="A107" s="21">
        <v>11351</v>
      </c>
      <c r="B107" s="21" t="s">
        <v>2</v>
      </c>
      <c r="C107" s="21" t="str">
        <f>IF(OR(E107&lt;'NYC FMR'!$B$2, 'Hi-Opp only SAFMR'!F107&lt;'NYC FMR'!$C$2, 'Hi-Opp only SAFMR'!G107&lt;'NYC FMR'!$D$2, 'Hi-Opp only SAFMR'!H107&lt;'NYC FMR'!$E$2, 'Hi-Opp only SAFMR'!I107&lt;'NYC FMR'!$F$2), "HPD Exception Payment Standard", "Exception Payment Standard")</f>
        <v>Exception Payment Standard</v>
      </c>
      <c r="D107" s="22">
        <f t="shared" si="15"/>
        <v>1830</v>
      </c>
      <c r="E107" s="22">
        <f>VLOOKUP(A107,'NY Metro SAFMR all'!$A$1:$F$400, 2)</f>
        <v>2440</v>
      </c>
      <c r="F107" s="22">
        <f>VLOOKUP(A107,'NY Metro SAFMR all'!$A$1:$F$400, 3)</f>
        <v>2510</v>
      </c>
      <c r="G107" s="22">
        <f>VLOOKUP(A107,'NY Metro SAFMR all'!$A$1:$F$400, 4)</f>
        <v>2820</v>
      </c>
      <c r="H107" s="22">
        <f>VLOOKUP(A107,'NY Metro SAFMR all'!$A$1:$F$400, 5)</f>
        <v>3520</v>
      </c>
      <c r="I107" s="22">
        <f>VLOOKUP(A107,'NY Metro SAFMR all'!$A$1:$F$400, 6)</f>
        <v>3790</v>
      </c>
      <c r="J107" s="22">
        <f t="shared" si="16"/>
        <v>4358.5</v>
      </c>
      <c r="K107" s="22">
        <f t="shared" si="17"/>
        <v>4927</v>
      </c>
      <c r="L107" s="22">
        <f t="shared" si="18"/>
        <v>5495.5</v>
      </c>
      <c r="M107" s="22">
        <f t="shared" si="19"/>
        <v>6064</v>
      </c>
    </row>
    <row r="108" spans="1:13" x14ac:dyDescent="0.25">
      <c r="A108" s="21">
        <v>11354</v>
      </c>
      <c r="B108" s="21" t="s">
        <v>2</v>
      </c>
      <c r="C108" s="21" t="str">
        <f>IF(OR(E108&lt;'NYC FMR'!$B$2, 'Hi-Opp only SAFMR'!F108&lt;'NYC FMR'!$C$2, 'Hi-Opp only SAFMR'!G108&lt;'NYC FMR'!$D$2, 'Hi-Opp only SAFMR'!H108&lt;'NYC FMR'!$E$2, 'Hi-Opp only SAFMR'!I108&lt;'NYC FMR'!$F$2), "HPD Exception Payment Standard", "Exception Payment Standard")</f>
        <v>Exception Payment Standard</v>
      </c>
      <c r="D108" s="22">
        <f t="shared" si="15"/>
        <v>1792.5</v>
      </c>
      <c r="E108" s="22">
        <f>VLOOKUP(A108,'NY Metro SAFMR all'!$A$1:$F$400, 2)</f>
        <v>2390</v>
      </c>
      <c r="F108" s="22">
        <f>VLOOKUP(A108,'NY Metro SAFMR all'!$A$1:$F$400, 3)</f>
        <v>2460</v>
      </c>
      <c r="G108" s="22">
        <f>VLOOKUP(A108,'NY Metro SAFMR all'!$A$1:$F$400, 4)</f>
        <v>2760</v>
      </c>
      <c r="H108" s="22">
        <f>VLOOKUP(A108,'NY Metro SAFMR all'!$A$1:$F$400, 5)</f>
        <v>3440</v>
      </c>
      <c r="I108" s="22">
        <f>VLOOKUP(A108,'NY Metro SAFMR all'!$A$1:$F$400, 6)</f>
        <v>3710</v>
      </c>
      <c r="J108" s="22">
        <f t="shared" si="16"/>
        <v>4266.5</v>
      </c>
      <c r="K108" s="22">
        <f t="shared" si="17"/>
        <v>4823</v>
      </c>
      <c r="L108" s="22">
        <f t="shared" si="18"/>
        <v>5379.5</v>
      </c>
      <c r="M108" s="22">
        <f t="shared" si="19"/>
        <v>5936</v>
      </c>
    </row>
    <row r="109" spans="1:13" x14ac:dyDescent="0.25">
      <c r="A109" s="21">
        <v>11355</v>
      </c>
      <c r="B109" s="21" t="s">
        <v>2</v>
      </c>
      <c r="C109" s="21" t="str">
        <f>IF(OR(E109&lt;'NYC FMR'!$B$2, 'Hi-Opp only SAFMR'!F109&lt;'NYC FMR'!$C$2, 'Hi-Opp only SAFMR'!G109&lt;'NYC FMR'!$D$2, 'Hi-Opp only SAFMR'!H109&lt;'NYC FMR'!$E$2, 'Hi-Opp only SAFMR'!I109&lt;'NYC FMR'!$F$2), "HPD Exception Payment Standard", "Exception Payment Standard")</f>
        <v>HPD Exception Payment Standard</v>
      </c>
      <c r="D109" s="22">
        <f t="shared" si="15"/>
        <v>1777.5</v>
      </c>
      <c r="E109" s="22">
        <f>VLOOKUP(A109,'NY Metro SAFMR all'!$A$1:$F$400, 2)</f>
        <v>2370</v>
      </c>
      <c r="F109" s="22">
        <f>VLOOKUP(A109,'NY Metro SAFMR all'!$A$1:$F$400, 3)</f>
        <v>2430</v>
      </c>
      <c r="G109" s="22">
        <f>VLOOKUP(A109,'NY Metro SAFMR all'!$A$1:$F$400, 4)</f>
        <v>2730</v>
      </c>
      <c r="H109" s="22">
        <f>VLOOKUP(A109,'NY Metro SAFMR all'!$A$1:$F$400, 5)</f>
        <v>3410</v>
      </c>
      <c r="I109" s="22">
        <f>VLOOKUP(A109,'NY Metro SAFMR all'!$A$1:$F$400, 6)</f>
        <v>3670</v>
      </c>
      <c r="J109" s="22">
        <f t="shared" si="16"/>
        <v>4220.5</v>
      </c>
      <c r="K109" s="22">
        <f t="shared" si="17"/>
        <v>4771</v>
      </c>
      <c r="L109" s="22">
        <f t="shared" si="18"/>
        <v>5321.5</v>
      </c>
      <c r="M109" s="22">
        <f t="shared" si="19"/>
        <v>5872</v>
      </c>
    </row>
    <row r="110" spans="1:13" x14ac:dyDescent="0.25">
      <c r="A110" s="21">
        <v>11356</v>
      </c>
      <c r="B110" s="21" t="s">
        <v>2</v>
      </c>
      <c r="C110" s="21" t="str">
        <f>IF(OR(E110&lt;'NYC FMR'!$B$2, 'Hi-Opp only SAFMR'!F110&lt;'NYC FMR'!$C$2, 'Hi-Opp only SAFMR'!G110&lt;'NYC FMR'!$D$2, 'Hi-Opp only SAFMR'!H110&lt;'NYC FMR'!$E$2, 'Hi-Opp only SAFMR'!I110&lt;'NYC FMR'!$F$2), "HPD Exception Payment Standard", "Exception Payment Standard")</f>
        <v>Exception Payment Standard</v>
      </c>
      <c r="D110" s="22">
        <f t="shared" si="15"/>
        <v>1972.5</v>
      </c>
      <c r="E110" s="22">
        <f>VLOOKUP(A110,'NY Metro SAFMR all'!$A$1:$F$400, 2)</f>
        <v>2630</v>
      </c>
      <c r="F110" s="22">
        <f>VLOOKUP(A110,'NY Metro SAFMR all'!$A$1:$F$400, 3)</f>
        <v>2700</v>
      </c>
      <c r="G110" s="22">
        <f>VLOOKUP(A110,'NY Metro SAFMR all'!$A$1:$F$400, 4)</f>
        <v>3030</v>
      </c>
      <c r="H110" s="22">
        <f>VLOOKUP(A110,'NY Metro SAFMR all'!$A$1:$F$400, 5)</f>
        <v>3780</v>
      </c>
      <c r="I110" s="22">
        <f>VLOOKUP(A110,'NY Metro SAFMR all'!$A$1:$F$400, 6)</f>
        <v>4070</v>
      </c>
      <c r="J110" s="22">
        <f t="shared" si="16"/>
        <v>4680.5</v>
      </c>
      <c r="K110" s="22">
        <f t="shared" si="17"/>
        <v>5291</v>
      </c>
      <c r="L110" s="22">
        <f t="shared" si="18"/>
        <v>5901.5</v>
      </c>
      <c r="M110" s="22">
        <f t="shared" si="19"/>
        <v>6512</v>
      </c>
    </row>
    <row r="111" spans="1:13" x14ac:dyDescent="0.25">
      <c r="A111" s="21">
        <v>11357</v>
      </c>
      <c r="B111" s="21" t="s">
        <v>2</v>
      </c>
      <c r="C111" s="21" t="str">
        <f>IF(OR(E111&lt;'NYC FMR'!$B$2, 'Hi-Opp only SAFMR'!F111&lt;'NYC FMR'!$C$2, 'Hi-Opp only SAFMR'!G111&lt;'NYC FMR'!$D$2, 'Hi-Opp only SAFMR'!H111&lt;'NYC FMR'!$E$2, 'Hi-Opp only SAFMR'!I111&lt;'NYC FMR'!$F$2), "HPD Exception Payment Standard", "Exception Payment Standard")</f>
        <v>Exception Payment Standard</v>
      </c>
      <c r="D111" s="22">
        <f t="shared" si="15"/>
        <v>2025</v>
      </c>
      <c r="E111" s="22">
        <f>VLOOKUP(A111,'NY Metro SAFMR all'!$A$1:$F$400, 2)</f>
        <v>2700</v>
      </c>
      <c r="F111" s="22">
        <f>VLOOKUP(A111,'NY Metro SAFMR all'!$A$1:$F$400, 3)</f>
        <v>2770</v>
      </c>
      <c r="G111" s="22">
        <f>VLOOKUP(A111,'NY Metro SAFMR all'!$A$1:$F$400, 4)</f>
        <v>3110</v>
      </c>
      <c r="H111" s="22">
        <f>VLOOKUP(A111,'NY Metro SAFMR all'!$A$1:$F$400, 5)</f>
        <v>3880</v>
      </c>
      <c r="I111" s="22">
        <f>VLOOKUP(A111,'NY Metro SAFMR all'!$A$1:$F$400, 6)</f>
        <v>4180</v>
      </c>
      <c r="J111" s="22">
        <f t="shared" si="16"/>
        <v>4807</v>
      </c>
      <c r="K111" s="22">
        <f t="shared" si="17"/>
        <v>5434</v>
      </c>
      <c r="L111" s="22">
        <f t="shared" si="18"/>
        <v>6061</v>
      </c>
      <c r="M111" s="22">
        <f t="shared" si="19"/>
        <v>6688</v>
      </c>
    </row>
    <row r="112" spans="1:13" x14ac:dyDescent="0.25">
      <c r="A112" s="21">
        <v>11358</v>
      </c>
      <c r="B112" s="21" t="s">
        <v>2</v>
      </c>
      <c r="C112" s="21" t="str">
        <f>IF(OR(E112&lt;'NYC FMR'!$B$2, 'Hi-Opp only SAFMR'!F112&lt;'NYC FMR'!$C$2, 'Hi-Opp only SAFMR'!G112&lt;'NYC FMR'!$D$2, 'Hi-Opp only SAFMR'!H112&lt;'NYC FMR'!$E$2, 'Hi-Opp only SAFMR'!I112&lt;'NYC FMR'!$F$2), "HPD Exception Payment Standard", "Exception Payment Standard")</f>
        <v>Exception Payment Standard</v>
      </c>
      <c r="D112" s="22">
        <f t="shared" si="15"/>
        <v>1890</v>
      </c>
      <c r="E112" s="22">
        <f>VLOOKUP(A112,'NY Metro SAFMR all'!$A$1:$F$400, 2)</f>
        <v>2520</v>
      </c>
      <c r="F112" s="22">
        <f>VLOOKUP(A112,'NY Metro SAFMR all'!$A$1:$F$400, 3)</f>
        <v>2590</v>
      </c>
      <c r="G112" s="22">
        <f>VLOOKUP(A112,'NY Metro SAFMR all'!$A$1:$F$400, 4)</f>
        <v>2910</v>
      </c>
      <c r="H112" s="22">
        <f>VLOOKUP(A112,'NY Metro SAFMR all'!$A$1:$F$400, 5)</f>
        <v>3630</v>
      </c>
      <c r="I112" s="22">
        <f>VLOOKUP(A112,'NY Metro SAFMR all'!$A$1:$F$400, 6)</f>
        <v>3910</v>
      </c>
      <c r="J112" s="22">
        <f t="shared" si="16"/>
        <v>4496.5</v>
      </c>
      <c r="K112" s="22">
        <f t="shared" si="17"/>
        <v>5083</v>
      </c>
      <c r="L112" s="22">
        <f t="shared" si="18"/>
        <v>5669.5</v>
      </c>
      <c r="M112" s="22">
        <f t="shared" si="19"/>
        <v>6256</v>
      </c>
    </row>
    <row r="113" spans="1:13" x14ac:dyDescent="0.25">
      <c r="A113" s="21">
        <v>11359</v>
      </c>
      <c r="B113" s="21" t="s">
        <v>2</v>
      </c>
      <c r="C113" s="21" t="str">
        <f>IF(OR(E113&lt;'NYC FMR'!$B$2, 'Hi-Opp only SAFMR'!F113&lt;'NYC FMR'!$C$2, 'Hi-Opp only SAFMR'!G113&lt;'NYC FMR'!$D$2, 'Hi-Opp only SAFMR'!H113&lt;'NYC FMR'!$E$2, 'Hi-Opp only SAFMR'!I113&lt;'NYC FMR'!$F$2), "HPD Exception Payment Standard", "Exception Payment Standard")</f>
        <v>Exception Payment Standard</v>
      </c>
      <c r="D113" s="22">
        <f t="shared" si="15"/>
        <v>1830</v>
      </c>
      <c r="E113" s="22">
        <f>VLOOKUP(A113,'NY Metro SAFMR all'!$A$1:$F$400, 2)</f>
        <v>2440</v>
      </c>
      <c r="F113" s="22">
        <f>VLOOKUP(A113,'NY Metro SAFMR all'!$A$1:$F$400, 3)</f>
        <v>2510</v>
      </c>
      <c r="G113" s="22">
        <f>VLOOKUP(A113,'NY Metro SAFMR all'!$A$1:$F$400, 4)</f>
        <v>2820</v>
      </c>
      <c r="H113" s="22">
        <f>VLOOKUP(A113,'NY Metro SAFMR all'!$A$1:$F$400, 5)</f>
        <v>3520</v>
      </c>
      <c r="I113" s="22">
        <f>VLOOKUP(A113,'NY Metro SAFMR all'!$A$1:$F$400, 6)</f>
        <v>3790</v>
      </c>
      <c r="J113" s="22">
        <f t="shared" si="16"/>
        <v>4358.5</v>
      </c>
      <c r="K113" s="22">
        <f t="shared" si="17"/>
        <v>4927</v>
      </c>
      <c r="L113" s="22">
        <f t="shared" si="18"/>
        <v>5495.5</v>
      </c>
      <c r="M113" s="22">
        <f t="shared" si="19"/>
        <v>6064</v>
      </c>
    </row>
    <row r="114" spans="1:13" x14ac:dyDescent="0.25">
      <c r="A114" s="21">
        <v>11360</v>
      </c>
      <c r="B114" s="21" t="s">
        <v>2</v>
      </c>
      <c r="C114" s="21" t="str">
        <f>IF(OR(E114&lt;'NYC FMR'!$B$2, 'Hi-Opp only SAFMR'!F114&lt;'NYC FMR'!$C$2, 'Hi-Opp only SAFMR'!G114&lt;'NYC FMR'!$D$2, 'Hi-Opp only SAFMR'!H114&lt;'NYC FMR'!$E$2, 'Hi-Opp only SAFMR'!I114&lt;'NYC FMR'!$F$2), "HPD Exception Payment Standard", "Exception Payment Standard")</f>
        <v>Exception Payment Standard</v>
      </c>
      <c r="D114" s="22">
        <f t="shared" si="15"/>
        <v>2332.5</v>
      </c>
      <c r="E114" s="22">
        <f>VLOOKUP(A114,'NY Metro SAFMR all'!$A$1:$F$400, 2)</f>
        <v>3110</v>
      </c>
      <c r="F114" s="22">
        <f>VLOOKUP(A114,'NY Metro SAFMR all'!$A$1:$F$400, 3)</f>
        <v>3200</v>
      </c>
      <c r="G114" s="22">
        <f>VLOOKUP(A114,'NY Metro SAFMR all'!$A$1:$F$400, 4)</f>
        <v>3590</v>
      </c>
      <c r="H114" s="22">
        <f>VLOOKUP(A114,'NY Metro SAFMR all'!$A$1:$F$400, 5)</f>
        <v>4480</v>
      </c>
      <c r="I114" s="22">
        <f>VLOOKUP(A114,'NY Metro SAFMR all'!$A$1:$F$400, 6)</f>
        <v>4830</v>
      </c>
      <c r="J114" s="22">
        <f t="shared" si="16"/>
        <v>5554.5</v>
      </c>
      <c r="K114" s="22">
        <f t="shared" si="17"/>
        <v>6279</v>
      </c>
      <c r="L114" s="22">
        <f t="shared" si="18"/>
        <v>7003.5</v>
      </c>
      <c r="M114" s="22">
        <f t="shared" si="19"/>
        <v>7728</v>
      </c>
    </row>
    <row r="115" spans="1:13" x14ac:dyDescent="0.25">
      <c r="A115" s="21">
        <v>11361</v>
      </c>
      <c r="B115" s="21" t="s">
        <v>2</v>
      </c>
      <c r="C115" s="21" t="str">
        <f>IF(OR(E115&lt;'NYC FMR'!$B$2, 'Hi-Opp only SAFMR'!F115&lt;'NYC FMR'!$C$2, 'Hi-Opp only SAFMR'!G115&lt;'NYC FMR'!$D$2, 'Hi-Opp only SAFMR'!H115&lt;'NYC FMR'!$E$2, 'Hi-Opp only SAFMR'!I115&lt;'NYC FMR'!$F$2), "HPD Exception Payment Standard", "Exception Payment Standard")</f>
        <v>Exception Payment Standard</v>
      </c>
      <c r="D115" s="22">
        <f t="shared" si="15"/>
        <v>2122.5</v>
      </c>
      <c r="E115" s="22">
        <f>VLOOKUP(A115,'NY Metro SAFMR all'!$A$1:$F$400, 2)</f>
        <v>2830</v>
      </c>
      <c r="F115" s="22">
        <f>VLOOKUP(A115,'NY Metro SAFMR all'!$A$1:$F$400, 3)</f>
        <v>2900</v>
      </c>
      <c r="G115" s="22">
        <f>VLOOKUP(A115,'NY Metro SAFMR all'!$A$1:$F$400, 4)</f>
        <v>3260</v>
      </c>
      <c r="H115" s="22">
        <f>VLOOKUP(A115,'NY Metro SAFMR all'!$A$1:$F$400, 5)</f>
        <v>4070</v>
      </c>
      <c r="I115" s="22">
        <f>VLOOKUP(A115,'NY Metro SAFMR all'!$A$1:$F$400, 6)</f>
        <v>4380</v>
      </c>
      <c r="J115" s="22">
        <f t="shared" si="16"/>
        <v>5037</v>
      </c>
      <c r="K115" s="22">
        <f t="shared" si="17"/>
        <v>5694</v>
      </c>
      <c r="L115" s="22">
        <f t="shared" si="18"/>
        <v>6351</v>
      </c>
      <c r="M115" s="22">
        <f t="shared" si="19"/>
        <v>7008</v>
      </c>
    </row>
    <row r="116" spans="1:13" x14ac:dyDescent="0.25">
      <c r="A116" s="21">
        <v>11362</v>
      </c>
      <c r="B116" s="21" t="s">
        <v>2</v>
      </c>
      <c r="C116" s="21" t="str">
        <f>IF(OR(E116&lt;'NYC FMR'!$B$2, 'Hi-Opp only SAFMR'!F116&lt;'NYC FMR'!$C$2, 'Hi-Opp only SAFMR'!G116&lt;'NYC FMR'!$D$2, 'Hi-Opp only SAFMR'!H116&lt;'NYC FMR'!$E$2, 'Hi-Opp only SAFMR'!I116&lt;'NYC FMR'!$F$2), "HPD Exception Payment Standard", "Exception Payment Standard")</f>
        <v>Exception Payment Standard</v>
      </c>
      <c r="D116" s="22">
        <f t="shared" si="15"/>
        <v>2212.5</v>
      </c>
      <c r="E116" s="22">
        <f>VLOOKUP(A116,'NY Metro SAFMR all'!$A$1:$F$400, 2)</f>
        <v>2950</v>
      </c>
      <c r="F116" s="22">
        <f>VLOOKUP(A116,'NY Metro SAFMR all'!$A$1:$F$400, 3)</f>
        <v>3030</v>
      </c>
      <c r="G116" s="22">
        <f>VLOOKUP(A116,'NY Metro SAFMR all'!$A$1:$F$400, 4)</f>
        <v>3400</v>
      </c>
      <c r="H116" s="22">
        <f>VLOOKUP(A116,'NY Metro SAFMR all'!$A$1:$F$400, 5)</f>
        <v>4240</v>
      </c>
      <c r="I116" s="22">
        <f>VLOOKUP(A116,'NY Metro SAFMR all'!$A$1:$F$400, 6)</f>
        <v>4570</v>
      </c>
      <c r="J116" s="22">
        <f t="shared" si="16"/>
        <v>5255.5</v>
      </c>
      <c r="K116" s="22">
        <f t="shared" si="17"/>
        <v>5941</v>
      </c>
      <c r="L116" s="22">
        <f t="shared" si="18"/>
        <v>6626.5</v>
      </c>
      <c r="M116" s="22">
        <f t="shared" si="19"/>
        <v>7312</v>
      </c>
    </row>
    <row r="117" spans="1:13" x14ac:dyDescent="0.25">
      <c r="A117" s="21">
        <v>11363</v>
      </c>
      <c r="B117" s="21" t="s">
        <v>2</v>
      </c>
      <c r="C117" s="21" t="str">
        <f>IF(OR(E117&lt;'NYC FMR'!$B$2, 'Hi-Opp only SAFMR'!F117&lt;'NYC FMR'!$C$2, 'Hi-Opp only SAFMR'!G117&lt;'NYC FMR'!$D$2, 'Hi-Opp only SAFMR'!H117&lt;'NYC FMR'!$E$2, 'Hi-Opp only SAFMR'!I117&lt;'NYC FMR'!$F$2), "HPD Exception Payment Standard", "Exception Payment Standard")</f>
        <v>Exception Payment Standard</v>
      </c>
      <c r="D117" s="22">
        <f t="shared" si="15"/>
        <v>2325</v>
      </c>
      <c r="E117" s="22">
        <f>VLOOKUP(A117,'NY Metro SAFMR all'!$A$1:$F$400, 2)</f>
        <v>3100</v>
      </c>
      <c r="F117" s="22">
        <f>VLOOKUP(A117,'NY Metro SAFMR all'!$A$1:$F$400, 3)</f>
        <v>3190</v>
      </c>
      <c r="G117" s="22">
        <f>VLOOKUP(A117,'NY Metro SAFMR all'!$A$1:$F$400, 4)</f>
        <v>3580</v>
      </c>
      <c r="H117" s="22">
        <f>VLOOKUP(A117,'NY Metro SAFMR all'!$A$1:$F$400, 5)</f>
        <v>4470</v>
      </c>
      <c r="I117" s="22">
        <f>VLOOKUP(A117,'NY Metro SAFMR all'!$A$1:$F$400, 6)</f>
        <v>4810</v>
      </c>
      <c r="J117" s="22">
        <f t="shared" si="16"/>
        <v>5531.5</v>
      </c>
      <c r="K117" s="22">
        <f t="shared" si="17"/>
        <v>6253</v>
      </c>
      <c r="L117" s="22">
        <f t="shared" si="18"/>
        <v>6974.5</v>
      </c>
      <c r="M117" s="22">
        <f t="shared" si="19"/>
        <v>7696</v>
      </c>
    </row>
    <row r="118" spans="1:13" x14ac:dyDescent="0.25">
      <c r="A118" s="21">
        <v>11364</v>
      </c>
      <c r="B118" s="21" t="s">
        <v>2</v>
      </c>
      <c r="C118" s="21" t="str">
        <f>IF(OR(E118&lt;'NYC FMR'!$B$2, 'Hi-Opp only SAFMR'!F118&lt;'NYC FMR'!$C$2, 'Hi-Opp only SAFMR'!G118&lt;'NYC FMR'!$D$2, 'Hi-Opp only SAFMR'!H118&lt;'NYC FMR'!$E$2, 'Hi-Opp only SAFMR'!I118&lt;'NYC FMR'!$F$2), "HPD Exception Payment Standard", "Exception Payment Standard")</f>
        <v>Exception Payment Standard</v>
      </c>
      <c r="D118" s="22">
        <f t="shared" si="15"/>
        <v>2062.5</v>
      </c>
      <c r="E118" s="22">
        <f>VLOOKUP(A118,'NY Metro SAFMR all'!$A$1:$F$400, 2)</f>
        <v>2750</v>
      </c>
      <c r="F118" s="22">
        <f>VLOOKUP(A118,'NY Metro SAFMR all'!$A$1:$F$400, 3)</f>
        <v>2820</v>
      </c>
      <c r="G118" s="22">
        <f>VLOOKUP(A118,'NY Metro SAFMR all'!$A$1:$F$400, 4)</f>
        <v>3170</v>
      </c>
      <c r="H118" s="22">
        <f>VLOOKUP(A118,'NY Metro SAFMR all'!$A$1:$F$400, 5)</f>
        <v>3960</v>
      </c>
      <c r="I118" s="22">
        <f>VLOOKUP(A118,'NY Metro SAFMR all'!$A$1:$F$400, 6)</f>
        <v>4260</v>
      </c>
      <c r="J118" s="22">
        <f t="shared" si="16"/>
        <v>4899</v>
      </c>
      <c r="K118" s="22">
        <f t="shared" si="17"/>
        <v>5538</v>
      </c>
      <c r="L118" s="22">
        <f t="shared" si="18"/>
        <v>6177</v>
      </c>
      <c r="M118" s="22">
        <f t="shared" si="19"/>
        <v>6816</v>
      </c>
    </row>
    <row r="119" spans="1:13" x14ac:dyDescent="0.25">
      <c r="A119" s="21">
        <v>11365</v>
      </c>
      <c r="B119" s="21" t="s">
        <v>2</v>
      </c>
      <c r="C119" s="21" t="str">
        <f>IF(OR(E119&lt;'NYC FMR'!$B$2, 'Hi-Opp only SAFMR'!F119&lt;'NYC FMR'!$C$2, 'Hi-Opp only SAFMR'!G119&lt;'NYC FMR'!$D$2, 'Hi-Opp only SAFMR'!H119&lt;'NYC FMR'!$E$2, 'Hi-Opp only SAFMR'!I119&lt;'NYC FMR'!$F$2), "HPD Exception Payment Standard", "Exception Payment Standard")</f>
        <v>HPD Exception Payment Standard</v>
      </c>
      <c r="D119" s="22">
        <f t="shared" si="15"/>
        <v>1620</v>
      </c>
      <c r="E119" s="22">
        <f>VLOOKUP(A119,'NY Metro SAFMR all'!$A$1:$F$400, 2)</f>
        <v>2160</v>
      </c>
      <c r="F119" s="22">
        <f>VLOOKUP(A119,'NY Metro SAFMR all'!$A$1:$F$400, 3)</f>
        <v>2220</v>
      </c>
      <c r="G119" s="22">
        <f>VLOOKUP(A119,'NY Metro SAFMR all'!$A$1:$F$400, 4)</f>
        <v>2490</v>
      </c>
      <c r="H119" s="22">
        <f>VLOOKUP(A119,'NY Metro SAFMR all'!$A$1:$F$400, 5)</f>
        <v>3110</v>
      </c>
      <c r="I119" s="22">
        <f>VLOOKUP(A119,'NY Metro SAFMR all'!$A$1:$F$400, 6)</f>
        <v>3350</v>
      </c>
      <c r="J119" s="22">
        <f t="shared" si="16"/>
        <v>3852.4999999999995</v>
      </c>
      <c r="K119" s="22">
        <f t="shared" si="17"/>
        <v>4355</v>
      </c>
      <c r="L119" s="22">
        <f t="shared" si="18"/>
        <v>4857.5</v>
      </c>
      <c r="M119" s="22">
        <f t="shared" si="19"/>
        <v>5360</v>
      </c>
    </row>
    <row r="120" spans="1:13" x14ac:dyDescent="0.25">
      <c r="A120" s="21">
        <v>11366</v>
      </c>
      <c r="B120" s="21" t="s">
        <v>2</v>
      </c>
      <c r="C120" s="21" t="str">
        <f>IF(OR(E120&lt;'NYC FMR'!$B$2, 'Hi-Opp only SAFMR'!F120&lt;'NYC FMR'!$C$2, 'Hi-Opp only SAFMR'!G120&lt;'NYC FMR'!$D$2, 'Hi-Opp only SAFMR'!H120&lt;'NYC FMR'!$E$2, 'Hi-Opp only SAFMR'!I120&lt;'NYC FMR'!$F$2), "HPD Exception Payment Standard", "Exception Payment Standard")</f>
        <v>Exception Payment Standard</v>
      </c>
      <c r="D120" s="22">
        <f t="shared" si="15"/>
        <v>1912.5</v>
      </c>
      <c r="E120" s="22">
        <f>VLOOKUP(A120,'NY Metro SAFMR all'!$A$1:$F$400, 2)</f>
        <v>2550</v>
      </c>
      <c r="F120" s="22">
        <f>VLOOKUP(A120,'NY Metro SAFMR all'!$A$1:$F$400, 3)</f>
        <v>2620</v>
      </c>
      <c r="G120" s="22">
        <f>VLOOKUP(A120,'NY Metro SAFMR all'!$A$1:$F$400, 4)</f>
        <v>2940</v>
      </c>
      <c r="H120" s="22">
        <f>VLOOKUP(A120,'NY Metro SAFMR all'!$A$1:$F$400, 5)</f>
        <v>3670</v>
      </c>
      <c r="I120" s="22">
        <f>VLOOKUP(A120,'NY Metro SAFMR all'!$A$1:$F$400, 6)</f>
        <v>3950</v>
      </c>
      <c r="J120" s="22">
        <f t="shared" si="16"/>
        <v>4542.5</v>
      </c>
      <c r="K120" s="22">
        <f t="shared" si="17"/>
        <v>5135</v>
      </c>
      <c r="L120" s="22">
        <f t="shared" si="18"/>
        <v>5727.5</v>
      </c>
      <c r="M120" s="22">
        <f t="shared" si="19"/>
        <v>6320</v>
      </c>
    </row>
    <row r="121" spans="1:13" x14ac:dyDescent="0.25">
      <c r="A121" s="21">
        <v>11367</v>
      </c>
      <c r="B121" s="21" t="s">
        <v>2</v>
      </c>
      <c r="C121" s="21" t="str">
        <f>IF(OR(E121&lt;'NYC FMR'!$B$2, 'Hi-Opp only SAFMR'!F121&lt;'NYC FMR'!$C$2, 'Hi-Opp only SAFMR'!G121&lt;'NYC FMR'!$D$2, 'Hi-Opp only SAFMR'!H121&lt;'NYC FMR'!$E$2, 'Hi-Opp only SAFMR'!I121&lt;'NYC FMR'!$F$2), "HPD Exception Payment Standard", "Exception Payment Standard")</f>
        <v>HPD Exception Payment Standard</v>
      </c>
      <c r="D121" s="22">
        <f t="shared" si="15"/>
        <v>1642.5</v>
      </c>
      <c r="E121" s="22">
        <f>VLOOKUP(A121,'NY Metro SAFMR all'!$A$1:$F$400, 2)</f>
        <v>2190</v>
      </c>
      <c r="F121" s="22">
        <f>VLOOKUP(A121,'NY Metro SAFMR all'!$A$1:$F$400, 3)</f>
        <v>2250</v>
      </c>
      <c r="G121" s="22">
        <f>VLOOKUP(A121,'NY Metro SAFMR all'!$A$1:$F$400, 4)</f>
        <v>2530</v>
      </c>
      <c r="H121" s="22">
        <f>VLOOKUP(A121,'NY Metro SAFMR all'!$A$1:$F$400, 5)</f>
        <v>3160</v>
      </c>
      <c r="I121" s="22">
        <f>VLOOKUP(A121,'NY Metro SAFMR all'!$A$1:$F$400, 6)</f>
        <v>3400</v>
      </c>
      <c r="J121" s="22">
        <f t="shared" si="16"/>
        <v>3909.9999999999995</v>
      </c>
      <c r="K121" s="22">
        <f t="shared" si="17"/>
        <v>4420</v>
      </c>
      <c r="L121" s="22">
        <f t="shared" si="18"/>
        <v>4930</v>
      </c>
      <c r="M121" s="22">
        <f t="shared" si="19"/>
        <v>5440</v>
      </c>
    </row>
    <row r="122" spans="1:13" x14ac:dyDescent="0.25">
      <c r="A122" s="21">
        <v>11373</v>
      </c>
      <c r="B122" s="21" t="s">
        <v>2</v>
      </c>
      <c r="C122" s="21" t="str">
        <f>IF(OR(E122&lt;'NYC FMR'!$B$2, 'Hi-Opp only SAFMR'!F122&lt;'NYC FMR'!$C$2, 'Hi-Opp only SAFMR'!G122&lt;'NYC FMR'!$D$2, 'Hi-Opp only SAFMR'!H122&lt;'NYC FMR'!$E$2, 'Hi-Opp only SAFMR'!I122&lt;'NYC FMR'!$F$2), "HPD Exception Payment Standard", "Exception Payment Standard")</f>
        <v>Exception Payment Standard</v>
      </c>
      <c r="D122" s="22">
        <f t="shared" si="15"/>
        <v>1875</v>
      </c>
      <c r="E122" s="22">
        <f>VLOOKUP(A122,'NY Metro SAFMR all'!$A$1:$F$400, 2)</f>
        <v>2500</v>
      </c>
      <c r="F122" s="22">
        <f>VLOOKUP(A122,'NY Metro SAFMR all'!$A$1:$F$400, 3)</f>
        <v>2570</v>
      </c>
      <c r="G122" s="22">
        <f>VLOOKUP(A122,'NY Metro SAFMR all'!$A$1:$F$400, 4)</f>
        <v>2880</v>
      </c>
      <c r="H122" s="22">
        <f>VLOOKUP(A122,'NY Metro SAFMR all'!$A$1:$F$400, 5)</f>
        <v>3590</v>
      </c>
      <c r="I122" s="22">
        <f>VLOOKUP(A122,'NY Metro SAFMR all'!$A$1:$F$400, 6)</f>
        <v>3870</v>
      </c>
      <c r="J122" s="22">
        <f t="shared" si="16"/>
        <v>4450.5</v>
      </c>
      <c r="K122" s="22">
        <f t="shared" si="17"/>
        <v>5031</v>
      </c>
      <c r="L122" s="22">
        <f t="shared" si="18"/>
        <v>5611.5</v>
      </c>
      <c r="M122" s="22">
        <f t="shared" si="19"/>
        <v>6192</v>
      </c>
    </row>
    <row r="123" spans="1:13" x14ac:dyDescent="0.25">
      <c r="A123" s="21">
        <v>11374</v>
      </c>
      <c r="B123" s="21" t="s">
        <v>2</v>
      </c>
      <c r="C123" s="21" t="str">
        <f>IF(OR(E123&lt;'NYC FMR'!$B$2, 'Hi-Opp only SAFMR'!F123&lt;'NYC FMR'!$C$2, 'Hi-Opp only SAFMR'!G123&lt;'NYC FMR'!$D$2, 'Hi-Opp only SAFMR'!H123&lt;'NYC FMR'!$E$2, 'Hi-Opp only SAFMR'!I123&lt;'NYC FMR'!$F$2), "HPD Exception Payment Standard", "Exception Payment Standard")</f>
        <v>Exception Payment Standard</v>
      </c>
      <c r="D123" s="22">
        <f t="shared" si="15"/>
        <v>2145</v>
      </c>
      <c r="E123" s="22">
        <f>VLOOKUP(A123,'NY Metro SAFMR all'!$A$1:$F$400, 2)</f>
        <v>2860</v>
      </c>
      <c r="F123" s="22">
        <f>VLOOKUP(A123,'NY Metro SAFMR all'!$A$1:$F$400, 3)</f>
        <v>2940</v>
      </c>
      <c r="G123" s="22">
        <f>VLOOKUP(A123,'NY Metro SAFMR all'!$A$1:$F$400, 4)</f>
        <v>3300</v>
      </c>
      <c r="H123" s="22">
        <f>VLOOKUP(A123,'NY Metro SAFMR all'!$A$1:$F$400, 5)</f>
        <v>4120</v>
      </c>
      <c r="I123" s="22">
        <f>VLOOKUP(A123,'NY Metro SAFMR all'!$A$1:$F$400, 6)</f>
        <v>4440</v>
      </c>
      <c r="J123" s="22">
        <f t="shared" si="16"/>
        <v>5106</v>
      </c>
      <c r="K123" s="22">
        <f t="shared" si="17"/>
        <v>5772</v>
      </c>
      <c r="L123" s="22">
        <f t="shared" si="18"/>
        <v>6438</v>
      </c>
      <c r="M123" s="22">
        <f t="shared" si="19"/>
        <v>7104</v>
      </c>
    </row>
    <row r="124" spans="1:13" x14ac:dyDescent="0.25">
      <c r="A124" s="21">
        <v>11375</v>
      </c>
      <c r="B124" s="21" t="s">
        <v>2</v>
      </c>
      <c r="C124" s="21" t="str">
        <f>IF(OR(E124&lt;'NYC FMR'!$B$2, 'Hi-Opp only SAFMR'!F124&lt;'NYC FMR'!$C$2, 'Hi-Opp only SAFMR'!G124&lt;'NYC FMR'!$D$2, 'Hi-Opp only SAFMR'!H124&lt;'NYC FMR'!$E$2, 'Hi-Opp only SAFMR'!I124&lt;'NYC FMR'!$F$2), "HPD Exception Payment Standard", "Exception Payment Standard")</f>
        <v>Exception Payment Standard</v>
      </c>
      <c r="D124" s="22">
        <f t="shared" si="15"/>
        <v>2197.5</v>
      </c>
      <c r="E124" s="22">
        <f>VLOOKUP(A124,'NY Metro SAFMR all'!$A$1:$F$400, 2)</f>
        <v>2930</v>
      </c>
      <c r="F124" s="22">
        <f>VLOOKUP(A124,'NY Metro SAFMR all'!$A$1:$F$400, 3)</f>
        <v>3010</v>
      </c>
      <c r="G124" s="22">
        <f>VLOOKUP(A124,'NY Metro SAFMR all'!$A$1:$F$400, 4)</f>
        <v>3380</v>
      </c>
      <c r="H124" s="22">
        <f>VLOOKUP(A124,'NY Metro SAFMR all'!$A$1:$F$400, 5)</f>
        <v>4220</v>
      </c>
      <c r="I124" s="22">
        <f>VLOOKUP(A124,'NY Metro SAFMR all'!$A$1:$F$400, 6)</f>
        <v>4540</v>
      </c>
      <c r="J124" s="22">
        <f t="shared" si="16"/>
        <v>5221</v>
      </c>
      <c r="K124" s="22">
        <f t="shared" si="17"/>
        <v>5902</v>
      </c>
      <c r="L124" s="22">
        <f t="shared" si="18"/>
        <v>6583</v>
      </c>
      <c r="M124" s="22">
        <f t="shared" si="19"/>
        <v>7264</v>
      </c>
    </row>
    <row r="125" spans="1:13" x14ac:dyDescent="0.25">
      <c r="A125" s="21">
        <v>11377</v>
      </c>
      <c r="B125" s="21" t="s">
        <v>2</v>
      </c>
      <c r="C125" s="21" t="str">
        <f>IF(OR(E125&lt;'NYC FMR'!$B$2, 'Hi-Opp only SAFMR'!F125&lt;'NYC FMR'!$C$2, 'Hi-Opp only SAFMR'!G125&lt;'NYC FMR'!$D$2, 'Hi-Opp only SAFMR'!H125&lt;'NYC FMR'!$E$2, 'Hi-Opp only SAFMR'!I125&lt;'NYC FMR'!$F$2), "HPD Exception Payment Standard", "Exception Payment Standard")</f>
        <v>Exception Payment Standard</v>
      </c>
      <c r="D125" s="22">
        <f t="shared" si="15"/>
        <v>1875</v>
      </c>
      <c r="E125" s="22">
        <f>VLOOKUP(A125,'NY Metro SAFMR all'!$A$1:$F$400, 2)</f>
        <v>2500</v>
      </c>
      <c r="F125" s="22">
        <f>VLOOKUP(A125,'NY Metro SAFMR all'!$A$1:$F$400, 3)</f>
        <v>2570</v>
      </c>
      <c r="G125" s="22">
        <f>VLOOKUP(A125,'NY Metro SAFMR all'!$A$1:$F$400, 4)</f>
        <v>2880</v>
      </c>
      <c r="H125" s="22">
        <f>VLOOKUP(A125,'NY Metro SAFMR all'!$A$1:$F$400, 5)</f>
        <v>3590</v>
      </c>
      <c r="I125" s="22">
        <f>VLOOKUP(A125,'NY Metro SAFMR all'!$A$1:$F$400, 6)</f>
        <v>3870</v>
      </c>
      <c r="J125" s="22">
        <f t="shared" si="16"/>
        <v>4450.5</v>
      </c>
      <c r="K125" s="22">
        <f t="shared" si="17"/>
        <v>5031</v>
      </c>
      <c r="L125" s="22">
        <f t="shared" si="18"/>
        <v>5611.5</v>
      </c>
      <c r="M125" s="22">
        <f t="shared" si="19"/>
        <v>6192</v>
      </c>
    </row>
    <row r="126" spans="1:13" x14ac:dyDescent="0.25">
      <c r="A126" s="21">
        <v>11378</v>
      </c>
      <c r="B126" s="21" t="s">
        <v>2</v>
      </c>
      <c r="C126" s="21" t="str">
        <f>IF(OR(E126&lt;'NYC FMR'!$B$2, 'Hi-Opp only SAFMR'!F126&lt;'NYC FMR'!$C$2, 'Hi-Opp only SAFMR'!G126&lt;'NYC FMR'!$D$2, 'Hi-Opp only SAFMR'!H126&lt;'NYC FMR'!$E$2, 'Hi-Opp only SAFMR'!I126&lt;'NYC FMR'!$F$2), "HPD Exception Payment Standard", "Exception Payment Standard")</f>
        <v>Exception Payment Standard</v>
      </c>
      <c r="D126" s="22">
        <f t="shared" si="15"/>
        <v>1860</v>
      </c>
      <c r="E126" s="22">
        <f>VLOOKUP(A126,'NY Metro SAFMR all'!$A$1:$F$400, 2)</f>
        <v>2480</v>
      </c>
      <c r="F126" s="22">
        <f>VLOOKUP(A126,'NY Metro SAFMR all'!$A$1:$F$400, 3)</f>
        <v>2550</v>
      </c>
      <c r="G126" s="22">
        <f>VLOOKUP(A126,'NY Metro SAFMR all'!$A$1:$F$400, 4)</f>
        <v>2860</v>
      </c>
      <c r="H126" s="22">
        <f>VLOOKUP(A126,'NY Metro SAFMR all'!$A$1:$F$400, 5)</f>
        <v>3570</v>
      </c>
      <c r="I126" s="22">
        <f>VLOOKUP(A126,'NY Metro SAFMR all'!$A$1:$F$400, 6)</f>
        <v>3850</v>
      </c>
      <c r="J126" s="22">
        <f t="shared" si="16"/>
        <v>4427.5</v>
      </c>
      <c r="K126" s="22">
        <f t="shared" si="17"/>
        <v>5005</v>
      </c>
      <c r="L126" s="22">
        <f t="shared" si="18"/>
        <v>5582.5</v>
      </c>
      <c r="M126" s="22">
        <f t="shared" si="19"/>
        <v>6160</v>
      </c>
    </row>
    <row r="127" spans="1:13" x14ac:dyDescent="0.25">
      <c r="A127" s="21">
        <v>11379</v>
      </c>
      <c r="B127" s="21" t="s">
        <v>2</v>
      </c>
      <c r="C127" s="21" t="str">
        <f>IF(OR(E127&lt;'NYC FMR'!$B$2, 'Hi-Opp only SAFMR'!F127&lt;'NYC FMR'!$C$2, 'Hi-Opp only SAFMR'!G127&lt;'NYC FMR'!$D$2, 'Hi-Opp only SAFMR'!H127&lt;'NYC FMR'!$E$2, 'Hi-Opp only SAFMR'!I127&lt;'NYC FMR'!$F$2), "HPD Exception Payment Standard", "Exception Payment Standard")</f>
        <v>Exception Payment Standard</v>
      </c>
      <c r="D127" s="22">
        <f t="shared" si="15"/>
        <v>1912.5</v>
      </c>
      <c r="E127" s="22">
        <f>VLOOKUP(A127,'NY Metro SAFMR all'!$A$1:$F$400, 2)</f>
        <v>2550</v>
      </c>
      <c r="F127" s="22">
        <f>VLOOKUP(A127,'NY Metro SAFMR all'!$A$1:$F$400, 3)</f>
        <v>2620</v>
      </c>
      <c r="G127" s="22">
        <f>VLOOKUP(A127,'NY Metro SAFMR all'!$A$1:$F$400, 4)</f>
        <v>2940</v>
      </c>
      <c r="H127" s="22">
        <f>VLOOKUP(A127,'NY Metro SAFMR all'!$A$1:$F$400, 5)</f>
        <v>3670</v>
      </c>
      <c r="I127" s="22">
        <f>VLOOKUP(A127,'NY Metro SAFMR all'!$A$1:$F$400, 6)</f>
        <v>3950</v>
      </c>
      <c r="J127" s="22">
        <f t="shared" si="16"/>
        <v>4542.5</v>
      </c>
      <c r="K127" s="22">
        <f t="shared" si="17"/>
        <v>5135</v>
      </c>
      <c r="L127" s="22">
        <f t="shared" si="18"/>
        <v>5727.5</v>
      </c>
      <c r="M127" s="22">
        <f t="shared" si="19"/>
        <v>6320</v>
      </c>
    </row>
    <row r="128" spans="1:13" x14ac:dyDescent="0.25">
      <c r="A128" s="21">
        <v>11411</v>
      </c>
      <c r="B128" s="21" t="s">
        <v>2</v>
      </c>
      <c r="C128" s="21" t="str">
        <f>IF(OR(E128&lt;'NYC FMR'!$B$2, 'Hi-Opp only SAFMR'!F128&lt;'NYC FMR'!$C$2, 'Hi-Opp only SAFMR'!G128&lt;'NYC FMR'!$D$2, 'Hi-Opp only SAFMR'!H128&lt;'NYC FMR'!$E$2, 'Hi-Opp only SAFMR'!I128&lt;'NYC FMR'!$F$2), "HPD Exception Payment Standard", "Exception Payment Standard")</f>
        <v>HPD Exception Payment Standard</v>
      </c>
      <c r="D128" s="22">
        <f t="shared" si="15"/>
        <v>1680</v>
      </c>
      <c r="E128" s="22">
        <f>VLOOKUP(A128,'NY Metro SAFMR all'!$A$1:$F$400, 2)</f>
        <v>2240</v>
      </c>
      <c r="F128" s="22">
        <f>VLOOKUP(A128,'NY Metro SAFMR all'!$A$1:$F$400, 3)</f>
        <v>2300</v>
      </c>
      <c r="G128" s="22">
        <f>VLOOKUP(A128,'NY Metro SAFMR all'!$A$1:$F$400, 4)</f>
        <v>2580</v>
      </c>
      <c r="H128" s="22">
        <f>VLOOKUP(A128,'NY Metro SAFMR all'!$A$1:$F$400, 5)</f>
        <v>3220</v>
      </c>
      <c r="I128" s="22">
        <f>VLOOKUP(A128,'NY Metro SAFMR all'!$A$1:$F$400, 6)</f>
        <v>3470</v>
      </c>
      <c r="J128" s="22">
        <f t="shared" si="16"/>
        <v>3990.4999999999995</v>
      </c>
      <c r="K128" s="22">
        <f t="shared" si="17"/>
        <v>4511</v>
      </c>
      <c r="L128" s="22">
        <f t="shared" si="18"/>
        <v>5031.5</v>
      </c>
      <c r="M128" s="22">
        <f t="shared" si="19"/>
        <v>5552</v>
      </c>
    </row>
    <row r="129" spans="1:13" x14ac:dyDescent="0.25">
      <c r="A129" s="21">
        <v>11412</v>
      </c>
      <c r="B129" s="21" t="s">
        <v>2</v>
      </c>
      <c r="C129" s="21" t="str">
        <f>IF(OR(E129&lt;'NYC FMR'!$B$2, 'Hi-Opp only SAFMR'!F129&lt;'NYC FMR'!$C$2, 'Hi-Opp only SAFMR'!G129&lt;'NYC FMR'!$D$2, 'Hi-Opp only SAFMR'!H129&lt;'NYC FMR'!$E$2, 'Hi-Opp only SAFMR'!I129&lt;'NYC FMR'!$F$2), "HPD Exception Payment Standard", "Exception Payment Standard")</f>
        <v>HPD Exception Payment Standard</v>
      </c>
      <c r="D129" s="22">
        <f t="shared" si="15"/>
        <v>1680</v>
      </c>
      <c r="E129" s="22">
        <f>VLOOKUP(A129,'NY Metro SAFMR all'!$A$1:$F$400, 2)</f>
        <v>2240</v>
      </c>
      <c r="F129" s="22">
        <f>VLOOKUP(A129,'NY Metro SAFMR all'!$A$1:$F$400, 3)</f>
        <v>2300</v>
      </c>
      <c r="G129" s="22">
        <f>VLOOKUP(A129,'NY Metro SAFMR all'!$A$1:$F$400, 4)</f>
        <v>2580</v>
      </c>
      <c r="H129" s="22">
        <f>VLOOKUP(A129,'NY Metro SAFMR all'!$A$1:$F$400, 5)</f>
        <v>3220</v>
      </c>
      <c r="I129" s="22">
        <f>VLOOKUP(A129,'NY Metro SAFMR all'!$A$1:$F$400, 6)</f>
        <v>3470</v>
      </c>
      <c r="J129" s="22">
        <f t="shared" si="16"/>
        <v>3990.4999999999995</v>
      </c>
      <c r="K129" s="22">
        <f t="shared" si="17"/>
        <v>4511</v>
      </c>
      <c r="L129" s="22">
        <f t="shared" si="18"/>
        <v>5031.5</v>
      </c>
      <c r="M129" s="22">
        <f t="shared" si="19"/>
        <v>5552</v>
      </c>
    </row>
    <row r="130" spans="1:13" x14ac:dyDescent="0.25">
      <c r="A130" s="21">
        <v>11413</v>
      </c>
      <c r="B130" s="21" t="s">
        <v>2</v>
      </c>
      <c r="C130" s="21" t="str">
        <f>IF(OR(E130&lt;'NYC FMR'!$B$2, 'Hi-Opp only SAFMR'!F130&lt;'NYC FMR'!$C$2, 'Hi-Opp only SAFMR'!G130&lt;'NYC FMR'!$D$2, 'Hi-Opp only SAFMR'!H130&lt;'NYC FMR'!$E$2, 'Hi-Opp only SAFMR'!I130&lt;'NYC FMR'!$F$2), "HPD Exception Payment Standard", "Exception Payment Standard")</f>
        <v>HPD Exception Payment Standard</v>
      </c>
      <c r="D130" s="22">
        <f t="shared" si="15"/>
        <v>1785</v>
      </c>
      <c r="E130" s="22">
        <f>VLOOKUP(A130,'NY Metro SAFMR all'!$A$1:$F$400, 2)</f>
        <v>2380</v>
      </c>
      <c r="F130" s="22">
        <f>VLOOKUP(A130,'NY Metro SAFMR all'!$A$1:$F$400, 3)</f>
        <v>2440</v>
      </c>
      <c r="G130" s="22">
        <f>VLOOKUP(A130,'NY Metro SAFMR all'!$A$1:$F$400, 4)</f>
        <v>2740</v>
      </c>
      <c r="H130" s="22">
        <f>VLOOKUP(A130,'NY Metro SAFMR all'!$A$1:$F$400, 5)</f>
        <v>3420</v>
      </c>
      <c r="I130" s="22">
        <f>VLOOKUP(A130,'NY Metro SAFMR all'!$A$1:$F$400, 6)</f>
        <v>3680</v>
      </c>
      <c r="J130" s="22">
        <f t="shared" si="16"/>
        <v>4232</v>
      </c>
      <c r="K130" s="22">
        <f t="shared" si="17"/>
        <v>4784</v>
      </c>
      <c r="L130" s="22">
        <f t="shared" si="18"/>
        <v>5336</v>
      </c>
      <c r="M130" s="22">
        <f t="shared" si="19"/>
        <v>5888</v>
      </c>
    </row>
    <row r="131" spans="1:13" x14ac:dyDescent="0.25">
      <c r="A131" s="21">
        <v>11414</v>
      </c>
      <c r="B131" s="21" t="s">
        <v>2</v>
      </c>
      <c r="C131" s="21" t="str">
        <f>IF(OR(E131&lt;'NYC FMR'!$B$2, 'Hi-Opp only SAFMR'!F131&lt;'NYC FMR'!$C$2, 'Hi-Opp only SAFMR'!G131&lt;'NYC FMR'!$D$2, 'Hi-Opp only SAFMR'!H131&lt;'NYC FMR'!$E$2, 'Hi-Opp only SAFMR'!I131&lt;'NYC FMR'!$F$2), "HPD Exception Payment Standard", "Exception Payment Standard")</f>
        <v>Exception Payment Standard</v>
      </c>
      <c r="D131" s="22">
        <f t="shared" si="15"/>
        <v>1845</v>
      </c>
      <c r="E131" s="22">
        <f>VLOOKUP(A131,'NY Metro SAFMR all'!$A$1:$F$400, 2)</f>
        <v>2460</v>
      </c>
      <c r="F131" s="22">
        <f>VLOOKUP(A131,'NY Metro SAFMR all'!$A$1:$F$400, 3)</f>
        <v>2530</v>
      </c>
      <c r="G131" s="22">
        <f>VLOOKUP(A131,'NY Metro SAFMR all'!$A$1:$F$400, 4)</f>
        <v>2840</v>
      </c>
      <c r="H131" s="22">
        <f>VLOOKUP(A131,'NY Metro SAFMR all'!$A$1:$F$400, 5)</f>
        <v>3540</v>
      </c>
      <c r="I131" s="22">
        <f>VLOOKUP(A131,'NY Metro SAFMR all'!$A$1:$F$400, 6)</f>
        <v>3820</v>
      </c>
      <c r="J131" s="22">
        <f t="shared" si="16"/>
        <v>4393</v>
      </c>
      <c r="K131" s="22">
        <f t="shared" si="17"/>
        <v>4966</v>
      </c>
      <c r="L131" s="22">
        <f t="shared" si="18"/>
        <v>5539</v>
      </c>
      <c r="M131" s="22">
        <f t="shared" si="19"/>
        <v>6112</v>
      </c>
    </row>
    <row r="132" spans="1:13" x14ac:dyDescent="0.25">
      <c r="A132" s="21">
        <v>11415</v>
      </c>
      <c r="B132" s="21" t="s">
        <v>2</v>
      </c>
      <c r="C132" s="21" t="str">
        <f>IF(OR(E132&lt;'NYC FMR'!$B$2, 'Hi-Opp only SAFMR'!F132&lt;'NYC FMR'!$C$2, 'Hi-Opp only SAFMR'!G132&lt;'NYC FMR'!$D$2, 'Hi-Opp only SAFMR'!H132&lt;'NYC FMR'!$E$2, 'Hi-Opp only SAFMR'!I132&lt;'NYC FMR'!$F$2), "HPD Exception Payment Standard", "Exception Payment Standard")</f>
        <v>Exception Payment Standard</v>
      </c>
      <c r="D132" s="22">
        <f t="shared" si="15"/>
        <v>1935</v>
      </c>
      <c r="E132" s="22">
        <f>VLOOKUP(A132,'NY Metro SAFMR all'!$A$1:$F$400, 2)</f>
        <v>2580</v>
      </c>
      <c r="F132" s="22">
        <f>VLOOKUP(A132,'NY Metro SAFMR all'!$A$1:$F$400, 3)</f>
        <v>2650</v>
      </c>
      <c r="G132" s="22">
        <f>VLOOKUP(A132,'NY Metro SAFMR all'!$A$1:$F$400, 4)</f>
        <v>2980</v>
      </c>
      <c r="H132" s="22">
        <f>VLOOKUP(A132,'NY Metro SAFMR all'!$A$1:$F$400, 5)</f>
        <v>3720</v>
      </c>
      <c r="I132" s="22">
        <f>VLOOKUP(A132,'NY Metro SAFMR all'!$A$1:$F$400, 6)</f>
        <v>4010</v>
      </c>
      <c r="J132" s="22">
        <f t="shared" si="16"/>
        <v>4611.5</v>
      </c>
      <c r="K132" s="22">
        <f t="shared" si="17"/>
        <v>5213</v>
      </c>
      <c r="L132" s="22">
        <f t="shared" si="18"/>
        <v>5814.5</v>
      </c>
      <c r="M132" s="22">
        <f t="shared" si="19"/>
        <v>6416</v>
      </c>
    </row>
    <row r="133" spans="1:13" x14ac:dyDescent="0.25">
      <c r="A133" s="21">
        <v>11422</v>
      </c>
      <c r="B133" s="21" t="s">
        <v>2</v>
      </c>
      <c r="C133" s="21" t="str">
        <f>IF(OR(E133&lt;'NYC FMR'!$B$2, 'Hi-Opp only SAFMR'!F133&lt;'NYC FMR'!$C$2, 'Hi-Opp only SAFMR'!G133&lt;'NYC FMR'!$D$2, 'Hi-Opp only SAFMR'!H133&lt;'NYC FMR'!$E$2, 'Hi-Opp only SAFMR'!I133&lt;'NYC FMR'!$F$2), "HPD Exception Payment Standard", "Exception Payment Standard")</f>
        <v>Exception Payment Standard</v>
      </c>
      <c r="D133" s="22">
        <f t="shared" si="15"/>
        <v>2062.5</v>
      </c>
      <c r="E133" s="22">
        <f>VLOOKUP(A133,'NY Metro SAFMR all'!$A$1:$F$400, 2)</f>
        <v>2750</v>
      </c>
      <c r="F133" s="22">
        <f>VLOOKUP(A133,'NY Metro SAFMR all'!$A$1:$F$400, 3)</f>
        <v>2820</v>
      </c>
      <c r="G133" s="22">
        <f>VLOOKUP(A133,'NY Metro SAFMR all'!$A$1:$F$400, 4)</f>
        <v>3170</v>
      </c>
      <c r="H133" s="22">
        <f>VLOOKUP(A133,'NY Metro SAFMR all'!$A$1:$F$400, 5)</f>
        <v>3960</v>
      </c>
      <c r="I133" s="22">
        <f>VLOOKUP(A133,'NY Metro SAFMR all'!$A$1:$F$400, 6)</f>
        <v>4260</v>
      </c>
      <c r="J133" s="22">
        <f t="shared" si="16"/>
        <v>4899</v>
      </c>
      <c r="K133" s="22">
        <f t="shared" si="17"/>
        <v>5538</v>
      </c>
      <c r="L133" s="22">
        <f t="shared" si="18"/>
        <v>6177</v>
      </c>
      <c r="M133" s="22">
        <f t="shared" si="19"/>
        <v>6816</v>
      </c>
    </row>
    <row r="134" spans="1:13" x14ac:dyDescent="0.25">
      <c r="A134" s="21">
        <v>11425</v>
      </c>
      <c r="B134" s="21" t="s">
        <v>2</v>
      </c>
      <c r="C134" s="21" t="str">
        <f>IF(OR(E134&lt;'NYC FMR'!$B$2, 'Hi-Opp only SAFMR'!F134&lt;'NYC FMR'!$C$2, 'Hi-Opp only SAFMR'!G134&lt;'NYC FMR'!$D$2, 'Hi-Opp only SAFMR'!H134&lt;'NYC FMR'!$E$2, 'Hi-Opp only SAFMR'!I134&lt;'NYC FMR'!$F$2), "HPD Exception Payment Standard", "Exception Payment Standard")</f>
        <v>HPD Exception Payment Standard</v>
      </c>
      <c r="D134" s="22">
        <f t="shared" si="15"/>
        <v>1777.5</v>
      </c>
      <c r="E134" s="22">
        <f>VLOOKUP(A134,'NY Metro SAFMR all'!$A$1:$F$400, 2)</f>
        <v>2370</v>
      </c>
      <c r="F134" s="22">
        <f>VLOOKUP(A134,'NY Metro SAFMR all'!$A$1:$F$400, 3)</f>
        <v>2430</v>
      </c>
      <c r="G134" s="22">
        <f>VLOOKUP(A134,'NY Metro SAFMR all'!$A$1:$F$400, 4)</f>
        <v>2730</v>
      </c>
      <c r="H134" s="22">
        <f>VLOOKUP(A134,'NY Metro SAFMR all'!$A$1:$F$400, 5)</f>
        <v>3410</v>
      </c>
      <c r="I134" s="22">
        <f>VLOOKUP(A134,'NY Metro SAFMR all'!$A$1:$F$400, 6)</f>
        <v>3670</v>
      </c>
      <c r="J134" s="22">
        <f t="shared" si="16"/>
        <v>4220.5</v>
      </c>
      <c r="K134" s="22">
        <f t="shared" si="17"/>
        <v>4771</v>
      </c>
      <c r="L134" s="22">
        <f t="shared" si="18"/>
        <v>5321.5</v>
      </c>
      <c r="M134" s="22">
        <f t="shared" si="19"/>
        <v>5872</v>
      </c>
    </row>
    <row r="135" spans="1:13" x14ac:dyDescent="0.25">
      <c r="A135" s="21">
        <v>11426</v>
      </c>
      <c r="B135" s="21" t="s">
        <v>2</v>
      </c>
      <c r="C135" s="21" t="str">
        <f>IF(OR(E135&lt;'NYC FMR'!$B$2, 'Hi-Opp only SAFMR'!F135&lt;'NYC FMR'!$C$2, 'Hi-Opp only SAFMR'!G135&lt;'NYC FMR'!$D$2, 'Hi-Opp only SAFMR'!H135&lt;'NYC FMR'!$E$2, 'Hi-Opp only SAFMR'!I135&lt;'NYC FMR'!$F$2), "HPD Exception Payment Standard", "Exception Payment Standard")</f>
        <v>Exception Payment Standard</v>
      </c>
      <c r="D135" s="22">
        <f t="shared" si="15"/>
        <v>2025</v>
      </c>
      <c r="E135" s="22">
        <f>VLOOKUP(A135,'NY Metro SAFMR all'!$A$1:$F$400, 2)</f>
        <v>2700</v>
      </c>
      <c r="F135" s="22">
        <f>VLOOKUP(A135,'NY Metro SAFMR all'!$A$1:$F$400, 3)</f>
        <v>2770</v>
      </c>
      <c r="G135" s="22">
        <f>VLOOKUP(A135,'NY Metro SAFMR all'!$A$1:$F$400, 4)</f>
        <v>3110</v>
      </c>
      <c r="H135" s="22">
        <f>VLOOKUP(A135,'NY Metro SAFMR all'!$A$1:$F$400, 5)</f>
        <v>3880</v>
      </c>
      <c r="I135" s="22">
        <f>VLOOKUP(A135,'NY Metro SAFMR all'!$A$1:$F$400, 6)</f>
        <v>4180</v>
      </c>
      <c r="J135" s="22">
        <f t="shared" si="16"/>
        <v>4807</v>
      </c>
      <c r="K135" s="22">
        <f t="shared" si="17"/>
        <v>5434</v>
      </c>
      <c r="L135" s="22">
        <f t="shared" si="18"/>
        <v>6061</v>
      </c>
      <c r="M135" s="22">
        <f t="shared" si="19"/>
        <v>6688</v>
      </c>
    </row>
    <row r="136" spans="1:13" x14ac:dyDescent="0.25">
      <c r="A136" s="21">
        <v>11427</v>
      </c>
      <c r="B136" s="21" t="s">
        <v>2</v>
      </c>
      <c r="C136" s="21" t="str">
        <f>IF(OR(E136&lt;'NYC FMR'!$B$2, 'Hi-Opp only SAFMR'!F136&lt;'NYC FMR'!$C$2, 'Hi-Opp only SAFMR'!G136&lt;'NYC FMR'!$D$2, 'Hi-Opp only SAFMR'!H136&lt;'NYC FMR'!$E$2, 'Hi-Opp only SAFMR'!I136&lt;'NYC FMR'!$F$2), "HPD Exception Payment Standard", "Exception Payment Standard")</f>
        <v>HPD Exception Payment Standard</v>
      </c>
      <c r="D136" s="22">
        <f t="shared" si="15"/>
        <v>1635</v>
      </c>
      <c r="E136" s="22">
        <f>VLOOKUP(A136,'NY Metro SAFMR all'!$A$1:$F$400, 2)</f>
        <v>2180</v>
      </c>
      <c r="F136" s="22">
        <f>VLOOKUP(A136,'NY Metro SAFMR all'!$A$1:$F$400, 3)</f>
        <v>2240</v>
      </c>
      <c r="G136" s="22">
        <f>VLOOKUP(A136,'NY Metro SAFMR all'!$A$1:$F$400, 4)</f>
        <v>2520</v>
      </c>
      <c r="H136" s="22">
        <f>VLOOKUP(A136,'NY Metro SAFMR all'!$A$1:$F$400, 5)</f>
        <v>3140</v>
      </c>
      <c r="I136" s="22">
        <f>VLOOKUP(A136,'NY Metro SAFMR all'!$A$1:$F$400, 6)</f>
        <v>3390</v>
      </c>
      <c r="J136" s="22">
        <f t="shared" si="16"/>
        <v>3898.4999999999995</v>
      </c>
      <c r="K136" s="22">
        <f t="shared" si="17"/>
        <v>4407</v>
      </c>
      <c r="L136" s="22">
        <f t="shared" si="18"/>
        <v>4915.5</v>
      </c>
      <c r="M136" s="22">
        <f t="shared" si="19"/>
        <v>5424</v>
      </c>
    </row>
    <row r="137" spans="1:13" x14ac:dyDescent="0.25">
      <c r="A137" s="21">
        <v>11432</v>
      </c>
      <c r="B137" s="21" t="s">
        <v>2</v>
      </c>
      <c r="C137" s="21" t="str">
        <f>IF(OR(E137&lt;'NYC FMR'!$B$2, 'Hi-Opp only SAFMR'!F137&lt;'NYC FMR'!$C$2, 'Hi-Opp only SAFMR'!G137&lt;'NYC FMR'!$D$2, 'Hi-Opp only SAFMR'!H137&lt;'NYC FMR'!$E$2, 'Hi-Opp only SAFMR'!I137&lt;'NYC FMR'!$F$2), "HPD Exception Payment Standard", "Exception Payment Standard")</f>
        <v>Exception Payment Standard</v>
      </c>
      <c r="D137" s="22">
        <f t="shared" si="15"/>
        <v>1927.5</v>
      </c>
      <c r="E137" s="22">
        <f>VLOOKUP(A137,'NY Metro SAFMR all'!$A$1:$F$400, 2)</f>
        <v>2570</v>
      </c>
      <c r="F137" s="22">
        <f>VLOOKUP(A137,'NY Metro SAFMR all'!$A$1:$F$400, 3)</f>
        <v>2650</v>
      </c>
      <c r="G137" s="22">
        <f>VLOOKUP(A137,'NY Metro SAFMR all'!$A$1:$F$400, 4)</f>
        <v>2970</v>
      </c>
      <c r="H137" s="22">
        <f>VLOOKUP(A137,'NY Metro SAFMR all'!$A$1:$F$400, 5)</f>
        <v>3710</v>
      </c>
      <c r="I137" s="22">
        <f>VLOOKUP(A137,'NY Metro SAFMR all'!$A$1:$F$400, 6)</f>
        <v>3990</v>
      </c>
      <c r="J137" s="22">
        <f t="shared" si="16"/>
        <v>4588.5</v>
      </c>
      <c r="K137" s="22">
        <f t="shared" si="17"/>
        <v>5187</v>
      </c>
      <c r="L137" s="22">
        <f t="shared" si="18"/>
        <v>5785.5</v>
      </c>
      <c r="M137" s="22">
        <f t="shared" si="19"/>
        <v>6384</v>
      </c>
    </row>
    <row r="138" spans="1:13" x14ac:dyDescent="0.25">
      <c r="A138" s="21">
        <v>11694</v>
      </c>
      <c r="B138" s="21" t="s">
        <v>2</v>
      </c>
      <c r="C138" s="21" t="str">
        <f>IF(OR(E138&lt;'NYC FMR'!$B$2, 'Hi-Opp only SAFMR'!F138&lt;'NYC FMR'!$C$2, 'Hi-Opp only SAFMR'!G138&lt;'NYC FMR'!$D$2, 'Hi-Opp only SAFMR'!H138&lt;'NYC FMR'!$E$2, 'Hi-Opp only SAFMR'!I138&lt;'NYC FMR'!$F$2), "HPD Exception Payment Standard", "Exception Payment Standard")</f>
        <v>HPD Exception Payment Standard</v>
      </c>
      <c r="D138" s="22">
        <f t="shared" si="15"/>
        <v>1612.5</v>
      </c>
      <c r="E138" s="22">
        <f>VLOOKUP(A138,'NY Metro SAFMR all'!$A$1:$F$400, 2)</f>
        <v>2150</v>
      </c>
      <c r="F138" s="22">
        <f>VLOOKUP(A138,'NY Metro SAFMR all'!$A$1:$F$400, 3)</f>
        <v>2210</v>
      </c>
      <c r="G138" s="22">
        <f>VLOOKUP(A138,'NY Metro SAFMR all'!$A$1:$F$400, 4)</f>
        <v>2480</v>
      </c>
      <c r="H138" s="22">
        <f>VLOOKUP(A138,'NY Metro SAFMR all'!$A$1:$F$400, 5)</f>
        <v>3090</v>
      </c>
      <c r="I138" s="22">
        <f>VLOOKUP(A138,'NY Metro SAFMR all'!$A$1:$F$400, 6)</f>
        <v>3330</v>
      </c>
      <c r="J138" s="22">
        <f t="shared" si="16"/>
        <v>3829.4999999999995</v>
      </c>
      <c r="K138" s="22">
        <f t="shared" si="17"/>
        <v>4329</v>
      </c>
      <c r="L138" s="22">
        <f t="shared" si="18"/>
        <v>4828.5</v>
      </c>
      <c r="M138" s="22">
        <f t="shared" si="19"/>
        <v>5328</v>
      </c>
    </row>
    <row r="139" spans="1:13" x14ac:dyDescent="0.25">
      <c r="A139" s="21">
        <v>11697</v>
      </c>
      <c r="B139" s="21" t="s">
        <v>2</v>
      </c>
      <c r="C139" s="21" t="str">
        <f>IF(OR(E139&lt;'NYC FMR'!$B$2, 'Hi-Opp only SAFMR'!F139&lt;'NYC FMR'!$C$2, 'Hi-Opp only SAFMR'!G139&lt;'NYC FMR'!$D$2, 'Hi-Opp only SAFMR'!H139&lt;'NYC FMR'!$E$2, 'Hi-Opp only SAFMR'!I139&lt;'NYC FMR'!$F$2), "HPD Exception Payment Standard", "Exception Payment Standard")</f>
        <v>HPD Exception Payment Standard</v>
      </c>
      <c r="D139" s="22">
        <f t="shared" si="15"/>
        <v>1612.5</v>
      </c>
      <c r="E139" s="22">
        <f>VLOOKUP(A139,'NY Metro SAFMR all'!$A$1:$F$400, 2)</f>
        <v>2150</v>
      </c>
      <c r="F139" s="22">
        <f>VLOOKUP(A139,'NY Metro SAFMR all'!$A$1:$F$400, 3)</f>
        <v>2210</v>
      </c>
      <c r="G139" s="22">
        <f>VLOOKUP(A139,'NY Metro SAFMR all'!$A$1:$F$400, 4)</f>
        <v>2480</v>
      </c>
      <c r="H139" s="22">
        <f>VLOOKUP(A139,'NY Metro SAFMR all'!$A$1:$F$400, 5)</f>
        <v>3090</v>
      </c>
      <c r="I139" s="22">
        <f>VLOOKUP(A139,'NY Metro SAFMR all'!$A$1:$F$400, 6)</f>
        <v>3330</v>
      </c>
      <c r="J139" s="22">
        <f t="shared" si="16"/>
        <v>3829.4999999999995</v>
      </c>
      <c r="K139" s="22">
        <f t="shared" si="17"/>
        <v>4329</v>
      </c>
      <c r="L139" s="22">
        <f t="shared" si="18"/>
        <v>4828.5</v>
      </c>
      <c r="M139" s="22">
        <f t="shared" si="19"/>
        <v>5328</v>
      </c>
    </row>
  </sheetData>
  <autoFilter ref="A1:M138" xr:uid="{00000000-0001-0000-0200-000000000000}">
    <sortState xmlns:xlrd2="http://schemas.microsoft.com/office/spreadsheetml/2017/richdata2" ref="A2:M139">
      <sortCondition ref="A1:A138"/>
    </sortState>
  </autoFilter>
  <hyperlinks>
    <hyperlink ref="A106" r:id="rId1" display="https://www.huduser.gov/portal/datasets/fmr/fmrs/FY2023_code/2023zip_code_calc.odn?zcta=11249&amp;metro_code=METRO35620MM5600&amp;year=2023&amp;hypo=hypo" xr:uid="{EFC5DA5D-073A-4C14-8306-A9087F02EA2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215"/>
  <sheetViews>
    <sheetView workbookViewId="0">
      <selection activeCell="E3" sqref="E3"/>
    </sheetView>
  </sheetViews>
  <sheetFormatPr defaultRowHeight="15" x14ac:dyDescent="0.25"/>
  <cols>
    <col min="1" max="1" width="10.28515625" style="21" customWidth="1"/>
    <col min="2" max="2" width="27.7109375" style="21" customWidth="1"/>
    <col min="3" max="3" width="40.5703125" style="21" customWidth="1"/>
    <col min="4" max="13" width="10.85546875" style="21" customWidth="1"/>
    <col min="14" max="16384" width="9.140625" style="21"/>
  </cols>
  <sheetData>
    <row r="1" spans="1:13" x14ac:dyDescent="0.25">
      <c r="A1" s="23" t="s">
        <v>1</v>
      </c>
      <c r="B1" s="23" t="s">
        <v>2</v>
      </c>
      <c r="C1" s="23" t="s">
        <v>4</v>
      </c>
      <c r="D1" s="24" t="s">
        <v>0</v>
      </c>
      <c r="E1" s="24" t="s">
        <v>3</v>
      </c>
      <c r="F1" s="24" t="s">
        <v>5</v>
      </c>
      <c r="G1" s="24" t="s">
        <v>6</v>
      </c>
      <c r="H1" s="24" t="s">
        <v>7</v>
      </c>
      <c r="I1" s="24" t="s">
        <v>8</v>
      </c>
      <c r="J1" s="24" t="s">
        <v>9</v>
      </c>
      <c r="K1" s="24" t="s">
        <v>10</v>
      </c>
      <c r="L1" s="24" t="s">
        <v>11</v>
      </c>
      <c r="M1" s="24" t="s">
        <v>12</v>
      </c>
    </row>
    <row r="2" spans="1:13" x14ac:dyDescent="0.25">
      <c r="A2" s="21">
        <v>10001</v>
      </c>
      <c r="B2" s="25" t="s">
        <v>2</v>
      </c>
      <c r="C2" s="25" t="str">
        <f>IF(Table2476[[#This Row],[High Opportunity]]="High Opportunity", VLOOKUP(A2, 'Hi-Opp only SAFMR'!$A$1:$M$139, 3), "Payment Standard")</f>
        <v>Exception Payment Standard</v>
      </c>
      <c r="D2" s="26">
        <f>IF(Table2476[[#This Row],[Payment Standard]]="Exception Payment Standard", VLOOKUP($A2, 'Hi-Opp only SAFMR'!$A$1:$M$139, 4), 'NYC FMR'!A$2)</f>
        <v>2565</v>
      </c>
      <c r="E2" s="26">
        <f>IF(Table2476[[#This Row],[Payment Standard]]="Exception Payment Standard", VLOOKUP($A2, 'Hi-Opp only SAFMR'!$A$1:$M$139, 5), 'NYC FMR'!B$2)</f>
        <v>3420</v>
      </c>
      <c r="F2" s="26">
        <f>IF(Table2476[[#This Row],[Payment Standard]]="Exception Payment Standard", VLOOKUP($A2, 'Hi-Opp only SAFMR'!$A$1:$M$139, 6), 'NYC FMR'!C$2)</f>
        <v>3510</v>
      </c>
      <c r="G2" s="26">
        <f>IF(Table2476[[#This Row],[Payment Standard]]="Exception Payment Standard", VLOOKUP($A2, 'Hi-Opp only SAFMR'!$A$1:$M$139, 7), 'NYC FMR'!D$2)</f>
        <v>3940</v>
      </c>
      <c r="H2" s="26">
        <f>IF(Table2476[[#This Row],[Payment Standard]]="Exception Payment Standard", VLOOKUP($A2, 'Hi-Opp only SAFMR'!$A$1:$M$139, 8), 'NYC FMR'!E$2)</f>
        <v>4920</v>
      </c>
      <c r="I2" s="26">
        <f>IF(Table2476[[#This Row],[Payment Standard]]="Exception Payment Standard", VLOOKUP($A2, 'Hi-Opp only SAFMR'!$A$1:$M$139, 9), 'NYC FMR'!F$2)</f>
        <v>5300</v>
      </c>
      <c r="J2" s="26">
        <f>IF(Table2476[[#This Row],[Payment Standard]]="Exception Payment Standard", VLOOKUP($A2, 'Hi-Opp only SAFMR'!$A$1:$M$139, 10), 'NYC FMR'!G$2)</f>
        <v>6094.9999999999991</v>
      </c>
      <c r="K2" s="26">
        <f>IF(Table2476[[#This Row],[Payment Standard]]="Exception Payment Standard", VLOOKUP($A2, 'Hi-Opp only SAFMR'!$A$1:$M$139, 11), 'NYC FMR'!H$2)</f>
        <v>6890</v>
      </c>
      <c r="L2" s="26">
        <f>IF(Table2476[[#This Row],[Payment Standard]]="Exception Payment Standard", VLOOKUP($A2, 'Hi-Opp only SAFMR'!$A$1:$M$139, 12), 'NYC FMR'!I$2)</f>
        <v>7685</v>
      </c>
      <c r="M2" s="26">
        <f>IF(Table2476[[#This Row],[Payment Standard]]="Exception Payment Standard", VLOOKUP($A2, 'Hi-Opp only SAFMR'!$A$1:$M$139, 13), 'NYC FMR'!J$2)</f>
        <v>8480</v>
      </c>
    </row>
    <row r="3" spans="1:13" x14ac:dyDescent="0.25">
      <c r="A3" s="25">
        <v>10002</v>
      </c>
      <c r="B3" s="25"/>
      <c r="C3" s="25" t="str">
        <f>IF(Table2476[[#This Row],[High Opportunity]]="High Opportunity", VLOOKUP(A3, 'Hi-Opp only SAFMR'!$A$1:$M$139, 3), "Payment Standard")</f>
        <v>Payment Standard</v>
      </c>
      <c r="D3" s="26">
        <f>IF(Table2476[[#This Row],[Payment Standard]]="Exception Payment Standard", VLOOKUP($A3, 'Hi-Opp only SAFMR'!$A$1:$M$139, 4), 'NYC FMR'!A$2)</f>
        <v>1789</v>
      </c>
      <c r="E3" s="26">
        <f>IF(Table2476[[#This Row],[Payment Standard]]="Exception Payment Standard", VLOOKUP($A3, 'Hi-Opp only SAFMR'!$A$1:$M$139, 5), 'NYC FMR'!B$2)</f>
        <v>2386</v>
      </c>
      <c r="F3" s="26">
        <f>IF(Table2476[[#This Row],[Payment Standard]]="Exception Payment Standard", VLOOKUP($A3, 'Hi-Opp only SAFMR'!$A$1:$M$139, 6), 'NYC FMR'!C$2)</f>
        <v>2451</v>
      </c>
      <c r="G3" s="26">
        <f>IF(Table2476[[#This Row],[Payment Standard]]="Exception Payment Standard", VLOOKUP($A3, 'Hi-Opp only SAFMR'!$A$1:$M$139, 7), 'NYC FMR'!D$2)</f>
        <v>2752</v>
      </c>
      <c r="H3" s="26">
        <f>IF(Table2476[[#This Row],[Payment Standard]]="Exception Payment Standard", VLOOKUP($A3, 'Hi-Opp only SAFMR'!$A$1:$M$139, 8), 'NYC FMR'!E$2)</f>
        <v>3434</v>
      </c>
      <c r="I3" s="26">
        <f>IF(Table2476[[#This Row],[Payment Standard]]="Exception Payment Standard", VLOOKUP($A3, 'Hi-Opp only SAFMR'!$A$1:$M$139, 9), 'NYC FMR'!F$2)</f>
        <v>3700</v>
      </c>
      <c r="J3" s="26">
        <f>IF(Table2476[[#This Row],[Payment Standard]]="Exception Payment Standard", VLOOKUP($A3, 'Hi-Opp only SAFMR'!$A$1:$M$139, 10), 'NYC FMR'!G$2)</f>
        <v>4255</v>
      </c>
      <c r="K3" s="26">
        <f>IF(Table2476[[#This Row],[Payment Standard]]="Exception Payment Standard", VLOOKUP($A3, 'Hi-Opp only SAFMR'!$A$1:$M$139, 11), 'NYC FMR'!H$2)</f>
        <v>4810</v>
      </c>
      <c r="L3" s="26">
        <f>IF(Table2476[[#This Row],[Payment Standard]]="Exception Payment Standard", VLOOKUP($A3, 'Hi-Opp only SAFMR'!$A$1:$M$139, 12), 'NYC FMR'!I$2)</f>
        <v>5365</v>
      </c>
      <c r="M3" s="26">
        <f>IF(Table2476[[#This Row],[Payment Standard]]="Exception Payment Standard", VLOOKUP($A3, 'Hi-Opp only SAFMR'!$A$1:$M$139, 13), 'NYC FMR'!J$2)</f>
        <v>5920</v>
      </c>
    </row>
    <row r="4" spans="1:13" x14ac:dyDescent="0.25">
      <c r="A4" s="25">
        <v>10003</v>
      </c>
      <c r="B4" s="25" t="s">
        <v>2</v>
      </c>
      <c r="C4" s="25" t="str">
        <f>IF(Table2476[[#This Row],[High Opportunity]]="High Opportunity", VLOOKUP(A4, 'Hi-Opp only SAFMR'!$A$1:$M$139, 3), "Payment Standard")</f>
        <v>Exception Payment Standard</v>
      </c>
      <c r="D4" s="26">
        <f>IF(Table2476[[#This Row],[Payment Standard]]="Exception Payment Standard", VLOOKUP($A4, 'Hi-Opp only SAFMR'!$A$1:$M$139, 4), 'NYC FMR'!A$2)</f>
        <v>2685</v>
      </c>
      <c r="E4" s="26">
        <f>IF(Table2476[[#This Row],[Payment Standard]]="Exception Payment Standard", VLOOKUP($A4, 'Hi-Opp only SAFMR'!$A$1:$M$139, 5), 'NYC FMR'!B$2)</f>
        <v>3580</v>
      </c>
      <c r="F4" s="26">
        <f>IF(Table2476[[#This Row],[Payment Standard]]="Exception Payment Standard", VLOOKUP($A4, 'Hi-Opp only SAFMR'!$A$1:$M$139, 6), 'NYC FMR'!C$2)</f>
        <v>3680</v>
      </c>
      <c r="G4" s="26">
        <f>IF(Table2476[[#This Row],[Payment Standard]]="Exception Payment Standard", VLOOKUP($A4, 'Hi-Opp only SAFMR'!$A$1:$M$139, 7), 'NYC FMR'!D$2)</f>
        <v>4130</v>
      </c>
      <c r="H4" s="26">
        <f>IF(Table2476[[#This Row],[Payment Standard]]="Exception Payment Standard", VLOOKUP($A4, 'Hi-Opp only SAFMR'!$A$1:$M$139, 8), 'NYC FMR'!E$2)</f>
        <v>5150</v>
      </c>
      <c r="I4" s="26">
        <f>IF(Table2476[[#This Row],[Payment Standard]]="Exception Payment Standard", VLOOKUP($A4, 'Hi-Opp only SAFMR'!$A$1:$M$139, 9), 'NYC FMR'!F$2)</f>
        <v>5550</v>
      </c>
      <c r="J4" s="26">
        <f>IF(Table2476[[#This Row],[Payment Standard]]="Exception Payment Standard", VLOOKUP($A4, 'Hi-Opp only SAFMR'!$A$1:$M$139, 10), 'NYC FMR'!G$2)</f>
        <v>6382.4999999999991</v>
      </c>
      <c r="K4" s="26">
        <f>IF(Table2476[[#This Row],[Payment Standard]]="Exception Payment Standard", VLOOKUP($A4, 'Hi-Opp only SAFMR'!$A$1:$M$139, 11), 'NYC FMR'!H$2)</f>
        <v>7215</v>
      </c>
      <c r="L4" s="26">
        <f>IF(Table2476[[#This Row],[Payment Standard]]="Exception Payment Standard", VLOOKUP($A4, 'Hi-Opp only SAFMR'!$A$1:$M$139, 12), 'NYC FMR'!I$2)</f>
        <v>8047.5</v>
      </c>
      <c r="M4" s="26">
        <f>IF(Table2476[[#This Row],[Payment Standard]]="Exception Payment Standard", VLOOKUP($A4, 'Hi-Opp only SAFMR'!$A$1:$M$139, 13), 'NYC FMR'!J$2)</f>
        <v>8880</v>
      </c>
    </row>
    <row r="5" spans="1:13" x14ac:dyDescent="0.25">
      <c r="A5" s="25">
        <v>10004</v>
      </c>
      <c r="B5" s="25" t="s">
        <v>2</v>
      </c>
      <c r="C5" s="25" t="str">
        <f>IF(Table2476[[#This Row],[High Opportunity]]="High Opportunity", VLOOKUP(A5, 'Hi-Opp only SAFMR'!$A$1:$M$139, 3), "Payment Standard")</f>
        <v>Exception Payment Standard</v>
      </c>
      <c r="D5" s="26">
        <f>IF(Table2476[[#This Row],[Payment Standard]]="Exception Payment Standard", VLOOKUP($A5, 'Hi-Opp only SAFMR'!$A$1:$M$139, 4), 'NYC FMR'!A$2)</f>
        <v>2685</v>
      </c>
      <c r="E5" s="26">
        <f>IF(Table2476[[#This Row],[Payment Standard]]="Exception Payment Standard", VLOOKUP($A5, 'Hi-Opp only SAFMR'!$A$1:$M$139, 5), 'NYC FMR'!B$2)</f>
        <v>3580</v>
      </c>
      <c r="F5" s="26">
        <f>IF(Table2476[[#This Row],[Payment Standard]]="Exception Payment Standard", VLOOKUP($A5, 'Hi-Opp only SAFMR'!$A$1:$M$139, 6), 'NYC FMR'!C$2)</f>
        <v>3680</v>
      </c>
      <c r="G5" s="26">
        <f>IF(Table2476[[#This Row],[Payment Standard]]="Exception Payment Standard", VLOOKUP($A5, 'Hi-Opp only SAFMR'!$A$1:$M$139, 7), 'NYC FMR'!D$2)</f>
        <v>4130</v>
      </c>
      <c r="H5" s="26">
        <f>IF(Table2476[[#This Row],[Payment Standard]]="Exception Payment Standard", VLOOKUP($A5, 'Hi-Opp only SAFMR'!$A$1:$M$139, 8), 'NYC FMR'!E$2)</f>
        <v>5150</v>
      </c>
      <c r="I5" s="26">
        <f>IF(Table2476[[#This Row],[Payment Standard]]="Exception Payment Standard", VLOOKUP($A5, 'Hi-Opp only SAFMR'!$A$1:$M$139, 9), 'NYC FMR'!F$2)</f>
        <v>5550</v>
      </c>
      <c r="J5" s="26">
        <f>IF(Table2476[[#This Row],[Payment Standard]]="Exception Payment Standard", VLOOKUP($A5, 'Hi-Opp only SAFMR'!$A$1:$M$139, 10), 'NYC FMR'!G$2)</f>
        <v>6382.4999999999991</v>
      </c>
      <c r="K5" s="26">
        <f>IF(Table2476[[#This Row],[Payment Standard]]="Exception Payment Standard", VLOOKUP($A5, 'Hi-Opp only SAFMR'!$A$1:$M$139, 11), 'NYC FMR'!H$2)</f>
        <v>7215</v>
      </c>
      <c r="L5" s="26">
        <f>IF(Table2476[[#This Row],[Payment Standard]]="Exception Payment Standard", VLOOKUP($A5, 'Hi-Opp only SAFMR'!$A$1:$M$139, 12), 'NYC FMR'!I$2)</f>
        <v>8047.5</v>
      </c>
      <c r="M5" s="26">
        <f>IF(Table2476[[#This Row],[Payment Standard]]="Exception Payment Standard", VLOOKUP($A5, 'Hi-Opp only SAFMR'!$A$1:$M$139, 13), 'NYC FMR'!J$2)</f>
        <v>8880</v>
      </c>
    </row>
    <row r="6" spans="1:13" x14ac:dyDescent="0.25">
      <c r="A6" s="25">
        <v>10005</v>
      </c>
      <c r="B6" s="25" t="s">
        <v>2</v>
      </c>
      <c r="C6" s="25" t="str">
        <f>IF(Table2476[[#This Row],[High Opportunity]]="High Opportunity", VLOOKUP(A6, 'Hi-Opp only SAFMR'!$A$1:$M$139, 3), "Payment Standard")</f>
        <v>Exception Payment Standard</v>
      </c>
      <c r="D6" s="26">
        <f>IF(Table2476[[#This Row],[Payment Standard]]="Exception Payment Standard", VLOOKUP($A6, 'Hi-Opp only SAFMR'!$A$1:$M$139, 4), 'NYC FMR'!A$2)</f>
        <v>2685</v>
      </c>
      <c r="E6" s="26">
        <f>IF(Table2476[[#This Row],[Payment Standard]]="Exception Payment Standard", VLOOKUP($A6, 'Hi-Opp only SAFMR'!$A$1:$M$139, 5), 'NYC FMR'!B$2)</f>
        <v>3580</v>
      </c>
      <c r="F6" s="26">
        <f>IF(Table2476[[#This Row],[Payment Standard]]="Exception Payment Standard", VLOOKUP($A6, 'Hi-Opp only SAFMR'!$A$1:$M$139, 6), 'NYC FMR'!C$2)</f>
        <v>3680</v>
      </c>
      <c r="G6" s="26">
        <f>IF(Table2476[[#This Row],[Payment Standard]]="Exception Payment Standard", VLOOKUP($A6, 'Hi-Opp only SAFMR'!$A$1:$M$139, 7), 'NYC FMR'!D$2)</f>
        <v>4130</v>
      </c>
      <c r="H6" s="26">
        <f>IF(Table2476[[#This Row],[Payment Standard]]="Exception Payment Standard", VLOOKUP($A6, 'Hi-Opp only SAFMR'!$A$1:$M$139, 8), 'NYC FMR'!E$2)</f>
        <v>5150</v>
      </c>
      <c r="I6" s="26">
        <f>IF(Table2476[[#This Row],[Payment Standard]]="Exception Payment Standard", VLOOKUP($A6, 'Hi-Opp only SAFMR'!$A$1:$M$139, 9), 'NYC FMR'!F$2)</f>
        <v>5550</v>
      </c>
      <c r="J6" s="26">
        <f>IF(Table2476[[#This Row],[Payment Standard]]="Exception Payment Standard", VLOOKUP($A6, 'Hi-Opp only SAFMR'!$A$1:$M$139, 10), 'NYC FMR'!G$2)</f>
        <v>6382.4999999999991</v>
      </c>
      <c r="K6" s="26">
        <f>IF(Table2476[[#This Row],[Payment Standard]]="Exception Payment Standard", VLOOKUP($A6, 'Hi-Opp only SAFMR'!$A$1:$M$139, 11), 'NYC FMR'!H$2)</f>
        <v>7215</v>
      </c>
      <c r="L6" s="26">
        <f>IF(Table2476[[#This Row],[Payment Standard]]="Exception Payment Standard", VLOOKUP($A6, 'Hi-Opp only SAFMR'!$A$1:$M$139, 12), 'NYC FMR'!I$2)</f>
        <v>8047.5</v>
      </c>
      <c r="M6" s="26">
        <f>IF(Table2476[[#This Row],[Payment Standard]]="Exception Payment Standard", VLOOKUP($A6, 'Hi-Opp only SAFMR'!$A$1:$M$139, 13), 'NYC FMR'!J$2)</f>
        <v>8880</v>
      </c>
    </row>
    <row r="7" spans="1:13" x14ac:dyDescent="0.25">
      <c r="A7" s="25">
        <v>10006</v>
      </c>
      <c r="B7" s="25" t="s">
        <v>2</v>
      </c>
      <c r="C7" s="25" t="str">
        <f>IF(Table2476[[#This Row],[High Opportunity]]="High Opportunity", VLOOKUP(A7, 'Hi-Opp only SAFMR'!$A$1:$M$139, 3), "Payment Standard")</f>
        <v>Exception Payment Standard</v>
      </c>
      <c r="D7" s="26">
        <f>IF(Table2476[[#This Row],[Payment Standard]]="Exception Payment Standard", VLOOKUP($A7, 'Hi-Opp only SAFMR'!$A$1:$M$139, 4), 'NYC FMR'!A$2)</f>
        <v>2685</v>
      </c>
      <c r="E7" s="26">
        <f>IF(Table2476[[#This Row],[Payment Standard]]="Exception Payment Standard", VLOOKUP($A7, 'Hi-Opp only SAFMR'!$A$1:$M$139, 5), 'NYC FMR'!B$2)</f>
        <v>3580</v>
      </c>
      <c r="F7" s="26">
        <f>IF(Table2476[[#This Row],[Payment Standard]]="Exception Payment Standard", VLOOKUP($A7, 'Hi-Opp only SAFMR'!$A$1:$M$139, 6), 'NYC FMR'!C$2)</f>
        <v>3680</v>
      </c>
      <c r="G7" s="26">
        <f>IF(Table2476[[#This Row],[Payment Standard]]="Exception Payment Standard", VLOOKUP($A7, 'Hi-Opp only SAFMR'!$A$1:$M$139, 7), 'NYC FMR'!D$2)</f>
        <v>4130</v>
      </c>
      <c r="H7" s="26">
        <f>IF(Table2476[[#This Row],[Payment Standard]]="Exception Payment Standard", VLOOKUP($A7, 'Hi-Opp only SAFMR'!$A$1:$M$139, 8), 'NYC FMR'!E$2)</f>
        <v>5150</v>
      </c>
      <c r="I7" s="26">
        <f>IF(Table2476[[#This Row],[Payment Standard]]="Exception Payment Standard", VLOOKUP($A7, 'Hi-Opp only SAFMR'!$A$1:$M$139, 9), 'NYC FMR'!F$2)</f>
        <v>5550</v>
      </c>
      <c r="J7" s="26">
        <f>IF(Table2476[[#This Row],[Payment Standard]]="Exception Payment Standard", VLOOKUP($A7, 'Hi-Opp only SAFMR'!$A$1:$M$139, 10), 'NYC FMR'!G$2)</f>
        <v>6382.4999999999991</v>
      </c>
      <c r="K7" s="26">
        <f>IF(Table2476[[#This Row],[Payment Standard]]="Exception Payment Standard", VLOOKUP($A7, 'Hi-Opp only SAFMR'!$A$1:$M$139, 11), 'NYC FMR'!H$2)</f>
        <v>7215</v>
      </c>
      <c r="L7" s="26">
        <f>IF(Table2476[[#This Row],[Payment Standard]]="Exception Payment Standard", VLOOKUP($A7, 'Hi-Opp only SAFMR'!$A$1:$M$139, 12), 'NYC FMR'!I$2)</f>
        <v>8047.5</v>
      </c>
      <c r="M7" s="26">
        <f>IF(Table2476[[#This Row],[Payment Standard]]="Exception Payment Standard", VLOOKUP($A7, 'Hi-Opp only SAFMR'!$A$1:$M$139, 13), 'NYC FMR'!J$2)</f>
        <v>8880</v>
      </c>
    </row>
    <row r="8" spans="1:13" x14ac:dyDescent="0.25">
      <c r="A8" s="25">
        <v>10007</v>
      </c>
      <c r="B8" s="25" t="s">
        <v>2</v>
      </c>
      <c r="C8" s="25" t="str">
        <f>IF(Table2476[[#This Row],[High Opportunity]]="High Opportunity", VLOOKUP(A8, 'Hi-Opp only SAFMR'!$A$1:$M$139, 3), "Payment Standard")</f>
        <v>Exception Payment Standard</v>
      </c>
      <c r="D8" s="26">
        <f>IF(Table2476[[#This Row],[Payment Standard]]="Exception Payment Standard", VLOOKUP($A8, 'Hi-Opp only SAFMR'!$A$1:$M$139, 4), 'NYC FMR'!A$2)</f>
        <v>2242.5</v>
      </c>
      <c r="E8" s="26">
        <f>IF(Table2476[[#This Row],[Payment Standard]]="Exception Payment Standard", VLOOKUP($A8, 'Hi-Opp only SAFMR'!$A$1:$M$139, 5), 'NYC FMR'!B$2)</f>
        <v>2990</v>
      </c>
      <c r="F8" s="26">
        <f>IF(Table2476[[#This Row],[Payment Standard]]="Exception Payment Standard", VLOOKUP($A8, 'Hi-Opp only SAFMR'!$A$1:$M$139, 6), 'NYC FMR'!C$2)</f>
        <v>3070</v>
      </c>
      <c r="G8" s="26">
        <f>IF(Table2476[[#This Row],[Payment Standard]]="Exception Payment Standard", VLOOKUP($A8, 'Hi-Opp only SAFMR'!$A$1:$M$139, 7), 'NYC FMR'!D$2)</f>
        <v>3450</v>
      </c>
      <c r="H8" s="26">
        <f>IF(Table2476[[#This Row],[Payment Standard]]="Exception Payment Standard", VLOOKUP($A8, 'Hi-Opp only SAFMR'!$A$1:$M$139, 8), 'NYC FMR'!E$2)</f>
        <v>4300</v>
      </c>
      <c r="I8" s="26">
        <f>IF(Table2476[[#This Row],[Payment Standard]]="Exception Payment Standard", VLOOKUP($A8, 'Hi-Opp only SAFMR'!$A$1:$M$139, 9), 'NYC FMR'!F$2)</f>
        <v>4640</v>
      </c>
      <c r="J8" s="26">
        <f>IF(Table2476[[#This Row],[Payment Standard]]="Exception Payment Standard", VLOOKUP($A8, 'Hi-Opp only SAFMR'!$A$1:$M$139, 10), 'NYC FMR'!G$2)</f>
        <v>5336</v>
      </c>
      <c r="K8" s="26">
        <f>IF(Table2476[[#This Row],[Payment Standard]]="Exception Payment Standard", VLOOKUP($A8, 'Hi-Opp only SAFMR'!$A$1:$M$139, 11), 'NYC FMR'!H$2)</f>
        <v>6032</v>
      </c>
      <c r="L8" s="26">
        <f>IF(Table2476[[#This Row],[Payment Standard]]="Exception Payment Standard", VLOOKUP($A8, 'Hi-Opp only SAFMR'!$A$1:$M$139, 12), 'NYC FMR'!I$2)</f>
        <v>6728</v>
      </c>
      <c r="M8" s="26">
        <f>IF(Table2476[[#This Row],[Payment Standard]]="Exception Payment Standard", VLOOKUP($A8, 'Hi-Opp only SAFMR'!$A$1:$M$139, 13), 'NYC FMR'!J$2)</f>
        <v>7424</v>
      </c>
    </row>
    <row r="9" spans="1:13" x14ac:dyDescent="0.25">
      <c r="A9" s="25">
        <v>10009</v>
      </c>
      <c r="B9" s="25"/>
      <c r="C9" s="25" t="str">
        <f>IF(Table2476[[#This Row],[High Opportunity]]="High Opportunity", VLOOKUP(A9, 'Hi-Opp only SAFMR'!$A$1:$M$139, 3), "Payment Standard")</f>
        <v>Payment Standard</v>
      </c>
      <c r="D9" s="26">
        <f>IF(Table2476[[#This Row],[Payment Standard]]="Exception Payment Standard", VLOOKUP($A9, 'Hi-Opp only SAFMR'!$A$1:$M$139, 4), 'NYC FMR'!A$2)</f>
        <v>1789</v>
      </c>
      <c r="E9" s="26">
        <f>IF(Table2476[[#This Row],[Payment Standard]]="Exception Payment Standard", VLOOKUP($A9, 'Hi-Opp only SAFMR'!$A$1:$M$139, 5), 'NYC FMR'!B$2)</f>
        <v>2386</v>
      </c>
      <c r="F9" s="26">
        <f>IF(Table2476[[#This Row],[Payment Standard]]="Exception Payment Standard", VLOOKUP($A9, 'Hi-Opp only SAFMR'!$A$1:$M$139, 6), 'NYC FMR'!C$2)</f>
        <v>2451</v>
      </c>
      <c r="G9" s="26">
        <f>IF(Table2476[[#This Row],[Payment Standard]]="Exception Payment Standard", VLOOKUP($A9, 'Hi-Opp only SAFMR'!$A$1:$M$139, 7), 'NYC FMR'!D$2)</f>
        <v>2752</v>
      </c>
      <c r="H9" s="26">
        <f>IF(Table2476[[#This Row],[Payment Standard]]="Exception Payment Standard", VLOOKUP($A9, 'Hi-Opp only SAFMR'!$A$1:$M$139, 8), 'NYC FMR'!E$2)</f>
        <v>3434</v>
      </c>
      <c r="I9" s="26">
        <f>IF(Table2476[[#This Row],[Payment Standard]]="Exception Payment Standard", VLOOKUP($A9, 'Hi-Opp only SAFMR'!$A$1:$M$139, 9), 'NYC FMR'!F$2)</f>
        <v>3700</v>
      </c>
      <c r="J9" s="26">
        <f>IF(Table2476[[#This Row],[Payment Standard]]="Exception Payment Standard", VLOOKUP($A9, 'Hi-Opp only SAFMR'!$A$1:$M$139, 10), 'NYC FMR'!G$2)</f>
        <v>4255</v>
      </c>
      <c r="K9" s="26">
        <f>IF(Table2476[[#This Row],[Payment Standard]]="Exception Payment Standard", VLOOKUP($A9, 'Hi-Opp only SAFMR'!$A$1:$M$139, 11), 'NYC FMR'!H$2)</f>
        <v>4810</v>
      </c>
      <c r="L9" s="26">
        <f>IF(Table2476[[#This Row],[Payment Standard]]="Exception Payment Standard", VLOOKUP($A9, 'Hi-Opp only SAFMR'!$A$1:$M$139, 12), 'NYC FMR'!I$2)</f>
        <v>5365</v>
      </c>
      <c r="M9" s="26">
        <f>IF(Table2476[[#This Row],[Payment Standard]]="Exception Payment Standard", VLOOKUP($A9, 'Hi-Opp only SAFMR'!$A$1:$M$139, 13), 'NYC FMR'!J$2)</f>
        <v>5920</v>
      </c>
    </row>
    <row r="10" spans="1:13" x14ac:dyDescent="0.25">
      <c r="A10" s="25">
        <v>10010</v>
      </c>
      <c r="B10" s="25" t="s">
        <v>2</v>
      </c>
      <c r="C10" s="25" t="str">
        <f>IF(Table2476[[#This Row],[High Opportunity]]="High Opportunity", VLOOKUP(A10, 'Hi-Opp only SAFMR'!$A$1:$M$139, 3), "Payment Standard")</f>
        <v>Exception Payment Standard</v>
      </c>
      <c r="D10" s="26">
        <f>IF(Table2476[[#This Row],[Payment Standard]]="Exception Payment Standard", VLOOKUP($A10, 'Hi-Opp only SAFMR'!$A$1:$M$139, 4), 'NYC FMR'!A$2)</f>
        <v>2295</v>
      </c>
      <c r="E10" s="26">
        <f>IF(Table2476[[#This Row],[Payment Standard]]="Exception Payment Standard", VLOOKUP($A10, 'Hi-Opp only SAFMR'!$A$1:$M$139, 5), 'NYC FMR'!B$2)</f>
        <v>3060</v>
      </c>
      <c r="F10" s="26">
        <f>IF(Table2476[[#This Row],[Payment Standard]]="Exception Payment Standard", VLOOKUP($A10, 'Hi-Opp only SAFMR'!$A$1:$M$139, 6), 'NYC FMR'!C$2)</f>
        <v>3140</v>
      </c>
      <c r="G10" s="26">
        <f>IF(Table2476[[#This Row],[Payment Standard]]="Exception Payment Standard", VLOOKUP($A10, 'Hi-Opp only SAFMR'!$A$1:$M$139, 7), 'NYC FMR'!D$2)</f>
        <v>3530</v>
      </c>
      <c r="H10" s="26">
        <f>IF(Table2476[[#This Row],[Payment Standard]]="Exception Payment Standard", VLOOKUP($A10, 'Hi-Opp only SAFMR'!$A$1:$M$139, 8), 'NYC FMR'!E$2)</f>
        <v>4400</v>
      </c>
      <c r="I10" s="26">
        <f>IF(Table2476[[#This Row],[Payment Standard]]="Exception Payment Standard", VLOOKUP($A10, 'Hi-Opp only SAFMR'!$A$1:$M$139, 9), 'NYC FMR'!F$2)</f>
        <v>4750</v>
      </c>
      <c r="J10" s="26">
        <f>IF(Table2476[[#This Row],[Payment Standard]]="Exception Payment Standard", VLOOKUP($A10, 'Hi-Opp only SAFMR'!$A$1:$M$139, 10), 'NYC FMR'!G$2)</f>
        <v>5462.5</v>
      </c>
      <c r="K10" s="26">
        <f>IF(Table2476[[#This Row],[Payment Standard]]="Exception Payment Standard", VLOOKUP($A10, 'Hi-Opp only SAFMR'!$A$1:$M$139, 11), 'NYC FMR'!H$2)</f>
        <v>6175</v>
      </c>
      <c r="L10" s="26">
        <f>IF(Table2476[[#This Row],[Payment Standard]]="Exception Payment Standard", VLOOKUP($A10, 'Hi-Opp only SAFMR'!$A$1:$M$139, 12), 'NYC FMR'!I$2)</f>
        <v>6887.5</v>
      </c>
      <c r="M10" s="26">
        <f>IF(Table2476[[#This Row],[Payment Standard]]="Exception Payment Standard", VLOOKUP($A10, 'Hi-Opp only SAFMR'!$A$1:$M$139, 13), 'NYC FMR'!J$2)</f>
        <v>7600</v>
      </c>
    </row>
    <row r="11" spans="1:13" x14ac:dyDescent="0.25">
      <c r="A11" s="25">
        <v>10011</v>
      </c>
      <c r="B11" s="25" t="s">
        <v>2</v>
      </c>
      <c r="C11" s="25" t="str">
        <f>IF(Table2476[[#This Row],[High Opportunity]]="High Opportunity", VLOOKUP(A11, 'Hi-Opp only SAFMR'!$A$1:$M$139, 3), "Payment Standard")</f>
        <v>Exception Payment Standard</v>
      </c>
      <c r="D11" s="26">
        <f>IF(Table2476[[#This Row],[Payment Standard]]="Exception Payment Standard", VLOOKUP($A11, 'Hi-Opp only SAFMR'!$A$1:$M$139, 4), 'NYC FMR'!A$2)</f>
        <v>2685</v>
      </c>
      <c r="E11" s="26">
        <f>IF(Table2476[[#This Row],[Payment Standard]]="Exception Payment Standard", VLOOKUP($A11, 'Hi-Opp only SAFMR'!$A$1:$M$139, 5), 'NYC FMR'!B$2)</f>
        <v>3580</v>
      </c>
      <c r="F11" s="26">
        <f>IF(Table2476[[#This Row],[Payment Standard]]="Exception Payment Standard", VLOOKUP($A11, 'Hi-Opp only SAFMR'!$A$1:$M$139, 6), 'NYC FMR'!C$2)</f>
        <v>3680</v>
      </c>
      <c r="G11" s="26">
        <f>IF(Table2476[[#This Row],[Payment Standard]]="Exception Payment Standard", VLOOKUP($A11, 'Hi-Opp only SAFMR'!$A$1:$M$139, 7), 'NYC FMR'!D$2)</f>
        <v>4130</v>
      </c>
      <c r="H11" s="26">
        <f>IF(Table2476[[#This Row],[Payment Standard]]="Exception Payment Standard", VLOOKUP($A11, 'Hi-Opp only SAFMR'!$A$1:$M$139, 8), 'NYC FMR'!E$2)</f>
        <v>5150</v>
      </c>
      <c r="I11" s="26">
        <f>IF(Table2476[[#This Row],[Payment Standard]]="Exception Payment Standard", VLOOKUP($A11, 'Hi-Opp only SAFMR'!$A$1:$M$139, 9), 'NYC FMR'!F$2)</f>
        <v>5550</v>
      </c>
      <c r="J11" s="26">
        <f>IF(Table2476[[#This Row],[Payment Standard]]="Exception Payment Standard", VLOOKUP($A11, 'Hi-Opp only SAFMR'!$A$1:$M$139, 10), 'NYC FMR'!G$2)</f>
        <v>6382.4999999999991</v>
      </c>
      <c r="K11" s="26">
        <f>IF(Table2476[[#This Row],[Payment Standard]]="Exception Payment Standard", VLOOKUP($A11, 'Hi-Opp only SAFMR'!$A$1:$M$139, 11), 'NYC FMR'!H$2)</f>
        <v>7215</v>
      </c>
      <c r="L11" s="26">
        <f>IF(Table2476[[#This Row],[Payment Standard]]="Exception Payment Standard", VLOOKUP($A11, 'Hi-Opp only SAFMR'!$A$1:$M$139, 12), 'NYC FMR'!I$2)</f>
        <v>8047.5</v>
      </c>
      <c r="M11" s="26">
        <f>IF(Table2476[[#This Row],[Payment Standard]]="Exception Payment Standard", VLOOKUP($A11, 'Hi-Opp only SAFMR'!$A$1:$M$139, 13), 'NYC FMR'!J$2)</f>
        <v>8880</v>
      </c>
    </row>
    <row r="12" spans="1:13" x14ac:dyDescent="0.25">
      <c r="A12" s="25">
        <v>10012</v>
      </c>
      <c r="B12" s="25" t="s">
        <v>2</v>
      </c>
      <c r="C12" s="25" t="str">
        <f>IF(Table2476[[#This Row],[High Opportunity]]="High Opportunity", VLOOKUP(A12, 'Hi-Opp only SAFMR'!$A$1:$M$139, 3), "Payment Standard")</f>
        <v>Exception Payment Standard</v>
      </c>
      <c r="D12" s="26">
        <f>IF(Table2476[[#This Row],[Payment Standard]]="Exception Payment Standard", VLOOKUP($A12, 'Hi-Opp only SAFMR'!$A$1:$M$139, 4), 'NYC FMR'!A$2)</f>
        <v>2685</v>
      </c>
      <c r="E12" s="26">
        <f>IF(Table2476[[#This Row],[Payment Standard]]="Exception Payment Standard", VLOOKUP($A12, 'Hi-Opp only SAFMR'!$A$1:$M$139, 5), 'NYC FMR'!B$2)</f>
        <v>3580</v>
      </c>
      <c r="F12" s="26">
        <f>IF(Table2476[[#This Row],[Payment Standard]]="Exception Payment Standard", VLOOKUP($A12, 'Hi-Opp only SAFMR'!$A$1:$M$139, 6), 'NYC FMR'!C$2)</f>
        <v>3680</v>
      </c>
      <c r="G12" s="26">
        <f>IF(Table2476[[#This Row],[Payment Standard]]="Exception Payment Standard", VLOOKUP($A12, 'Hi-Opp only SAFMR'!$A$1:$M$139, 7), 'NYC FMR'!D$2)</f>
        <v>4130</v>
      </c>
      <c r="H12" s="26">
        <f>IF(Table2476[[#This Row],[Payment Standard]]="Exception Payment Standard", VLOOKUP($A12, 'Hi-Opp only SAFMR'!$A$1:$M$139, 8), 'NYC FMR'!E$2)</f>
        <v>5150</v>
      </c>
      <c r="I12" s="26">
        <f>IF(Table2476[[#This Row],[Payment Standard]]="Exception Payment Standard", VLOOKUP($A12, 'Hi-Opp only SAFMR'!$A$1:$M$139, 9), 'NYC FMR'!F$2)</f>
        <v>5550</v>
      </c>
      <c r="J12" s="26">
        <f>IF(Table2476[[#This Row],[Payment Standard]]="Exception Payment Standard", VLOOKUP($A12, 'Hi-Opp only SAFMR'!$A$1:$M$139, 10), 'NYC FMR'!G$2)</f>
        <v>6382.4999999999991</v>
      </c>
      <c r="K12" s="26">
        <f>IF(Table2476[[#This Row],[Payment Standard]]="Exception Payment Standard", VLOOKUP($A12, 'Hi-Opp only SAFMR'!$A$1:$M$139, 11), 'NYC FMR'!H$2)</f>
        <v>7215</v>
      </c>
      <c r="L12" s="26">
        <f>IF(Table2476[[#This Row],[Payment Standard]]="Exception Payment Standard", VLOOKUP($A12, 'Hi-Opp only SAFMR'!$A$1:$M$139, 12), 'NYC FMR'!I$2)</f>
        <v>8047.5</v>
      </c>
      <c r="M12" s="26">
        <f>IF(Table2476[[#This Row],[Payment Standard]]="Exception Payment Standard", VLOOKUP($A12, 'Hi-Opp only SAFMR'!$A$1:$M$139, 13), 'NYC FMR'!J$2)</f>
        <v>8880</v>
      </c>
    </row>
    <row r="13" spans="1:13" x14ac:dyDescent="0.25">
      <c r="A13" s="25">
        <v>10013</v>
      </c>
      <c r="B13" s="25" t="s">
        <v>2</v>
      </c>
      <c r="C13" s="25" t="str">
        <f>IF(Table2476[[#This Row],[High Opportunity]]="High Opportunity", VLOOKUP(A13, 'Hi-Opp only SAFMR'!$A$1:$M$139, 3), "Payment Standard")</f>
        <v>Exception Payment Standard</v>
      </c>
      <c r="D13" s="26">
        <f>IF(Table2476[[#This Row],[Payment Standard]]="Exception Payment Standard", VLOOKUP($A13, 'Hi-Opp only SAFMR'!$A$1:$M$139, 4), 'NYC FMR'!A$2)</f>
        <v>2415</v>
      </c>
      <c r="E13" s="26">
        <f>IF(Table2476[[#This Row],[Payment Standard]]="Exception Payment Standard", VLOOKUP($A13, 'Hi-Opp only SAFMR'!$A$1:$M$139, 5), 'NYC FMR'!B$2)</f>
        <v>3220</v>
      </c>
      <c r="F13" s="26">
        <f>IF(Table2476[[#This Row],[Payment Standard]]="Exception Payment Standard", VLOOKUP($A13, 'Hi-Opp only SAFMR'!$A$1:$M$139, 6), 'NYC FMR'!C$2)</f>
        <v>3300</v>
      </c>
      <c r="G13" s="26">
        <f>IF(Table2476[[#This Row],[Payment Standard]]="Exception Payment Standard", VLOOKUP($A13, 'Hi-Opp only SAFMR'!$A$1:$M$139, 7), 'NYC FMR'!D$2)</f>
        <v>3710</v>
      </c>
      <c r="H13" s="26">
        <f>IF(Table2476[[#This Row],[Payment Standard]]="Exception Payment Standard", VLOOKUP($A13, 'Hi-Opp only SAFMR'!$A$1:$M$139, 8), 'NYC FMR'!E$2)</f>
        <v>4630</v>
      </c>
      <c r="I13" s="26">
        <f>IF(Table2476[[#This Row],[Payment Standard]]="Exception Payment Standard", VLOOKUP($A13, 'Hi-Opp only SAFMR'!$A$1:$M$139, 9), 'NYC FMR'!F$2)</f>
        <v>4990</v>
      </c>
      <c r="J13" s="26">
        <f>IF(Table2476[[#This Row],[Payment Standard]]="Exception Payment Standard", VLOOKUP($A13, 'Hi-Opp only SAFMR'!$A$1:$M$139, 10), 'NYC FMR'!G$2)</f>
        <v>5738.5</v>
      </c>
      <c r="K13" s="26">
        <f>IF(Table2476[[#This Row],[Payment Standard]]="Exception Payment Standard", VLOOKUP($A13, 'Hi-Opp only SAFMR'!$A$1:$M$139, 11), 'NYC FMR'!H$2)</f>
        <v>6487</v>
      </c>
      <c r="L13" s="26">
        <f>IF(Table2476[[#This Row],[Payment Standard]]="Exception Payment Standard", VLOOKUP($A13, 'Hi-Opp only SAFMR'!$A$1:$M$139, 12), 'NYC FMR'!I$2)</f>
        <v>7235.5</v>
      </c>
      <c r="M13" s="26">
        <f>IF(Table2476[[#This Row],[Payment Standard]]="Exception Payment Standard", VLOOKUP($A13, 'Hi-Opp only SAFMR'!$A$1:$M$139, 13), 'NYC FMR'!J$2)</f>
        <v>7984</v>
      </c>
    </row>
    <row r="14" spans="1:13" x14ac:dyDescent="0.25">
      <c r="A14" s="25">
        <v>10014</v>
      </c>
      <c r="B14" s="25" t="s">
        <v>2</v>
      </c>
      <c r="C14" s="25" t="str">
        <f>IF(Table2476[[#This Row],[High Opportunity]]="High Opportunity", VLOOKUP(A14, 'Hi-Opp only SAFMR'!$A$1:$M$139, 3), "Payment Standard")</f>
        <v>Exception Payment Standard</v>
      </c>
      <c r="D14" s="26">
        <f>IF(Table2476[[#This Row],[Payment Standard]]="Exception Payment Standard", VLOOKUP($A14, 'Hi-Opp only SAFMR'!$A$1:$M$139, 4), 'NYC FMR'!A$2)</f>
        <v>2685</v>
      </c>
      <c r="E14" s="26">
        <f>IF(Table2476[[#This Row],[Payment Standard]]="Exception Payment Standard", VLOOKUP($A14, 'Hi-Opp only SAFMR'!$A$1:$M$139, 5), 'NYC FMR'!B$2)</f>
        <v>3580</v>
      </c>
      <c r="F14" s="26">
        <f>IF(Table2476[[#This Row],[Payment Standard]]="Exception Payment Standard", VLOOKUP($A14, 'Hi-Opp only SAFMR'!$A$1:$M$139, 6), 'NYC FMR'!C$2)</f>
        <v>3680</v>
      </c>
      <c r="G14" s="26">
        <f>IF(Table2476[[#This Row],[Payment Standard]]="Exception Payment Standard", VLOOKUP($A14, 'Hi-Opp only SAFMR'!$A$1:$M$139, 7), 'NYC FMR'!D$2)</f>
        <v>4130</v>
      </c>
      <c r="H14" s="26">
        <f>IF(Table2476[[#This Row],[Payment Standard]]="Exception Payment Standard", VLOOKUP($A14, 'Hi-Opp only SAFMR'!$A$1:$M$139, 8), 'NYC FMR'!E$2)</f>
        <v>5150</v>
      </c>
      <c r="I14" s="26">
        <f>IF(Table2476[[#This Row],[Payment Standard]]="Exception Payment Standard", VLOOKUP($A14, 'Hi-Opp only SAFMR'!$A$1:$M$139, 9), 'NYC FMR'!F$2)</f>
        <v>5550</v>
      </c>
      <c r="J14" s="26">
        <f>IF(Table2476[[#This Row],[Payment Standard]]="Exception Payment Standard", VLOOKUP($A14, 'Hi-Opp only SAFMR'!$A$1:$M$139, 10), 'NYC FMR'!G$2)</f>
        <v>6382.4999999999991</v>
      </c>
      <c r="K14" s="26">
        <f>IF(Table2476[[#This Row],[Payment Standard]]="Exception Payment Standard", VLOOKUP($A14, 'Hi-Opp only SAFMR'!$A$1:$M$139, 11), 'NYC FMR'!H$2)</f>
        <v>7215</v>
      </c>
      <c r="L14" s="26">
        <f>IF(Table2476[[#This Row],[Payment Standard]]="Exception Payment Standard", VLOOKUP($A14, 'Hi-Opp only SAFMR'!$A$1:$M$139, 12), 'NYC FMR'!I$2)</f>
        <v>8047.5</v>
      </c>
      <c r="M14" s="26">
        <f>IF(Table2476[[#This Row],[Payment Standard]]="Exception Payment Standard", VLOOKUP($A14, 'Hi-Opp only SAFMR'!$A$1:$M$139, 13), 'NYC FMR'!J$2)</f>
        <v>8880</v>
      </c>
    </row>
    <row r="15" spans="1:13" x14ac:dyDescent="0.25">
      <c r="A15" s="25">
        <v>10016</v>
      </c>
      <c r="B15" s="25" t="s">
        <v>2</v>
      </c>
      <c r="C15" s="25" t="str">
        <f>IF(Table2476[[#This Row],[High Opportunity]]="High Opportunity", VLOOKUP(A15, 'Hi-Opp only SAFMR'!$A$1:$M$139, 3), "Payment Standard")</f>
        <v>Exception Payment Standard</v>
      </c>
      <c r="D15" s="26">
        <f>IF(Table2476[[#This Row],[Payment Standard]]="Exception Payment Standard", VLOOKUP($A15, 'Hi-Opp only SAFMR'!$A$1:$M$139, 4), 'NYC FMR'!A$2)</f>
        <v>2685</v>
      </c>
      <c r="E15" s="26">
        <f>IF(Table2476[[#This Row],[Payment Standard]]="Exception Payment Standard", VLOOKUP($A15, 'Hi-Opp only SAFMR'!$A$1:$M$139, 5), 'NYC FMR'!B$2)</f>
        <v>3580</v>
      </c>
      <c r="F15" s="26">
        <f>IF(Table2476[[#This Row],[Payment Standard]]="Exception Payment Standard", VLOOKUP($A15, 'Hi-Opp only SAFMR'!$A$1:$M$139, 6), 'NYC FMR'!C$2)</f>
        <v>3680</v>
      </c>
      <c r="G15" s="26">
        <f>IF(Table2476[[#This Row],[Payment Standard]]="Exception Payment Standard", VLOOKUP($A15, 'Hi-Opp only SAFMR'!$A$1:$M$139, 7), 'NYC FMR'!D$2)</f>
        <v>4130</v>
      </c>
      <c r="H15" s="26">
        <f>IF(Table2476[[#This Row],[Payment Standard]]="Exception Payment Standard", VLOOKUP($A15, 'Hi-Opp only SAFMR'!$A$1:$M$139, 8), 'NYC FMR'!E$2)</f>
        <v>5150</v>
      </c>
      <c r="I15" s="26">
        <f>IF(Table2476[[#This Row],[Payment Standard]]="Exception Payment Standard", VLOOKUP($A15, 'Hi-Opp only SAFMR'!$A$1:$M$139, 9), 'NYC FMR'!F$2)</f>
        <v>5550</v>
      </c>
      <c r="J15" s="26">
        <f>IF(Table2476[[#This Row],[Payment Standard]]="Exception Payment Standard", VLOOKUP($A15, 'Hi-Opp only SAFMR'!$A$1:$M$139, 10), 'NYC FMR'!G$2)</f>
        <v>6382.4999999999991</v>
      </c>
      <c r="K15" s="26">
        <f>IF(Table2476[[#This Row],[Payment Standard]]="Exception Payment Standard", VLOOKUP($A15, 'Hi-Opp only SAFMR'!$A$1:$M$139, 11), 'NYC FMR'!H$2)</f>
        <v>7215</v>
      </c>
      <c r="L15" s="26">
        <f>IF(Table2476[[#This Row],[Payment Standard]]="Exception Payment Standard", VLOOKUP($A15, 'Hi-Opp only SAFMR'!$A$1:$M$139, 12), 'NYC FMR'!I$2)</f>
        <v>8047.5</v>
      </c>
      <c r="M15" s="26">
        <f>IF(Table2476[[#This Row],[Payment Standard]]="Exception Payment Standard", VLOOKUP($A15, 'Hi-Opp only SAFMR'!$A$1:$M$139, 13), 'NYC FMR'!J$2)</f>
        <v>8880</v>
      </c>
    </row>
    <row r="16" spans="1:13" x14ac:dyDescent="0.25">
      <c r="A16" s="25">
        <v>10017</v>
      </c>
      <c r="B16" s="25" t="s">
        <v>2</v>
      </c>
      <c r="C16" s="25" t="str">
        <f>IF(Table2476[[#This Row],[High Opportunity]]="High Opportunity", VLOOKUP(A16, 'Hi-Opp only SAFMR'!$A$1:$M$139, 3), "Payment Standard")</f>
        <v>Exception Payment Standard</v>
      </c>
      <c r="D16" s="26">
        <f>IF(Table2476[[#This Row],[Payment Standard]]="Exception Payment Standard", VLOOKUP($A16, 'Hi-Opp only SAFMR'!$A$1:$M$139, 4), 'NYC FMR'!A$2)</f>
        <v>2685</v>
      </c>
      <c r="E16" s="26">
        <f>IF(Table2476[[#This Row],[Payment Standard]]="Exception Payment Standard", VLOOKUP($A16, 'Hi-Opp only SAFMR'!$A$1:$M$139, 5), 'NYC FMR'!B$2)</f>
        <v>3580</v>
      </c>
      <c r="F16" s="26">
        <f>IF(Table2476[[#This Row],[Payment Standard]]="Exception Payment Standard", VLOOKUP($A16, 'Hi-Opp only SAFMR'!$A$1:$M$139, 6), 'NYC FMR'!C$2)</f>
        <v>3680</v>
      </c>
      <c r="G16" s="26">
        <f>IF(Table2476[[#This Row],[Payment Standard]]="Exception Payment Standard", VLOOKUP($A16, 'Hi-Opp only SAFMR'!$A$1:$M$139, 7), 'NYC FMR'!D$2)</f>
        <v>4130</v>
      </c>
      <c r="H16" s="26">
        <f>IF(Table2476[[#This Row],[Payment Standard]]="Exception Payment Standard", VLOOKUP($A16, 'Hi-Opp only SAFMR'!$A$1:$M$139, 8), 'NYC FMR'!E$2)</f>
        <v>5150</v>
      </c>
      <c r="I16" s="26">
        <f>IF(Table2476[[#This Row],[Payment Standard]]="Exception Payment Standard", VLOOKUP($A16, 'Hi-Opp only SAFMR'!$A$1:$M$139, 9), 'NYC FMR'!F$2)</f>
        <v>5550</v>
      </c>
      <c r="J16" s="26">
        <f>IF(Table2476[[#This Row],[Payment Standard]]="Exception Payment Standard", VLOOKUP($A16, 'Hi-Opp only SAFMR'!$A$1:$M$139, 10), 'NYC FMR'!G$2)</f>
        <v>6382.4999999999991</v>
      </c>
      <c r="K16" s="26">
        <f>IF(Table2476[[#This Row],[Payment Standard]]="Exception Payment Standard", VLOOKUP($A16, 'Hi-Opp only SAFMR'!$A$1:$M$139, 11), 'NYC FMR'!H$2)</f>
        <v>7215</v>
      </c>
      <c r="L16" s="26">
        <f>IF(Table2476[[#This Row],[Payment Standard]]="Exception Payment Standard", VLOOKUP($A16, 'Hi-Opp only SAFMR'!$A$1:$M$139, 12), 'NYC FMR'!I$2)</f>
        <v>8047.5</v>
      </c>
      <c r="M16" s="26">
        <f>IF(Table2476[[#This Row],[Payment Standard]]="Exception Payment Standard", VLOOKUP($A16, 'Hi-Opp only SAFMR'!$A$1:$M$139, 13), 'NYC FMR'!J$2)</f>
        <v>8880</v>
      </c>
    </row>
    <row r="17" spans="1:13" x14ac:dyDescent="0.25">
      <c r="A17" s="25">
        <v>10018</v>
      </c>
      <c r="B17" s="25" t="s">
        <v>2</v>
      </c>
      <c r="C17" s="25" t="str">
        <f>IF(Table2476[[#This Row],[High Opportunity]]="High Opportunity", VLOOKUP(A17, 'Hi-Opp only SAFMR'!$A$1:$M$139, 3), "Payment Standard")</f>
        <v>Exception Payment Standard</v>
      </c>
      <c r="D17" s="26">
        <f>IF(Table2476[[#This Row],[Payment Standard]]="Exception Payment Standard", VLOOKUP($A17, 'Hi-Opp only SAFMR'!$A$1:$M$139, 4), 'NYC FMR'!A$2)</f>
        <v>2685</v>
      </c>
      <c r="E17" s="26">
        <f>IF(Table2476[[#This Row],[Payment Standard]]="Exception Payment Standard", VLOOKUP($A17, 'Hi-Opp only SAFMR'!$A$1:$M$139, 5), 'NYC FMR'!B$2)</f>
        <v>3580</v>
      </c>
      <c r="F17" s="26">
        <f>IF(Table2476[[#This Row],[Payment Standard]]="Exception Payment Standard", VLOOKUP($A17, 'Hi-Opp only SAFMR'!$A$1:$M$139, 6), 'NYC FMR'!C$2)</f>
        <v>3680</v>
      </c>
      <c r="G17" s="26">
        <f>IF(Table2476[[#This Row],[Payment Standard]]="Exception Payment Standard", VLOOKUP($A17, 'Hi-Opp only SAFMR'!$A$1:$M$139, 7), 'NYC FMR'!D$2)</f>
        <v>4130</v>
      </c>
      <c r="H17" s="26">
        <f>IF(Table2476[[#This Row],[Payment Standard]]="Exception Payment Standard", VLOOKUP($A17, 'Hi-Opp only SAFMR'!$A$1:$M$139, 8), 'NYC FMR'!E$2)</f>
        <v>5150</v>
      </c>
      <c r="I17" s="26">
        <f>IF(Table2476[[#This Row],[Payment Standard]]="Exception Payment Standard", VLOOKUP($A17, 'Hi-Opp only SAFMR'!$A$1:$M$139, 9), 'NYC FMR'!F$2)</f>
        <v>5550</v>
      </c>
      <c r="J17" s="26">
        <f>IF(Table2476[[#This Row],[Payment Standard]]="Exception Payment Standard", VLOOKUP($A17, 'Hi-Opp only SAFMR'!$A$1:$M$139, 10), 'NYC FMR'!G$2)</f>
        <v>6382.4999999999991</v>
      </c>
      <c r="K17" s="26">
        <f>IF(Table2476[[#This Row],[Payment Standard]]="Exception Payment Standard", VLOOKUP($A17, 'Hi-Opp only SAFMR'!$A$1:$M$139, 11), 'NYC FMR'!H$2)</f>
        <v>7215</v>
      </c>
      <c r="L17" s="26">
        <f>IF(Table2476[[#This Row],[Payment Standard]]="Exception Payment Standard", VLOOKUP($A17, 'Hi-Opp only SAFMR'!$A$1:$M$139, 12), 'NYC FMR'!I$2)</f>
        <v>8047.5</v>
      </c>
      <c r="M17" s="26">
        <f>IF(Table2476[[#This Row],[Payment Standard]]="Exception Payment Standard", VLOOKUP($A17, 'Hi-Opp only SAFMR'!$A$1:$M$139, 13), 'NYC FMR'!J$2)</f>
        <v>8880</v>
      </c>
    </row>
    <row r="18" spans="1:13" x14ac:dyDescent="0.25">
      <c r="A18" s="25">
        <v>10019</v>
      </c>
      <c r="B18" s="25" t="s">
        <v>2</v>
      </c>
      <c r="C18" s="25" t="str">
        <f>IF(Table2476[[#This Row],[High Opportunity]]="High Opportunity", VLOOKUP(A18, 'Hi-Opp only SAFMR'!$A$1:$M$139, 3), "Payment Standard")</f>
        <v>Exception Payment Standard</v>
      </c>
      <c r="D18" s="26">
        <f>IF(Table2476[[#This Row],[Payment Standard]]="Exception Payment Standard", VLOOKUP($A18, 'Hi-Opp only SAFMR'!$A$1:$M$139, 4), 'NYC FMR'!A$2)</f>
        <v>1927.5</v>
      </c>
      <c r="E18" s="26">
        <f>IF(Table2476[[#This Row],[Payment Standard]]="Exception Payment Standard", VLOOKUP($A18, 'Hi-Opp only SAFMR'!$A$1:$M$139, 5), 'NYC FMR'!B$2)</f>
        <v>2570</v>
      </c>
      <c r="F18" s="26">
        <f>IF(Table2476[[#This Row],[Payment Standard]]="Exception Payment Standard", VLOOKUP($A18, 'Hi-Opp only SAFMR'!$A$1:$M$139, 6), 'NYC FMR'!C$2)</f>
        <v>2650</v>
      </c>
      <c r="G18" s="26">
        <f>IF(Table2476[[#This Row],[Payment Standard]]="Exception Payment Standard", VLOOKUP($A18, 'Hi-Opp only SAFMR'!$A$1:$M$139, 7), 'NYC FMR'!D$2)</f>
        <v>2970</v>
      </c>
      <c r="H18" s="26">
        <f>IF(Table2476[[#This Row],[Payment Standard]]="Exception Payment Standard", VLOOKUP($A18, 'Hi-Opp only SAFMR'!$A$1:$M$139, 8), 'NYC FMR'!E$2)</f>
        <v>3710</v>
      </c>
      <c r="I18" s="26">
        <f>IF(Table2476[[#This Row],[Payment Standard]]="Exception Payment Standard", VLOOKUP($A18, 'Hi-Opp only SAFMR'!$A$1:$M$139, 9), 'NYC FMR'!F$2)</f>
        <v>3990</v>
      </c>
      <c r="J18" s="26">
        <f>IF(Table2476[[#This Row],[Payment Standard]]="Exception Payment Standard", VLOOKUP($A18, 'Hi-Opp only SAFMR'!$A$1:$M$139, 10), 'NYC FMR'!G$2)</f>
        <v>4588.5</v>
      </c>
      <c r="K18" s="26">
        <f>IF(Table2476[[#This Row],[Payment Standard]]="Exception Payment Standard", VLOOKUP($A18, 'Hi-Opp only SAFMR'!$A$1:$M$139, 11), 'NYC FMR'!H$2)</f>
        <v>5187</v>
      </c>
      <c r="L18" s="26">
        <f>IF(Table2476[[#This Row],[Payment Standard]]="Exception Payment Standard", VLOOKUP($A18, 'Hi-Opp only SAFMR'!$A$1:$M$139, 12), 'NYC FMR'!I$2)</f>
        <v>5785.5</v>
      </c>
      <c r="M18" s="26">
        <f>IF(Table2476[[#This Row],[Payment Standard]]="Exception Payment Standard", VLOOKUP($A18, 'Hi-Opp only SAFMR'!$A$1:$M$139, 13), 'NYC FMR'!J$2)</f>
        <v>6384</v>
      </c>
    </row>
    <row r="19" spans="1:13" x14ac:dyDescent="0.25">
      <c r="A19" s="25">
        <v>10020</v>
      </c>
      <c r="B19" s="25" t="s">
        <v>2</v>
      </c>
      <c r="C19" s="25" t="str">
        <f>IF(Table2476[[#This Row],[High Opportunity]]="High Opportunity", VLOOKUP(A19, 'Hi-Opp only SAFMR'!$A$1:$M$139, 3), "Payment Standard")</f>
        <v>Exception Payment Standard</v>
      </c>
      <c r="D19" s="26">
        <f>IF(Table2476[[#This Row],[Payment Standard]]="Exception Payment Standard", VLOOKUP($A19, 'Hi-Opp only SAFMR'!$A$1:$M$139, 4), 'NYC FMR'!A$2)</f>
        <v>2242.5</v>
      </c>
      <c r="E19" s="26">
        <f>IF(Table2476[[#This Row],[Payment Standard]]="Exception Payment Standard", VLOOKUP($A19, 'Hi-Opp only SAFMR'!$A$1:$M$139, 5), 'NYC FMR'!B$2)</f>
        <v>2990</v>
      </c>
      <c r="F19" s="26">
        <f>IF(Table2476[[#This Row],[Payment Standard]]="Exception Payment Standard", VLOOKUP($A19, 'Hi-Opp only SAFMR'!$A$1:$M$139, 6), 'NYC FMR'!C$2)</f>
        <v>3070</v>
      </c>
      <c r="G19" s="26">
        <f>IF(Table2476[[#This Row],[Payment Standard]]="Exception Payment Standard", VLOOKUP($A19, 'Hi-Opp only SAFMR'!$A$1:$M$139, 7), 'NYC FMR'!D$2)</f>
        <v>3450</v>
      </c>
      <c r="H19" s="26">
        <f>IF(Table2476[[#This Row],[Payment Standard]]="Exception Payment Standard", VLOOKUP($A19, 'Hi-Opp only SAFMR'!$A$1:$M$139, 8), 'NYC FMR'!E$2)</f>
        <v>4300</v>
      </c>
      <c r="I19" s="26">
        <f>IF(Table2476[[#This Row],[Payment Standard]]="Exception Payment Standard", VLOOKUP($A19, 'Hi-Opp only SAFMR'!$A$1:$M$139, 9), 'NYC FMR'!F$2)</f>
        <v>4640</v>
      </c>
      <c r="J19" s="26">
        <f>IF(Table2476[[#This Row],[Payment Standard]]="Exception Payment Standard", VLOOKUP($A19, 'Hi-Opp only SAFMR'!$A$1:$M$139, 10), 'NYC FMR'!G$2)</f>
        <v>5336</v>
      </c>
      <c r="K19" s="26">
        <f>IF(Table2476[[#This Row],[Payment Standard]]="Exception Payment Standard", VLOOKUP($A19, 'Hi-Opp only SAFMR'!$A$1:$M$139, 11), 'NYC FMR'!H$2)</f>
        <v>6032</v>
      </c>
      <c r="L19" s="26">
        <f>IF(Table2476[[#This Row],[Payment Standard]]="Exception Payment Standard", VLOOKUP($A19, 'Hi-Opp only SAFMR'!$A$1:$M$139, 12), 'NYC FMR'!I$2)</f>
        <v>6728</v>
      </c>
      <c r="M19" s="26">
        <f>IF(Table2476[[#This Row],[Payment Standard]]="Exception Payment Standard", VLOOKUP($A19, 'Hi-Opp only SAFMR'!$A$1:$M$139, 13), 'NYC FMR'!J$2)</f>
        <v>7424</v>
      </c>
    </row>
    <row r="20" spans="1:13" x14ac:dyDescent="0.25">
      <c r="A20" s="25">
        <v>10021</v>
      </c>
      <c r="B20" s="25" t="s">
        <v>2</v>
      </c>
      <c r="C20" s="25" t="str">
        <f>IF(Table2476[[#This Row],[High Opportunity]]="High Opportunity", VLOOKUP(A20, 'Hi-Opp only SAFMR'!$A$1:$M$139, 3), "Payment Standard")</f>
        <v>Exception Payment Standard</v>
      </c>
      <c r="D20" s="26">
        <f>IF(Table2476[[#This Row],[Payment Standard]]="Exception Payment Standard", VLOOKUP($A20, 'Hi-Opp only SAFMR'!$A$1:$M$139, 4), 'NYC FMR'!A$2)</f>
        <v>2685</v>
      </c>
      <c r="E20" s="26">
        <f>IF(Table2476[[#This Row],[Payment Standard]]="Exception Payment Standard", VLOOKUP($A20, 'Hi-Opp only SAFMR'!$A$1:$M$139, 5), 'NYC FMR'!B$2)</f>
        <v>3580</v>
      </c>
      <c r="F20" s="26">
        <f>IF(Table2476[[#This Row],[Payment Standard]]="Exception Payment Standard", VLOOKUP($A20, 'Hi-Opp only SAFMR'!$A$1:$M$139, 6), 'NYC FMR'!C$2)</f>
        <v>3680</v>
      </c>
      <c r="G20" s="26">
        <f>IF(Table2476[[#This Row],[Payment Standard]]="Exception Payment Standard", VLOOKUP($A20, 'Hi-Opp only SAFMR'!$A$1:$M$139, 7), 'NYC FMR'!D$2)</f>
        <v>4130</v>
      </c>
      <c r="H20" s="26">
        <f>IF(Table2476[[#This Row],[Payment Standard]]="Exception Payment Standard", VLOOKUP($A20, 'Hi-Opp only SAFMR'!$A$1:$M$139, 8), 'NYC FMR'!E$2)</f>
        <v>5150</v>
      </c>
      <c r="I20" s="26">
        <f>IF(Table2476[[#This Row],[Payment Standard]]="Exception Payment Standard", VLOOKUP($A20, 'Hi-Opp only SAFMR'!$A$1:$M$139, 9), 'NYC FMR'!F$2)</f>
        <v>5550</v>
      </c>
      <c r="J20" s="26">
        <f>IF(Table2476[[#This Row],[Payment Standard]]="Exception Payment Standard", VLOOKUP($A20, 'Hi-Opp only SAFMR'!$A$1:$M$139, 10), 'NYC FMR'!G$2)</f>
        <v>6382.4999999999991</v>
      </c>
      <c r="K20" s="26">
        <f>IF(Table2476[[#This Row],[Payment Standard]]="Exception Payment Standard", VLOOKUP($A20, 'Hi-Opp only SAFMR'!$A$1:$M$139, 11), 'NYC FMR'!H$2)</f>
        <v>7215</v>
      </c>
      <c r="L20" s="26">
        <f>IF(Table2476[[#This Row],[Payment Standard]]="Exception Payment Standard", VLOOKUP($A20, 'Hi-Opp only SAFMR'!$A$1:$M$139, 12), 'NYC FMR'!I$2)</f>
        <v>8047.5</v>
      </c>
      <c r="M20" s="26">
        <f>IF(Table2476[[#This Row],[Payment Standard]]="Exception Payment Standard", VLOOKUP($A20, 'Hi-Opp only SAFMR'!$A$1:$M$139, 13), 'NYC FMR'!J$2)</f>
        <v>8880</v>
      </c>
    </row>
    <row r="21" spans="1:13" x14ac:dyDescent="0.25">
      <c r="A21" s="25">
        <v>10022</v>
      </c>
      <c r="B21" s="25" t="s">
        <v>2</v>
      </c>
      <c r="C21" s="25" t="str">
        <f>IF(Table2476[[#This Row],[High Opportunity]]="High Opportunity", VLOOKUP(A21, 'Hi-Opp only SAFMR'!$A$1:$M$139, 3), "Payment Standard")</f>
        <v>Exception Payment Standard</v>
      </c>
      <c r="D21" s="26">
        <f>IF(Table2476[[#This Row],[Payment Standard]]="Exception Payment Standard", VLOOKUP($A21, 'Hi-Opp only SAFMR'!$A$1:$M$139, 4), 'NYC FMR'!A$2)</f>
        <v>2685</v>
      </c>
      <c r="E21" s="26">
        <f>IF(Table2476[[#This Row],[Payment Standard]]="Exception Payment Standard", VLOOKUP($A21, 'Hi-Opp only SAFMR'!$A$1:$M$139, 5), 'NYC FMR'!B$2)</f>
        <v>3580</v>
      </c>
      <c r="F21" s="26">
        <f>IF(Table2476[[#This Row],[Payment Standard]]="Exception Payment Standard", VLOOKUP($A21, 'Hi-Opp only SAFMR'!$A$1:$M$139, 6), 'NYC FMR'!C$2)</f>
        <v>3680</v>
      </c>
      <c r="G21" s="26">
        <f>IF(Table2476[[#This Row],[Payment Standard]]="Exception Payment Standard", VLOOKUP($A21, 'Hi-Opp only SAFMR'!$A$1:$M$139, 7), 'NYC FMR'!D$2)</f>
        <v>4130</v>
      </c>
      <c r="H21" s="26">
        <f>IF(Table2476[[#This Row],[Payment Standard]]="Exception Payment Standard", VLOOKUP($A21, 'Hi-Opp only SAFMR'!$A$1:$M$139, 8), 'NYC FMR'!E$2)</f>
        <v>5150</v>
      </c>
      <c r="I21" s="26">
        <f>IF(Table2476[[#This Row],[Payment Standard]]="Exception Payment Standard", VLOOKUP($A21, 'Hi-Opp only SAFMR'!$A$1:$M$139, 9), 'NYC FMR'!F$2)</f>
        <v>5550</v>
      </c>
      <c r="J21" s="26">
        <f>IF(Table2476[[#This Row],[Payment Standard]]="Exception Payment Standard", VLOOKUP($A21, 'Hi-Opp only SAFMR'!$A$1:$M$139, 10), 'NYC FMR'!G$2)</f>
        <v>6382.4999999999991</v>
      </c>
      <c r="K21" s="26">
        <f>IF(Table2476[[#This Row],[Payment Standard]]="Exception Payment Standard", VLOOKUP($A21, 'Hi-Opp only SAFMR'!$A$1:$M$139, 11), 'NYC FMR'!H$2)</f>
        <v>7215</v>
      </c>
      <c r="L21" s="26">
        <f>IF(Table2476[[#This Row],[Payment Standard]]="Exception Payment Standard", VLOOKUP($A21, 'Hi-Opp only SAFMR'!$A$1:$M$139, 12), 'NYC FMR'!I$2)</f>
        <v>8047.5</v>
      </c>
      <c r="M21" s="26">
        <f>IF(Table2476[[#This Row],[Payment Standard]]="Exception Payment Standard", VLOOKUP($A21, 'Hi-Opp only SAFMR'!$A$1:$M$139, 13), 'NYC FMR'!J$2)</f>
        <v>8880</v>
      </c>
    </row>
    <row r="22" spans="1:13" x14ac:dyDescent="0.25">
      <c r="A22" s="25">
        <v>10023</v>
      </c>
      <c r="B22" s="25" t="s">
        <v>2</v>
      </c>
      <c r="C22" s="25" t="str">
        <f>IF(Table2476[[#This Row],[High Opportunity]]="High Opportunity", VLOOKUP(A22, 'Hi-Opp only SAFMR'!$A$1:$M$139, 3), "Payment Standard")</f>
        <v>Exception Payment Standard</v>
      </c>
      <c r="D22" s="26">
        <f>IF(Table2476[[#This Row],[Payment Standard]]="Exception Payment Standard", VLOOKUP($A22, 'Hi-Opp only SAFMR'!$A$1:$M$139, 4), 'NYC FMR'!A$2)</f>
        <v>2595</v>
      </c>
      <c r="E22" s="26">
        <f>IF(Table2476[[#This Row],[Payment Standard]]="Exception Payment Standard", VLOOKUP($A22, 'Hi-Opp only SAFMR'!$A$1:$M$139, 5), 'NYC FMR'!B$2)</f>
        <v>3460</v>
      </c>
      <c r="F22" s="26">
        <f>IF(Table2476[[#This Row],[Payment Standard]]="Exception Payment Standard", VLOOKUP($A22, 'Hi-Opp only SAFMR'!$A$1:$M$139, 6), 'NYC FMR'!C$2)</f>
        <v>3550</v>
      </c>
      <c r="G22" s="26">
        <f>IF(Table2476[[#This Row],[Payment Standard]]="Exception Payment Standard", VLOOKUP($A22, 'Hi-Opp only SAFMR'!$A$1:$M$139, 7), 'NYC FMR'!D$2)</f>
        <v>3990</v>
      </c>
      <c r="H22" s="26">
        <f>IF(Table2476[[#This Row],[Payment Standard]]="Exception Payment Standard", VLOOKUP($A22, 'Hi-Opp only SAFMR'!$A$1:$M$139, 8), 'NYC FMR'!E$2)</f>
        <v>4980</v>
      </c>
      <c r="I22" s="26">
        <f>IF(Table2476[[#This Row],[Payment Standard]]="Exception Payment Standard", VLOOKUP($A22, 'Hi-Opp only SAFMR'!$A$1:$M$139, 9), 'NYC FMR'!F$2)</f>
        <v>5360</v>
      </c>
      <c r="J22" s="26">
        <f>IF(Table2476[[#This Row],[Payment Standard]]="Exception Payment Standard", VLOOKUP($A22, 'Hi-Opp only SAFMR'!$A$1:$M$139, 10), 'NYC FMR'!G$2)</f>
        <v>6163.9999999999991</v>
      </c>
      <c r="K22" s="26">
        <f>IF(Table2476[[#This Row],[Payment Standard]]="Exception Payment Standard", VLOOKUP($A22, 'Hi-Opp only SAFMR'!$A$1:$M$139, 11), 'NYC FMR'!H$2)</f>
        <v>6968</v>
      </c>
      <c r="L22" s="26">
        <f>IF(Table2476[[#This Row],[Payment Standard]]="Exception Payment Standard", VLOOKUP($A22, 'Hi-Opp only SAFMR'!$A$1:$M$139, 12), 'NYC FMR'!I$2)</f>
        <v>7772</v>
      </c>
      <c r="M22" s="26">
        <f>IF(Table2476[[#This Row],[Payment Standard]]="Exception Payment Standard", VLOOKUP($A22, 'Hi-Opp only SAFMR'!$A$1:$M$139, 13), 'NYC FMR'!J$2)</f>
        <v>8576</v>
      </c>
    </row>
    <row r="23" spans="1:13" x14ac:dyDescent="0.25">
      <c r="A23" s="25">
        <v>10024</v>
      </c>
      <c r="B23" s="25" t="s">
        <v>2</v>
      </c>
      <c r="C23" s="25" t="str">
        <f>IF(Table2476[[#This Row],[High Opportunity]]="High Opportunity", VLOOKUP(A23, 'Hi-Opp only SAFMR'!$A$1:$M$139, 3), "Payment Standard")</f>
        <v>Exception Payment Standard</v>
      </c>
      <c r="D23" s="26">
        <f>IF(Table2476[[#This Row],[Payment Standard]]="Exception Payment Standard", VLOOKUP($A23, 'Hi-Opp only SAFMR'!$A$1:$M$139, 4), 'NYC FMR'!A$2)</f>
        <v>2550</v>
      </c>
      <c r="E23" s="26">
        <f>IF(Table2476[[#This Row],[Payment Standard]]="Exception Payment Standard", VLOOKUP($A23, 'Hi-Opp only SAFMR'!$A$1:$M$139, 5), 'NYC FMR'!B$2)</f>
        <v>3400</v>
      </c>
      <c r="F23" s="26">
        <f>IF(Table2476[[#This Row],[Payment Standard]]="Exception Payment Standard", VLOOKUP($A23, 'Hi-Opp only SAFMR'!$A$1:$M$139, 6), 'NYC FMR'!C$2)</f>
        <v>3490</v>
      </c>
      <c r="G23" s="26">
        <f>IF(Table2476[[#This Row],[Payment Standard]]="Exception Payment Standard", VLOOKUP($A23, 'Hi-Opp only SAFMR'!$A$1:$M$139, 7), 'NYC FMR'!D$2)</f>
        <v>3920</v>
      </c>
      <c r="H23" s="26">
        <f>IF(Table2476[[#This Row],[Payment Standard]]="Exception Payment Standard", VLOOKUP($A23, 'Hi-Opp only SAFMR'!$A$1:$M$139, 8), 'NYC FMR'!E$2)</f>
        <v>4890</v>
      </c>
      <c r="I23" s="26">
        <f>IF(Table2476[[#This Row],[Payment Standard]]="Exception Payment Standard", VLOOKUP($A23, 'Hi-Opp only SAFMR'!$A$1:$M$139, 9), 'NYC FMR'!F$2)</f>
        <v>5270</v>
      </c>
      <c r="J23" s="26">
        <f>IF(Table2476[[#This Row],[Payment Standard]]="Exception Payment Standard", VLOOKUP($A23, 'Hi-Opp only SAFMR'!$A$1:$M$139, 10), 'NYC FMR'!G$2)</f>
        <v>6060.4999999999991</v>
      </c>
      <c r="K23" s="26">
        <f>IF(Table2476[[#This Row],[Payment Standard]]="Exception Payment Standard", VLOOKUP($A23, 'Hi-Opp only SAFMR'!$A$1:$M$139, 11), 'NYC FMR'!H$2)</f>
        <v>6851</v>
      </c>
      <c r="L23" s="26">
        <f>IF(Table2476[[#This Row],[Payment Standard]]="Exception Payment Standard", VLOOKUP($A23, 'Hi-Opp only SAFMR'!$A$1:$M$139, 12), 'NYC FMR'!I$2)</f>
        <v>7641.5</v>
      </c>
      <c r="M23" s="26">
        <f>IF(Table2476[[#This Row],[Payment Standard]]="Exception Payment Standard", VLOOKUP($A23, 'Hi-Opp only SAFMR'!$A$1:$M$139, 13), 'NYC FMR'!J$2)</f>
        <v>8432</v>
      </c>
    </row>
    <row r="24" spans="1:13" x14ac:dyDescent="0.25">
      <c r="A24" s="25">
        <v>10025</v>
      </c>
      <c r="B24" s="25" t="s">
        <v>2</v>
      </c>
      <c r="C24" s="25" t="str">
        <f>IF(Table2476[[#This Row],[High Opportunity]]="High Opportunity", VLOOKUP(A24, 'Hi-Opp only SAFMR'!$A$1:$M$139, 3), "Payment Standard")</f>
        <v>HPD Exception Payment Standard</v>
      </c>
      <c r="D24" s="26">
        <f>IF(Table2476[[#This Row],[Payment Standard]]="Exception Payment Standard", VLOOKUP($A24, 'Hi-Opp only SAFMR'!$A$1:$M$139, 4), 'NYC FMR'!A$2)</f>
        <v>1789</v>
      </c>
      <c r="E24" s="26">
        <f>IF(Table2476[[#This Row],[Payment Standard]]="Exception Payment Standard", VLOOKUP($A24, 'Hi-Opp only SAFMR'!$A$1:$M$139, 5), 'NYC FMR'!B$2)</f>
        <v>2386</v>
      </c>
      <c r="F24" s="26">
        <f>IF(Table2476[[#This Row],[Payment Standard]]="Exception Payment Standard", VLOOKUP($A24, 'Hi-Opp only SAFMR'!$A$1:$M$139, 6), 'NYC FMR'!C$2)</f>
        <v>2451</v>
      </c>
      <c r="G24" s="26">
        <f>IF(Table2476[[#This Row],[Payment Standard]]="Exception Payment Standard", VLOOKUP($A24, 'Hi-Opp only SAFMR'!$A$1:$M$139, 7), 'NYC FMR'!D$2)</f>
        <v>2752</v>
      </c>
      <c r="H24" s="26">
        <f>IF(Table2476[[#This Row],[Payment Standard]]="Exception Payment Standard", VLOOKUP($A24, 'Hi-Opp only SAFMR'!$A$1:$M$139, 8), 'NYC FMR'!E$2)</f>
        <v>3434</v>
      </c>
      <c r="I24" s="26">
        <f>IF(Table2476[[#This Row],[Payment Standard]]="Exception Payment Standard", VLOOKUP($A24, 'Hi-Opp only SAFMR'!$A$1:$M$139, 9), 'NYC FMR'!F$2)</f>
        <v>3700</v>
      </c>
      <c r="J24" s="26">
        <f>IF(Table2476[[#This Row],[Payment Standard]]="Exception Payment Standard", VLOOKUP($A24, 'Hi-Opp only SAFMR'!$A$1:$M$139, 10), 'NYC FMR'!G$2)</f>
        <v>4255</v>
      </c>
      <c r="K24" s="26">
        <f>IF(Table2476[[#This Row],[Payment Standard]]="Exception Payment Standard", VLOOKUP($A24, 'Hi-Opp only SAFMR'!$A$1:$M$139, 11), 'NYC FMR'!H$2)</f>
        <v>4810</v>
      </c>
      <c r="L24" s="26">
        <f>IF(Table2476[[#This Row],[Payment Standard]]="Exception Payment Standard", VLOOKUP($A24, 'Hi-Opp only SAFMR'!$A$1:$M$139, 12), 'NYC FMR'!I$2)</f>
        <v>5365</v>
      </c>
      <c r="M24" s="26">
        <f>IF(Table2476[[#This Row],[Payment Standard]]="Exception Payment Standard", VLOOKUP($A24, 'Hi-Opp only SAFMR'!$A$1:$M$139, 13), 'NYC FMR'!J$2)</f>
        <v>5920</v>
      </c>
    </row>
    <row r="25" spans="1:13" x14ac:dyDescent="0.25">
      <c r="A25" s="25">
        <v>10026</v>
      </c>
      <c r="B25" s="25" t="s">
        <v>2</v>
      </c>
      <c r="C25" s="25" t="str">
        <f>IF(Table2476[[#This Row],[High Opportunity]]="High Opportunity", VLOOKUP(A25, 'Hi-Opp only SAFMR'!$A$1:$M$139, 3), "Payment Standard")</f>
        <v>HPD Exception Payment Standard</v>
      </c>
      <c r="D25" s="26">
        <f>IF(Table2476[[#This Row],[Payment Standard]]="Exception Payment Standard", VLOOKUP($A25, 'Hi-Opp only SAFMR'!$A$1:$M$139, 4), 'NYC FMR'!A$2)</f>
        <v>1789</v>
      </c>
      <c r="E25" s="26">
        <f>IF(Table2476[[#This Row],[Payment Standard]]="Exception Payment Standard", VLOOKUP($A25, 'Hi-Opp only SAFMR'!$A$1:$M$139, 5), 'NYC FMR'!B$2)</f>
        <v>2386</v>
      </c>
      <c r="F25" s="26">
        <f>IF(Table2476[[#This Row],[Payment Standard]]="Exception Payment Standard", VLOOKUP($A25, 'Hi-Opp only SAFMR'!$A$1:$M$139, 6), 'NYC FMR'!C$2)</f>
        <v>2451</v>
      </c>
      <c r="G25" s="26">
        <f>IF(Table2476[[#This Row],[Payment Standard]]="Exception Payment Standard", VLOOKUP($A25, 'Hi-Opp only SAFMR'!$A$1:$M$139, 7), 'NYC FMR'!D$2)</f>
        <v>2752</v>
      </c>
      <c r="H25" s="26">
        <f>IF(Table2476[[#This Row],[Payment Standard]]="Exception Payment Standard", VLOOKUP($A25, 'Hi-Opp only SAFMR'!$A$1:$M$139, 8), 'NYC FMR'!E$2)</f>
        <v>3434</v>
      </c>
      <c r="I25" s="26">
        <f>IF(Table2476[[#This Row],[Payment Standard]]="Exception Payment Standard", VLOOKUP($A25, 'Hi-Opp only SAFMR'!$A$1:$M$139, 9), 'NYC FMR'!F$2)</f>
        <v>3700</v>
      </c>
      <c r="J25" s="26">
        <f>IF(Table2476[[#This Row],[Payment Standard]]="Exception Payment Standard", VLOOKUP($A25, 'Hi-Opp only SAFMR'!$A$1:$M$139, 10), 'NYC FMR'!G$2)</f>
        <v>4255</v>
      </c>
      <c r="K25" s="26">
        <f>IF(Table2476[[#This Row],[Payment Standard]]="Exception Payment Standard", VLOOKUP($A25, 'Hi-Opp only SAFMR'!$A$1:$M$139, 11), 'NYC FMR'!H$2)</f>
        <v>4810</v>
      </c>
      <c r="L25" s="26">
        <f>IF(Table2476[[#This Row],[Payment Standard]]="Exception Payment Standard", VLOOKUP($A25, 'Hi-Opp only SAFMR'!$A$1:$M$139, 12), 'NYC FMR'!I$2)</f>
        <v>5365</v>
      </c>
      <c r="M25" s="26">
        <f>IF(Table2476[[#This Row],[Payment Standard]]="Exception Payment Standard", VLOOKUP($A25, 'Hi-Opp only SAFMR'!$A$1:$M$139, 13), 'NYC FMR'!J$2)</f>
        <v>5920</v>
      </c>
    </row>
    <row r="26" spans="1:13" x14ac:dyDescent="0.25">
      <c r="A26" s="25">
        <v>10027</v>
      </c>
      <c r="B26" s="25"/>
      <c r="C26" s="25" t="str">
        <f>IF(Table2476[[#This Row],[High Opportunity]]="High Opportunity", VLOOKUP(A26, 'Hi-Opp only SAFMR'!$A$1:$M$139, 3), "Payment Standard")</f>
        <v>Payment Standard</v>
      </c>
      <c r="D26" s="26">
        <f>IF(Table2476[[#This Row],[Payment Standard]]="Exception Payment Standard", VLOOKUP($A26, 'Hi-Opp only SAFMR'!$A$1:$M$139, 4), 'NYC FMR'!A$2)</f>
        <v>1789</v>
      </c>
      <c r="E26" s="26">
        <f>IF(Table2476[[#This Row],[Payment Standard]]="Exception Payment Standard", VLOOKUP($A26, 'Hi-Opp only SAFMR'!$A$1:$M$139, 5), 'NYC FMR'!B$2)</f>
        <v>2386</v>
      </c>
      <c r="F26" s="26">
        <f>IF(Table2476[[#This Row],[Payment Standard]]="Exception Payment Standard", VLOOKUP($A26, 'Hi-Opp only SAFMR'!$A$1:$M$139, 6), 'NYC FMR'!C$2)</f>
        <v>2451</v>
      </c>
      <c r="G26" s="26">
        <f>IF(Table2476[[#This Row],[Payment Standard]]="Exception Payment Standard", VLOOKUP($A26, 'Hi-Opp only SAFMR'!$A$1:$M$139, 7), 'NYC FMR'!D$2)</f>
        <v>2752</v>
      </c>
      <c r="H26" s="26">
        <f>IF(Table2476[[#This Row],[Payment Standard]]="Exception Payment Standard", VLOOKUP($A26, 'Hi-Opp only SAFMR'!$A$1:$M$139, 8), 'NYC FMR'!E$2)</f>
        <v>3434</v>
      </c>
      <c r="I26" s="26">
        <f>IF(Table2476[[#This Row],[Payment Standard]]="Exception Payment Standard", VLOOKUP($A26, 'Hi-Opp only SAFMR'!$A$1:$M$139, 9), 'NYC FMR'!F$2)</f>
        <v>3700</v>
      </c>
      <c r="J26" s="26">
        <f>IF(Table2476[[#This Row],[Payment Standard]]="Exception Payment Standard", VLOOKUP($A26, 'Hi-Opp only SAFMR'!$A$1:$M$139, 10), 'NYC FMR'!G$2)</f>
        <v>4255</v>
      </c>
      <c r="K26" s="26">
        <f>IF(Table2476[[#This Row],[Payment Standard]]="Exception Payment Standard", VLOOKUP($A26, 'Hi-Opp only SAFMR'!$A$1:$M$139, 11), 'NYC FMR'!H$2)</f>
        <v>4810</v>
      </c>
      <c r="L26" s="26">
        <f>IF(Table2476[[#This Row],[Payment Standard]]="Exception Payment Standard", VLOOKUP($A26, 'Hi-Opp only SAFMR'!$A$1:$M$139, 12), 'NYC FMR'!I$2)</f>
        <v>5365</v>
      </c>
      <c r="M26" s="26">
        <f>IF(Table2476[[#This Row],[Payment Standard]]="Exception Payment Standard", VLOOKUP($A26, 'Hi-Opp only SAFMR'!$A$1:$M$139, 13), 'NYC FMR'!J$2)</f>
        <v>5920</v>
      </c>
    </row>
    <row r="27" spans="1:13" x14ac:dyDescent="0.25">
      <c r="A27" s="25">
        <v>10028</v>
      </c>
      <c r="B27" s="25" t="s">
        <v>2</v>
      </c>
      <c r="C27" s="25" t="str">
        <f>IF(Table2476[[#This Row],[High Opportunity]]="High Opportunity", VLOOKUP(A27, 'Hi-Opp only SAFMR'!$A$1:$M$139, 3), "Payment Standard")</f>
        <v>Exception Payment Standard</v>
      </c>
      <c r="D27" s="26">
        <f>IF(Table2476[[#This Row],[Payment Standard]]="Exception Payment Standard", VLOOKUP($A27, 'Hi-Opp only SAFMR'!$A$1:$M$139, 4), 'NYC FMR'!A$2)</f>
        <v>2685</v>
      </c>
      <c r="E27" s="26">
        <f>IF(Table2476[[#This Row],[Payment Standard]]="Exception Payment Standard", VLOOKUP($A27, 'Hi-Opp only SAFMR'!$A$1:$M$139, 5), 'NYC FMR'!B$2)</f>
        <v>3580</v>
      </c>
      <c r="F27" s="26">
        <f>IF(Table2476[[#This Row],[Payment Standard]]="Exception Payment Standard", VLOOKUP($A27, 'Hi-Opp only SAFMR'!$A$1:$M$139, 6), 'NYC FMR'!C$2)</f>
        <v>3680</v>
      </c>
      <c r="G27" s="26">
        <f>IF(Table2476[[#This Row],[Payment Standard]]="Exception Payment Standard", VLOOKUP($A27, 'Hi-Opp only SAFMR'!$A$1:$M$139, 7), 'NYC FMR'!D$2)</f>
        <v>4130</v>
      </c>
      <c r="H27" s="26">
        <f>IF(Table2476[[#This Row],[Payment Standard]]="Exception Payment Standard", VLOOKUP($A27, 'Hi-Opp only SAFMR'!$A$1:$M$139, 8), 'NYC FMR'!E$2)</f>
        <v>5150</v>
      </c>
      <c r="I27" s="26">
        <f>IF(Table2476[[#This Row],[Payment Standard]]="Exception Payment Standard", VLOOKUP($A27, 'Hi-Opp only SAFMR'!$A$1:$M$139, 9), 'NYC FMR'!F$2)</f>
        <v>5550</v>
      </c>
      <c r="J27" s="26">
        <f>IF(Table2476[[#This Row],[Payment Standard]]="Exception Payment Standard", VLOOKUP($A27, 'Hi-Opp only SAFMR'!$A$1:$M$139, 10), 'NYC FMR'!G$2)</f>
        <v>6382.4999999999991</v>
      </c>
      <c r="K27" s="26">
        <f>IF(Table2476[[#This Row],[Payment Standard]]="Exception Payment Standard", VLOOKUP($A27, 'Hi-Opp only SAFMR'!$A$1:$M$139, 11), 'NYC FMR'!H$2)</f>
        <v>7215</v>
      </c>
      <c r="L27" s="26">
        <f>IF(Table2476[[#This Row],[Payment Standard]]="Exception Payment Standard", VLOOKUP($A27, 'Hi-Opp only SAFMR'!$A$1:$M$139, 12), 'NYC FMR'!I$2)</f>
        <v>8047.5</v>
      </c>
      <c r="M27" s="26">
        <f>IF(Table2476[[#This Row],[Payment Standard]]="Exception Payment Standard", VLOOKUP($A27, 'Hi-Opp only SAFMR'!$A$1:$M$139, 13), 'NYC FMR'!J$2)</f>
        <v>8880</v>
      </c>
    </row>
    <row r="28" spans="1:13" x14ac:dyDescent="0.25">
      <c r="A28" s="25">
        <v>10029</v>
      </c>
      <c r="B28" s="25"/>
      <c r="C28" s="25" t="str">
        <f>IF(Table2476[[#This Row],[High Opportunity]]="High Opportunity", VLOOKUP(A28, 'Hi-Opp only SAFMR'!$A$1:$M$139, 3), "Payment Standard")</f>
        <v>Payment Standard</v>
      </c>
      <c r="D28" s="26">
        <f>IF(Table2476[[#This Row],[Payment Standard]]="Exception Payment Standard", VLOOKUP($A28, 'Hi-Opp only SAFMR'!$A$1:$M$139, 4), 'NYC FMR'!A$2)</f>
        <v>1789</v>
      </c>
      <c r="E28" s="26">
        <f>IF(Table2476[[#This Row],[Payment Standard]]="Exception Payment Standard", VLOOKUP($A28, 'Hi-Opp only SAFMR'!$A$1:$M$139, 5), 'NYC FMR'!B$2)</f>
        <v>2386</v>
      </c>
      <c r="F28" s="26">
        <f>IF(Table2476[[#This Row],[Payment Standard]]="Exception Payment Standard", VLOOKUP($A28, 'Hi-Opp only SAFMR'!$A$1:$M$139, 6), 'NYC FMR'!C$2)</f>
        <v>2451</v>
      </c>
      <c r="G28" s="26">
        <f>IF(Table2476[[#This Row],[Payment Standard]]="Exception Payment Standard", VLOOKUP($A28, 'Hi-Opp only SAFMR'!$A$1:$M$139, 7), 'NYC FMR'!D$2)</f>
        <v>2752</v>
      </c>
      <c r="H28" s="26">
        <f>IF(Table2476[[#This Row],[Payment Standard]]="Exception Payment Standard", VLOOKUP($A28, 'Hi-Opp only SAFMR'!$A$1:$M$139, 8), 'NYC FMR'!E$2)</f>
        <v>3434</v>
      </c>
      <c r="I28" s="26">
        <f>IF(Table2476[[#This Row],[Payment Standard]]="Exception Payment Standard", VLOOKUP($A28, 'Hi-Opp only SAFMR'!$A$1:$M$139, 9), 'NYC FMR'!F$2)</f>
        <v>3700</v>
      </c>
      <c r="J28" s="26">
        <f>IF(Table2476[[#This Row],[Payment Standard]]="Exception Payment Standard", VLOOKUP($A28, 'Hi-Opp only SAFMR'!$A$1:$M$139, 10), 'NYC FMR'!G$2)</f>
        <v>4255</v>
      </c>
      <c r="K28" s="26">
        <f>IF(Table2476[[#This Row],[Payment Standard]]="Exception Payment Standard", VLOOKUP($A28, 'Hi-Opp only SAFMR'!$A$1:$M$139, 11), 'NYC FMR'!H$2)</f>
        <v>4810</v>
      </c>
      <c r="L28" s="26">
        <f>IF(Table2476[[#This Row],[Payment Standard]]="Exception Payment Standard", VLOOKUP($A28, 'Hi-Opp only SAFMR'!$A$1:$M$139, 12), 'NYC FMR'!I$2)</f>
        <v>5365</v>
      </c>
      <c r="M28" s="26">
        <f>IF(Table2476[[#This Row],[Payment Standard]]="Exception Payment Standard", VLOOKUP($A28, 'Hi-Opp only SAFMR'!$A$1:$M$139, 13), 'NYC FMR'!J$2)</f>
        <v>5920</v>
      </c>
    </row>
    <row r="29" spans="1:13" x14ac:dyDescent="0.25">
      <c r="A29" s="25">
        <v>10030</v>
      </c>
      <c r="B29" s="25"/>
      <c r="C29" s="25" t="str">
        <f>IF(Table2476[[#This Row],[High Opportunity]]="High Opportunity", VLOOKUP(A29, 'Hi-Opp only SAFMR'!$A$1:$M$139, 3), "Payment Standard")</f>
        <v>Payment Standard</v>
      </c>
      <c r="D29" s="26">
        <f>IF(Table2476[[#This Row],[Payment Standard]]="Exception Payment Standard", VLOOKUP($A29, 'Hi-Opp only SAFMR'!$A$1:$M$139, 4), 'NYC FMR'!A$2)</f>
        <v>1789</v>
      </c>
      <c r="E29" s="26">
        <f>IF(Table2476[[#This Row],[Payment Standard]]="Exception Payment Standard", VLOOKUP($A29, 'Hi-Opp only SAFMR'!$A$1:$M$139, 5), 'NYC FMR'!B$2)</f>
        <v>2386</v>
      </c>
      <c r="F29" s="26">
        <f>IF(Table2476[[#This Row],[Payment Standard]]="Exception Payment Standard", VLOOKUP($A29, 'Hi-Opp only SAFMR'!$A$1:$M$139, 6), 'NYC FMR'!C$2)</f>
        <v>2451</v>
      </c>
      <c r="G29" s="26">
        <f>IF(Table2476[[#This Row],[Payment Standard]]="Exception Payment Standard", VLOOKUP($A29, 'Hi-Opp only SAFMR'!$A$1:$M$139, 7), 'NYC FMR'!D$2)</f>
        <v>2752</v>
      </c>
      <c r="H29" s="26">
        <f>IF(Table2476[[#This Row],[Payment Standard]]="Exception Payment Standard", VLOOKUP($A29, 'Hi-Opp only SAFMR'!$A$1:$M$139, 8), 'NYC FMR'!E$2)</f>
        <v>3434</v>
      </c>
      <c r="I29" s="26">
        <f>IF(Table2476[[#This Row],[Payment Standard]]="Exception Payment Standard", VLOOKUP($A29, 'Hi-Opp only SAFMR'!$A$1:$M$139, 9), 'NYC FMR'!F$2)</f>
        <v>3700</v>
      </c>
      <c r="J29" s="26">
        <f>IF(Table2476[[#This Row],[Payment Standard]]="Exception Payment Standard", VLOOKUP($A29, 'Hi-Opp only SAFMR'!$A$1:$M$139, 10), 'NYC FMR'!G$2)</f>
        <v>4255</v>
      </c>
      <c r="K29" s="26">
        <f>IF(Table2476[[#This Row],[Payment Standard]]="Exception Payment Standard", VLOOKUP($A29, 'Hi-Opp only SAFMR'!$A$1:$M$139, 11), 'NYC FMR'!H$2)</f>
        <v>4810</v>
      </c>
      <c r="L29" s="26">
        <f>IF(Table2476[[#This Row],[Payment Standard]]="Exception Payment Standard", VLOOKUP($A29, 'Hi-Opp only SAFMR'!$A$1:$M$139, 12), 'NYC FMR'!I$2)</f>
        <v>5365</v>
      </c>
      <c r="M29" s="26">
        <f>IF(Table2476[[#This Row],[Payment Standard]]="Exception Payment Standard", VLOOKUP($A29, 'Hi-Opp only SAFMR'!$A$1:$M$139, 13), 'NYC FMR'!J$2)</f>
        <v>5920</v>
      </c>
    </row>
    <row r="30" spans="1:13" x14ac:dyDescent="0.25">
      <c r="A30" s="25">
        <v>10031</v>
      </c>
      <c r="B30" s="25"/>
      <c r="C30" s="25" t="str">
        <f>IF(Table2476[[#This Row],[High Opportunity]]="High Opportunity", VLOOKUP(A30, 'Hi-Opp only SAFMR'!$A$1:$M$139, 3), "Payment Standard")</f>
        <v>Payment Standard</v>
      </c>
      <c r="D30" s="26">
        <f>IF(Table2476[[#This Row],[Payment Standard]]="Exception Payment Standard", VLOOKUP($A30, 'Hi-Opp only SAFMR'!$A$1:$M$139, 4), 'NYC FMR'!A$2)</f>
        <v>1789</v>
      </c>
      <c r="E30" s="26">
        <f>IF(Table2476[[#This Row],[Payment Standard]]="Exception Payment Standard", VLOOKUP($A30, 'Hi-Opp only SAFMR'!$A$1:$M$139, 5), 'NYC FMR'!B$2)</f>
        <v>2386</v>
      </c>
      <c r="F30" s="26">
        <f>IF(Table2476[[#This Row],[Payment Standard]]="Exception Payment Standard", VLOOKUP($A30, 'Hi-Opp only SAFMR'!$A$1:$M$139, 6), 'NYC FMR'!C$2)</f>
        <v>2451</v>
      </c>
      <c r="G30" s="26">
        <f>IF(Table2476[[#This Row],[Payment Standard]]="Exception Payment Standard", VLOOKUP($A30, 'Hi-Opp only SAFMR'!$A$1:$M$139, 7), 'NYC FMR'!D$2)</f>
        <v>2752</v>
      </c>
      <c r="H30" s="26">
        <f>IF(Table2476[[#This Row],[Payment Standard]]="Exception Payment Standard", VLOOKUP($A30, 'Hi-Opp only SAFMR'!$A$1:$M$139, 8), 'NYC FMR'!E$2)</f>
        <v>3434</v>
      </c>
      <c r="I30" s="26">
        <f>IF(Table2476[[#This Row],[Payment Standard]]="Exception Payment Standard", VLOOKUP($A30, 'Hi-Opp only SAFMR'!$A$1:$M$139, 9), 'NYC FMR'!F$2)</f>
        <v>3700</v>
      </c>
      <c r="J30" s="26">
        <f>IF(Table2476[[#This Row],[Payment Standard]]="Exception Payment Standard", VLOOKUP($A30, 'Hi-Opp only SAFMR'!$A$1:$M$139, 10), 'NYC FMR'!G$2)</f>
        <v>4255</v>
      </c>
      <c r="K30" s="26">
        <f>IF(Table2476[[#This Row],[Payment Standard]]="Exception Payment Standard", VLOOKUP($A30, 'Hi-Opp only SAFMR'!$A$1:$M$139, 11), 'NYC FMR'!H$2)</f>
        <v>4810</v>
      </c>
      <c r="L30" s="26">
        <f>IF(Table2476[[#This Row],[Payment Standard]]="Exception Payment Standard", VLOOKUP($A30, 'Hi-Opp only SAFMR'!$A$1:$M$139, 12), 'NYC FMR'!I$2)</f>
        <v>5365</v>
      </c>
      <c r="M30" s="26">
        <f>IF(Table2476[[#This Row],[Payment Standard]]="Exception Payment Standard", VLOOKUP($A30, 'Hi-Opp only SAFMR'!$A$1:$M$139, 13), 'NYC FMR'!J$2)</f>
        <v>5920</v>
      </c>
    </row>
    <row r="31" spans="1:13" x14ac:dyDescent="0.25">
      <c r="A31" s="25">
        <v>10032</v>
      </c>
      <c r="B31" s="25"/>
      <c r="C31" s="25" t="str">
        <f>IF(Table2476[[#This Row],[High Opportunity]]="High Opportunity", VLOOKUP(A31, 'Hi-Opp only SAFMR'!$A$1:$M$139, 3), "Payment Standard")</f>
        <v>Payment Standard</v>
      </c>
      <c r="D31" s="26">
        <f>IF(Table2476[[#This Row],[Payment Standard]]="Exception Payment Standard", VLOOKUP($A31, 'Hi-Opp only SAFMR'!$A$1:$M$139, 4), 'NYC FMR'!A$2)</f>
        <v>1789</v>
      </c>
      <c r="E31" s="26">
        <f>IF(Table2476[[#This Row],[Payment Standard]]="Exception Payment Standard", VLOOKUP($A31, 'Hi-Opp only SAFMR'!$A$1:$M$139, 5), 'NYC FMR'!B$2)</f>
        <v>2386</v>
      </c>
      <c r="F31" s="26">
        <f>IF(Table2476[[#This Row],[Payment Standard]]="Exception Payment Standard", VLOOKUP($A31, 'Hi-Opp only SAFMR'!$A$1:$M$139, 6), 'NYC FMR'!C$2)</f>
        <v>2451</v>
      </c>
      <c r="G31" s="26">
        <f>IF(Table2476[[#This Row],[Payment Standard]]="Exception Payment Standard", VLOOKUP($A31, 'Hi-Opp only SAFMR'!$A$1:$M$139, 7), 'NYC FMR'!D$2)</f>
        <v>2752</v>
      </c>
      <c r="H31" s="26">
        <f>IF(Table2476[[#This Row],[Payment Standard]]="Exception Payment Standard", VLOOKUP($A31, 'Hi-Opp only SAFMR'!$A$1:$M$139, 8), 'NYC FMR'!E$2)</f>
        <v>3434</v>
      </c>
      <c r="I31" s="26">
        <f>IF(Table2476[[#This Row],[Payment Standard]]="Exception Payment Standard", VLOOKUP($A31, 'Hi-Opp only SAFMR'!$A$1:$M$139, 9), 'NYC FMR'!F$2)</f>
        <v>3700</v>
      </c>
      <c r="J31" s="26">
        <f>IF(Table2476[[#This Row],[Payment Standard]]="Exception Payment Standard", VLOOKUP($A31, 'Hi-Opp only SAFMR'!$A$1:$M$139, 10), 'NYC FMR'!G$2)</f>
        <v>4255</v>
      </c>
      <c r="K31" s="26">
        <f>IF(Table2476[[#This Row],[Payment Standard]]="Exception Payment Standard", VLOOKUP($A31, 'Hi-Opp only SAFMR'!$A$1:$M$139, 11), 'NYC FMR'!H$2)</f>
        <v>4810</v>
      </c>
      <c r="L31" s="26">
        <f>IF(Table2476[[#This Row],[Payment Standard]]="Exception Payment Standard", VLOOKUP($A31, 'Hi-Opp only SAFMR'!$A$1:$M$139, 12), 'NYC FMR'!I$2)</f>
        <v>5365</v>
      </c>
      <c r="M31" s="26">
        <f>IF(Table2476[[#This Row],[Payment Standard]]="Exception Payment Standard", VLOOKUP($A31, 'Hi-Opp only SAFMR'!$A$1:$M$139, 13), 'NYC FMR'!J$2)</f>
        <v>5920</v>
      </c>
    </row>
    <row r="32" spans="1:13" x14ac:dyDescent="0.25">
      <c r="A32" s="25">
        <v>10033</v>
      </c>
      <c r="B32" s="25" t="s">
        <v>2</v>
      </c>
      <c r="C32" s="25" t="str">
        <f>IF(Table2476[[#This Row],[High Opportunity]]="High Opportunity", VLOOKUP(A32, 'Hi-Opp only SAFMR'!$A$1:$M$139, 3), "Payment Standard")</f>
        <v>HPD Exception Payment Standard</v>
      </c>
      <c r="D32" s="26">
        <f>IF(Table2476[[#This Row],[Payment Standard]]="Exception Payment Standard", VLOOKUP($A32, 'Hi-Opp only SAFMR'!$A$1:$M$139, 4), 'NYC FMR'!A$2)</f>
        <v>1789</v>
      </c>
      <c r="E32" s="26">
        <f>IF(Table2476[[#This Row],[Payment Standard]]="Exception Payment Standard", VLOOKUP($A32, 'Hi-Opp only SAFMR'!$A$1:$M$139, 5), 'NYC FMR'!B$2)</f>
        <v>2386</v>
      </c>
      <c r="F32" s="26">
        <f>IF(Table2476[[#This Row],[Payment Standard]]="Exception Payment Standard", VLOOKUP($A32, 'Hi-Opp only SAFMR'!$A$1:$M$139, 6), 'NYC FMR'!C$2)</f>
        <v>2451</v>
      </c>
      <c r="G32" s="26">
        <f>IF(Table2476[[#This Row],[Payment Standard]]="Exception Payment Standard", VLOOKUP($A32, 'Hi-Opp only SAFMR'!$A$1:$M$139, 7), 'NYC FMR'!D$2)</f>
        <v>2752</v>
      </c>
      <c r="H32" s="26">
        <f>IF(Table2476[[#This Row],[Payment Standard]]="Exception Payment Standard", VLOOKUP($A32, 'Hi-Opp only SAFMR'!$A$1:$M$139, 8), 'NYC FMR'!E$2)</f>
        <v>3434</v>
      </c>
      <c r="I32" s="26">
        <f>IF(Table2476[[#This Row],[Payment Standard]]="Exception Payment Standard", VLOOKUP($A32, 'Hi-Opp only SAFMR'!$A$1:$M$139, 9), 'NYC FMR'!F$2)</f>
        <v>3700</v>
      </c>
      <c r="J32" s="26">
        <f>IF(Table2476[[#This Row],[Payment Standard]]="Exception Payment Standard", VLOOKUP($A32, 'Hi-Opp only SAFMR'!$A$1:$M$139, 10), 'NYC FMR'!G$2)</f>
        <v>4255</v>
      </c>
      <c r="K32" s="26">
        <f>IF(Table2476[[#This Row],[Payment Standard]]="Exception Payment Standard", VLOOKUP($A32, 'Hi-Opp only SAFMR'!$A$1:$M$139, 11), 'NYC FMR'!H$2)</f>
        <v>4810</v>
      </c>
      <c r="L32" s="26">
        <f>IF(Table2476[[#This Row],[Payment Standard]]="Exception Payment Standard", VLOOKUP($A32, 'Hi-Opp only SAFMR'!$A$1:$M$139, 12), 'NYC FMR'!I$2)</f>
        <v>5365</v>
      </c>
      <c r="M32" s="26">
        <f>IF(Table2476[[#This Row],[Payment Standard]]="Exception Payment Standard", VLOOKUP($A32, 'Hi-Opp only SAFMR'!$A$1:$M$139, 13), 'NYC FMR'!J$2)</f>
        <v>5920</v>
      </c>
    </row>
    <row r="33" spans="1:13" x14ac:dyDescent="0.25">
      <c r="A33" s="25">
        <v>10034</v>
      </c>
      <c r="B33" s="25" t="s">
        <v>2</v>
      </c>
      <c r="C33" s="25" t="str">
        <f>IF(Table2476[[#This Row],[High Opportunity]]="High Opportunity", VLOOKUP(A33, 'Hi-Opp only SAFMR'!$A$1:$M$139, 3), "Payment Standard")</f>
        <v>HPD Exception Payment Standard</v>
      </c>
      <c r="D33" s="26">
        <f>IF(Table2476[[#This Row],[Payment Standard]]="Exception Payment Standard", VLOOKUP($A33, 'Hi-Opp only SAFMR'!$A$1:$M$139, 4), 'NYC FMR'!A$2)</f>
        <v>1789</v>
      </c>
      <c r="E33" s="26">
        <f>IF(Table2476[[#This Row],[Payment Standard]]="Exception Payment Standard", VLOOKUP($A33, 'Hi-Opp only SAFMR'!$A$1:$M$139, 5), 'NYC FMR'!B$2)</f>
        <v>2386</v>
      </c>
      <c r="F33" s="26">
        <f>IF(Table2476[[#This Row],[Payment Standard]]="Exception Payment Standard", VLOOKUP($A33, 'Hi-Opp only SAFMR'!$A$1:$M$139, 6), 'NYC FMR'!C$2)</f>
        <v>2451</v>
      </c>
      <c r="G33" s="26">
        <f>IF(Table2476[[#This Row],[Payment Standard]]="Exception Payment Standard", VLOOKUP($A33, 'Hi-Opp only SAFMR'!$A$1:$M$139, 7), 'NYC FMR'!D$2)</f>
        <v>2752</v>
      </c>
      <c r="H33" s="26">
        <f>IF(Table2476[[#This Row],[Payment Standard]]="Exception Payment Standard", VLOOKUP($A33, 'Hi-Opp only SAFMR'!$A$1:$M$139, 8), 'NYC FMR'!E$2)</f>
        <v>3434</v>
      </c>
      <c r="I33" s="26">
        <f>IF(Table2476[[#This Row],[Payment Standard]]="Exception Payment Standard", VLOOKUP($A33, 'Hi-Opp only SAFMR'!$A$1:$M$139, 9), 'NYC FMR'!F$2)</f>
        <v>3700</v>
      </c>
      <c r="J33" s="26">
        <f>IF(Table2476[[#This Row],[Payment Standard]]="Exception Payment Standard", VLOOKUP($A33, 'Hi-Opp only SAFMR'!$A$1:$M$139, 10), 'NYC FMR'!G$2)</f>
        <v>4255</v>
      </c>
      <c r="K33" s="26">
        <f>IF(Table2476[[#This Row],[Payment Standard]]="Exception Payment Standard", VLOOKUP($A33, 'Hi-Opp only SAFMR'!$A$1:$M$139, 11), 'NYC FMR'!H$2)</f>
        <v>4810</v>
      </c>
      <c r="L33" s="26">
        <f>IF(Table2476[[#This Row],[Payment Standard]]="Exception Payment Standard", VLOOKUP($A33, 'Hi-Opp only SAFMR'!$A$1:$M$139, 12), 'NYC FMR'!I$2)</f>
        <v>5365</v>
      </c>
      <c r="M33" s="26">
        <f>IF(Table2476[[#This Row],[Payment Standard]]="Exception Payment Standard", VLOOKUP($A33, 'Hi-Opp only SAFMR'!$A$1:$M$139, 13), 'NYC FMR'!J$2)</f>
        <v>5920</v>
      </c>
    </row>
    <row r="34" spans="1:13" x14ac:dyDescent="0.25">
      <c r="A34" s="25">
        <v>10035</v>
      </c>
      <c r="B34" s="25"/>
      <c r="C34" s="25" t="str">
        <f>IF(Table2476[[#This Row],[High Opportunity]]="High Opportunity", VLOOKUP(A34, 'Hi-Opp only SAFMR'!$A$1:$M$139, 3), "Payment Standard")</f>
        <v>Payment Standard</v>
      </c>
      <c r="D34" s="26">
        <f>IF(Table2476[[#This Row],[Payment Standard]]="Exception Payment Standard", VLOOKUP($A34, 'Hi-Opp only SAFMR'!$A$1:$M$139, 4), 'NYC FMR'!A$2)</f>
        <v>1789</v>
      </c>
      <c r="E34" s="26">
        <f>IF(Table2476[[#This Row],[Payment Standard]]="Exception Payment Standard", VLOOKUP($A34, 'Hi-Opp only SAFMR'!$A$1:$M$139, 5), 'NYC FMR'!B$2)</f>
        <v>2386</v>
      </c>
      <c r="F34" s="26">
        <f>IF(Table2476[[#This Row],[Payment Standard]]="Exception Payment Standard", VLOOKUP($A34, 'Hi-Opp only SAFMR'!$A$1:$M$139, 6), 'NYC FMR'!C$2)</f>
        <v>2451</v>
      </c>
      <c r="G34" s="26">
        <f>IF(Table2476[[#This Row],[Payment Standard]]="Exception Payment Standard", VLOOKUP($A34, 'Hi-Opp only SAFMR'!$A$1:$M$139, 7), 'NYC FMR'!D$2)</f>
        <v>2752</v>
      </c>
      <c r="H34" s="26">
        <f>IF(Table2476[[#This Row],[Payment Standard]]="Exception Payment Standard", VLOOKUP($A34, 'Hi-Opp only SAFMR'!$A$1:$M$139, 8), 'NYC FMR'!E$2)</f>
        <v>3434</v>
      </c>
      <c r="I34" s="26">
        <f>IF(Table2476[[#This Row],[Payment Standard]]="Exception Payment Standard", VLOOKUP($A34, 'Hi-Opp only SAFMR'!$A$1:$M$139, 9), 'NYC FMR'!F$2)</f>
        <v>3700</v>
      </c>
      <c r="J34" s="26">
        <f>IF(Table2476[[#This Row],[Payment Standard]]="Exception Payment Standard", VLOOKUP($A34, 'Hi-Opp only SAFMR'!$A$1:$M$139, 10), 'NYC FMR'!G$2)</f>
        <v>4255</v>
      </c>
      <c r="K34" s="26">
        <f>IF(Table2476[[#This Row],[Payment Standard]]="Exception Payment Standard", VLOOKUP($A34, 'Hi-Opp only SAFMR'!$A$1:$M$139, 11), 'NYC FMR'!H$2)</f>
        <v>4810</v>
      </c>
      <c r="L34" s="26">
        <f>IF(Table2476[[#This Row],[Payment Standard]]="Exception Payment Standard", VLOOKUP($A34, 'Hi-Opp only SAFMR'!$A$1:$M$139, 12), 'NYC FMR'!I$2)</f>
        <v>5365</v>
      </c>
      <c r="M34" s="26">
        <f>IF(Table2476[[#This Row],[Payment Standard]]="Exception Payment Standard", VLOOKUP($A34, 'Hi-Opp only SAFMR'!$A$1:$M$139, 13), 'NYC FMR'!J$2)</f>
        <v>5920</v>
      </c>
    </row>
    <row r="35" spans="1:13" x14ac:dyDescent="0.25">
      <c r="A35" s="25">
        <v>10036</v>
      </c>
      <c r="B35" s="25" t="s">
        <v>2</v>
      </c>
      <c r="C35" s="25" t="str">
        <f>IF(Table2476[[#This Row],[High Opportunity]]="High Opportunity", VLOOKUP(A35, 'Hi-Opp only SAFMR'!$A$1:$M$139, 3), "Payment Standard")</f>
        <v>Exception Payment Standard</v>
      </c>
      <c r="D35" s="26">
        <f>IF(Table2476[[#This Row],[Payment Standard]]="Exception Payment Standard", VLOOKUP($A35, 'Hi-Opp only SAFMR'!$A$1:$M$139, 4), 'NYC FMR'!A$2)</f>
        <v>2467.5</v>
      </c>
      <c r="E35" s="26">
        <f>IF(Table2476[[#This Row],[Payment Standard]]="Exception Payment Standard", VLOOKUP($A35, 'Hi-Opp only SAFMR'!$A$1:$M$139, 5), 'NYC FMR'!B$2)</f>
        <v>3290</v>
      </c>
      <c r="F35" s="26">
        <f>IF(Table2476[[#This Row],[Payment Standard]]="Exception Payment Standard", VLOOKUP($A35, 'Hi-Opp only SAFMR'!$A$1:$M$139, 6), 'NYC FMR'!C$2)</f>
        <v>3380</v>
      </c>
      <c r="G35" s="26">
        <f>IF(Table2476[[#This Row],[Payment Standard]]="Exception Payment Standard", VLOOKUP($A35, 'Hi-Opp only SAFMR'!$A$1:$M$139, 7), 'NYC FMR'!D$2)</f>
        <v>3790</v>
      </c>
      <c r="H35" s="26">
        <f>IF(Table2476[[#This Row],[Payment Standard]]="Exception Payment Standard", VLOOKUP($A35, 'Hi-Opp only SAFMR'!$A$1:$M$139, 8), 'NYC FMR'!E$2)</f>
        <v>4730</v>
      </c>
      <c r="I35" s="26">
        <f>IF(Table2476[[#This Row],[Payment Standard]]="Exception Payment Standard", VLOOKUP($A35, 'Hi-Opp only SAFMR'!$A$1:$M$139, 9), 'NYC FMR'!F$2)</f>
        <v>5100</v>
      </c>
      <c r="J35" s="26">
        <f>IF(Table2476[[#This Row],[Payment Standard]]="Exception Payment Standard", VLOOKUP($A35, 'Hi-Opp only SAFMR'!$A$1:$M$139, 10), 'NYC FMR'!G$2)</f>
        <v>5865</v>
      </c>
      <c r="K35" s="26">
        <f>IF(Table2476[[#This Row],[Payment Standard]]="Exception Payment Standard", VLOOKUP($A35, 'Hi-Opp only SAFMR'!$A$1:$M$139, 11), 'NYC FMR'!H$2)</f>
        <v>6630</v>
      </c>
      <c r="L35" s="26">
        <f>IF(Table2476[[#This Row],[Payment Standard]]="Exception Payment Standard", VLOOKUP($A35, 'Hi-Opp only SAFMR'!$A$1:$M$139, 12), 'NYC FMR'!I$2)</f>
        <v>7395</v>
      </c>
      <c r="M35" s="26">
        <f>IF(Table2476[[#This Row],[Payment Standard]]="Exception Payment Standard", VLOOKUP($A35, 'Hi-Opp only SAFMR'!$A$1:$M$139, 13), 'NYC FMR'!J$2)</f>
        <v>8160</v>
      </c>
    </row>
    <row r="36" spans="1:13" x14ac:dyDescent="0.25">
      <c r="A36" s="25">
        <v>10037</v>
      </c>
      <c r="B36" s="25"/>
      <c r="C36" s="25" t="str">
        <f>IF(Table2476[[#This Row],[High Opportunity]]="High Opportunity", VLOOKUP(A36, 'Hi-Opp only SAFMR'!$A$1:$M$139, 3), "Payment Standard")</f>
        <v>Payment Standard</v>
      </c>
      <c r="D36" s="26">
        <f>IF(Table2476[[#This Row],[Payment Standard]]="Exception Payment Standard", VLOOKUP($A36, 'Hi-Opp only SAFMR'!$A$1:$M$139, 4), 'NYC FMR'!A$2)</f>
        <v>1789</v>
      </c>
      <c r="E36" s="26">
        <f>IF(Table2476[[#This Row],[Payment Standard]]="Exception Payment Standard", VLOOKUP($A36, 'Hi-Opp only SAFMR'!$A$1:$M$139, 5), 'NYC FMR'!B$2)</f>
        <v>2386</v>
      </c>
      <c r="F36" s="26">
        <f>IF(Table2476[[#This Row],[Payment Standard]]="Exception Payment Standard", VLOOKUP($A36, 'Hi-Opp only SAFMR'!$A$1:$M$139, 6), 'NYC FMR'!C$2)</f>
        <v>2451</v>
      </c>
      <c r="G36" s="26">
        <f>IF(Table2476[[#This Row],[Payment Standard]]="Exception Payment Standard", VLOOKUP($A36, 'Hi-Opp only SAFMR'!$A$1:$M$139, 7), 'NYC FMR'!D$2)</f>
        <v>2752</v>
      </c>
      <c r="H36" s="26">
        <f>IF(Table2476[[#This Row],[Payment Standard]]="Exception Payment Standard", VLOOKUP($A36, 'Hi-Opp only SAFMR'!$A$1:$M$139, 8), 'NYC FMR'!E$2)</f>
        <v>3434</v>
      </c>
      <c r="I36" s="26">
        <f>IF(Table2476[[#This Row],[Payment Standard]]="Exception Payment Standard", VLOOKUP($A36, 'Hi-Opp only SAFMR'!$A$1:$M$139, 9), 'NYC FMR'!F$2)</f>
        <v>3700</v>
      </c>
      <c r="J36" s="26">
        <f>IF(Table2476[[#This Row],[Payment Standard]]="Exception Payment Standard", VLOOKUP($A36, 'Hi-Opp only SAFMR'!$A$1:$M$139, 10), 'NYC FMR'!G$2)</f>
        <v>4255</v>
      </c>
      <c r="K36" s="26">
        <f>IF(Table2476[[#This Row],[Payment Standard]]="Exception Payment Standard", VLOOKUP($A36, 'Hi-Opp only SAFMR'!$A$1:$M$139, 11), 'NYC FMR'!H$2)</f>
        <v>4810</v>
      </c>
      <c r="L36" s="26">
        <f>IF(Table2476[[#This Row],[Payment Standard]]="Exception Payment Standard", VLOOKUP($A36, 'Hi-Opp only SAFMR'!$A$1:$M$139, 12), 'NYC FMR'!I$2)</f>
        <v>5365</v>
      </c>
      <c r="M36" s="26">
        <f>IF(Table2476[[#This Row],[Payment Standard]]="Exception Payment Standard", VLOOKUP($A36, 'Hi-Opp only SAFMR'!$A$1:$M$139, 13), 'NYC FMR'!J$2)</f>
        <v>5920</v>
      </c>
    </row>
    <row r="37" spans="1:13" x14ac:dyDescent="0.25">
      <c r="A37" s="25">
        <v>10038</v>
      </c>
      <c r="B37" s="25" t="s">
        <v>2</v>
      </c>
      <c r="C37" s="25" t="str">
        <f>IF(Table2476[[#This Row],[High Opportunity]]="High Opportunity", VLOOKUP(A37, 'Hi-Opp only SAFMR'!$A$1:$M$139, 3), "Payment Standard")</f>
        <v>Exception Payment Standard</v>
      </c>
      <c r="D37" s="26">
        <f>IF(Table2476[[#This Row],[Payment Standard]]="Exception Payment Standard", VLOOKUP($A37, 'Hi-Opp only SAFMR'!$A$1:$M$139, 4), 'NYC FMR'!A$2)</f>
        <v>2685</v>
      </c>
      <c r="E37" s="26">
        <f>IF(Table2476[[#This Row],[Payment Standard]]="Exception Payment Standard", VLOOKUP($A37, 'Hi-Opp only SAFMR'!$A$1:$M$139, 5), 'NYC FMR'!B$2)</f>
        <v>3580</v>
      </c>
      <c r="F37" s="26">
        <f>IF(Table2476[[#This Row],[Payment Standard]]="Exception Payment Standard", VLOOKUP($A37, 'Hi-Opp only SAFMR'!$A$1:$M$139, 6), 'NYC FMR'!C$2)</f>
        <v>3680</v>
      </c>
      <c r="G37" s="26">
        <f>IF(Table2476[[#This Row],[Payment Standard]]="Exception Payment Standard", VLOOKUP($A37, 'Hi-Opp only SAFMR'!$A$1:$M$139, 7), 'NYC FMR'!D$2)</f>
        <v>4130</v>
      </c>
      <c r="H37" s="26">
        <f>IF(Table2476[[#This Row],[Payment Standard]]="Exception Payment Standard", VLOOKUP($A37, 'Hi-Opp only SAFMR'!$A$1:$M$139, 8), 'NYC FMR'!E$2)</f>
        <v>5150</v>
      </c>
      <c r="I37" s="26">
        <f>IF(Table2476[[#This Row],[Payment Standard]]="Exception Payment Standard", VLOOKUP($A37, 'Hi-Opp only SAFMR'!$A$1:$M$139, 9), 'NYC FMR'!F$2)</f>
        <v>5550</v>
      </c>
      <c r="J37" s="26">
        <f>IF(Table2476[[#This Row],[Payment Standard]]="Exception Payment Standard", VLOOKUP($A37, 'Hi-Opp only SAFMR'!$A$1:$M$139, 10), 'NYC FMR'!G$2)</f>
        <v>6382.4999999999991</v>
      </c>
      <c r="K37" s="26">
        <f>IF(Table2476[[#This Row],[Payment Standard]]="Exception Payment Standard", VLOOKUP($A37, 'Hi-Opp only SAFMR'!$A$1:$M$139, 11), 'NYC FMR'!H$2)</f>
        <v>7215</v>
      </c>
      <c r="L37" s="26">
        <f>IF(Table2476[[#This Row],[Payment Standard]]="Exception Payment Standard", VLOOKUP($A37, 'Hi-Opp only SAFMR'!$A$1:$M$139, 12), 'NYC FMR'!I$2)</f>
        <v>8047.5</v>
      </c>
      <c r="M37" s="26">
        <f>IF(Table2476[[#This Row],[Payment Standard]]="Exception Payment Standard", VLOOKUP($A37, 'Hi-Opp only SAFMR'!$A$1:$M$139, 13), 'NYC FMR'!J$2)</f>
        <v>8880</v>
      </c>
    </row>
    <row r="38" spans="1:13" x14ac:dyDescent="0.25">
      <c r="A38" s="25">
        <v>10039</v>
      </c>
      <c r="B38" s="25"/>
      <c r="C38" s="25" t="str">
        <f>IF(Table2476[[#This Row],[High Opportunity]]="High Opportunity", VLOOKUP(A38, 'Hi-Opp only SAFMR'!$A$1:$M$139, 3), "Payment Standard")</f>
        <v>Payment Standard</v>
      </c>
      <c r="D38" s="26">
        <f>IF(Table2476[[#This Row],[Payment Standard]]="Exception Payment Standard", VLOOKUP($A38, 'Hi-Opp only SAFMR'!$A$1:$M$139, 4), 'NYC FMR'!A$2)</f>
        <v>1789</v>
      </c>
      <c r="E38" s="26">
        <f>IF(Table2476[[#This Row],[Payment Standard]]="Exception Payment Standard", VLOOKUP($A38, 'Hi-Opp only SAFMR'!$A$1:$M$139, 5), 'NYC FMR'!B$2)</f>
        <v>2386</v>
      </c>
      <c r="F38" s="26">
        <f>IF(Table2476[[#This Row],[Payment Standard]]="Exception Payment Standard", VLOOKUP($A38, 'Hi-Opp only SAFMR'!$A$1:$M$139, 6), 'NYC FMR'!C$2)</f>
        <v>2451</v>
      </c>
      <c r="G38" s="26">
        <f>IF(Table2476[[#This Row],[Payment Standard]]="Exception Payment Standard", VLOOKUP($A38, 'Hi-Opp only SAFMR'!$A$1:$M$139, 7), 'NYC FMR'!D$2)</f>
        <v>2752</v>
      </c>
      <c r="H38" s="26">
        <f>IF(Table2476[[#This Row],[Payment Standard]]="Exception Payment Standard", VLOOKUP($A38, 'Hi-Opp only SAFMR'!$A$1:$M$139, 8), 'NYC FMR'!E$2)</f>
        <v>3434</v>
      </c>
      <c r="I38" s="26">
        <f>IF(Table2476[[#This Row],[Payment Standard]]="Exception Payment Standard", VLOOKUP($A38, 'Hi-Opp only SAFMR'!$A$1:$M$139, 9), 'NYC FMR'!F$2)</f>
        <v>3700</v>
      </c>
      <c r="J38" s="26">
        <f>IF(Table2476[[#This Row],[Payment Standard]]="Exception Payment Standard", VLOOKUP($A38, 'Hi-Opp only SAFMR'!$A$1:$M$139, 10), 'NYC FMR'!G$2)</f>
        <v>4255</v>
      </c>
      <c r="K38" s="26">
        <f>IF(Table2476[[#This Row],[Payment Standard]]="Exception Payment Standard", VLOOKUP($A38, 'Hi-Opp only SAFMR'!$A$1:$M$139, 11), 'NYC FMR'!H$2)</f>
        <v>4810</v>
      </c>
      <c r="L38" s="26">
        <f>IF(Table2476[[#This Row],[Payment Standard]]="Exception Payment Standard", VLOOKUP($A38, 'Hi-Opp only SAFMR'!$A$1:$M$139, 12), 'NYC FMR'!I$2)</f>
        <v>5365</v>
      </c>
      <c r="M38" s="26">
        <f>IF(Table2476[[#This Row],[Payment Standard]]="Exception Payment Standard", VLOOKUP($A38, 'Hi-Opp only SAFMR'!$A$1:$M$139, 13), 'NYC FMR'!J$2)</f>
        <v>5920</v>
      </c>
    </row>
    <row r="39" spans="1:13" x14ac:dyDescent="0.25">
      <c r="A39" s="25">
        <v>10040</v>
      </c>
      <c r="B39" s="25" t="s">
        <v>2</v>
      </c>
      <c r="C39" s="25" t="str">
        <f>IF(Table2476[[#This Row],[High Opportunity]]="High Opportunity", VLOOKUP(A39, 'Hi-Opp only SAFMR'!$A$1:$M$139, 3), "Payment Standard")</f>
        <v>HPD Exception Payment Standard</v>
      </c>
      <c r="D39" s="26">
        <f>IF(Table2476[[#This Row],[Payment Standard]]="Exception Payment Standard", VLOOKUP($A39, 'Hi-Opp only SAFMR'!$A$1:$M$139, 4), 'NYC FMR'!A$2)</f>
        <v>1789</v>
      </c>
      <c r="E39" s="26">
        <f>IF(Table2476[[#This Row],[Payment Standard]]="Exception Payment Standard", VLOOKUP($A39, 'Hi-Opp only SAFMR'!$A$1:$M$139, 5), 'NYC FMR'!B$2)</f>
        <v>2386</v>
      </c>
      <c r="F39" s="26">
        <f>IF(Table2476[[#This Row],[Payment Standard]]="Exception Payment Standard", VLOOKUP($A39, 'Hi-Opp only SAFMR'!$A$1:$M$139, 6), 'NYC FMR'!C$2)</f>
        <v>2451</v>
      </c>
      <c r="G39" s="26">
        <f>IF(Table2476[[#This Row],[Payment Standard]]="Exception Payment Standard", VLOOKUP($A39, 'Hi-Opp only SAFMR'!$A$1:$M$139, 7), 'NYC FMR'!D$2)</f>
        <v>2752</v>
      </c>
      <c r="H39" s="26">
        <f>IF(Table2476[[#This Row],[Payment Standard]]="Exception Payment Standard", VLOOKUP($A39, 'Hi-Opp only SAFMR'!$A$1:$M$139, 8), 'NYC FMR'!E$2)</f>
        <v>3434</v>
      </c>
      <c r="I39" s="26">
        <f>IF(Table2476[[#This Row],[Payment Standard]]="Exception Payment Standard", VLOOKUP($A39, 'Hi-Opp only SAFMR'!$A$1:$M$139, 9), 'NYC FMR'!F$2)</f>
        <v>3700</v>
      </c>
      <c r="J39" s="26">
        <f>IF(Table2476[[#This Row],[Payment Standard]]="Exception Payment Standard", VLOOKUP($A39, 'Hi-Opp only SAFMR'!$A$1:$M$139, 10), 'NYC FMR'!G$2)</f>
        <v>4255</v>
      </c>
      <c r="K39" s="26">
        <f>IF(Table2476[[#This Row],[Payment Standard]]="Exception Payment Standard", VLOOKUP($A39, 'Hi-Opp only SAFMR'!$A$1:$M$139, 11), 'NYC FMR'!H$2)</f>
        <v>4810</v>
      </c>
      <c r="L39" s="26">
        <f>IF(Table2476[[#This Row],[Payment Standard]]="Exception Payment Standard", VLOOKUP($A39, 'Hi-Opp only SAFMR'!$A$1:$M$139, 12), 'NYC FMR'!I$2)</f>
        <v>5365</v>
      </c>
      <c r="M39" s="26">
        <f>IF(Table2476[[#This Row],[Payment Standard]]="Exception Payment Standard", VLOOKUP($A39, 'Hi-Opp only SAFMR'!$A$1:$M$139, 13), 'NYC FMR'!J$2)</f>
        <v>5920</v>
      </c>
    </row>
    <row r="40" spans="1:13" x14ac:dyDescent="0.25">
      <c r="A40" s="25">
        <v>10044</v>
      </c>
      <c r="B40" s="25" t="s">
        <v>2</v>
      </c>
      <c r="C40" s="25" t="str">
        <f>IF(Table2476[[#This Row],[High Opportunity]]="High Opportunity", VLOOKUP(A40, 'Hi-Opp only SAFMR'!$A$1:$M$139, 3), "Payment Standard")</f>
        <v>Exception Payment Standard</v>
      </c>
      <c r="D40" s="26">
        <f>IF(Table2476[[#This Row],[Payment Standard]]="Exception Payment Standard", VLOOKUP($A40, 'Hi-Opp only SAFMR'!$A$1:$M$139, 4), 'NYC FMR'!A$2)</f>
        <v>2685</v>
      </c>
      <c r="E40" s="26">
        <f>IF(Table2476[[#This Row],[Payment Standard]]="Exception Payment Standard", VLOOKUP($A40, 'Hi-Opp only SAFMR'!$A$1:$M$139, 5), 'NYC FMR'!B$2)</f>
        <v>3580</v>
      </c>
      <c r="F40" s="26">
        <f>IF(Table2476[[#This Row],[Payment Standard]]="Exception Payment Standard", VLOOKUP($A40, 'Hi-Opp only SAFMR'!$A$1:$M$139, 6), 'NYC FMR'!C$2)</f>
        <v>3680</v>
      </c>
      <c r="G40" s="26">
        <f>IF(Table2476[[#This Row],[Payment Standard]]="Exception Payment Standard", VLOOKUP($A40, 'Hi-Opp only SAFMR'!$A$1:$M$139, 7), 'NYC FMR'!D$2)</f>
        <v>4130</v>
      </c>
      <c r="H40" s="26">
        <f>IF(Table2476[[#This Row],[Payment Standard]]="Exception Payment Standard", VLOOKUP($A40, 'Hi-Opp only SAFMR'!$A$1:$M$139, 8), 'NYC FMR'!E$2)</f>
        <v>5150</v>
      </c>
      <c r="I40" s="26">
        <f>IF(Table2476[[#This Row],[Payment Standard]]="Exception Payment Standard", VLOOKUP($A40, 'Hi-Opp only SAFMR'!$A$1:$M$139, 9), 'NYC FMR'!F$2)</f>
        <v>5550</v>
      </c>
      <c r="J40" s="26">
        <f>IF(Table2476[[#This Row],[Payment Standard]]="Exception Payment Standard", VLOOKUP($A40, 'Hi-Opp only SAFMR'!$A$1:$M$139, 10), 'NYC FMR'!G$2)</f>
        <v>6382.4999999999991</v>
      </c>
      <c r="K40" s="26">
        <f>IF(Table2476[[#This Row],[Payment Standard]]="Exception Payment Standard", VLOOKUP($A40, 'Hi-Opp only SAFMR'!$A$1:$M$139, 11), 'NYC FMR'!H$2)</f>
        <v>7215</v>
      </c>
      <c r="L40" s="26">
        <f>IF(Table2476[[#This Row],[Payment Standard]]="Exception Payment Standard", VLOOKUP($A40, 'Hi-Opp only SAFMR'!$A$1:$M$139, 12), 'NYC FMR'!I$2)</f>
        <v>8047.5</v>
      </c>
      <c r="M40" s="26">
        <f>IF(Table2476[[#This Row],[Payment Standard]]="Exception Payment Standard", VLOOKUP($A40, 'Hi-Opp only SAFMR'!$A$1:$M$139, 13), 'NYC FMR'!J$2)</f>
        <v>8880</v>
      </c>
    </row>
    <row r="41" spans="1:13" x14ac:dyDescent="0.25">
      <c r="A41" s="25">
        <v>10065</v>
      </c>
      <c r="B41" s="25" t="s">
        <v>2</v>
      </c>
      <c r="C41" s="25" t="str">
        <f>IF(Table2476[[#This Row],[High Opportunity]]="High Opportunity", VLOOKUP(A41, 'Hi-Opp only SAFMR'!$A$1:$M$139, 3), "Payment Standard")</f>
        <v>Exception Payment Standard</v>
      </c>
      <c r="D41" s="26">
        <f>IF(Table2476[[#This Row],[Payment Standard]]="Exception Payment Standard", VLOOKUP($A41, 'Hi-Opp only SAFMR'!$A$1:$M$139, 4), 'NYC FMR'!A$2)</f>
        <v>2685</v>
      </c>
      <c r="E41" s="26">
        <f>IF(Table2476[[#This Row],[Payment Standard]]="Exception Payment Standard", VLOOKUP($A41, 'Hi-Opp only SAFMR'!$A$1:$M$139, 5), 'NYC FMR'!B$2)</f>
        <v>3580</v>
      </c>
      <c r="F41" s="26">
        <f>IF(Table2476[[#This Row],[Payment Standard]]="Exception Payment Standard", VLOOKUP($A41, 'Hi-Opp only SAFMR'!$A$1:$M$139, 6), 'NYC FMR'!C$2)</f>
        <v>3680</v>
      </c>
      <c r="G41" s="26">
        <f>IF(Table2476[[#This Row],[Payment Standard]]="Exception Payment Standard", VLOOKUP($A41, 'Hi-Opp only SAFMR'!$A$1:$M$139, 7), 'NYC FMR'!D$2)</f>
        <v>4130</v>
      </c>
      <c r="H41" s="26">
        <f>IF(Table2476[[#This Row],[Payment Standard]]="Exception Payment Standard", VLOOKUP($A41, 'Hi-Opp only SAFMR'!$A$1:$M$139, 8), 'NYC FMR'!E$2)</f>
        <v>5150</v>
      </c>
      <c r="I41" s="26">
        <f>IF(Table2476[[#This Row],[Payment Standard]]="Exception Payment Standard", VLOOKUP($A41, 'Hi-Opp only SAFMR'!$A$1:$M$139, 9), 'NYC FMR'!F$2)</f>
        <v>5550</v>
      </c>
      <c r="J41" s="26">
        <f>IF(Table2476[[#This Row],[Payment Standard]]="Exception Payment Standard", VLOOKUP($A41, 'Hi-Opp only SAFMR'!$A$1:$M$139, 10), 'NYC FMR'!G$2)</f>
        <v>6382.4999999999991</v>
      </c>
      <c r="K41" s="26">
        <f>IF(Table2476[[#This Row],[Payment Standard]]="Exception Payment Standard", VLOOKUP($A41, 'Hi-Opp only SAFMR'!$A$1:$M$139, 11), 'NYC FMR'!H$2)</f>
        <v>7215</v>
      </c>
      <c r="L41" s="26">
        <f>IF(Table2476[[#This Row],[Payment Standard]]="Exception Payment Standard", VLOOKUP($A41, 'Hi-Opp only SAFMR'!$A$1:$M$139, 12), 'NYC FMR'!I$2)</f>
        <v>8047.5</v>
      </c>
      <c r="M41" s="26">
        <f>IF(Table2476[[#This Row],[Payment Standard]]="Exception Payment Standard", VLOOKUP($A41, 'Hi-Opp only SAFMR'!$A$1:$M$139, 13), 'NYC FMR'!J$2)</f>
        <v>8880</v>
      </c>
    </row>
    <row r="42" spans="1:13" x14ac:dyDescent="0.25">
      <c r="A42" s="25">
        <v>10069</v>
      </c>
      <c r="B42" s="25" t="s">
        <v>2</v>
      </c>
      <c r="C42" s="25" t="str">
        <f>IF(Table2476[[#This Row],[High Opportunity]]="High Opportunity", VLOOKUP(A42, 'Hi-Opp only SAFMR'!$A$1:$M$139, 3), "Payment Standard")</f>
        <v>Exception Payment Standard</v>
      </c>
      <c r="D42" s="26">
        <f>IF(Table2476[[#This Row],[Payment Standard]]="Exception Payment Standard", VLOOKUP($A42, 'Hi-Opp only SAFMR'!$A$1:$M$139, 4), 'NYC FMR'!A$2)</f>
        <v>2685</v>
      </c>
      <c r="E42" s="26">
        <f>IF(Table2476[[#This Row],[Payment Standard]]="Exception Payment Standard", VLOOKUP($A42, 'Hi-Opp only SAFMR'!$A$1:$M$139, 5), 'NYC FMR'!B$2)</f>
        <v>3580</v>
      </c>
      <c r="F42" s="26">
        <f>IF(Table2476[[#This Row],[Payment Standard]]="Exception Payment Standard", VLOOKUP($A42, 'Hi-Opp only SAFMR'!$A$1:$M$139, 6), 'NYC FMR'!C$2)</f>
        <v>3680</v>
      </c>
      <c r="G42" s="26">
        <f>IF(Table2476[[#This Row],[Payment Standard]]="Exception Payment Standard", VLOOKUP($A42, 'Hi-Opp only SAFMR'!$A$1:$M$139, 7), 'NYC FMR'!D$2)</f>
        <v>4130</v>
      </c>
      <c r="H42" s="26">
        <f>IF(Table2476[[#This Row],[Payment Standard]]="Exception Payment Standard", VLOOKUP($A42, 'Hi-Opp only SAFMR'!$A$1:$M$139, 8), 'NYC FMR'!E$2)</f>
        <v>5150</v>
      </c>
      <c r="I42" s="26">
        <f>IF(Table2476[[#This Row],[Payment Standard]]="Exception Payment Standard", VLOOKUP($A42, 'Hi-Opp only SAFMR'!$A$1:$M$139, 9), 'NYC FMR'!F$2)</f>
        <v>5550</v>
      </c>
      <c r="J42" s="26">
        <f>IF(Table2476[[#This Row],[Payment Standard]]="Exception Payment Standard", VLOOKUP($A42, 'Hi-Opp only SAFMR'!$A$1:$M$139, 10), 'NYC FMR'!G$2)</f>
        <v>6382.4999999999991</v>
      </c>
      <c r="K42" s="26">
        <f>IF(Table2476[[#This Row],[Payment Standard]]="Exception Payment Standard", VLOOKUP($A42, 'Hi-Opp only SAFMR'!$A$1:$M$139, 11), 'NYC FMR'!H$2)</f>
        <v>7215</v>
      </c>
      <c r="L42" s="26">
        <f>IF(Table2476[[#This Row],[Payment Standard]]="Exception Payment Standard", VLOOKUP($A42, 'Hi-Opp only SAFMR'!$A$1:$M$139, 12), 'NYC FMR'!I$2)</f>
        <v>8047.5</v>
      </c>
      <c r="M42" s="26">
        <f>IF(Table2476[[#This Row],[Payment Standard]]="Exception Payment Standard", VLOOKUP($A42, 'Hi-Opp only SAFMR'!$A$1:$M$139, 13), 'NYC FMR'!J$2)</f>
        <v>8880</v>
      </c>
    </row>
    <row r="43" spans="1:13" x14ac:dyDescent="0.25">
      <c r="A43" s="25">
        <v>10075</v>
      </c>
      <c r="B43" s="25" t="s">
        <v>2</v>
      </c>
      <c r="C43" s="25" t="str">
        <f>IF(Table2476[[#This Row],[High Opportunity]]="High Opportunity", VLOOKUP(A43, 'Hi-Opp only SAFMR'!$A$1:$M$139, 3), "Payment Standard")</f>
        <v>Exception Payment Standard</v>
      </c>
      <c r="D43" s="26">
        <f>IF(Table2476[[#This Row],[Payment Standard]]="Exception Payment Standard", VLOOKUP($A43, 'Hi-Opp only SAFMR'!$A$1:$M$139, 4), 'NYC FMR'!A$2)</f>
        <v>2407.5</v>
      </c>
      <c r="E43" s="26">
        <f>IF(Table2476[[#This Row],[Payment Standard]]="Exception Payment Standard", VLOOKUP($A43, 'Hi-Opp only SAFMR'!$A$1:$M$139, 5), 'NYC FMR'!B$2)</f>
        <v>3210</v>
      </c>
      <c r="F43" s="26">
        <f>IF(Table2476[[#This Row],[Payment Standard]]="Exception Payment Standard", VLOOKUP($A43, 'Hi-Opp only SAFMR'!$A$1:$M$139, 6), 'NYC FMR'!C$2)</f>
        <v>3300</v>
      </c>
      <c r="G43" s="26">
        <f>IF(Table2476[[#This Row],[Payment Standard]]="Exception Payment Standard", VLOOKUP($A43, 'Hi-Opp only SAFMR'!$A$1:$M$139, 7), 'NYC FMR'!D$2)</f>
        <v>3700</v>
      </c>
      <c r="H43" s="26">
        <f>IF(Table2476[[#This Row],[Payment Standard]]="Exception Payment Standard", VLOOKUP($A43, 'Hi-Opp only SAFMR'!$A$1:$M$139, 8), 'NYC FMR'!E$2)</f>
        <v>4620</v>
      </c>
      <c r="I43" s="26">
        <f>IF(Table2476[[#This Row],[Payment Standard]]="Exception Payment Standard", VLOOKUP($A43, 'Hi-Opp only SAFMR'!$A$1:$M$139, 9), 'NYC FMR'!F$2)</f>
        <v>4970</v>
      </c>
      <c r="J43" s="26">
        <f>IF(Table2476[[#This Row],[Payment Standard]]="Exception Payment Standard", VLOOKUP($A43, 'Hi-Opp only SAFMR'!$A$1:$M$139, 10), 'NYC FMR'!G$2)</f>
        <v>5715.5</v>
      </c>
      <c r="K43" s="26">
        <f>IF(Table2476[[#This Row],[Payment Standard]]="Exception Payment Standard", VLOOKUP($A43, 'Hi-Opp only SAFMR'!$A$1:$M$139, 11), 'NYC FMR'!H$2)</f>
        <v>6461</v>
      </c>
      <c r="L43" s="26">
        <f>IF(Table2476[[#This Row],[Payment Standard]]="Exception Payment Standard", VLOOKUP($A43, 'Hi-Opp only SAFMR'!$A$1:$M$139, 12), 'NYC FMR'!I$2)</f>
        <v>7206.5</v>
      </c>
      <c r="M43" s="26">
        <f>IF(Table2476[[#This Row],[Payment Standard]]="Exception Payment Standard", VLOOKUP($A43, 'Hi-Opp only SAFMR'!$A$1:$M$139, 13), 'NYC FMR'!J$2)</f>
        <v>7952</v>
      </c>
    </row>
    <row r="44" spans="1:13" x14ac:dyDescent="0.25">
      <c r="A44" s="25">
        <v>10103</v>
      </c>
      <c r="B44" s="25" t="s">
        <v>2</v>
      </c>
      <c r="C44" s="25" t="str">
        <f>IF(Table2476[[#This Row],[High Opportunity]]="High Opportunity", VLOOKUP(A44, 'Hi-Opp only SAFMR'!$A$1:$M$139, 3), "Payment Standard")</f>
        <v>Exception Payment Standard</v>
      </c>
      <c r="D44" s="26">
        <f>IF(Table2476[[#This Row],[Payment Standard]]="Exception Payment Standard", VLOOKUP($A44, 'Hi-Opp only SAFMR'!$A$1:$M$139, 4), 'NYC FMR'!A$2)</f>
        <v>2242.5</v>
      </c>
      <c r="E44" s="26">
        <f>IF(Table2476[[#This Row],[Payment Standard]]="Exception Payment Standard", VLOOKUP($A44, 'Hi-Opp only SAFMR'!$A$1:$M$139, 5), 'NYC FMR'!B$2)</f>
        <v>2990</v>
      </c>
      <c r="F44" s="26">
        <f>IF(Table2476[[#This Row],[Payment Standard]]="Exception Payment Standard", VLOOKUP($A44, 'Hi-Opp only SAFMR'!$A$1:$M$139, 6), 'NYC FMR'!C$2)</f>
        <v>3070</v>
      </c>
      <c r="G44" s="26">
        <f>IF(Table2476[[#This Row],[Payment Standard]]="Exception Payment Standard", VLOOKUP($A44, 'Hi-Opp only SAFMR'!$A$1:$M$139, 7), 'NYC FMR'!D$2)</f>
        <v>3450</v>
      </c>
      <c r="H44" s="26">
        <f>IF(Table2476[[#This Row],[Payment Standard]]="Exception Payment Standard", VLOOKUP($A44, 'Hi-Opp only SAFMR'!$A$1:$M$139, 8), 'NYC FMR'!E$2)</f>
        <v>4300</v>
      </c>
      <c r="I44" s="26">
        <f>IF(Table2476[[#This Row],[Payment Standard]]="Exception Payment Standard", VLOOKUP($A44, 'Hi-Opp only SAFMR'!$A$1:$M$139, 9), 'NYC FMR'!F$2)</f>
        <v>4640</v>
      </c>
      <c r="J44" s="26">
        <f>IF(Table2476[[#This Row],[Payment Standard]]="Exception Payment Standard", VLOOKUP($A44, 'Hi-Opp only SAFMR'!$A$1:$M$139, 10), 'NYC FMR'!G$2)</f>
        <v>5336</v>
      </c>
      <c r="K44" s="26">
        <f>IF(Table2476[[#This Row],[Payment Standard]]="Exception Payment Standard", VLOOKUP($A44, 'Hi-Opp only SAFMR'!$A$1:$M$139, 11), 'NYC FMR'!H$2)</f>
        <v>6032</v>
      </c>
      <c r="L44" s="26">
        <f>IF(Table2476[[#This Row],[Payment Standard]]="Exception Payment Standard", VLOOKUP($A44, 'Hi-Opp only SAFMR'!$A$1:$M$139, 12), 'NYC FMR'!I$2)</f>
        <v>6728</v>
      </c>
      <c r="M44" s="26">
        <f>IF(Table2476[[#This Row],[Payment Standard]]="Exception Payment Standard", VLOOKUP($A44, 'Hi-Opp only SAFMR'!$A$1:$M$139, 13), 'NYC FMR'!J$2)</f>
        <v>7424</v>
      </c>
    </row>
    <row r="45" spans="1:13" x14ac:dyDescent="0.25">
      <c r="A45" s="25">
        <v>10110</v>
      </c>
      <c r="B45" s="25" t="s">
        <v>2</v>
      </c>
      <c r="C45" s="25" t="str">
        <f>IF(Table2476[[#This Row],[High Opportunity]]="High Opportunity", VLOOKUP(A45, 'Hi-Opp only SAFMR'!$A$1:$M$139, 3), "Payment Standard")</f>
        <v>Exception Payment Standard</v>
      </c>
      <c r="D45" s="26">
        <f>IF(Table2476[[#This Row],[Payment Standard]]="Exception Payment Standard", VLOOKUP($A45, 'Hi-Opp only SAFMR'!$A$1:$M$139, 4), 'NYC FMR'!A$2)</f>
        <v>2242.5</v>
      </c>
      <c r="E45" s="26">
        <f>IF(Table2476[[#This Row],[Payment Standard]]="Exception Payment Standard", VLOOKUP($A45, 'Hi-Opp only SAFMR'!$A$1:$M$139, 5), 'NYC FMR'!B$2)</f>
        <v>2990</v>
      </c>
      <c r="F45" s="26">
        <f>IF(Table2476[[#This Row],[Payment Standard]]="Exception Payment Standard", VLOOKUP($A45, 'Hi-Opp only SAFMR'!$A$1:$M$139, 6), 'NYC FMR'!C$2)</f>
        <v>3070</v>
      </c>
      <c r="G45" s="26">
        <f>IF(Table2476[[#This Row],[Payment Standard]]="Exception Payment Standard", VLOOKUP($A45, 'Hi-Opp only SAFMR'!$A$1:$M$139, 7), 'NYC FMR'!D$2)</f>
        <v>3450</v>
      </c>
      <c r="H45" s="26">
        <f>IF(Table2476[[#This Row],[Payment Standard]]="Exception Payment Standard", VLOOKUP($A45, 'Hi-Opp only SAFMR'!$A$1:$M$139, 8), 'NYC FMR'!E$2)</f>
        <v>4300</v>
      </c>
      <c r="I45" s="26">
        <f>IF(Table2476[[#This Row],[Payment Standard]]="Exception Payment Standard", VLOOKUP($A45, 'Hi-Opp only SAFMR'!$A$1:$M$139, 9), 'NYC FMR'!F$2)</f>
        <v>4640</v>
      </c>
      <c r="J45" s="26">
        <f>IF(Table2476[[#This Row],[Payment Standard]]="Exception Payment Standard", VLOOKUP($A45, 'Hi-Opp only SAFMR'!$A$1:$M$139, 10), 'NYC FMR'!G$2)</f>
        <v>5336</v>
      </c>
      <c r="K45" s="26">
        <f>IF(Table2476[[#This Row],[Payment Standard]]="Exception Payment Standard", VLOOKUP($A45, 'Hi-Opp only SAFMR'!$A$1:$M$139, 11), 'NYC FMR'!H$2)</f>
        <v>6032</v>
      </c>
      <c r="L45" s="26">
        <f>IF(Table2476[[#This Row],[Payment Standard]]="Exception Payment Standard", VLOOKUP($A45, 'Hi-Opp only SAFMR'!$A$1:$M$139, 12), 'NYC FMR'!I$2)</f>
        <v>6728</v>
      </c>
      <c r="M45" s="26">
        <f>IF(Table2476[[#This Row],[Payment Standard]]="Exception Payment Standard", VLOOKUP($A45, 'Hi-Opp only SAFMR'!$A$1:$M$139, 13), 'NYC FMR'!J$2)</f>
        <v>7424</v>
      </c>
    </row>
    <row r="46" spans="1:13" x14ac:dyDescent="0.25">
      <c r="A46" s="25">
        <v>10111</v>
      </c>
      <c r="B46" s="25" t="s">
        <v>2</v>
      </c>
      <c r="C46" s="25" t="str">
        <f>IF(Table2476[[#This Row],[High Opportunity]]="High Opportunity", VLOOKUP(A46, 'Hi-Opp only SAFMR'!$A$1:$M$139, 3), "Payment Standard")</f>
        <v>Exception Payment Standard</v>
      </c>
      <c r="D46" s="26">
        <f>IF(Table2476[[#This Row],[Payment Standard]]="Exception Payment Standard", VLOOKUP($A46, 'Hi-Opp only SAFMR'!$A$1:$M$139, 4), 'NYC FMR'!A$2)</f>
        <v>2242.5</v>
      </c>
      <c r="E46" s="26">
        <f>IF(Table2476[[#This Row],[Payment Standard]]="Exception Payment Standard", VLOOKUP($A46, 'Hi-Opp only SAFMR'!$A$1:$M$139, 5), 'NYC FMR'!B$2)</f>
        <v>2990</v>
      </c>
      <c r="F46" s="26">
        <f>IF(Table2476[[#This Row],[Payment Standard]]="Exception Payment Standard", VLOOKUP($A46, 'Hi-Opp only SAFMR'!$A$1:$M$139, 6), 'NYC FMR'!C$2)</f>
        <v>3070</v>
      </c>
      <c r="G46" s="26">
        <f>IF(Table2476[[#This Row],[Payment Standard]]="Exception Payment Standard", VLOOKUP($A46, 'Hi-Opp only SAFMR'!$A$1:$M$139, 7), 'NYC FMR'!D$2)</f>
        <v>3450</v>
      </c>
      <c r="H46" s="26">
        <f>IF(Table2476[[#This Row],[Payment Standard]]="Exception Payment Standard", VLOOKUP($A46, 'Hi-Opp only SAFMR'!$A$1:$M$139, 8), 'NYC FMR'!E$2)</f>
        <v>4300</v>
      </c>
      <c r="I46" s="26">
        <f>IF(Table2476[[#This Row],[Payment Standard]]="Exception Payment Standard", VLOOKUP($A46, 'Hi-Opp only SAFMR'!$A$1:$M$139, 9), 'NYC FMR'!F$2)</f>
        <v>4640</v>
      </c>
      <c r="J46" s="26">
        <f>IF(Table2476[[#This Row],[Payment Standard]]="Exception Payment Standard", VLOOKUP($A46, 'Hi-Opp only SAFMR'!$A$1:$M$139, 10), 'NYC FMR'!G$2)</f>
        <v>5336</v>
      </c>
      <c r="K46" s="26">
        <f>IF(Table2476[[#This Row],[Payment Standard]]="Exception Payment Standard", VLOOKUP($A46, 'Hi-Opp only SAFMR'!$A$1:$M$139, 11), 'NYC FMR'!H$2)</f>
        <v>6032</v>
      </c>
      <c r="L46" s="26">
        <f>IF(Table2476[[#This Row],[Payment Standard]]="Exception Payment Standard", VLOOKUP($A46, 'Hi-Opp only SAFMR'!$A$1:$M$139, 12), 'NYC FMR'!I$2)</f>
        <v>6728</v>
      </c>
      <c r="M46" s="26">
        <f>IF(Table2476[[#This Row],[Payment Standard]]="Exception Payment Standard", VLOOKUP($A46, 'Hi-Opp only SAFMR'!$A$1:$M$139, 13), 'NYC FMR'!J$2)</f>
        <v>7424</v>
      </c>
    </row>
    <row r="47" spans="1:13" x14ac:dyDescent="0.25">
      <c r="A47" s="25">
        <v>10112</v>
      </c>
      <c r="B47" s="25" t="s">
        <v>2</v>
      </c>
      <c r="C47" s="25" t="str">
        <f>IF(Table2476[[#This Row],[High Opportunity]]="High Opportunity", VLOOKUP(A47, 'Hi-Opp only SAFMR'!$A$1:$M$139, 3), "Payment Standard")</f>
        <v>Exception Payment Standard</v>
      </c>
      <c r="D47" s="26">
        <f>IF(Table2476[[#This Row],[Payment Standard]]="Exception Payment Standard", VLOOKUP($A47, 'Hi-Opp only SAFMR'!$A$1:$M$139, 4), 'NYC FMR'!A$2)</f>
        <v>2242.5</v>
      </c>
      <c r="E47" s="26">
        <f>IF(Table2476[[#This Row],[Payment Standard]]="Exception Payment Standard", VLOOKUP($A47, 'Hi-Opp only SAFMR'!$A$1:$M$139, 5), 'NYC FMR'!B$2)</f>
        <v>2990</v>
      </c>
      <c r="F47" s="26">
        <f>IF(Table2476[[#This Row],[Payment Standard]]="Exception Payment Standard", VLOOKUP($A47, 'Hi-Opp only SAFMR'!$A$1:$M$139, 6), 'NYC FMR'!C$2)</f>
        <v>3070</v>
      </c>
      <c r="G47" s="26">
        <f>IF(Table2476[[#This Row],[Payment Standard]]="Exception Payment Standard", VLOOKUP($A47, 'Hi-Opp only SAFMR'!$A$1:$M$139, 7), 'NYC FMR'!D$2)</f>
        <v>3450</v>
      </c>
      <c r="H47" s="26">
        <f>IF(Table2476[[#This Row],[Payment Standard]]="Exception Payment Standard", VLOOKUP($A47, 'Hi-Opp only SAFMR'!$A$1:$M$139, 8), 'NYC FMR'!E$2)</f>
        <v>4300</v>
      </c>
      <c r="I47" s="26">
        <f>IF(Table2476[[#This Row],[Payment Standard]]="Exception Payment Standard", VLOOKUP($A47, 'Hi-Opp only SAFMR'!$A$1:$M$139, 9), 'NYC FMR'!F$2)</f>
        <v>4640</v>
      </c>
      <c r="J47" s="26">
        <f>IF(Table2476[[#This Row],[Payment Standard]]="Exception Payment Standard", VLOOKUP($A47, 'Hi-Opp only SAFMR'!$A$1:$M$139, 10), 'NYC FMR'!G$2)</f>
        <v>5336</v>
      </c>
      <c r="K47" s="26">
        <f>IF(Table2476[[#This Row],[Payment Standard]]="Exception Payment Standard", VLOOKUP($A47, 'Hi-Opp only SAFMR'!$A$1:$M$139, 11), 'NYC FMR'!H$2)</f>
        <v>6032</v>
      </c>
      <c r="L47" s="26">
        <f>IF(Table2476[[#This Row],[Payment Standard]]="Exception Payment Standard", VLOOKUP($A47, 'Hi-Opp only SAFMR'!$A$1:$M$139, 12), 'NYC FMR'!I$2)</f>
        <v>6728</v>
      </c>
      <c r="M47" s="26">
        <f>IF(Table2476[[#This Row],[Payment Standard]]="Exception Payment Standard", VLOOKUP($A47, 'Hi-Opp only SAFMR'!$A$1:$M$139, 13), 'NYC FMR'!J$2)</f>
        <v>7424</v>
      </c>
    </row>
    <row r="48" spans="1:13" x14ac:dyDescent="0.25">
      <c r="A48" s="25">
        <v>10115</v>
      </c>
      <c r="B48" s="25" t="s">
        <v>2</v>
      </c>
      <c r="C48" s="25" t="str">
        <f>IF(Table2476[[#This Row],[High Opportunity]]="High Opportunity", VLOOKUP(A48, 'Hi-Opp only SAFMR'!$A$1:$M$139, 3), "Payment Standard")</f>
        <v>Exception Payment Standard</v>
      </c>
      <c r="D48" s="26">
        <f>IF(Table2476[[#This Row],[Payment Standard]]="Exception Payment Standard", VLOOKUP($A48, 'Hi-Opp only SAFMR'!$A$1:$M$139, 4), 'NYC FMR'!A$2)</f>
        <v>2242.5</v>
      </c>
      <c r="E48" s="26">
        <f>IF(Table2476[[#This Row],[Payment Standard]]="Exception Payment Standard", VLOOKUP($A48, 'Hi-Opp only SAFMR'!$A$1:$M$139, 5), 'NYC FMR'!B$2)</f>
        <v>2990</v>
      </c>
      <c r="F48" s="26">
        <f>IF(Table2476[[#This Row],[Payment Standard]]="Exception Payment Standard", VLOOKUP($A48, 'Hi-Opp only SAFMR'!$A$1:$M$139, 6), 'NYC FMR'!C$2)</f>
        <v>3070</v>
      </c>
      <c r="G48" s="26">
        <f>IF(Table2476[[#This Row],[Payment Standard]]="Exception Payment Standard", VLOOKUP($A48, 'Hi-Opp only SAFMR'!$A$1:$M$139, 7), 'NYC FMR'!D$2)</f>
        <v>3450</v>
      </c>
      <c r="H48" s="26">
        <f>IF(Table2476[[#This Row],[Payment Standard]]="Exception Payment Standard", VLOOKUP($A48, 'Hi-Opp only SAFMR'!$A$1:$M$139, 8), 'NYC FMR'!E$2)</f>
        <v>4300</v>
      </c>
      <c r="I48" s="26">
        <f>IF(Table2476[[#This Row],[Payment Standard]]="Exception Payment Standard", VLOOKUP($A48, 'Hi-Opp only SAFMR'!$A$1:$M$139, 9), 'NYC FMR'!F$2)</f>
        <v>4640</v>
      </c>
      <c r="J48" s="26">
        <f>IF(Table2476[[#This Row],[Payment Standard]]="Exception Payment Standard", VLOOKUP($A48, 'Hi-Opp only SAFMR'!$A$1:$M$139, 10), 'NYC FMR'!G$2)</f>
        <v>5336</v>
      </c>
      <c r="K48" s="26">
        <f>IF(Table2476[[#This Row],[Payment Standard]]="Exception Payment Standard", VLOOKUP($A48, 'Hi-Opp only SAFMR'!$A$1:$M$139, 11), 'NYC FMR'!H$2)</f>
        <v>6032</v>
      </c>
      <c r="L48" s="26">
        <f>IF(Table2476[[#This Row],[Payment Standard]]="Exception Payment Standard", VLOOKUP($A48, 'Hi-Opp only SAFMR'!$A$1:$M$139, 12), 'NYC FMR'!I$2)</f>
        <v>6728</v>
      </c>
      <c r="M48" s="26">
        <f>IF(Table2476[[#This Row],[Payment Standard]]="Exception Payment Standard", VLOOKUP($A48, 'Hi-Opp only SAFMR'!$A$1:$M$139, 13), 'NYC FMR'!J$2)</f>
        <v>7424</v>
      </c>
    </row>
    <row r="49" spans="1:13" x14ac:dyDescent="0.25">
      <c r="A49" s="25">
        <v>10119</v>
      </c>
      <c r="B49" s="25" t="s">
        <v>2</v>
      </c>
      <c r="C49" s="25" t="str">
        <f>IF(Table2476[[#This Row],[High Opportunity]]="High Opportunity", VLOOKUP(A49, 'Hi-Opp only SAFMR'!$A$1:$M$139, 3), "Payment Standard")</f>
        <v>Exception Payment Standard</v>
      </c>
      <c r="D49" s="26">
        <f>IF(Table2476[[#This Row],[Payment Standard]]="Exception Payment Standard", VLOOKUP($A49, 'Hi-Opp only SAFMR'!$A$1:$M$139, 4), 'NYC FMR'!A$2)</f>
        <v>2242.5</v>
      </c>
      <c r="E49" s="26">
        <f>IF(Table2476[[#This Row],[Payment Standard]]="Exception Payment Standard", VLOOKUP($A49, 'Hi-Opp only SAFMR'!$A$1:$M$139, 5), 'NYC FMR'!B$2)</f>
        <v>2990</v>
      </c>
      <c r="F49" s="26">
        <f>IF(Table2476[[#This Row],[Payment Standard]]="Exception Payment Standard", VLOOKUP($A49, 'Hi-Opp only SAFMR'!$A$1:$M$139, 6), 'NYC FMR'!C$2)</f>
        <v>3070</v>
      </c>
      <c r="G49" s="26">
        <f>IF(Table2476[[#This Row],[Payment Standard]]="Exception Payment Standard", VLOOKUP($A49, 'Hi-Opp only SAFMR'!$A$1:$M$139, 7), 'NYC FMR'!D$2)</f>
        <v>3450</v>
      </c>
      <c r="H49" s="26">
        <f>IF(Table2476[[#This Row],[Payment Standard]]="Exception Payment Standard", VLOOKUP($A49, 'Hi-Opp only SAFMR'!$A$1:$M$139, 8), 'NYC FMR'!E$2)</f>
        <v>4300</v>
      </c>
      <c r="I49" s="26">
        <f>IF(Table2476[[#This Row],[Payment Standard]]="Exception Payment Standard", VLOOKUP($A49, 'Hi-Opp only SAFMR'!$A$1:$M$139, 9), 'NYC FMR'!F$2)</f>
        <v>4640</v>
      </c>
      <c r="J49" s="26">
        <f>IF(Table2476[[#This Row],[Payment Standard]]="Exception Payment Standard", VLOOKUP($A49, 'Hi-Opp only SAFMR'!$A$1:$M$139, 10), 'NYC FMR'!G$2)</f>
        <v>5336</v>
      </c>
      <c r="K49" s="26">
        <f>IF(Table2476[[#This Row],[Payment Standard]]="Exception Payment Standard", VLOOKUP($A49, 'Hi-Opp only SAFMR'!$A$1:$M$139, 11), 'NYC FMR'!H$2)</f>
        <v>6032</v>
      </c>
      <c r="L49" s="26">
        <f>IF(Table2476[[#This Row],[Payment Standard]]="Exception Payment Standard", VLOOKUP($A49, 'Hi-Opp only SAFMR'!$A$1:$M$139, 12), 'NYC FMR'!I$2)</f>
        <v>6728</v>
      </c>
      <c r="M49" s="26">
        <f>IF(Table2476[[#This Row],[Payment Standard]]="Exception Payment Standard", VLOOKUP($A49, 'Hi-Opp only SAFMR'!$A$1:$M$139, 13), 'NYC FMR'!J$2)</f>
        <v>7424</v>
      </c>
    </row>
    <row r="50" spans="1:13" x14ac:dyDescent="0.25">
      <c r="A50" s="25">
        <v>10128</v>
      </c>
      <c r="B50" s="25" t="s">
        <v>2</v>
      </c>
      <c r="C50" s="25" t="str">
        <f>IF(Table2476[[#This Row],[High Opportunity]]="High Opportunity", VLOOKUP(A50, 'Hi-Opp only SAFMR'!$A$1:$M$139, 3), "Payment Standard")</f>
        <v>Exception Payment Standard</v>
      </c>
      <c r="D50" s="26">
        <f>IF(Table2476[[#This Row],[Payment Standard]]="Exception Payment Standard", VLOOKUP($A50, 'Hi-Opp only SAFMR'!$A$1:$M$139, 4), 'NYC FMR'!A$2)</f>
        <v>2685</v>
      </c>
      <c r="E50" s="26">
        <f>IF(Table2476[[#This Row],[Payment Standard]]="Exception Payment Standard", VLOOKUP($A50, 'Hi-Opp only SAFMR'!$A$1:$M$139, 5), 'NYC FMR'!B$2)</f>
        <v>3580</v>
      </c>
      <c r="F50" s="26">
        <f>IF(Table2476[[#This Row],[Payment Standard]]="Exception Payment Standard", VLOOKUP($A50, 'Hi-Opp only SAFMR'!$A$1:$M$139, 6), 'NYC FMR'!C$2)</f>
        <v>3680</v>
      </c>
      <c r="G50" s="26">
        <f>IF(Table2476[[#This Row],[Payment Standard]]="Exception Payment Standard", VLOOKUP($A50, 'Hi-Opp only SAFMR'!$A$1:$M$139, 7), 'NYC FMR'!D$2)</f>
        <v>4130</v>
      </c>
      <c r="H50" s="26">
        <f>IF(Table2476[[#This Row],[Payment Standard]]="Exception Payment Standard", VLOOKUP($A50, 'Hi-Opp only SAFMR'!$A$1:$M$139, 8), 'NYC FMR'!E$2)</f>
        <v>5150</v>
      </c>
      <c r="I50" s="26">
        <f>IF(Table2476[[#This Row],[Payment Standard]]="Exception Payment Standard", VLOOKUP($A50, 'Hi-Opp only SAFMR'!$A$1:$M$139, 9), 'NYC FMR'!F$2)</f>
        <v>5550</v>
      </c>
      <c r="J50" s="26">
        <f>IF(Table2476[[#This Row],[Payment Standard]]="Exception Payment Standard", VLOOKUP($A50, 'Hi-Opp only SAFMR'!$A$1:$M$139, 10), 'NYC FMR'!G$2)</f>
        <v>6382.4999999999991</v>
      </c>
      <c r="K50" s="26">
        <f>IF(Table2476[[#This Row],[Payment Standard]]="Exception Payment Standard", VLOOKUP($A50, 'Hi-Opp only SAFMR'!$A$1:$M$139, 11), 'NYC FMR'!H$2)</f>
        <v>7215</v>
      </c>
      <c r="L50" s="26">
        <f>IF(Table2476[[#This Row],[Payment Standard]]="Exception Payment Standard", VLOOKUP($A50, 'Hi-Opp only SAFMR'!$A$1:$M$139, 12), 'NYC FMR'!I$2)</f>
        <v>8047.5</v>
      </c>
      <c r="M50" s="26">
        <f>IF(Table2476[[#This Row],[Payment Standard]]="Exception Payment Standard", VLOOKUP($A50, 'Hi-Opp only SAFMR'!$A$1:$M$139, 13), 'NYC FMR'!J$2)</f>
        <v>8880</v>
      </c>
    </row>
    <row r="51" spans="1:13" x14ac:dyDescent="0.25">
      <c r="A51" s="25">
        <v>10152</v>
      </c>
      <c r="B51" s="25" t="s">
        <v>2</v>
      </c>
      <c r="C51" s="25" t="str">
        <f>IF(Table2476[[#This Row],[High Opportunity]]="High Opportunity", VLOOKUP(A51, 'Hi-Opp only SAFMR'!$A$1:$M$139, 3), "Payment Standard")</f>
        <v>Exception Payment Standard</v>
      </c>
      <c r="D51" s="26">
        <f>IF(Table2476[[#This Row],[Payment Standard]]="Exception Payment Standard", VLOOKUP($A51, 'Hi-Opp only SAFMR'!$A$1:$M$139, 4), 'NYC FMR'!A$2)</f>
        <v>2685</v>
      </c>
      <c r="E51" s="26">
        <f>IF(Table2476[[#This Row],[Payment Standard]]="Exception Payment Standard", VLOOKUP($A51, 'Hi-Opp only SAFMR'!$A$1:$M$139, 5), 'NYC FMR'!B$2)</f>
        <v>3580</v>
      </c>
      <c r="F51" s="26">
        <f>IF(Table2476[[#This Row],[Payment Standard]]="Exception Payment Standard", VLOOKUP($A51, 'Hi-Opp only SAFMR'!$A$1:$M$139, 6), 'NYC FMR'!C$2)</f>
        <v>3680</v>
      </c>
      <c r="G51" s="26">
        <f>IF(Table2476[[#This Row],[Payment Standard]]="Exception Payment Standard", VLOOKUP($A51, 'Hi-Opp only SAFMR'!$A$1:$M$139, 7), 'NYC FMR'!D$2)</f>
        <v>4130</v>
      </c>
      <c r="H51" s="26">
        <f>IF(Table2476[[#This Row],[Payment Standard]]="Exception Payment Standard", VLOOKUP($A51, 'Hi-Opp only SAFMR'!$A$1:$M$139, 8), 'NYC FMR'!E$2)</f>
        <v>5150</v>
      </c>
      <c r="I51" s="26">
        <f>IF(Table2476[[#This Row],[Payment Standard]]="Exception Payment Standard", VLOOKUP($A51, 'Hi-Opp only SAFMR'!$A$1:$M$139, 9), 'NYC FMR'!F$2)</f>
        <v>5550</v>
      </c>
      <c r="J51" s="26">
        <f>IF(Table2476[[#This Row],[Payment Standard]]="Exception Payment Standard", VLOOKUP($A51, 'Hi-Opp only SAFMR'!$A$1:$M$139, 10), 'NYC FMR'!G$2)</f>
        <v>6382.4999999999991</v>
      </c>
      <c r="K51" s="26">
        <f>IF(Table2476[[#This Row],[Payment Standard]]="Exception Payment Standard", VLOOKUP($A51, 'Hi-Opp only SAFMR'!$A$1:$M$139, 11), 'NYC FMR'!H$2)</f>
        <v>7215</v>
      </c>
      <c r="L51" s="26">
        <f>IF(Table2476[[#This Row],[Payment Standard]]="Exception Payment Standard", VLOOKUP($A51, 'Hi-Opp only SAFMR'!$A$1:$M$139, 12), 'NYC FMR'!I$2)</f>
        <v>8047.5</v>
      </c>
      <c r="M51" s="26">
        <f>IF(Table2476[[#This Row],[Payment Standard]]="Exception Payment Standard", VLOOKUP($A51, 'Hi-Opp only SAFMR'!$A$1:$M$139, 13), 'NYC FMR'!J$2)</f>
        <v>8880</v>
      </c>
    </row>
    <row r="52" spans="1:13" x14ac:dyDescent="0.25">
      <c r="A52" s="25">
        <v>10153</v>
      </c>
      <c r="B52" s="25" t="s">
        <v>2</v>
      </c>
      <c r="C52" s="25" t="str">
        <f>IF(Table2476[[#This Row],[High Opportunity]]="High Opportunity", VLOOKUP(A52, 'Hi-Opp only SAFMR'!$A$1:$M$139, 3), "Payment Standard")</f>
        <v>Exception Payment Standard</v>
      </c>
      <c r="D52" s="26">
        <f>IF(Table2476[[#This Row],[Payment Standard]]="Exception Payment Standard", VLOOKUP($A52, 'Hi-Opp only SAFMR'!$A$1:$M$139, 4), 'NYC FMR'!A$2)</f>
        <v>2242.5</v>
      </c>
      <c r="E52" s="26">
        <f>IF(Table2476[[#This Row],[Payment Standard]]="Exception Payment Standard", VLOOKUP($A52, 'Hi-Opp only SAFMR'!$A$1:$M$139, 5), 'NYC FMR'!B$2)</f>
        <v>2990</v>
      </c>
      <c r="F52" s="26">
        <f>IF(Table2476[[#This Row],[Payment Standard]]="Exception Payment Standard", VLOOKUP($A52, 'Hi-Opp only SAFMR'!$A$1:$M$139, 6), 'NYC FMR'!C$2)</f>
        <v>3070</v>
      </c>
      <c r="G52" s="26">
        <f>IF(Table2476[[#This Row],[Payment Standard]]="Exception Payment Standard", VLOOKUP($A52, 'Hi-Opp only SAFMR'!$A$1:$M$139, 7), 'NYC FMR'!D$2)</f>
        <v>3450</v>
      </c>
      <c r="H52" s="26">
        <f>IF(Table2476[[#This Row],[Payment Standard]]="Exception Payment Standard", VLOOKUP($A52, 'Hi-Opp only SAFMR'!$A$1:$M$139, 8), 'NYC FMR'!E$2)</f>
        <v>4300</v>
      </c>
      <c r="I52" s="26">
        <f>IF(Table2476[[#This Row],[Payment Standard]]="Exception Payment Standard", VLOOKUP($A52, 'Hi-Opp only SAFMR'!$A$1:$M$139, 9), 'NYC FMR'!F$2)</f>
        <v>4640</v>
      </c>
      <c r="J52" s="26">
        <f>IF(Table2476[[#This Row],[Payment Standard]]="Exception Payment Standard", VLOOKUP($A52, 'Hi-Opp only SAFMR'!$A$1:$M$139, 10), 'NYC FMR'!G$2)</f>
        <v>5336</v>
      </c>
      <c r="K52" s="26">
        <f>IF(Table2476[[#This Row],[Payment Standard]]="Exception Payment Standard", VLOOKUP($A52, 'Hi-Opp only SAFMR'!$A$1:$M$139, 11), 'NYC FMR'!H$2)</f>
        <v>6032</v>
      </c>
      <c r="L52" s="26">
        <f>IF(Table2476[[#This Row],[Payment Standard]]="Exception Payment Standard", VLOOKUP($A52, 'Hi-Opp only SAFMR'!$A$1:$M$139, 12), 'NYC FMR'!I$2)</f>
        <v>6728</v>
      </c>
      <c r="M52" s="26">
        <f>IF(Table2476[[#This Row],[Payment Standard]]="Exception Payment Standard", VLOOKUP($A52, 'Hi-Opp only SAFMR'!$A$1:$M$139, 13), 'NYC FMR'!J$2)</f>
        <v>7424</v>
      </c>
    </row>
    <row r="53" spans="1:13" x14ac:dyDescent="0.25">
      <c r="A53" s="25">
        <v>10154</v>
      </c>
      <c r="B53" s="25" t="s">
        <v>2</v>
      </c>
      <c r="C53" s="25" t="str">
        <f>IF(Table2476[[#This Row],[High Opportunity]]="High Opportunity", VLOOKUP(A53, 'Hi-Opp only SAFMR'!$A$1:$M$139, 3), "Payment Standard")</f>
        <v>Exception Payment Standard</v>
      </c>
      <c r="D53" s="26">
        <f>IF(Table2476[[#This Row],[Payment Standard]]="Exception Payment Standard", VLOOKUP($A53, 'Hi-Opp only SAFMR'!$A$1:$M$139, 4), 'NYC FMR'!A$2)</f>
        <v>2242.5</v>
      </c>
      <c r="E53" s="26">
        <f>IF(Table2476[[#This Row],[Payment Standard]]="Exception Payment Standard", VLOOKUP($A53, 'Hi-Opp only SAFMR'!$A$1:$M$139, 5), 'NYC FMR'!B$2)</f>
        <v>2990</v>
      </c>
      <c r="F53" s="26">
        <f>IF(Table2476[[#This Row],[Payment Standard]]="Exception Payment Standard", VLOOKUP($A53, 'Hi-Opp only SAFMR'!$A$1:$M$139, 6), 'NYC FMR'!C$2)</f>
        <v>3070</v>
      </c>
      <c r="G53" s="26">
        <f>IF(Table2476[[#This Row],[Payment Standard]]="Exception Payment Standard", VLOOKUP($A53, 'Hi-Opp only SAFMR'!$A$1:$M$139, 7), 'NYC FMR'!D$2)</f>
        <v>3450</v>
      </c>
      <c r="H53" s="26">
        <f>IF(Table2476[[#This Row],[Payment Standard]]="Exception Payment Standard", VLOOKUP($A53, 'Hi-Opp only SAFMR'!$A$1:$M$139, 8), 'NYC FMR'!E$2)</f>
        <v>4300</v>
      </c>
      <c r="I53" s="26">
        <f>IF(Table2476[[#This Row],[Payment Standard]]="Exception Payment Standard", VLOOKUP($A53, 'Hi-Opp only SAFMR'!$A$1:$M$139, 9), 'NYC FMR'!F$2)</f>
        <v>4640</v>
      </c>
      <c r="J53" s="26">
        <f>IF(Table2476[[#This Row],[Payment Standard]]="Exception Payment Standard", VLOOKUP($A53, 'Hi-Opp only SAFMR'!$A$1:$M$139, 10), 'NYC FMR'!G$2)</f>
        <v>5336</v>
      </c>
      <c r="K53" s="26">
        <f>IF(Table2476[[#This Row],[Payment Standard]]="Exception Payment Standard", VLOOKUP($A53, 'Hi-Opp only SAFMR'!$A$1:$M$139, 11), 'NYC FMR'!H$2)</f>
        <v>6032</v>
      </c>
      <c r="L53" s="26">
        <f>IF(Table2476[[#This Row],[Payment Standard]]="Exception Payment Standard", VLOOKUP($A53, 'Hi-Opp only SAFMR'!$A$1:$M$139, 12), 'NYC FMR'!I$2)</f>
        <v>6728</v>
      </c>
      <c r="M53" s="26">
        <f>IF(Table2476[[#This Row],[Payment Standard]]="Exception Payment Standard", VLOOKUP($A53, 'Hi-Opp only SAFMR'!$A$1:$M$139, 13), 'NYC FMR'!J$2)</f>
        <v>7424</v>
      </c>
    </row>
    <row r="54" spans="1:13" x14ac:dyDescent="0.25">
      <c r="A54" s="25">
        <v>10162</v>
      </c>
      <c r="B54" s="25" t="s">
        <v>2</v>
      </c>
      <c r="C54" s="25" t="str">
        <f>IF(Table2476[[#This Row],[High Opportunity]]="High Opportunity", VLOOKUP(A54, 'Hi-Opp only SAFMR'!$A$1:$M$139, 3), "Payment Standard")</f>
        <v>Exception Payment Standard</v>
      </c>
      <c r="D54" s="26">
        <f>IF(Table2476[[#This Row],[Payment Standard]]="Exception Payment Standard", VLOOKUP($A54, 'Hi-Opp only SAFMR'!$A$1:$M$139, 4), 'NYC FMR'!A$2)</f>
        <v>2685</v>
      </c>
      <c r="E54" s="26">
        <f>IF(Table2476[[#This Row],[Payment Standard]]="Exception Payment Standard", VLOOKUP($A54, 'Hi-Opp only SAFMR'!$A$1:$M$139, 5), 'NYC FMR'!B$2)</f>
        <v>3580</v>
      </c>
      <c r="F54" s="26">
        <f>IF(Table2476[[#This Row],[Payment Standard]]="Exception Payment Standard", VLOOKUP($A54, 'Hi-Opp only SAFMR'!$A$1:$M$139, 6), 'NYC FMR'!C$2)</f>
        <v>3680</v>
      </c>
      <c r="G54" s="26">
        <f>IF(Table2476[[#This Row],[Payment Standard]]="Exception Payment Standard", VLOOKUP($A54, 'Hi-Opp only SAFMR'!$A$1:$M$139, 7), 'NYC FMR'!D$2)</f>
        <v>4130</v>
      </c>
      <c r="H54" s="26">
        <f>IF(Table2476[[#This Row],[Payment Standard]]="Exception Payment Standard", VLOOKUP($A54, 'Hi-Opp only SAFMR'!$A$1:$M$139, 8), 'NYC FMR'!E$2)</f>
        <v>5150</v>
      </c>
      <c r="I54" s="26">
        <f>IF(Table2476[[#This Row],[Payment Standard]]="Exception Payment Standard", VLOOKUP($A54, 'Hi-Opp only SAFMR'!$A$1:$M$139, 9), 'NYC FMR'!F$2)</f>
        <v>5550</v>
      </c>
      <c r="J54" s="26">
        <f>IF(Table2476[[#This Row],[Payment Standard]]="Exception Payment Standard", VLOOKUP($A54, 'Hi-Opp only SAFMR'!$A$1:$M$139, 10), 'NYC FMR'!G$2)</f>
        <v>6382.4999999999991</v>
      </c>
      <c r="K54" s="26">
        <f>IF(Table2476[[#This Row],[Payment Standard]]="Exception Payment Standard", VLOOKUP($A54, 'Hi-Opp only SAFMR'!$A$1:$M$139, 11), 'NYC FMR'!H$2)</f>
        <v>7215</v>
      </c>
      <c r="L54" s="26">
        <f>IF(Table2476[[#This Row],[Payment Standard]]="Exception Payment Standard", VLOOKUP($A54, 'Hi-Opp only SAFMR'!$A$1:$M$139, 12), 'NYC FMR'!I$2)</f>
        <v>8047.5</v>
      </c>
      <c r="M54" s="26">
        <f>IF(Table2476[[#This Row],[Payment Standard]]="Exception Payment Standard", VLOOKUP($A54, 'Hi-Opp only SAFMR'!$A$1:$M$139, 13), 'NYC FMR'!J$2)</f>
        <v>8880</v>
      </c>
    </row>
    <row r="55" spans="1:13" x14ac:dyDescent="0.25">
      <c r="A55" s="25">
        <v>10165</v>
      </c>
      <c r="B55" s="25" t="s">
        <v>2</v>
      </c>
      <c r="C55" s="25" t="str">
        <f>IF(Table2476[[#This Row],[High Opportunity]]="High Opportunity", VLOOKUP(A55, 'Hi-Opp only SAFMR'!$A$1:$M$139, 3), "Payment Standard")</f>
        <v>Exception Payment Standard</v>
      </c>
      <c r="D55" s="26">
        <f>IF(Table2476[[#This Row],[Payment Standard]]="Exception Payment Standard", VLOOKUP($A55, 'Hi-Opp only SAFMR'!$A$1:$M$139, 4), 'NYC FMR'!A$2)</f>
        <v>2242.5</v>
      </c>
      <c r="E55" s="26">
        <f>IF(Table2476[[#This Row],[Payment Standard]]="Exception Payment Standard", VLOOKUP($A55, 'Hi-Opp only SAFMR'!$A$1:$M$139, 5), 'NYC FMR'!B$2)</f>
        <v>2990</v>
      </c>
      <c r="F55" s="26">
        <f>IF(Table2476[[#This Row],[Payment Standard]]="Exception Payment Standard", VLOOKUP($A55, 'Hi-Opp only SAFMR'!$A$1:$M$139, 6), 'NYC FMR'!C$2)</f>
        <v>3070</v>
      </c>
      <c r="G55" s="26">
        <f>IF(Table2476[[#This Row],[Payment Standard]]="Exception Payment Standard", VLOOKUP($A55, 'Hi-Opp only SAFMR'!$A$1:$M$139, 7), 'NYC FMR'!D$2)</f>
        <v>3450</v>
      </c>
      <c r="H55" s="26">
        <f>IF(Table2476[[#This Row],[Payment Standard]]="Exception Payment Standard", VLOOKUP($A55, 'Hi-Opp only SAFMR'!$A$1:$M$139, 8), 'NYC FMR'!E$2)</f>
        <v>4300</v>
      </c>
      <c r="I55" s="26">
        <f>IF(Table2476[[#This Row],[Payment Standard]]="Exception Payment Standard", VLOOKUP($A55, 'Hi-Opp only SAFMR'!$A$1:$M$139, 9), 'NYC FMR'!F$2)</f>
        <v>4640</v>
      </c>
      <c r="J55" s="26">
        <f>IF(Table2476[[#This Row],[Payment Standard]]="Exception Payment Standard", VLOOKUP($A55, 'Hi-Opp only SAFMR'!$A$1:$M$139, 10), 'NYC FMR'!G$2)</f>
        <v>5336</v>
      </c>
      <c r="K55" s="26">
        <f>IF(Table2476[[#This Row],[Payment Standard]]="Exception Payment Standard", VLOOKUP($A55, 'Hi-Opp only SAFMR'!$A$1:$M$139, 11), 'NYC FMR'!H$2)</f>
        <v>6032</v>
      </c>
      <c r="L55" s="26">
        <f>IF(Table2476[[#This Row],[Payment Standard]]="Exception Payment Standard", VLOOKUP($A55, 'Hi-Opp only SAFMR'!$A$1:$M$139, 12), 'NYC FMR'!I$2)</f>
        <v>6728</v>
      </c>
      <c r="M55" s="26">
        <f>IF(Table2476[[#This Row],[Payment Standard]]="Exception Payment Standard", VLOOKUP($A55, 'Hi-Opp only SAFMR'!$A$1:$M$139, 13), 'NYC FMR'!J$2)</f>
        <v>7424</v>
      </c>
    </row>
    <row r="56" spans="1:13" x14ac:dyDescent="0.25">
      <c r="A56" s="25">
        <v>10167</v>
      </c>
      <c r="B56" s="25" t="s">
        <v>2</v>
      </c>
      <c r="C56" s="25" t="str">
        <f>IF(Table2476[[#This Row],[High Opportunity]]="High Opportunity", VLOOKUP(A56, 'Hi-Opp only SAFMR'!$A$1:$M$139, 3), "Payment Standard")</f>
        <v>Exception Payment Standard</v>
      </c>
      <c r="D56" s="26">
        <f>IF(Table2476[[#This Row],[Payment Standard]]="Exception Payment Standard", VLOOKUP($A56, 'Hi-Opp only SAFMR'!$A$1:$M$139, 4), 'NYC FMR'!A$2)</f>
        <v>2242.5</v>
      </c>
      <c r="E56" s="26">
        <f>IF(Table2476[[#This Row],[Payment Standard]]="Exception Payment Standard", VLOOKUP($A56, 'Hi-Opp only SAFMR'!$A$1:$M$139, 5), 'NYC FMR'!B$2)</f>
        <v>2990</v>
      </c>
      <c r="F56" s="26">
        <f>IF(Table2476[[#This Row],[Payment Standard]]="Exception Payment Standard", VLOOKUP($A56, 'Hi-Opp only SAFMR'!$A$1:$M$139, 6), 'NYC FMR'!C$2)</f>
        <v>3070</v>
      </c>
      <c r="G56" s="26">
        <f>IF(Table2476[[#This Row],[Payment Standard]]="Exception Payment Standard", VLOOKUP($A56, 'Hi-Opp only SAFMR'!$A$1:$M$139, 7), 'NYC FMR'!D$2)</f>
        <v>3450</v>
      </c>
      <c r="H56" s="26">
        <f>IF(Table2476[[#This Row],[Payment Standard]]="Exception Payment Standard", VLOOKUP($A56, 'Hi-Opp only SAFMR'!$A$1:$M$139, 8), 'NYC FMR'!E$2)</f>
        <v>4300</v>
      </c>
      <c r="I56" s="26">
        <f>IF(Table2476[[#This Row],[Payment Standard]]="Exception Payment Standard", VLOOKUP($A56, 'Hi-Opp only SAFMR'!$A$1:$M$139, 9), 'NYC FMR'!F$2)</f>
        <v>4640</v>
      </c>
      <c r="J56" s="26">
        <f>IF(Table2476[[#This Row],[Payment Standard]]="Exception Payment Standard", VLOOKUP($A56, 'Hi-Opp only SAFMR'!$A$1:$M$139, 10), 'NYC FMR'!G$2)</f>
        <v>5336</v>
      </c>
      <c r="K56" s="26">
        <f>IF(Table2476[[#This Row],[Payment Standard]]="Exception Payment Standard", VLOOKUP($A56, 'Hi-Opp only SAFMR'!$A$1:$M$139, 11), 'NYC FMR'!H$2)</f>
        <v>6032</v>
      </c>
      <c r="L56" s="26">
        <f>IF(Table2476[[#This Row],[Payment Standard]]="Exception Payment Standard", VLOOKUP($A56, 'Hi-Opp only SAFMR'!$A$1:$M$139, 12), 'NYC FMR'!I$2)</f>
        <v>6728</v>
      </c>
      <c r="M56" s="26">
        <f>IF(Table2476[[#This Row],[Payment Standard]]="Exception Payment Standard", VLOOKUP($A56, 'Hi-Opp only SAFMR'!$A$1:$M$139, 13), 'NYC FMR'!J$2)</f>
        <v>7424</v>
      </c>
    </row>
    <row r="57" spans="1:13" x14ac:dyDescent="0.25">
      <c r="A57" s="25">
        <v>10168</v>
      </c>
      <c r="B57" s="25" t="s">
        <v>2</v>
      </c>
      <c r="C57" s="25" t="str">
        <f>IF(Table2476[[#This Row],[High Opportunity]]="High Opportunity", VLOOKUP(A57, 'Hi-Opp only SAFMR'!$A$1:$M$139, 3), "Payment Standard")</f>
        <v>Exception Payment Standard</v>
      </c>
      <c r="D57" s="26">
        <f>IF(Table2476[[#This Row],[Payment Standard]]="Exception Payment Standard", VLOOKUP($A57, 'Hi-Opp only SAFMR'!$A$1:$M$139, 4), 'NYC FMR'!A$2)</f>
        <v>2242.5</v>
      </c>
      <c r="E57" s="26">
        <f>IF(Table2476[[#This Row],[Payment Standard]]="Exception Payment Standard", VLOOKUP($A57, 'Hi-Opp only SAFMR'!$A$1:$M$139, 5), 'NYC FMR'!B$2)</f>
        <v>2990</v>
      </c>
      <c r="F57" s="26">
        <f>IF(Table2476[[#This Row],[Payment Standard]]="Exception Payment Standard", VLOOKUP($A57, 'Hi-Opp only SAFMR'!$A$1:$M$139, 6), 'NYC FMR'!C$2)</f>
        <v>3070</v>
      </c>
      <c r="G57" s="26">
        <f>IF(Table2476[[#This Row],[Payment Standard]]="Exception Payment Standard", VLOOKUP($A57, 'Hi-Opp only SAFMR'!$A$1:$M$139, 7), 'NYC FMR'!D$2)</f>
        <v>3450</v>
      </c>
      <c r="H57" s="26">
        <f>IF(Table2476[[#This Row],[Payment Standard]]="Exception Payment Standard", VLOOKUP($A57, 'Hi-Opp only SAFMR'!$A$1:$M$139, 8), 'NYC FMR'!E$2)</f>
        <v>4300</v>
      </c>
      <c r="I57" s="26">
        <f>IF(Table2476[[#This Row],[Payment Standard]]="Exception Payment Standard", VLOOKUP($A57, 'Hi-Opp only SAFMR'!$A$1:$M$139, 9), 'NYC FMR'!F$2)</f>
        <v>4640</v>
      </c>
      <c r="J57" s="26">
        <f>IF(Table2476[[#This Row],[Payment Standard]]="Exception Payment Standard", VLOOKUP($A57, 'Hi-Opp only SAFMR'!$A$1:$M$139, 10), 'NYC FMR'!G$2)</f>
        <v>5336</v>
      </c>
      <c r="K57" s="26">
        <f>IF(Table2476[[#This Row],[Payment Standard]]="Exception Payment Standard", VLOOKUP($A57, 'Hi-Opp only SAFMR'!$A$1:$M$139, 11), 'NYC FMR'!H$2)</f>
        <v>6032</v>
      </c>
      <c r="L57" s="26">
        <f>IF(Table2476[[#This Row],[Payment Standard]]="Exception Payment Standard", VLOOKUP($A57, 'Hi-Opp only SAFMR'!$A$1:$M$139, 12), 'NYC FMR'!I$2)</f>
        <v>6728</v>
      </c>
      <c r="M57" s="26">
        <f>IF(Table2476[[#This Row],[Payment Standard]]="Exception Payment Standard", VLOOKUP($A57, 'Hi-Opp only SAFMR'!$A$1:$M$139, 13), 'NYC FMR'!J$2)</f>
        <v>7424</v>
      </c>
    </row>
    <row r="58" spans="1:13" x14ac:dyDescent="0.25">
      <c r="A58" s="25">
        <v>10169</v>
      </c>
      <c r="B58" s="25" t="s">
        <v>2</v>
      </c>
      <c r="C58" s="25" t="str">
        <f>IF(Table2476[[#This Row],[High Opportunity]]="High Opportunity", VLOOKUP(A58, 'Hi-Opp only SAFMR'!$A$1:$M$139, 3), "Payment Standard")</f>
        <v>Exception Payment Standard</v>
      </c>
      <c r="D58" s="26">
        <f>IF(Table2476[[#This Row],[Payment Standard]]="Exception Payment Standard", VLOOKUP($A58, 'Hi-Opp only SAFMR'!$A$1:$M$139, 4), 'NYC FMR'!A$2)</f>
        <v>2242.5</v>
      </c>
      <c r="E58" s="26">
        <f>IF(Table2476[[#This Row],[Payment Standard]]="Exception Payment Standard", VLOOKUP($A58, 'Hi-Opp only SAFMR'!$A$1:$M$139, 5), 'NYC FMR'!B$2)</f>
        <v>2990</v>
      </c>
      <c r="F58" s="26">
        <f>IF(Table2476[[#This Row],[Payment Standard]]="Exception Payment Standard", VLOOKUP($A58, 'Hi-Opp only SAFMR'!$A$1:$M$139, 6), 'NYC FMR'!C$2)</f>
        <v>3070</v>
      </c>
      <c r="G58" s="26">
        <f>IF(Table2476[[#This Row],[Payment Standard]]="Exception Payment Standard", VLOOKUP($A58, 'Hi-Opp only SAFMR'!$A$1:$M$139, 7), 'NYC FMR'!D$2)</f>
        <v>3450</v>
      </c>
      <c r="H58" s="26">
        <f>IF(Table2476[[#This Row],[Payment Standard]]="Exception Payment Standard", VLOOKUP($A58, 'Hi-Opp only SAFMR'!$A$1:$M$139, 8), 'NYC FMR'!E$2)</f>
        <v>4300</v>
      </c>
      <c r="I58" s="26">
        <f>IF(Table2476[[#This Row],[Payment Standard]]="Exception Payment Standard", VLOOKUP($A58, 'Hi-Opp only SAFMR'!$A$1:$M$139, 9), 'NYC FMR'!F$2)</f>
        <v>4640</v>
      </c>
      <c r="J58" s="26">
        <f>IF(Table2476[[#This Row],[Payment Standard]]="Exception Payment Standard", VLOOKUP($A58, 'Hi-Opp only SAFMR'!$A$1:$M$139, 10), 'NYC FMR'!G$2)</f>
        <v>5336</v>
      </c>
      <c r="K58" s="26">
        <f>IF(Table2476[[#This Row],[Payment Standard]]="Exception Payment Standard", VLOOKUP($A58, 'Hi-Opp only SAFMR'!$A$1:$M$139, 11), 'NYC FMR'!H$2)</f>
        <v>6032</v>
      </c>
      <c r="L58" s="26">
        <f>IF(Table2476[[#This Row],[Payment Standard]]="Exception Payment Standard", VLOOKUP($A58, 'Hi-Opp only SAFMR'!$A$1:$M$139, 12), 'NYC FMR'!I$2)</f>
        <v>6728</v>
      </c>
      <c r="M58" s="26">
        <f>IF(Table2476[[#This Row],[Payment Standard]]="Exception Payment Standard", VLOOKUP($A58, 'Hi-Opp only SAFMR'!$A$1:$M$139, 13), 'NYC FMR'!J$2)</f>
        <v>7424</v>
      </c>
    </row>
    <row r="59" spans="1:13" x14ac:dyDescent="0.25">
      <c r="A59" s="25">
        <v>10170</v>
      </c>
      <c r="B59" s="25" t="s">
        <v>2</v>
      </c>
      <c r="C59" s="25" t="str">
        <f>IF(Table2476[[#This Row],[High Opportunity]]="High Opportunity", VLOOKUP(A59, 'Hi-Opp only SAFMR'!$A$1:$M$139, 3), "Payment Standard")</f>
        <v>Exception Payment Standard</v>
      </c>
      <c r="D59" s="26">
        <f>IF(Table2476[[#This Row],[Payment Standard]]="Exception Payment Standard", VLOOKUP($A59, 'Hi-Opp only SAFMR'!$A$1:$M$139, 4), 'NYC FMR'!A$2)</f>
        <v>2242.5</v>
      </c>
      <c r="E59" s="26">
        <f>IF(Table2476[[#This Row],[Payment Standard]]="Exception Payment Standard", VLOOKUP($A59, 'Hi-Opp only SAFMR'!$A$1:$M$139, 5), 'NYC FMR'!B$2)</f>
        <v>2990</v>
      </c>
      <c r="F59" s="26">
        <f>IF(Table2476[[#This Row],[Payment Standard]]="Exception Payment Standard", VLOOKUP($A59, 'Hi-Opp only SAFMR'!$A$1:$M$139, 6), 'NYC FMR'!C$2)</f>
        <v>3070</v>
      </c>
      <c r="G59" s="26">
        <f>IF(Table2476[[#This Row],[Payment Standard]]="Exception Payment Standard", VLOOKUP($A59, 'Hi-Opp only SAFMR'!$A$1:$M$139, 7), 'NYC FMR'!D$2)</f>
        <v>3450</v>
      </c>
      <c r="H59" s="26">
        <f>IF(Table2476[[#This Row],[Payment Standard]]="Exception Payment Standard", VLOOKUP($A59, 'Hi-Opp only SAFMR'!$A$1:$M$139, 8), 'NYC FMR'!E$2)</f>
        <v>4300</v>
      </c>
      <c r="I59" s="26">
        <f>IF(Table2476[[#This Row],[Payment Standard]]="Exception Payment Standard", VLOOKUP($A59, 'Hi-Opp only SAFMR'!$A$1:$M$139, 9), 'NYC FMR'!F$2)</f>
        <v>4640</v>
      </c>
      <c r="J59" s="26">
        <f>IF(Table2476[[#This Row],[Payment Standard]]="Exception Payment Standard", VLOOKUP($A59, 'Hi-Opp only SAFMR'!$A$1:$M$139, 10), 'NYC FMR'!G$2)</f>
        <v>5336</v>
      </c>
      <c r="K59" s="26">
        <f>IF(Table2476[[#This Row],[Payment Standard]]="Exception Payment Standard", VLOOKUP($A59, 'Hi-Opp only SAFMR'!$A$1:$M$139, 11), 'NYC FMR'!H$2)</f>
        <v>6032</v>
      </c>
      <c r="L59" s="26">
        <f>IF(Table2476[[#This Row],[Payment Standard]]="Exception Payment Standard", VLOOKUP($A59, 'Hi-Opp only SAFMR'!$A$1:$M$139, 12), 'NYC FMR'!I$2)</f>
        <v>6728</v>
      </c>
      <c r="M59" s="26">
        <f>IF(Table2476[[#This Row],[Payment Standard]]="Exception Payment Standard", VLOOKUP($A59, 'Hi-Opp only SAFMR'!$A$1:$M$139, 13), 'NYC FMR'!J$2)</f>
        <v>7424</v>
      </c>
    </row>
    <row r="60" spans="1:13" x14ac:dyDescent="0.25">
      <c r="A60" s="25">
        <v>10171</v>
      </c>
      <c r="B60" s="25" t="s">
        <v>2</v>
      </c>
      <c r="C60" s="25" t="str">
        <f>IF(Table2476[[#This Row],[High Opportunity]]="High Opportunity", VLOOKUP(A60, 'Hi-Opp only SAFMR'!$A$1:$M$139, 3), "Payment Standard")</f>
        <v>Exception Payment Standard</v>
      </c>
      <c r="D60" s="26">
        <f>IF(Table2476[[#This Row],[Payment Standard]]="Exception Payment Standard", VLOOKUP($A60, 'Hi-Opp only SAFMR'!$A$1:$M$139, 4), 'NYC FMR'!A$2)</f>
        <v>2242.5</v>
      </c>
      <c r="E60" s="26">
        <f>IF(Table2476[[#This Row],[Payment Standard]]="Exception Payment Standard", VLOOKUP($A60, 'Hi-Opp only SAFMR'!$A$1:$M$139, 5), 'NYC FMR'!B$2)</f>
        <v>2990</v>
      </c>
      <c r="F60" s="26">
        <f>IF(Table2476[[#This Row],[Payment Standard]]="Exception Payment Standard", VLOOKUP($A60, 'Hi-Opp only SAFMR'!$A$1:$M$139, 6), 'NYC FMR'!C$2)</f>
        <v>3070</v>
      </c>
      <c r="G60" s="26">
        <f>IF(Table2476[[#This Row],[Payment Standard]]="Exception Payment Standard", VLOOKUP($A60, 'Hi-Opp only SAFMR'!$A$1:$M$139, 7), 'NYC FMR'!D$2)</f>
        <v>3450</v>
      </c>
      <c r="H60" s="26">
        <f>IF(Table2476[[#This Row],[Payment Standard]]="Exception Payment Standard", VLOOKUP($A60, 'Hi-Opp only SAFMR'!$A$1:$M$139, 8), 'NYC FMR'!E$2)</f>
        <v>4300</v>
      </c>
      <c r="I60" s="26">
        <f>IF(Table2476[[#This Row],[Payment Standard]]="Exception Payment Standard", VLOOKUP($A60, 'Hi-Opp only SAFMR'!$A$1:$M$139, 9), 'NYC FMR'!F$2)</f>
        <v>4640</v>
      </c>
      <c r="J60" s="26">
        <f>IF(Table2476[[#This Row],[Payment Standard]]="Exception Payment Standard", VLOOKUP($A60, 'Hi-Opp only SAFMR'!$A$1:$M$139, 10), 'NYC FMR'!G$2)</f>
        <v>5336</v>
      </c>
      <c r="K60" s="26">
        <f>IF(Table2476[[#This Row],[Payment Standard]]="Exception Payment Standard", VLOOKUP($A60, 'Hi-Opp only SAFMR'!$A$1:$M$139, 11), 'NYC FMR'!H$2)</f>
        <v>6032</v>
      </c>
      <c r="L60" s="26">
        <f>IF(Table2476[[#This Row],[Payment Standard]]="Exception Payment Standard", VLOOKUP($A60, 'Hi-Opp only SAFMR'!$A$1:$M$139, 12), 'NYC FMR'!I$2)</f>
        <v>6728</v>
      </c>
      <c r="M60" s="26">
        <f>IF(Table2476[[#This Row],[Payment Standard]]="Exception Payment Standard", VLOOKUP($A60, 'Hi-Opp only SAFMR'!$A$1:$M$139, 13), 'NYC FMR'!J$2)</f>
        <v>7424</v>
      </c>
    </row>
    <row r="61" spans="1:13" x14ac:dyDescent="0.25">
      <c r="A61" s="25">
        <v>10172</v>
      </c>
      <c r="B61" s="25" t="s">
        <v>2</v>
      </c>
      <c r="C61" s="25" t="str">
        <f>IF(Table2476[[#This Row],[High Opportunity]]="High Opportunity", VLOOKUP(A61, 'Hi-Opp only SAFMR'!$A$1:$M$139, 3), "Payment Standard")</f>
        <v>Exception Payment Standard</v>
      </c>
      <c r="D61" s="26">
        <f>IF(Table2476[[#This Row],[Payment Standard]]="Exception Payment Standard", VLOOKUP($A61, 'Hi-Opp only SAFMR'!$A$1:$M$139, 4), 'NYC FMR'!A$2)</f>
        <v>2242.5</v>
      </c>
      <c r="E61" s="26">
        <f>IF(Table2476[[#This Row],[Payment Standard]]="Exception Payment Standard", VLOOKUP($A61, 'Hi-Opp only SAFMR'!$A$1:$M$139, 5), 'NYC FMR'!B$2)</f>
        <v>2990</v>
      </c>
      <c r="F61" s="26">
        <f>IF(Table2476[[#This Row],[Payment Standard]]="Exception Payment Standard", VLOOKUP($A61, 'Hi-Opp only SAFMR'!$A$1:$M$139, 6), 'NYC FMR'!C$2)</f>
        <v>3070</v>
      </c>
      <c r="G61" s="26">
        <f>IF(Table2476[[#This Row],[Payment Standard]]="Exception Payment Standard", VLOOKUP($A61, 'Hi-Opp only SAFMR'!$A$1:$M$139, 7), 'NYC FMR'!D$2)</f>
        <v>3450</v>
      </c>
      <c r="H61" s="26">
        <f>IF(Table2476[[#This Row],[Payment Standard]]="Exception Payment Standard", VLOOKUP($A61, 'Hi-Opp only SAFMR'!$A$1:$M$139, 8), 'NYC FMR'!E$2)</f>
        <v>4300</v>
      </c>
      <c r="I61" s="26">
        <f>IF(Table2476[[#This Row],[Payment Standard]]="Exception Payment Standard", VLOOKUP($A61, 'Hi-Opp only SAFMR'!$A$1:$M$139, 9), 'NYC FMR'!F$2)</f>
        <v>4640</v>
      </c>
      <c r="J61" s="26">
        <f>IF(Table2476[[#This Row],[Payment Standard]]="Exception Payment Standard", VLOOKUP($A61, 'Hi-Opp only SAFMR'!$A$1:$M$139, 10), 'NYC FMR'!G$2)</f>
        <v>5336</v>
      </c>
      <c r="K61" s="26">
        <f>IF(Table2476[[#This Row],[Payment Standard]]="Exception Payment Standard", VLOOKUP($A61, 'Hi-Opp only SAFMR'!$A$1:$M$139, 11), 'NYC FMR'!H$2)</f>
        <v>6032</v>
      </c>
      <c r="L61" s="26">
        <f>IF(Table2476[[#This Row],[Payment Standard]]="Exception Payment Standard", VLOOKUP($A61, 'Hi-Opp only SAFMR'!$A$1:$M$139, 12), 'NYC FMR'!I$2)</f>
        <v>6728</v>
      </c>
      <c r="M61" s="26">
        <f>IF(Table2476[[#This Row],[Payment Standard]]="Exception Payment Standard", VLOOKUP($A61, 'Hi-Opp only SAFMR'!$A$1:$M$139, 13), 'NYC FMR'!J$2)</f>
        <v>7424</v>
      </c>
    </row>
    <row r="62" spans="1:13" x14ac:dyDescent="0.25">
      <c r="A62" s="25">
        <v>10173</v>
      </c>
      <c r="B62" s="25" t="s">
        <v>2</v>
      </c>
      <c r="C62" s="25" t="str">
        <f>IF(Table2476[[#This Row],[High Opportunity]]="High Opportunity", VLOOKUP(A62, 'Hi-Opp only SAFMR'!$A$1:$M$139, 3), "Payment Standard")</f>
        <v>Exception Payment Standard</v>
      </c>
      <c r="D62" s="26">
        <f>IF(Table2476[[#This Row],[Payment Standard]]="Exception Payment Standard", VLOOKUP($A62, 'Hi-Opp only SAFMR'!$A$1:$M$139, 4), 'NYC FMR'!A$2)</f>
        <v>2242.5</v>
      </c>
      <c r="E62" s="26">
        <f>IF(Table2476[[#This Row],[Payment Standard]]="Exception Payment Standard", VLOOKUP($A62, 'Hi-Opp only SAFMR'!$A$1:$M$139, 5), 'NYC FMR'!B$2)</f>
        <v>2990</v>
      </c>
      <c r="F62" s="26">
        <f>IF(Table2476[[#This Row],[Payment Standard]]="Exception Payment Standard", VLOOKUP($A62, 'Hi-Opp only SAFMR'!$A$1:$M$139, 6), 'NYC FMR'!C$2)</f>
        <v>3070</v>
      </c>
      <c r="G62" s="26">
        <f>IF(Table2476[[#This Row],[Payment Standard]]="Exception Payment Standard", VLOOKUP($A62, 'Hi-Opp only SAFMR'!$A$1:$M$139, 7), 'NYC FMR'!D$2)</f>
        <v>3450</v>
      </c>
      <c r="H62" s="26">
        <f>IF(Table2476[[#This Row],[Payment Standard]]="Exception Payment Standard", VLOOKUP($A62, 'Hi-Opp only SAFMR'!$A$1:$M$139, 8), 'NYC FMR'!E$2)</f>
        <v>4300</v>
      </c>
      <c r="I62" s="26">
        <f>IF(Table2476[[#This Row],[Payment Standard]]="Exception Payment Standard", VLOOKUP($A62, 'Hi-Opp only SAFMR'!$A$1:$M$139, 9), 'NYC FMR'!F$2)</f>
        <v>4640</v>
      </c>
      <c r="J62" s="26">
        <f>IF(Table2476[[#This Row],[Payment Standard]]="Exception Payment Standard", VLOOKUP($A62, 'Hi-Opp only SAFMR'!$A$1:$M$139, 10), 'NYC FMR'!G$2)</f>
        <v>5336</v>
      </c>
      <c r="K62" s="26">
        <f>IF(Table2476[[#This Row],[Payment Standard]]="Exception Payment Standard", VLOOKUP($A62, 'Hi-Opp only SAFMR'!$A$1:$M$139, 11), 'NYC FMR'!H$2)</f>
        <v>6032</v>
      </c>
      <c r="L62" s="26">
        <f>IF(Table2476[[#This Row],[Payment Standard]]="Exception Payment Standard", VLOOKUP($A62, 'Hi-Opp only SAFMR'!$A$1:$M$139, 12), 'NYC FMR'!I$2)</f>
        <v>6728</v>
      </c>
      <c r="M62" s="26">
        <f>IF(Table2476[[#This Row],[Payment Standard]]="Exception Payment Standard", VLOOKUP($A62, 'Hi-Opp only SAFMR'!$A$1:$M$139, 13), 'NYC FMR'!J$2)</f>
        <v>7424</v>
      </c>
    </row>
    <row r="63" spans="1:13" x14ac:dyDescent="0.25">
      <c r="A63" s="25">
        <v>10174</v>
      </c>
      <c r="B63" s="25" t="s">
        <v>2</v>
      </c>
      <c r="C63" s="25" t="str">
        <f>IF(Table2476[[#This Row],[High Opportunity]]="High Opportunity", VLOOKUP(A63, 'Hi-Opp only SAFMR'!$A$1:$M$139, 3), "Payment Standard")</f>
        <v>Exception Payment Standard</v>
      </c>
      <c r="D63" s="26">
        <f>IF(Table2476[[#This Row],[Payment Standard]]="Exception Payment Standard", VLOOKUP($A63, 'Hi-Opp only SAFMR'!$A$1:$M$139, 4), 'NYC FMR'!A$2)</f>
        <v>2242.5</v>
      </c>
      <c r="E63" s="26">
        <f>IF(Table2476[[#This Row],[Payment Standard]]="Exception Payment Standard", VLOOKUP($A63, 'Hi-Opp only SAFMR'!$A$1:$M$139, 5), 'NYC FMR'!B$2)</f>
        <v>2990</v>
      </c>
      <c r="F63" s="26">
        <f>IF(Table2476[[#This Row],[Payment Standard]]="Exception Payment Standard", VLOOKUP($A63, 'Hi-Opp only SAFMR'!$A$1:$M$139, 6), 'NYC FMR'!C$2)</f>
        <v>3070</v>
      </c>
      <c r="G63" s="26">
        <f>IF(Table2476[[#This Row],[Payment Standard]]="Exception Payment Standard", VLOOKUP($A63, 'Hi-Opp only SAFMR'!$A$1:$M$139, 7), 'NYC FMR'!D$2)</f>
        <v>3450</v>
      </c>
      <c r="H63" s="26">
        <f>IF(Table2476[[#This Row],[Payment Standard]]="Exception Payment Standard", VLOOKUP($A63, 'Hi-Opp only SAFMR'!$A$1:$M$139, 8), 'NYC FMR'!E$2)</f>
        <v>4300</v>
      </c>
      <c r="I63" s="26">
        <f>IF(Table2476[[#This Row],[Payment Standard]]="Exception Payment Standard", VLOOKUP($A63, 'Hi-Opp only SAFMR'!$A$1:$M$139, 9), 'NYC FMR'!F$2)</f>
        <v>4640</v>
      </c>
      <c r="J63" s="26">
        <f>IF(Table2476[[#This Row],[Payment Standard]]="Exception Payment Standard", VLOOKUP($A63, 'Hi-Opp only SAFMR'!$A$1:$M$139, 10), 'NYC FMR'!G$2)</f>
        <v>5336</v>
      </c>
      <c r="K63" s="26">
        <f>IF(Table2476[[#This Row],[Payment Standard]]="Exception Payment Standard", VLOOKUP($A63, 'Hi-Opp only SAFMR'!$A$1:$M$139, 11), 'NYC FMR'!H$2)</f>
        <v>6032</v>
      </c>
      <c r="L63" s="26">
        <f>IF(Table2476[[#This Row],[Payment Standard]]="Exception Payment Standard", VLOOKUP($A63, 'Hi-Opp only SAFMR'!$A$1:$M$139, 12), 'NYC FMR'!I$2)</f>
        <v>6728</v>
      </c>
      <c r="M63" s="26">
        <f>IF(Table2476[[#This Row],[Payment Standard]]="Exception Payment Standard", VLOOKUP($A63, 'Hi-Opp only SAFMR'!$A$1:$M$139, 13), 'NYC FMR'!J$2)</f>
        <v>7424</v>
      </c>
    </row>
    <row r="64" spans="1:13" x14ac:dyDescent="0.25">
      <c r="A64" s="25">
        <v>10177</v>
      </c>
      <c r="B64" s="25" t="s">
        <v>2</v>
      </c>
      <c r="C64" s="25" t="str">
        <f>IF(Table2476[[#This Row],[High Opportunity]]="High Opportunity", VLOOKUP(A64, 'Hi-Opp only SAFMR'!$A$1:$M$139, 3), "Payment Standard")</f>
        <v>Exception Payment Standard</v>
      </c>
      <c r="D64" s="26">
        <f>IF(Table2476[[#This Row],[Payment Standard]]="Exception Payment Standard", VLOOKUP($A64, 'Hi-Opp only SAFMR'!$A$1:$M$139, 4), 'NYC FMR'!A$2)</f>
        <v>2242.5</v>
      </c>
      <c r="E64" s="26">
        <f>IF(Table2476[[#This Row],[Payment Standard]]="Exception Payment Standard", VLOOKUP($A64, 'Hi-Opp only SAFMR'!$A$1:$M$139, 5), 'NYC FMR'!B$2)</f>
        <v>2990</v>
      </c>
      <c r="F64" s="26">
        <f>IF(Table2476[[#This Row],[Payment Standard]]="Exception Payment Standard", VLOOKUP($A64, 'Hi-Opp only SAFMR'!$A$1:$M$139, 6), 'NYC FMR'!C$2)</f>
        <v>3070</v>
      </c>
      <c r="G64" s="26">
        <f>IF(Table2476[[#This Row],[Payment Standard]]="Exception Payment Standard", VLOOKUP($A64, 'Hi-Opp only SAFMR'!$A$1:$M$139, 7), 'NYC FMR'!D$2)</f>
        <v>3450</v>
      </c>
      <c r="H64" s="26">
        <f>IF(Table2476[[#This Row],[Payment Standard]]="Exception Payment Standard", VLOOKUP($A64, 'Hi-Opp only SAFMR'!$A$1:$M$139, 8), 'NYC FMR'!E$2)</f>
        <v>4300</v>
      </c>
      <c r="I64" s="26">
        <f>IF(Table2476[[#This Row],[Payment Standard]]="Exception Payment Standard", VLOOKUP($A64, 'Hi-Opp only SAFMR'!$A$1:$M$139, 9), 'NYC FMR'!F$2)</f>
        <v>4640</v>
      </c>
      <c r="J64" s="26">
        <f>IF(Table2476[[#This Row],[Payment Standard]]="Exception Payment Standard", VLOOKUP($A64, 'Hi-Opp only SAFMR'!$A$1:$M$139, 10), 'NYC FMR'!G$2)</f>
        <v>5336</v>
      </c>
      <c r="K64" s="26">
        <f>IF(Table2476[[#This Row],[Payment Standard]]="Exception Payment Standard", VLOOKUP($A64, 'Hi-Opp only SAFMR'!$A$1:$M$139, 11), 'NYC FMR'!H$2)</f>
        <v>6032</v>
      </c>
      <c r="L64" s="26">
        <f>IF(Table2476[[#This Row],[Payment Standard]]="Exception Payment Standard", VLOOKUP($A64, 'Hi-Opp only SAFMR'!$A$1:$M$139, 12), 'NYC FMR'!I$2)</f>
        <v>6728</v>
      </c>
      <c r="M64" s="26">
        <f>IF(Table2476[[#This Row],[Payment Standard]]="Exception Payment Standard", VLOOKUP($A64, 'Hi-Opp only SAFMR'!$A$1:$M$139, 13), 'NYC FMR'!J$2)</f>
        <v>7424</v>
      </c>
    </row>
    <row r="65" spans="1:13" x14ac:dyDescent="0.25">
      <c r="A65" s="25">
        <v>10199</v>
      </c>
      <c r="B65" s="25" t="s">
        <v>2</v>
      </c>
      <c r="C65" s="25" t="str">
        <f>IF(Table2476[[#This Row],[High Opportunity]]="High Opportunity", VLOOKUP(A65, 'Hi-Opp only SAFMR'!$A$1:$M$139, 3), "Payment Standard")</f>
        <v>Exception Payment Standard</v>
      </c>
      <c r="D65" s="26">
        <f>IF(Table2476[[#This Row],[Payment Standard]]="Exception Payment Standard", VLOOKUP($A65, 'Hi-Opp only SAFMR'!$A$1:$M$139, 4), 'NYC FMR'!A$2)</f>
        <v>2242.5</v>
      </c>
      <c r="E65" s="26">
        <f>IF(Table2476[[#This Row],[Payment Standard]]="Exception Payment Standard", VLOOKUP($A65, 'Hi-Opp only SAFMR'!$A$1:$M$139, 5), 'NYC FMR'!B$2)</f>
        <v>2990</v>
      </c>
      <c r="F65" s="26">
        <f>IF(Table2476[[#This Row],[Payment Standard]]="Exception Payment Standard", VLOOKUP($A65, 'Hi-Opp only SAFMR'!$A$1:$M$139, 6), 'NYC FMR'!C$2)</f>
        <v>3070</v>
      </c>
      <c r="G65" s="26">
        <f>IF(Table2476[[#This Row],[Payment Standard]]="Exception Payment Standard", VLOOKUP($A65, 'Hi-Opp only SAFMR'!$A$1:$M$139, 7), 'NYC FMR'!D$2)</f>
        <v>3450</v>
      </c>
      <c r="H65" s="26">
        <f>IF(Table2476[[#This Row],[Payment Standard]]="Exception Payment Standard", VLOOKUP($A65, 'Hi-Opp only SAFMR'!$A$1:$M$139, 8), 'NYC FMR'!E$2)</f>
        <v>4300</v>
      </c>
      <c r="I65" s="26">
        <f>IF(Table2476[[#This Row],[Payment Standard]]="Exception Payment Standard", VLOOKUP($A65, 'Hi-Opp only SAFMR'!$A$1:$M$139, 9), 'NYC FMR'!F$2)</f>
        <v>4640</v>
      </c>
      <c r="J65" s="26">
        <f>IF(Table2476[[#This Row],[Payment Standard]]="Exception Payment Standard", VLOOKUP($A65, 'Hi-Opp only SAFMR'!$A$1:$M$139, 10), 'NYC FMR'!G$2)</f>
        <v>5336</v>
      </c>
      <c r="K65" s="26">
        <f>IF(Table2476[[#This Row],[Payment Standard]]="Exception Payment Standard", VLOOKUP($A65, 'Hi-Opp only SAFMR'!$A$1:$M$139, 11), 'NYC FMR'!H$2)</f>
        <v>6032</v>
      </c>
      <c r="L65" s="26">
        <f>IF(Table2476[[#This Row],[Payment Standard]]="Exception Payment Standard", VLOOKUP($A65, 'Hi-Opp only SAFMR'!$A$1:$M$139, 12), 'NYC FMR'!I$2)</f>
        <v>6728</v>
      </c>
      <c r="M65" s="26">
        <f>IF(Table2476[[#This Row],[Payment Standard]]="Exception Payment Standard", VLOOKUP($A65, 'Hi-Opp only SAFMR'!$A$1:$M$139, 13), 'NYC FMR'!J$2)</f>
        <v>7424</v>
      </c>
    </row>
    <row r="66" spans="1:13" x14ac:dyDescent="0.25">
      <c r="A66" s="25">
        <v>10271</v>
      </c>
      <c r="B66" s="25" t="s">
        <v>2</v>
      </c>
      <c r="C66" s="25" t="str">
        <f>IF(Table2476[[#This Row],[High Opportunity]]="High Opportunity", VLOOKUP(A66, 'Hi-Opp only SAFMR'!$A$1:$M$139, 3), "Payment Standard")</f>
        <v>Exception Payment Standard</v>
      </c>
      <c r="D66" s="26">
        <f>IF(Table2476[[#This Row],[Payment Standard]]="Exception Payment Standard", VLOOKUP($A66, 'Hi-Opp only SAFMR'!$A$1:$M$139, 4), 'NYC FMR'!A$2)</f>
        <v>2242.5</v>
      </c>
      <c r="E66" s="26">
        <f>IF(Table2476[[#This Row],[Payment Standard]]="Exception Payment Standard", VLOOKUP($A66, 'Hi-Opp only SAFMR'!$A$1:$M$139, 5), 'NYC FMR'!B$2)</f>
        <v>2990</v>
      </c>
      <c r="F66" s="26">
        <f>IF(Table2476[[#This Row],[Payment Standard]]="Exception Payment Standard", VLOOKUP($A66, 'Hi-Opp only SAFMR'!$A$1:$M$139, 6), 'NYC FMR'!C$2)</f>
        <v>3070</v>
      </c>
      <c r="G66" s="26">
        <f>IF(Table2476[[#This Row],[Payment Standard]]="Exception Payment Standard", VLOOKUP($A66, 'Hi-Opp only SAFMR'!$A$1:$M$139, 7), 'NYC FMR'!D$2)</f>
        <v>3450</v>
      </c>
      <c r="H66" s="26">
        <f>IF(Table2476[[#This Row],[Payment Standard]]="Exception Payment Standard", VLOOKUP($A66, 'Hi-Opp only SAFMR'!$A$1:$M$139, 8), 'NYC FMR'!E$2)</f>
        <v>4300</v>
      </c>
      <c r="I66" s="26">
        <f>IF(Table2476[[#This Row],[Payment Standard]]="Exception Payment Standard", VLOOKUP($A66, 'Hi-Opp only SAFMR'!$A$1:$M$139, 9), 'NYC FMR'!F$2)</f>
        <v>4640</v>
      </c>
      <c r="J66" s="26">
        <f>IF(Table2476[[#This Row],[Payment Standard]]="Exception Payment Standard", VLOOKUP($A66, 'Hi-Opp only SAFMR'!$A$1:$M$139, 10), 'NYC FMR'!G$2)</f>
        <v>5336</v>
      </c>
      <c r="K66" s="26">
        <f>IF(Table2476[[#This Row],[Payment Standard]]="Exception Payment Standard", VLOOKUP($A66, 'Hi-Opp only SAFMR'!$A$1:$M$139, 11), 'NYC FMR'!H$2)</f>
        <v>6032</v>
      </c>
      <c r="L66" s="26">
        <f>IF(Table2476[[#This Row],[Payment Standard]]="Exception Payment Standard", VLOOKUP($A66, 'Hi-Opp only SAFMR'!$A$1:$M$139, 12), 'NYC FMR'!I$2)</f>
        <v>6728</v>
      </c>
      <c r="M66" s="26">
        <f>IF(Table2476[[#This Row],[Payment Standard]]="Exception Payment Standard", VLOOKUP($A66, 'Hi-Opp only SAFMR'!$A$1:$M$139, 13), 'NYC FMR'!J$2)</f>
        <v>7424</v>
      </c>
    </row>
    <row r="67" spans="1:13" x14ac:dyDescent="0.25">
      <c r="A67" s="25">
        <v>10278</v>
      </c>
      <c r="B67" s="25" t="s">
        <v>2</v>
      </c>
      <c r="C67" s="25" t="str">
        <f>IF(Table2476[[#This Row],[High Opportunity]]="High Opportunity", VLOOKUP(A67, 'Hi-Opp only SAFMR'!$A$1:$M$139, 3), "Payment Standard")</f>
        <v>Exception Payment Standard</v>
      </c>
      <c r="D67" s="26">
        <f>IF(Table2476[[#This Row],[Payment Standard]]="Exception Payment Standard", VLOOKUP($A67, 'Hi-Opp only SAFMR'!$A$1:$M$139, 4), 'NYC FMR'!A$2)</f>
        <v>2242.5</v>
      </c>
      <c r="E67" s="26">
        <f>IF(Table2476[[#This Row],[Payment Standard]]="Exception Payment Standard", VLOOKUP($A67, 'Hi-Opp only SAFMR'!$A$1:$M$139, 5), 'NYC FMR'!B$2)</f>
        <v>2990</v>
      </c>
      <c r="F67" s="26">
        <f>IF(Table2476[[#This Row],[Payment Standard]]="Exception Payment Standard", VLOOKUP($A67, 'Hi-Opp only SAFMR'!$A$1:$M$139, 6), 'NYC FMR'!C$2)</f>
        <v>3070</v>
      </c>
      <c r="G67" s="26">
        <f>IF(Table2476[[#This Row],[Payment Standard]]="Exception Payment Standard", VLOOKUP($A67, 'Hi-Opp only SAFMR'!$A$1:$M$139, 7), 'NYC FMR'!D$2)</f>
        <v>3450</v>
      </c>
      <c r="H67" s="26">
        <f>IF(Table2476[[#This Row],[Payment Standard]]="Exception Payment Standard", VLOOKUP($A67, 'Hi-Opp only SAFMR'!$A$1:$M$139, 8), 'NYC FMR'!E$2)</f>
        <v>4300</v>
      </c>
      <c r="I67" s="26">
        <f>IF(Table2476[[#This Row],[Payment Standard]]="Exception Payment Standard", VLOOKUP($A67, 'Hi-Opp only SAFMR'!$A$1:$M$139, 9), 'NYC FMR'!F$2)</f>
        <v>4640</v>
      </c>
      <c r="J67" s="26">
        <f>IF(Table2476[[#This Row],[Payment Standard]]="Exception Payment Standard", VLOOKUP($A67, 'Hi-Opp only SAFMR'!$A$1:$M$139, 10), 'NYC FMR'!G$2)</f>
        <v>5336</v>
      </c>
      <c r="K67" s="26">
        <f>IF(Table2476[[#This Row],[Payment Standard]]="Exception Payment Standard", VLOOKUP($A67, 'Hi-Opp only SAFMR'!$A$1:$M$139, 11), 'NYC FMR'!H$2)</f>
        <v>6032</v>
      </c>
      <c r="L67" s="26">
        <f>IF(Table2476[[#This Row],[Payment Standard]]="Exception Payment Standard", VLOOKUP($A67, 'Hi-Opp only SAFMR'!$A$1:$M$139, 12), 'NYC FMR'!I$2)</f>
        <v>6728</v>
      </c>
      <c r="M67" s="26">
        <f>IF(Table2476[[#This Row],[Payment Standard]]="Exception Payment Standard", VLOOKUP($A67, 'Hi-Opp only SAFMR'!$A$1:$M$139, 13), 'NYC FMR'!J$2)</f>
        <v>7424</v>
      </c>
    </row>
    <row r="68" spans="1:13" x14ac:dyDescent="0.25">
      <c r="A68" s="25">
        <v>10279</v>
      </c>
      <c r="B68" s="25" t="s">
        <v>2</v>
      </c>
      <c r="C68" s="25" t="str">
        <f>IF(Table2476[[#This Row],[High Opportunity]]="High Opportunity", VLOOKUP(A68, 'Hi-Opp only SAFMR'!$A$1:$M$139, 3), "Payment Standard")</f>
        <v>Exception Payment Standard</v>
      </c>
      <c r="D68" s="26">
        <f>IF(Table2476[[#This Row],[Payment Standard]]="Exception Payment Standard", VLOOKUP($A68, 'Hi-Opp only SAFMR'!$A$1:$M$139, 4), 'NYC FMR'!A$2)</f>
        <v>2242.5</v>
      </c>
      <c r="E68" s="26">
        <f>IF(Table2476[[#This Row],[Payment Standard]]="Exception Payment Standard", VLOOKUP($A68, 'Hi-Opp only SAFMR'!$A$1:$M$139, 5), 'NYC FMR'!B$2)</f>
        <v>2990</v>
      </c>
      <c r="F68" s="26">
        <f>IF(Table2476[[#This Row],[Payment Standard]]="Exception Payment Standard", VLOOKUP($A68, 'Hi-Opp only SAFMR'!$A$1:$M$139, 6), 'NYC FMR'!C$2)</f>
        <v>3070</v>
      </c>
      <c r="G68" s="26">
        <f>IF(Table2476[[#This Row],[Payment Standard]]="Exception Payment Standard", VLOOKUP($A68, 'Hi-Opp only SAFMR'!$A$1:$M$139, 7), 'NYC FMR'!D$2)</f>
        <v>3450</v>
      </c>
      <c r="H68" s="26">
        <f>IF(Table2476[[#This Row],[Payment Standard]]="Exception Payment Standard", VLOOKUP($A68, 'Hi-Opp only SAFMR'!$A$1:$M$139, 8), 'NYC FMR'!E$2)</f>
        <v>4300</v>
      </c>
      <c r="I68" s="26">
        <f>IF(Table2476[[#This Row],[Payment Standard]]="Exception Payment Standard", VLOOKUP($A68, 'Hi-Opp only SAFMR'!$A$1:$M$139, 9), 'NYC FMR'!F$2)</f>
        <v>4640</v>
      </c>
      <c r="J68" s="26">
        <f>IF(Table2476[[#This Row],[Payment Standard]]="Exception Payment Standard", VLOOKUP($A68, 'Hi-Opp only SAFMR'!$A$1:$M$139, 10), 'NYC FMR'!G$2)</f>
        <v>5336</v>
      </c>
      <c r="K68" s="26">
        <f>IF(Table2476[[#This Row],[Payment Standard]]="Exception Payment Standard", VLOOKUP($A68, 'Hi-Opp only SAFMR'!$A$1:$M$139, 11), 'NYC FMR'!H$2)</f>
        <v>6032</v>
      </c>
      <c r="L68" s="26">
        <f>IF(Table2476[[#This Row],[Payment Standard]]="Exception Payment Standard", VLOOKUP($A68, 'Hi-Opp only SAFMR'!$A$1:$M$139, 12), 'NYC FMR'!I$2)</f>
        <v>6728</v>
      </c>
      <c r="M68" s="26">
        <f>IF(Table2476[[#This Row],[Payment Standard]]="Exception Payment Standard", VLOOKUP($A68, 'Hi-Opp only SAFMR'!$A$1:$M$139, 13), 'NYC FMR'!J$2)</f>
        <v>7424</v>
      </c>
    </row>
    <row r="69" spans="1:13" x14ac:dyDescent="0.25">
      <c r="A69" s="25">
        <v>10280</v>
      </c>
      <c r="B69" s="25" t="s">
        <v>2</v>
      </c>
      <c r="C69" s="25" t="str">
        <f>IF(Table2476[[#This Row],[High Opportunity]]="High Opportunity", VLOOKUP(A69, 'Hi-Opp only SAFMR'!$A$1:$M$139, 3), "Payment Standard")</f>
        <v>Exception Payment Standard</v>
      </c>
      <c r="D69" s="26">
        <f>IF(Table2476[[#This Row],[Payment Standard]]="Exception Payment Standard", VLOOKUP($A69, 'Hi-Opp only SAFMR'!$A$1:$M$139, 4), 'NYC FMR'!A$2)</f>
        <v>2685</v>
      </c>
      <c r="E69" s="26">
        <f>IF(Table2476[[#This Row],[Payment Standard]]="Exception Payment Standard", VLOOKUP($A69, 'Hi-Opp only SAFMR'!$A$1:$M$139, 5), 'NYC FMR'!B$2)</f>
        <v>3580</v>
      </c>
      <c r="F69" s="26">
        <f>IF(Table2476[[#This Row],[Payment Standard]]="Exception Payment Standard", VLOOKUP($A69, 'Hi-Opp only SAFMR'!$A$1:$M$139, 6), 'NYC FMR'!C$2)</f>
        <v>3680</v>
      </c>
      <c r="G69" s="26">
        <f>IF(Table2476[[#This Row],[Payment Standard]]="Exception Payment Standard", VLOOKUP($A69, 'Hi-Opp only SAFMR'!$A$1:$M$139, 7), 'NYC FMR'!D$2)</f>
        <v>4130</v>
      </c>
      <c r="H69" s="26">
        <f>IF(Table2476[[#This Row],[Payment Standard]]="Exception Payment Standard", VLOOKUP($A69, 'Hi-Opp only SAFMR'!$A$1:$M$139, 8), 'NYC FMR'!E$2)</f>
        <v>5150</v>
      </c>
      <c r="I69" s="26">
        <f>IF(Table2476[[#This Row],[Payment Standard]]="Exception Payment Standard", VLOOKUP($A69, 'Hi-Opp only SAFMR'!$A$1:$M$139, 9), 'NYC FMR'!F$2)</f>
        <v>5550</v>
      </c>
      <c r="J69" s="26">
        <f>IF(Table2476[[#This Row],[Payment Standard]]="Exception Payment Standard", VLOOKUP($A69, 'Hi-Opp only SAFMR'!$A$1:$M$139, 10), 'NYC FMR'!G$2)</f>
        <v>6382.4999999999991</v>
      </c>
      <c r="K69" s="26">
        <f>IF(Table2476[[#This Row],[Payment Standard]]="Exception Payment Standard", VLOOKUP($A69, 'Hi-Opp only SAFMR'!$A$1:$M$139, 11), 'NYC FMR'!H$2)</f>
        <v>7215</v>
      </c>
      <c r="L69" s="26">
        <f>IF(Table2476[[#This Row],[Payment Standard]]="Exception Payment Standard", VLOOKUP($A69, 'Hi-Opp only SAFMR'!$A$1:$M$139, 12), 'NYC FMR'!I$2)</f>
        <v>8047.5</v>
      </c>
      <c r="M69" s="26">
        <f>IF(Table2476[[#This Row],[Payment Standard]]="Exception Payment Standard", VLOOKUP($A69, 'Hi-Opp only SAFMR'!$A$1:$M$139, 13), 'NYC FMR'!J$2)</f>
        <v>8880</v>
      </c>
    </row>
    <row r="70" spans="1:13" x14ac:dyDescent="0.25">
      <c r="A70" s="25">
        <v>10282</v>
      </c>
      <c r="B70" s="25" t="s">
        <v>2</v>
      </c>
      <c r="C70" s="25" t="str">
        <f>IF(Table2476[[#This Row],[High Opportunity]]="High Opportunity", VLOOKUP(A70, 'Hi-Opp only SAFMR'!$A$1:$M$139, 3), "Payment Standard")</f>
        <v>Exception Payment Standard</v>
      </c>
      <c r="D70" s="26">
        <f>IF(Table2476[[#This Row],[Payment Standard]]="Exception Payment Standard", VLOOKUP($A70, 'Hi-Opp only SAFMR'!$A$1:$M$139, 4), 'NYC FMR'!A$2)</f>
        <v>2415</v>
      </c>
      <c r="E70" s="26">
        <f>IF(Table2476[[#This Row],[Payment Standard]]="Exception Payment Standard", VLOOKUP($A70, 'Hi-Opp only SAFMR'!$A$1:$M$139, 5), 'NYC FMR'!B$2)</f>
        <v>3220</v>
      </c>
      <c r="F70" s="26">
        <f>IF(Table2476[[#This Row],[Payment Standard]]="Exception Payment Standard", VLOOKUP($A70, 'Hi-Opp only SAFMR'!$A$1:$M$139, 6), 'NYC FMR'!C$2)</f>
        <v>3300</v>
      </c>
      <c r="G70" s="26">
        <f>IF(Table2476[[#This Row],[Payment Standard]]="Exception Payment Standard", VLOOKUP($A70, 'Hi-Opp only SAFMR'!$A$1:$M$139, 7), 'NYC FMR'!D$2)</f>
        <v>3710</v>
      </c>
      <c r="H70" s="26">
        <f>IF(Table2476[[#This Row],[Payment Standard]]="Exception Payment Standard", VLOOKUP($A70, 'Hi-Opp only SAFMR'!$A$1:$M$139, 8), 'NYC FMR'!E$2)</f>
        <v>4630</v>
      </c>
      <c r="I70" s="26">
        <f>IF(Table2476[[#This Row],[Payment Standard]]="Exception Payment Standard", VLOOKUP($A70, 'Hi-Opp only SAFMR'!$A$1:$M$139, 9), 'NYC FMR'!F$2)</f>
        <v>4990</v>
      </c>
      <c r="J70" s="26">
        <f>IF(Table2476[[#This Row],[Payment Standard]]="Exception Payment Standard", VLOOKUP($A70, 'Hi-Opp only SAFMR'!$A$1:$M$139, 10), 'NYC FMR'!G$2)</f>
        <v>5738.5</v>
      </c>
      <c r="K70" s="26">
        <f>IF(Table2476[[#This Row],[Payment Standard]]="Exception Payment Standard", VLOOKUP($A70, 'Hi-Opp only SAFMR'!$A$1:$M$139, 11), 'NYC FMR'!H$2)</f>
        <v>6487</v>
      </c>
      <c r="L70" s="26">
        <f>IF(Table2476[[#This Row],[Payment Standard]]="Exception Payment Standard", VLOOKUP($A70, 'Hi-Opp only SAFMR'!$A$1:$M$139, 12), 'NYC FMR'!I$2)</f>
        <v>7235.5</v>
      </c>
      <c r="M70" s="26">
        <f>IF(Table2476[[#This Row],[Payment Standard]]="Exception Payment Standard", VLOOKUP($A70, 'Hi-Opp only SAFMR'!$A$1:$M$139, 13), 'NYC FMR'!J$2)</f>
        <v>7984</v>
      </c>
    </row>
    <row r="71" spans="1:13" x14ac:dyDescent="0.25">
      <c r="A71" s="25">
        <v>10301</v>
      </c>
      <c r="B71" s="25"/>
      <c r="C71" s="25" t="str">
        <f>IF(Table2476[[#This Row],[High Opportunity]]="High Opportunity", VLOOKUP(A71, 'Hi-Opp only SAFMR'!$A$1:$M$139, 3), "Payment Standard")</f>
        <v>Payment Standard</v>
      </c>
      <c r="D71" s="26">
        <f>IF(Table2476[[#This Row],[Payment Standard]]="Exception Payment Standard", VLOOKUP($A71, 'Hi-Opp only SAFMR'!$A$1:$M$139, 4), 'NYC FMR'!A$2)</f>
        <v>1789</v>
      </c>
      <c r="E71" s="26">
        <f>IF(Table2476[[#This Row],[Payment Standard]]="Exception Payment Standard", VLOOKUP($A71, 'Hi-Opp only SAFMR'!$A$1:$M$139, 5), 'NYC FMR'!B$2)</f>
        <v>2386</v>
      </c>
      <c r="F71" s="26">
        <f>IF(Table2476[[#This Row],[Payment Standard]]="Exception Payment Standard", VLOOKUP($A71, 'Hi-Opp only SAFMR'!$A$1:$M$139, 6), 'NYC FMR'!C$2)</f>
        <v>2451</v>
      </c>
      <c r="G71" s="26">
        <f>IF(Table2476[[#This Row],[Payment Standard]]="Exception Payment Standard", VLOOKUP($A71, 'Hi-Opp only SAFMR'!$A$1:$M$139, 7), 'NYC FMR'!D$2)</f>
        <v>2752</v>
      </c>
      <c r="H71" s="26">
        <f>IF(Table2476[[#This Row],[Payment Standard]]="Exception Payment Standard", VLOOKUP($A71, 'Hi-Opp only SAFMR'!$A$1:$M$139, 8), 'NYC FMR'!E$2)</f>
        <v>3434</v>
      </c>
      <c r="I71" s="26">
        <f>IF(Table2476[[#This Row],[Payment Standard]]="Exception Payment Standard", VLOOKUP($A71, 'Hi-Opp only SAFMR'!$A$1:$M$139, 9), 'NYC FMR'!F$2)</f>
        <v>3700</v>
      </c>
      <c r="J71" s="26">
        <f>IF(Table2476[[#This Row],[Payment Standard]]="Exception Payment Standard", VLOOKUP($A71, 'Hi-Opp only SAFMR'!$A$1:$M$139, 10), 'NYC FMR'!G$2)</f>
        <v>4255</v>
      </c>
      <c r="K71" s="26">
        <f>IF(Table2476[[#This Row],[Payment Standard]]="Exception Payment Standard", VLOOKUP($A71, 'Hi-Opp only SAFMR'!$A$1:$M$139, 11), 'NYC FMR'!H$2)</f>
        <v>4810</v>
      </c>
      <c r="L71" s="26">
        <f>IF(Table2476[[#This Row],[Payment Standard]]="Exception Payment Standard", VLOOKUP($A71, 'Hi-Opp only SAFMR'!$A$1:$M$139, 12), 'NYC FMR'!I$2)</f>
        <v>5365</v>
      </c>
      <c r="M71" s="26">
        <f>IF(Table2476[[#This Row],[Payment Standard]]="Exception Payment Standard", VLOOKUP($A71, 'Hi-Opp only SAFMR'!$A$1:$M$139, 13), 'NYC FMR'!J$2)</f>
        <v>5920</v>
      </c>
    </row>
    <row r="72" spans="1:13" x14ac:dyDescent="0.25">
      <c r="A72" s="25">
        <v>10302</v>
      </c>
      <c r="B72" s="25"/>
      <c r="C72" s="25" t="str">
        <f>IF(Table2476[[#This Row],[High Opportunity]]="High Opportunity", VLOOKUP(A72, 'Hi-Opp only SAFMR'!$A$1:$M$139, 3), "Payment Standard")</f>
        <v>Payment Standard</v>
      </c>
      <c r="D72" s="26">
        <f>IF(Table2476[[#This Row],[Payment Standard]]="Exception Payment Standard", VLOOKUP($A72, 'Hi-Opp only SAFMR'!$A$1:$M$139, 4), 'NYC FMR'!A$2)</f>
        <v>1789</v>
      </c>
      <c r="E72" s="26">
        <f>IF(Table2476[[#This Row],[Payment Standard]]="Exception Payment Standard", VLOOKUP($A72, 'Hi-Opp only SAFMR'!$A$1:$M$139, 5), 'NYC FMR'!B$2)</f>
        <v>2386</v>
      </c>
      <c r="F72" s="26">
        <f>IF(Table2476[[#This Row],[Payment Standard]]="Exception Payment Standard", VLOOKUP($A72, 'Hi-Opp only SAFMR'!$A$1:$M$139, 6), 'NYC FMR'!C$2)</f>
        <v>2451</v>
      </c>
      <c r="G72" s="26">
        <f>IF(Table2476[[#This Row],[Payment Standard]]="Exception Payment Standard", VLOOKUP($A72, 'Hi-Opp only SAFMR'!$A$1:$M$139, 7), 'NYC FMR'!D$2)</f>
        <v>2752</v>
      </c>
      <c r="H72" s="26">
        <f>IF(Table2476[[#This Row],[Payment Standard]]="Exception Payment Standard", VLOOKUP($A72, 'Hi-Opp only SAFMR'!$A$1:$M$139, 8), 'NYC FMR'!E$2)</f>
        <v>3434</v>
      </c>
      <c r="I72" s="26">
        <f>IF(Table2476[[#This Row],[Payment Standard]]="Exception Payment Standard", VLOOKUP($A72, 'Hi-Opp only SAFMR'!$A$1:$M$139, 9), 'NYC FMR'!F$2)</f>
        <v>3700</v>
      </c>
      <c r="J72" s="26">
        <f>IF(Table2476[[#This Row],[Payment Standard]]="Exception Payment Standard", VLOOKUP($A72, 'Hi-Opp only SAFMR'!$A$1:$M$139, 10), 'NYC FMR'!G$2)</f>
        <v>4255</v>
      </c>
      <c r="K72" s="26">
        <f>IF(Table2476[[#This Row],[Payment Standard]]="Exception Payment Standard", VLOOKUP($A72, 'Hi-Opp only SAFMR'!$A$1:$M$139, 11), 'NYC FMR'!H$2)</f>
        <v>4810</v>
      </c>
      <c r="L72" s="26">
        <f>IF(Table2476[[#This Row],[Payment Standard]]="Exception Payment Standard", VLOOKUP($A72, 'Hi-Opp only SAFMR'!$A$1:$M$139, 12), 'NYC FMR'!I$2)</f>
        <v>5365</v>
      </c>
      <c r="M72" s="26">
        <f>IF(Table2476[[#This Row],[Payment Standard]]="Exception Payment Standard", VLOOKUP($A72, 'Hi-Opp only SAFMR'!$A$1:$M$139, 13), 'NYC FMR'!J$2)</f>
        <v>5920</v>
      </c>
    </row>
    <row r="73" spans="1:13" x14ac:dyDescent="0.25">
      <c r="A73" s="25">
        <v>10303</v>
      </c>
      <c r="B73" s="25"/>
      <c r="C73" s="25" t="str">
        <f>IF(Table2476[[#This Row],[High Opportunity]]="High Opportunity", VLOOKUP(A73, 'Hi-Opp only SAFMR'!$A$1:$M$139, 3), "Payment Standard")</f>
        <v>Payment Standard</v>
      </c>
      <c r="D73" s="26">
        <f>IF(Table2476[[#This Row],[Payment Standard]]="Exception Payment Standard", VLOOKUP($A73, 'Hi-Opp only SAFMR'!$A$1:$M$139, 4), 'NYC FMR'!A$2)</f>
        <v>1789</v>
      </c>
      <c r="E73" s="26">
        <f>IF(Table2476[[#This Row],[Payment Standard]]="Exception Payment Standard", VLOOKUP($A73, 'Hi-Opp only SAFMR'!$A$1:$M$139, 5), 'NYC FMR'!B$2)</f>
        <v>2386</v>
      </c>
      <c r="F73" s="26">
        <f>IF(Table2476[[#This Row],[Payment Standard]]="Exception Payment Standard", VLOOKUP($A73, 'Hi-Opp only SAFMR'!$A$1:$M$139, 6), 'NYC FMR'!C$2)</f>
        <v>2451</v>
      </c>
      <c r="G73" s="26">
        <f>IF(Table2476[[#This Row],[Payment Standard]]="Exception Payment Standard", VLOOKUP($A73, 'Hi-Opp only SAFMR'!$A$1:$M$139, 7), 'NYC FMR'!D$2)</f>
        <v>2752</v>
      </c>
      <c r="H73" s="26">
        <f>IF(Table2476[[#This Row],[Payment Standard]]="Exception Payment Standard", VLOOKUP($A73, 'Hi-Opp only SAFMR'!$A$1:$M$139, 8), 'NYC FMR'!E$2)</f>
        <v>3434</v>
      </c>
      <c r="I73" s="26">
        <f>IF(Table2476[[#This Row],[Payment Standard]]="Exception Payment Standard", VLOOKUP($A73, 'Hi-Opp only SAFMR'!$A$1:$M$139, 9), 'NYC FMR'!F$2)</f>
        <v>3700</v>
      </c>
      <c r="J73" s="26">
        <f>IF(Table2476[[#This Row],[Payment Standard]]="Exception Payment Standard", VLOOKUP($A73, 'Hi-Opp only SAFMR'!$A$1:$M$139, 10), 'NYC FMR'!G$2)</f>
        <v>4255</v>
      </c>
      <c r="K73" s="26">
        <f>IF(Table2476[[#This Row],[Payment Standard]]="Exception Payment Standard", VLOOKUP($A73, 'Hi-Opp only SAFMR'!$A$1:$M$139, 11), 'NYC FMR'!H$2)</f>
        <v>4810</v>
      </c>
      <c r="L73" s="26">
        <f>IF(Table2476[[#This Row],[Payment Standard]]="Exception Payment Standard", VLOOKUP($A73, 'Hi-Opp only SAFMR'!$A$1:$M$139, 12), 'NYC FMR'!I$2)</f>
        <v>5365</v>
      </c>
      <c r="M73" s="26">
        <f>IF(Table2476[[#This Row],[Payment Standard]]="Exception Payment Standard", VLOOKUP($A73, 'Hi-Opp only SAFMR'!$A$1:$M$139, 13), 'NYC FMR'!J$2)</f>
        <v>5920</v>
      </c>
    </row>
    <row r="74" spans="1:13" x14ac:dyDescent="0.25">
      <c r="A74" s="25">
        <v>10304</v>
      </c>
      <c r="B74" s="25" t="s">
        <v>2</v>
      </c>
      <c r="C74" s="25" t="str">
        <f>IF(Table2476[[#This Row],[High Opportunity]]="High Opportunity", VLOOKUP(A74, 'Hi-Opp only SAFMR'!$A$1:$M$139, 3), "Payment Standard")</f>
        <v>HPD Exception Payment Standard</v>
      </c>
      <c r="D74" s="26">
        <f>IF(Table2476[[#This Row],[Payment Standard]]="Exception Payment Standard", VLOOKUP($A74, 'Hi-Opp only SAFMR'!$A$1:$M$139, 4), 'NYC FMR'!A$2)</f>
        <v>1789</v>
      </c>
      <c r="E74" s="26">
        <f>IF(Table2476[[#This Row],[Payment Standard]]="Exception Payment Standard", VLOOKUP($A74, 'Hi-Opp only SAFMR'!$A$1:$M$139, 5), 'NYC FMR'!B$2)</f>
        <v>2386</v>
      </c>
      <c r="F74" s="26">
        <f>IF(Table2476[[#This Row],[Payment Standard]]="Exception Payment Standard", VLOOKUP($A74, 'Hi-Opp only SAFMR'!$A$1:$M$139, 6), 'NYC FMR'!C$2)</f>
        <v>2451</v>
      </c>
      <c r="G74" s="26">
        <f>IF(Table2476[[#This Row],[Payment Standard]]="Exception Payment Standard", VLOOKUP($A74, 'Hi-Opp only SAFMR'!$A$1:$M$139, 7), 'NYC FMR'!D$2)</f>
        <v>2752</v>
      </c>
      <c r="H74" s="26">
        <f>IF(Table2476[[#This Row],[Payment Standard]]="Exception Payment Standard", VLOOKUP($A74, 'Hi-Opp only SAFMR'!$A$1:$M$139, 8), 'NYC FMR'!E$2)</f>
        <v>3434</v>
      </c>
      <c r="I74" s="26">
        <f>IF(Table2476[[#This Row],[Payment Standard]]="Exception Payment Standard", VLOOKUP($A74, 'Hi-Opp only SAFMR'!$A$1:$M$139, 9), 'NYC FMR'!F$2)</f>
        <v>3700</v>
      </c>
      <c r="J74" s="26">
        <f>IF(Table2476[[#This Row],[Payment Standard]]="Exception Payment Standard", VLOOKUP($A74, 'Hi-Opp only SAFMR'!$A$1:$M$139, 10), 'NYC FMR'!G$2)</f>
        <v>4255</v>
      </c>
      <c r="K74" s="26">
        <f>IF(Table2476[[#This Row],[Payment Standard]]="Exception Payment Standard", VLOOKUP($A74, 'Hi-Opp only SAFMR'!$A$1:$M$139, 11), 'NYC FMR'!H$2)</f>
        <v>4810</v>
      </c>
      <c r="L74" s="26">
        <f>IF(Table2476[[#This Row],[Payment Standard]]="Exception Payment Standard", VLOOKUP($A74, 'Hi-Opp only SAFMR'!$A$1:$M$139, 12), 'NYC FMR'!I$2)</f>
        <v>5365</v>
      </c>
      <c r="M74" s="26">
        <f>IF(Table2476[[#This Row],[Payment Standard]]="Exception Payment Standard", VLOOKUP($A74, 'Hi-Opp only SAFMR'!$A$1:$M$139, 13), 'NYC FMR'!J$2)</f>
        <v>5920</v>
      </c>
    </row>
    <row r="75" spans="1:13" x14ac:dyDescent="0.25">
      <c r="A75" s="25">
        <v>10305</v>
      </c>
      <c r="B75" s="25" t="s">
        <v>2</v>
      </c>
      <c r="C75" s="25" t="str">
        <f>IF(Table2476[[#This Row],[High Opportunity]]="High Opportunity", VLOOKUP(A75, 'Hi-Opp only SAFMR'!$A$1:$M$139, 3), "Payment Standard")</f>
        <v>HPD Exception Payment Standard</v>
      </c>
      <c r="D75" s="26">
        <f>IF(Table2476[[#This Row],[Payment Standard]]="Exception Payment Standard", VLOOKUP($A75, 'Hi-Opp only SAFMR'!$A$1:$M$139, 4), 'NYC FMR'!A$2)</f>
        <v>1789</v>
      </c>
      <c r="E75" s="26">
        <f>IF(Table2476[[#This Row],[Payment Standard]]="Exception Payment Standard", VLOOKUP($A75, 'Hi-Opp only SAFMR'!$A$1:$M$139, 5), 'NYC FMR'!B$2)</f>
        <v>2386</v>
      </c>
      <c r="F75" s="26">
        <f>IF(Table2476[[#This Row],[Payment Standard]]="Exception Payment Standard", VLOOKUP($A75, 'Hi-Opp only SAFMR'!$A$1:$M$139, 6), 'NYC FMR'!C$2)</f>
        <v>2451</v>
      </c>
      <c r="G75" s="26">
        <f>IF(Table2476[[#This Row],[Payment Standard]]="Exception Payment Standard", VLOOKUP($A75, 'Hi-Opp only SAFMR'!$A$1:$M$139, 7), 'NYC FMR'!D$2)</f>
        <v>2752</v>
      </c>
      <c r="H75" s="26">
        <f>IF(Table2476[[#This Row],[Payment Standard]]="Exception Payment Standard", VLOOKUP($A75, 'Hi-Opp only SAFMR'!$A$1:$M$139, 8), 'NYC FMR'!E$2)</f>
        <v>3434</v>
      </c>
      <c r="I75" s="26">
        <f>IF(Table2476[[#This Row],[Payment Standard]]="Exception Payment Standard", VLOOKUP($A75, 'Hi-Opp only SAFMR'!$A$1:$M$139, 9), 'NYC FMR'!F$2)</f>
        <v>3700</v>
      </c>
      <c r="J75" s="26">
        <f>IF(Table2476[[#This Row],[Payment Standard]]="Exception Payment Standard", VLOOKUP($A75, 'Hi-Opp only SAFMR'!$A$1:$M$139, 10), 'NYC FMR'!G$2)</f>
        <v>4255</v>
      </c>
      <c r="K75" s="26">
        <f>IF(Table2476[[#This Row],[Payment Standard]]="Exception Payment Standard", VLOOKUP($A75, 'Hi-Opp only SAFMR'!$A$1:$M$139, 11), 'NYC FMR'!H$2)</f>
        <v>4810</v>
      </c>
      <c r="L75" s="26">
        <f>IF(Table2476[[#This Row],[Payment Standard]]="Exception Payment Standard", VLOOKUP($A75, 'Hi-Opp only SAFMR'!$A$1:$M$139, 12), 'NYC FMR'!I$2)</f>
        <v>5365</v>
      </c>
      <c r="M75" s="26">
        <f>IF(Table2476[[#This Row],[Payment Standard]]="Exception Payment Standard", VLOOKUP($A75, 'Hi-Opp only SAFMR'!$A$1:$M$139, 13), 'NYC FMR'!J$2)</f>
        <v>5920</v>
      </c>
    </row>
    <row r="76" spans="1:13" x14ac:dyDescent="0.25">
      <c r="A76" s="25">
        <v>10306</v>
      </c>
      <c r="B76" s="25" t="s">
        <v>2</v>
      </c>
      <c r="C76" s="25" t="str">
        <f>IF(Table2476[[#This Row],[High Opportunity]]="High Opportunity", VLOOKUP(A76, 'Hi-Opp only SAFMR'!$A$1:$M$139, 3), "Payment Standard")</f>
        <v>HPD Exception Payment Standard</v>
      </c>
      <c r="D76" s="26">
        <f>IF(Table2476[[#This Row],[Payment Standard]]="Exception Payment Standard", VLOOKUP($A76, 'Hi-Opp only SAFMR'!$A$1:$M$139, 4), 'NYC FMR'!A$2)</f>
        <v>1789</v>
      </c>
      <c r="E76" s="26">
        <f>IF(Table2476[[#This Row],[Payment Standard]]="Exception Payment Standard", VLOOKUP($A76, 'Hi-Opp only SAFMR'!$A$1:$M$139, 5), 'NYC FMR'!B$2)</f>
        <v>2386</v>
      </c>
      <c r="F76" s="26">
        <f>IF(Table2476[[#This Row],[Payment Standard]]="Exception Payment Standard", VLOOKUP($A76, 'Hi-Opp only SAFMR'!$A$1:$M$139, 6), 'NYC FMR'!C$2)</f>
        <v>2451</v>
      </c>
      <c r="G76" s="26">
        <f>IF(Table2476[[#This Row],[Payment Standard]]="Exception Payment Standard", VLOOKUP($A76, 'Hi-Opp only SAFMR'!$A$1:$M$139, 7), 'NYC FMR'!D$2)</f>
        <v>2752</v>
      </c>
      <c r="H76" s="26">
        <f>IF(Table2476[[#This Row],[Payment Standard]]="Exception Payment Standard", VLOOKUP($A76, 'Hi-Opp only SAFMR'!$A$1:$M$139, 8), 'NYC FMR'!E$2)</f>
        <v>3434</v>
      </c>
      <c r="I76" s="26">
        <f>IF(Table2476[[#This Row],[Payment Standard]]="Exception Payment Standard", VLOOKUP($A76, 'Hi-Opp only SAFMR'!$A$1:$M$139, 9), 'NYC FMR'!F$2)</f>
        <v>3700</v>
      </c>
      <c r="J76" s="26">
        <f>IF(Table2476[[#This Row],[Payment Standard]]="Exception Payment Standard", VLOOKUP($A76, 'Hi-Opp only SAFMR'!$A$1:$M$139, 10), 'NYC FMR'!G$2)</f>
        <v>4255</v>
      </c>
      <c r="K76" s="26">
        <f>IF(Table2476[[#This Row],[Payment Standard]]="Exception Payment Standard", VLOOKUP($A76, 'Hi-Opp only SAFMR'!$A$1:$M$139, 11), 'NYC FMR'!H$2)</f>
        <v>4810</v>
      </c>
      <c r="L76" s="26">
        <f>IF(Table2476[[#This Row],[Payment Standard]]="Exception Payment Standard", VLOOKUP($A76, 'Hi-Opp only SAFMR'!$A$1:$M$139, 12), 'NYC FMR'!I$2)</f>
        <v>5365</v>
      </c>
      <c r="M76" s="26">
        <f>IF(Table2476[[#This Row],[Payment Standard]]="Exception Payment Standard", VLOOKUP($A76, 'Hi-Opp only SAFMR'!$A$1:$M$139, 13), 'NYC FMR'!J$2)</f>
        <v>5920</v>
      </c>
    </row>
    <row r="77" spans="1:13" x14ac:dyDescent="0.25">
      <c r="A77" s="25">
        <v>10307</v>
      </c>
      <c r="B77" s="25" t="s">
        <v>2</v>
      </c>
      <c r="C77" s="25" t="str">
        <f>IF(Table2476[[#This Row],[High Opportunity]]="High Opportunity", VLOOKUP(A77, 'Hi-Opp only SAFMR'!$A$1:$M$139, 3), "Payment Standard")</f>
        <v>HPD Exception Payment Standard</v>
      </c>
      <c r="D77" s="26">
        <f>IF(Table2476[[#This Row],[Payment Standard]]="Exception Payment Standard", VLOOKUP($A77, 'Hi-Opp only SAFMR'!$A$1:$M$139, 4), 'NYC FMR'!A$2)</f>
        <v>1789</v>
      </c>
      <c r="E77" s="26">
        <f>IF(Table2476[[#This Row],[Payment Standard]]="Exception Payment Standard", VLOOKUP($A77, 'Hi-Opp only SAFMR'!$A$1:$M$139, 5), 'NYC FMR'!B$2)</f>
        <v>2386</v>
      </c>
      <c r="F77" s="26">
        <f>IF(Table2476[[#This Row],[Payment Standard]]="Exception Payment Standard", VLOOKUP($A77, 'Hi-Opp only SAFMR'!$A$1:$M$139, 6), 'NYC FMR'!C$2)</f>
        <v>2451</v>
      </c>
      <c r="G77" s="26">
        <f>IF(Table2476[[#This Row],[Payment Standard]]="Exception Payment Standard", VLOOKUP($A77, 'Hi-Opp only SAFMR'!$A$1:$M$139, 7), 'NYC FMR'!D$2)</f>
        <v>2752</v>
      </c>
      <c r="H77" s="26">
        <f>IF(Table2476[[#This Row],[Payment Standard]]="Exception Payment Standard", VLOOKUP($A77, 'Hi-Opp only SAFMR'!$A$1:$M$139, 8), 'NYC FMR'!E$2)</f>
        <v>3434</v>
      </c>
      <c r="I77" s="26">
        <f>IF(Table2476[[#This Row],[Payment Standard]]="Exception Payment Standard", VLOOKUP($A77, 'Hi-Opp only SAFMR'!$A$1:$M$139, 9), 'NYC FMR'!F$2)</f>
        <v>3700</v>
      </c>
      <c r="J77" s="26">
        <f>IF(Table2476[[#This Row],[Payment Standard]]="Exception Payment Standard", VLOOKUP($A77, 'Hi-Opp only SAFMR'!$A$1:$M$139, 10), 'NYC FMR'!G$2)</f>
        <v>4255</v>
      </c>
      <c r="K77" s="26">
        <f>IF(Table2476[[#This Row],[Payment Standard]]="Exception Payment Standard", VLOOKUP($A77, 'Hi-Opp only SAFMR'!$A$1:$M$139, 11), 'NYC FMR'!H$2)</f>
        <v>4810</v>
      </c>
      <c r="L77" s="26">
        <f>IF(Table2476[[#This Row],[Payment Standard]]="Exception Payment Standard", VLOOKUP($A77, 'Hi-Opp only SAFMR'!$A$1:$M$139, 12), 'NYC FMR'!I$2)</f>
        <v>5365</v>
      </c>
      <c r="M77" s="26">
        <f>IF(Table2476[[#This Row],[Payment Standard]]="Exception Payment Standard", VLOOKUP($A77, 'Hi-Opp only SAFMR'!$A$1:$M$139, 13), 'NYC FMR'!J$2)</f>
        <v>5920</v>
      </c>
    </row>
    <row r="78" spans="1:13" x14ac:dyDescent="0.25">
      <c r="A78" s="25">
        <v>10308</v>
      </c>
      <c r="B78" s="25" t="s">
        <v>2</v>
      </c>
      <c r="C78" s="25" t="str">
        <f>IF(Table2476[[#This Row],[High Opportunity]]="High Opportunity", VLOOKUP(A78, 'Hi-Opp only SAFMR'!$A$1:$M$139, 3), "Payment Standard")</f>
        <v>Exception Payment Standard</v>
      </c>
      <c r="D78" s="26">
        <f>IF(Table2476[[#This Row],[Payment Standard]]="Exception Payment Standard", VLOOKUP($A78, 'Hi-Opp only SAFMR'!$A$1:$M$139, 4), 'NYC FMR'!A$2)</f>
        <v>1920</v>
      </c>
      <c r="E78" s="26">
        <f>IF(Table2476[[#This Row],[Payment Standard]]="Exception Payment Standard", VLOOKUP($A78, 'Hi-Opp only SAFMR'!$A$1:$M$139, 5), 'NYC FMR'!B$2)</f>
        <v>2560</v>
      </c>
      <c r="F78" s="26">
        <f>IF(Table2476[[#This Row],[Payment Standard]]="Exception Payment Standard", VLOOKUP($A78, 'Hi-Opp only SAFMR'!$A$1:$M$139, 6), 'NYC FMR'!C$2)</f>
        <v>2630</v>
      </c>
      <c r="G78" s="26">
        <f>IF(Table2476[[#This Row],[Payment Standard]]="Exception Payment Standard", VLOOKUP($A78, 'Hi-Opp only SAFMR'!$A$1:$M$139, 7), 'NYC FMR'!D$2)</f>
        <v>2950</v>
      </c>
      <c r="H78" s="26">
        <f>IF(Table2476[[#This Row],[Payment Standard]]="Exception Payment Standard", VLOOKUP($A78, 'Hi-Opp only SAFMR'!$A$1:$M$139, 8), 'NYC FMR'!E$2)</f>
        <v>3680</v>
      </c>
      <c r="I78" s="26">
        <f>IF(Table2476[[#This Row],[Payment Standard]]="Exception Payment Standard", VLOOKUP($A78, 'Hi-Opp only SAFMR'!$A$1:$M$139, 9), 'NYC FMR'!F$2)</f>
        <v>3970</v>
      </c>
      <c r="J78" s="26">
        <f>IF(Table2476[[#This Row],[Payment Standard]]="Exception Payment Standard", VLOOKUP($A78, 'Hi-Opp only SAFMR'!$A$1:$M$139, 10), 'NYC FMR'!G$2)</f>
        <v>4565.5</v>
      </c>
      <c r="K78" s="26">
        <f>IF(Table2476[[#This Row],[Payment Standard]]="Exception Payment Standard", VLOOKUP($A78, 'Hi-Opp only SAFMR'!$A$1:$M$139, 11), 'NYC FMR'!H$2)</f>
        <v>5161</v>
      </c>
      <c r="L78" s="26">
        <f>IF(Table2476[[#This Row],[Payment Standard]]="Exception Payment Standard", VLOOKUP($A78, 'Hi-Opp only SAFMR'!$A$1:$M$139, 12), 'NYC FMR'!I$2)</f>
        <v>5756.5</v>
      </c>
      <c r="M78" s="26">
        <f>IF(Table2476[[#This Row],[Payment Standard]]="Exception Payment Standard", VLOOKUP($A78, 'Hi-Opp only SAFMR'!$A$1:$M$139, 13), 'NYC FMR'!J$2)</f>
        <v>6352</v>
      </c>
    </row>
    <row r="79" spans="1:13" x14ac:dyDescent="0.25">
      <c r="A79" s="25">
        <v>10309</v>
      </c>
      <c r="B79" s="25" t="s">
        <v>2</v>
      </c>
      <c r="C79" s="25" t="str">
        <f>IF(Table2476[[#This Row],[High Opportunity]]="High Opportunity", VLOOKUP(A79, 'Hi-Opp only SAFMR'!$A$1:$M$139, 3), "Payment Standard")</f>
        <v>Exception Payment Standard</v>
      </c>
      <c r="D79" s="26">
        <f>IF(Table2476[[#This Row],[Payment Standard]]="Exception Payment Standard", VLOOKUP($A79, 'Hi-Opp only SAFMR'!$A$1:$M$139, 4), 'NYC FMR'!A$2)</f>
        <v>1942.5</v>
      </c>
      <c r="E79" s="26">
        <f>IF(Table2476[[#This Row],[Payment Standard]]="Exception Payment Standard", VLOOKUP($A79, 'Hi-Opp only SAFMR'!$A$1:$M$139, 5), 'NYC FMR'!B$2)</f>
        <v>2590</v>
      </c>
      <c r="F79" s="26">
        <f>IF(Table2476[[#This Row],[Payment Standard]]="Exception Payment Standard", VLOOKUP($A79, 'Hi-Opp only SAFMR'!$A$1:$M$139, 6), 'NYC FMR'!C$2)</f>
        <v>2660</v>
      </c>
      <c r="G79" s="26">
        <f>IF(Table2476[[#This Row],[Payment Standard]]="Exception Payment Standard", VLOOKUP($A79, 'Hi-Opp only SAFMR'!$A$1:$M$139, 7), 'NYC FMR'!D$2)</f>
        <v>2990</v>
      </c>
      <c r="H79" s="26">
        <f>IF(Table2476[[#This Row],[Payment Standard]]="Exception Payment Standard", VLOOKUP($A79, 'Hi-Opp only SAFMR'!$A$1:$M$139, 8), 'NYC FMR'!E$2)</f>
        <v>3730</v>
      </c>
      <c r="I79" s="26">
        <f>IF(Table2476[[#This Row],[Payment Standard]]="Exception Payment Standard", VLOOKUP($A79, 'Hi-Opp only SAFMR'!$A$1:$M$139, 9), 'NYC FMR'!F$2)</f>
        <v>4020</v>
      </c>
      <c r="J79" s="26">
        <f>IF(Table2476[[#This Row],[Payment Standard]]="Exception Payment Standard", VLOOKUP($A79, 'Hi-Opp only SAFMR'!$A$1:$M$139, 10), 'NYC FMR'!G$2)</f>
        <v>4623</v>
      </c>
      <c r="K79" s="26">
        <f>IF(Table2476[[#This Row],[Payment Standard]]="Exception Payment Standard", VLOOKUP($A79, 'Hi-Opp only SAFMR'!$A$1:$M$139, 11), 'NYC FMR'!H$2)</f>
        <v>5226</v>
      </c>
      <c r="L79" s="26">
        <f>IF(Table2476[[#This Row],[Payment Standard]]="Exception Payment Standard", VLOOKUP($A79, 'Hi-Opp only SAFMR'!$A$1:$M$139, 12), 'NYC FMR'!I$2)</f>
        <v>5829</v>
      </c>
      <c r="M79" s="26">
        <f>IF(Table2476[[#This Row],[Payment Standard]]="Exception Payment Standard", VLOOKUP($A79, 'Hi-Opp only SAFMR'!$A$1:$M$139, 13), 'NYC FMR'!J$2)</f>
        <v>6432</v>
      </c>
    </row>
    <row r="80" spans="1:13" x14ac:dyDescent="0.25">
      <c r="A80" s="25">
        <v>10310</v>
      </c>
      <c r="B80" s="25"/>
      <c r="C80" s="25" t="str">
        <f>IF(Table2476[[#This Row],[High Opportunity]]="High Opportunity", VLOOKUP(A80, 'Hi-Opp only SAFMR'!$A$1:$M$139, 3), "Payment Standard")</f>
        <v>Payment Standard</v>
      </c>
      <c r="D80" s="26">
        <f>IF(Table2476[[#This Row],[Payment Standard]]="Exception Payment Standard", VLOOKUP($A80, 'Hi-Opp only SAFMR'!$A$1:$M$139, 4), 'NYC FMR'!A$2)</f>
        <v>1789</v>
      </c>
      <c r="E80" s="26">
        <f>IF(Table2476[[#This Row],[Payment Standard]]="Exception Payment Standard", VLOOKUP($A80, 'Hi-Opp only SAFMR'!$A$1:$M$139, 5), 'NYC FMR'!B$2)</f>
        <v>2386</v>
      </c>
      <c r="F80" s="26">
        <f>IF(Table2476[[#This Row],[Payment Standard]]="Exception Payment Standard", VLOOKUP($A80, 'Hi-Opp only SAFMR'!$A$1:$M$139, 6), 'NYC FMR'!C$2)</f>
        <v>2451</v>
      </c>
      <c r="G80" s="26">
        <f>IF(Table2476[[#This Row],[Payment Standard]]="Exception Payment Standard", VLOOKUP($A80, 'Hi-Opp only SAFMR'!$A$1:$M$139, 7), 'NYC FMR'!D$2)</f>
        <v>2752</v>
      </c>
      <c r="H80" s="26">
        <f>IF(Table2476[[#This Row],[Payment Standard]]="Exception Payment Standard", VLOOKUP($A80, 'Hi-Opp only SAFMR'!$A$1:$M$139, 8), 'NYC FMR'!E$2)</f>
        <v>3434</v>
      </c>
      <c r="I80" s="26">
        <f>IF(Table2476[[#This Row],[Payment Standard]]="Exception Payment Standard", VLOOKUP($A80, 'Hi-Opp only SAFMR'!$A$1:$M$139, 9), 'NYC FMR'!F$2)</f>
        <v>3700</v>
      </c>
      <c r="J80" s="26">
        <f>IF(Table2476[[#This Row],[Payment Standard]]="Exception Payment Standard", VLOOKUP($A80, 'Hi-Opp only SAFMR'!$A$1:$M$139, 10), 'NYC FMR'!G$2)</f>
        <v>4255</v>
      </c>
      <c r="K80" s="26">
        <f>IF(Table2476[[#This Row],[Payment Standard]]="Exception Payment Standard", VLOOKUP($A80, 'Hi-Opp only SAFMR'!$A$1:$M$139, 11), 'NYC FMR'!H$2)</f>
        <v>4810</v>
      </c>
      <c r="L80" s="26">
        <f>IF(Table2476[[#This Row],[Payment Standard]]="Exception Payment Standard", VLOOKUP($A80, 'Hi-Opp only SAFMR'!$A$1:$M$139, 12), 'NYC FMR'!I$2)</f>
        <v>5365</v>
      </c>
      <c r="M80" s="26">
        <f>IF(Table2476[[#This Row],[Payment Standard]]="Exception Payment Standard", VLOOKUP($A80, 'Hi-Opp only SAFMR'!$A$1:$M$139, 13), 'NYC FMR'!J$2)</f>
        <v>5920</v>
      </c>
    </row>
    <row r="81" spans="1:13" x14ac:dyDescent="0.25">
      <c r="A81" s="25">
        <v>10311</v>
      </c>
      <c r="B81" s="25"/>
      <c r="C81" s="25" t="str">
        <f>IF(Table2476[[#This Row],[High Opportunity]]="High Opportunity", VLOOKUP(A81, 'Hi-Opp only SAFMR'!$A$1:$M$139, 3), "Payment Standard")</f>
        <v>Payment Standard</v>
      </c>
      <c r="D81" s="26">
        <f>IF(Table2476[[#This Row],[Payment Standard]]="Exception Payment Standard", VLOOKUP($A81, 'Hi-Opp only SAFMR'!$A$1:$M$139, 4), 'NYC FMR'!A$2)</f>
        <v>1789</v>
      </c>
      <c r="E81" s="26">
        <f>IF(Table2476[[#This Row],[Payment Standard]]="Exception Payment Standard", VLOOKUP($A81, 'Hi-Opp only SAFMR'!$A$1:$M$139, 5), 'NYC FMR'!B$2)</f>
        <v>2386</v>
      </c>
      <c r="F81" s="26">
        <f>IF(Table2476[[#This Row],[Payment Standard]]="Exception Payment Standard", VLOOKUP($A81, 'Hi-Opp only SAFMR'!$A$1:$M$139, 6), 'NYC FMR'!C$2)</f>
        <v>2451</v>
      </c>
      <c r="G81" s="26">
        <f>IF(Table2476[[#This Row],[Payment Standard]]="Exception Payment Standard", VLOOKUP($A81, 'Hi-Opp only SAFMR'!$A$1:$M$139, 7), 'NYC FMR'!D$2)</f>
        <v>2752</v>
      </c>
      <c r="H81" s="26">
        <f>IF(Table2476[[#This Row],[Payment Standard]]="Exception Payment Standard", VLOOKUP($A81, 'Hi-Opp only SAFMR'!$A$1:$M$139, 8), 'NYC FMR'!E$2)</f>
        <v>3434</v>
      </c>
      <c r="I81" s="26">
        <f>IF(Table2476[[#This Row],[Payment Standard]]="Exception Payment Standard", VLOOKUP($A81, 'Hi-Opp only SAFMR'!$A$1:$M$139, 9), 'NYC FMR'!F$2)</f>
        <v>3700</v>
      </c>
      <c r="J81" s="26">
        <f>IF(Table2476[[#This Row],[Payment Standard]]="Exception Payment Standard", VLOOKUP($A81, 'Hi-Opp only SAFMR'!$A$1:$M$139, 10), 'NYC FMR'!G$2)</f>
        <v>4255</v>
      </c>
      <c r="K81" s="26">
        <f>IF(Table2476[[#This Row],[Payment Standard]]="Exception Payment Standard", VLOOKUP($A81, 'Hi-Opp only SAFMR'!$A$1:$M$139, 11), 'NYC FMR'!H$2)</f>
        <v>4810</v>
      </c>
      <c r="L81" s="26">
        <f>IF(Table2476[[#This Row],[Payment Standard]]="Exception Payment Standard", VLOOKUP($A81, 'Hi-Opp only SAFMR'!$A$1:$M$139, 12), 'NYC FMR'!I$2)</f>
        <v>5365</v>
      </c>
      <c r="M81" s="26">
        <f>IF(Table2476[[#This Row],[Payment Standard]]="Exception Payment Standard", VLOOKUP($A81, 'Hi-Opp only SAFMR'!$A$1:$M$139, 13), 'NYC FMR'!J$2)</f>
        <v>5920</v>
      </c>
    </row>
    <row r="82" spans="1:13" x14ac:dyDescent="0.25">
      <c r="A82" s="25">
        <v>10312</v>
      </c>
      <c r="B82" s="25" t="s">
        <v>2</v>
      </c>
      <c r="C82" s="25" t="str">
        <f>IF(Table2476[[#This Row],[High Opportunity]]="High Opportunity", VLOOKUP(A82, 'Hi-Opp only SAFMR'!$A$1:$M$139, 3), "Payment Standard")</f>
        <v>HPD Exception Payment Standard</v>
      </c>
      <c r="D82" s="26">
        <f>IF(Table2476[[#This Row],[Payment Standard]]="Exception Payment Standard", VLOOKUP($A82, 'Hi-Opp only SAFMR'!$A$1:$M$139, 4), 'NYC FMR'!A$2)</f>
        <v>1789</v>
      </c>
      <c r="E82" s="26">
        <f>IF(Table2476[[#This Row],[Payment Standard]]="Exception Payment Standard", VLOOKUP($A82, 'Hi-Opp only SAFMR'!$A$1:$M$139, 5), 'NYC FMR'!B$2)</f>
        <v>2386</v>
      </c>
      <c r="F82" s="26">
        <f>IF(Table2476[[#This Row],[Payment Standard]]="Exception Payment Standard", VLOOKUP($A82, 'Hi-Opp only SAFMR'!$A$1:$M$139, 6), 'NYC FMR'!C$2)</f>
        <v>2451</v>
      </c>
      <c r="G82" s="26">
        <f>IF(Table2476[[#This Row],[Payment Standard]]="Exception Payment Standard", VLOOKUP($A82, 'Hi-Opp only SAFMR'!$A$1:$M$139, 7), 'NYC FMR'!D$2)</f>
        <v>2752</v>
      </c>
      <c r="H82" s="26">
        <f>IF(Table2476[[#This Row],[Payment Standard]]="Exception Payment Standard", VLOOKUP($A82, 'Hi-Opp only SAFMR'!$A$1:$M$139, 8), 'NYC FMR'!E$2)</f>
        <v>3434</v>
      </c>
      <c r="I82" s="26">
        <f>IF(Table2476[[#This Row],[Payment Standard]]="Exception Payment Standard", VLOOKUP($A82, 'Hi-Opp only SAFMR'!$A$1:$M$139, 9), 'NYC FMR'!F$2)</f>
        <v>3700</v>
      </c>
      <c r="J82" s="26">
        <f>IF(Table2476[[#This Row],[Payment Standard]]="Exception Payment Standard", VLOOKUP($A82, 'Hi-Opp only SAFMR'!$A$1:$M$139, 10), 'NYC FMR'!G$2)</f>
        <v>4255</v>
      </c>
      <c r="K82" s="26">
        <f>IF(Table2476[[#This Row],[Payment Standard]]="Exception Payment Standard", VLOOKUP($A82, 'Hi-Opp only SAFMR'!$A$1:$M$139, 11), 'NYC FMR'!H$2)</f>
        <v>4810</v>
      </c>
      <c r="L82" s="26">
        <f>IF(Table2476[[#This Row],[Payment Standard]]="Exception Payment Standard", VLOOKUP($A82, 'Hi-Opp only SAFMR'!$A$1:$M$139, 12), 'NYC FMR'!I$2)</f>
        <v>5365</v>
      </c>
      <c r="M82" s="26">
        <f>IF(Table2476[[#This Row],[Payment Standard]]="Exception Payment Standard", VLOOKUP($A82, 'Hi-Opp only SAFMR'!$A$1:$M$139, 13), 'NYC FMR'!J$2)</f>
        <v>5920</v>
      </c>
    </row>
    <row r="83" spans="1:13" x14ac:dyDescent="0.25">
      <c r="A83" s="25">
        <v>10314</v>
      </c>
      <c r="B83" s="25" t="s">
        <v>2</v>
      </c>
      <c r="C83" s="25" t="str">
        <f>IF(Table2476[[#This Row],[High Opportunity]]="High Opportunity", VLOOKUP(A83, 'Hi-Opp only SAFMR'!$A$1:$M$139, 3), "Payment Standard")</f>
        <v>HPD Exception Payment Standard</v>
      </c>
      <c r="D83" s="26">
        <f>IF(Table2476[[#This Row],[Payment Standard]]="Exception Payment Standard", VLOOKUP($A83, 'Hi-Opp only SAFMR'!$A$1:$M$139, 4), 'NYC FMR'!A$2)</f>
        <v>1789</v>
      </c>
      <c r="E83" s="26">
        <f>IF(Table2476[[#This Row],[Payment Standard]]="Exception Payment Standard", VLOOKUP($A83, 'Hi-Opp only SAFMR'!$A$1:$M$139, 5), 'NYC FMR'!B$2)</f>
        <v>2386</v>
      </c>
      <c r="F83" s="26">
        <f>IF(Table2476[[#This Row],[Payment Standard]]="Exception Payment Standard", VLOOKUP($A83, 'Hi-Opp only SAFMR'!$A$1:$M$139, 6), 'NYC FMR'!C$2)</f>
        <v>2451</v>
      </c>
      <c r="G83" s="26">
        <f>IF(Table2476[[#This Row],[Payment Standard]]="Exception Payment Standard", VLOOKUP($A83, 'Hi-Opp only SAFMR'!$A$1:$M$139, 7), 'NYC FMR'!D$2)</f>
        <v>2752</v>
      </c>
      <c r="H83" s="26">
        <f>IF(Table2476[[#This Row],[Payment Standard]]="Exception Payment Standard", VLOOKUP($A83, 'Hi-Opp only SAFMR'!$A$1:$M$139, 8), 'NYC FMR'!E$2)</f>
        <v>3434</v>
      </c>
      <c r="I83" s="26">
        <f>IF(Table2476[[#This Row],[Payment Standard]]="Exception Payment Standard", VLOOKUP($A83, 'Hi-Opp only SAFMR'!$A$1:$M$139, 9), 'NYC FMR'!F$2)</f>
        <v>3700</v>
      </c>
      <c r="J83" s="26">
        <f>IF(Table2476[[#This Row],[Payment Standard]]="Exception Payment Standard", VLOOKUP($A83, 'Hi-Opp only SAFMR'!$A$1:$M$139, 10), 'NYC FMR'!G$2)</f>
        <v>4255</v>
      </c>
      <c r="K83" s="26">
        <f>IF(Table2476[[#This Row],[Payment Standard]]="Exception Payment Standard", VLOOKUP($A83, 'Hi-Opp only SAFMR'!$A$1:$M$139, 11), 'NYC FMR'!H$2)</f>
        <v>4810</v>
      </c>
      <c r="L83" s="26">
        <f>IF(Table2476[[#This Row],[Payment Standard]]="Exception Payment Standard", VLOOKUP($A83, 'Hi-Opp only SAFMR'!$A$1:$M$139, 12), 'NYC FMR'!I$2)</f>
        <v>5365</v>
      </c>
      <c r="M83" s="26">
        <f>IF(Table2476[[#This Row],[Payment Standard]]="Exception Payment Standard", VLOOKUP($A83, 'Hi-Opp only SAFMR'!$A$1:$M$139, 13), 'NYC FMR'!J$2)</f>
        <v>5920</v>
      </c>
    </row>
    <row r="84" spans="1:13" x14ac:dyDescent="0.25">
      <c r="A84" s="25">
        <v>10451</v>
      </c>
      <c r="B84" s="25"/>
      <c r="C84" s="25" t="str">
        <f>IF(Table2476[[#This Row],[High Opportunity]]="High Opportunity", VLOOKUP(A84, 'Hi-Opp only SAFMR'!$A$1:$M$139, 3), "Payment Standard")</f>
        <v>Payment Standard</v>
      </c>
      <c r="D84" s="26">
        <f>IF(Table2476[[#This Row],[Payment Standard]]="Exception Payment Standard", VLOOKUP($A84, 'Hi-Opp only SAFMR'!$A$1:$M$139, 4), 'NYC FMR'!A$2)</f>
        <v>1789</v>
      </c>
      <c r="E84" s="26">
        <f>IF(Table2476[[#This Row],[Payment Standard]]="Exception Payment Standard", VLOOKUP($A84, 'Hi-Opp only SAFMR'!$A$1:$M$139, 5), 'NYC FMR'!B$2)</f>
        <v>2386</v>
      </c>
      <c r="F84" s="26">
        <f>IF(Table2476[[#This Row],[Payment Standard]]="Exception Payment Standard", VLOOKUP($A84, 'Hi-Opp only SAFMR'!$A$1:$M$139, 6), 'NYC FMR'!C$2)</f>
        <v>2451</v>
      </c>
      <c r="G84" s="26">
        <f>IF(Table2476[[#This Row],[Payment Standard]]="Exception Payment Standard", VLOOKUP($A84, 'Hi-Opp only SAFMR'!$A$1:$M$139, 7), 'NYC FMR'!D$2)</f>
        <v>2752</v>
      </c>
      <c r="H84" s="26">
        <f>IF(Table2476[[#This Row],[Payment Standard]]="Exception Payment Standard", VLOOKUP($A84, 'Hi-Opp only SAFMR'!$A$1:$M$139, 8), 'NYC FMR'!E$2)</f>
        <v>3434</v>
      </c>
      <c r="I84" s="26">
        <f>IF(Table2476[[#This Row],[Payment Standard]]="Exception Payment Standard", VLOOKUP($A84, 'Hi-Opp only SAFMR'!$A$1:$M$139, 9), 'NYC FMR'!F$2)</f>
        <v>3700</v>
      </c>
      <c r="J84" s="26">
        <f>IF(Table2476[[#This Row],[Payment Standard]]="Exception Payment Standard", VLOOKUP($A84, 'Hi-Opp only SAFMR'!$A$1:$M$139, 10), 'NYC FMR'!G$2)</f>
        <v>4255</v>
      </c>
      <c r="K84" s="26">
        <f>IF(Table2476[[#This Row],[Payment Standard]]="Exception Payment Standard", VLOOKUP($A84, 'Hi-Opp only SAFMR'!$A$1:$M$139, 11), 'NYC FMR'!H$2)</f>
        <v>4810</v>
      </c>
      <c r="L84" s="26">
        <f>IF(Table2476[[#This Row],[Payment Standard]]="Exception Payment Standard", VLOOKUP($A84, 'Hi-Opp only SAFMR'!$A$1:$M$139, 12), 'NYC FMR'!I$2)</f>
        <v>5365</v>
      </c>
      <c r="M84" s="26">
        <f>IF(Table2476[[#This Row],[Payment Standard]]="Exception Payment Standard", VLOOKUP($A84, 'Hi-Opp only SAFMR'!$A$1:$M$139, 13), 'NYC FMR'!J$2)</f>
        <v>5920</v>
      </c>
    </row>
    <row r="85" spans="1:13" x14ac:dyDescent="0.25">
      <c r="A85" s="25">
        <v>10452</v>
      </c>
      <c r="B85" s="25"/>
      <c r="C85" s="25" t="str">
        <f>IF(Table2476[[#This Row],[High Opportunity]]="High Opportunity", VLOOKUP(A85, 'Hi-Opp only SAFMR'!$A$1:$M$139, 3), "Payment Standard")</f>
        <v>Payment Standard</v>
      </c>
      <c r="D85" s="26">
        <f>IF(Table2476[[#This Row],[Payment Standard]]="Exception Payment Standard", VLOOKUP($A85, 'Hi-Opp only SAFMR'!$A$1:$M$139, 4), 'NYC FMR'!A$2)</f>
        <v>1789</v>
      </c>
      <c r="E85" s="26">
        <f>IF(Table2476[[#This Row],[Payment Standard]]="Exception Payment Standard", VLOOKUP($A85, 'Hi-Opp only SAFMR'!$A$1:$M$139, 5), 'NYC FMR'!B$2)</f>
        <v>2386</v>
      </c>
      <c r="F85" s="26">
        <f>IF(Table2476[[#This Row],[Payment Standard]]="Exception Payment Standard", VLOOKUP($A85, 'Hi-Opp only SAFMR'!$A$1:$M$139, 6), 'NYC FMR'!C$2)</f>
        <v>2451</v>
      </c>
      <c r="G85" s="26">
        <f>IF(Table2476[[#This Row],[Payment Standard]]="Exception Payment Standard", VLOOKUP($A85, 'Hi-Opp only SAFMR'!$A$1:$M$139, 7), 'NYC FMR'!D$2)</f>
        <v>2752</v>
      </c>
      <c r="H85" s="26">
        <f>IF(Table2476[[#This Row],[Payment Standard]]="Exception Payment Standard", VLOOKUP($A85, 'Hi-Opp only SAFMR'!$A$1:$M$139, 8), 'NYC FMR'!E$2)</f>
        <v>3434</v>
      </c>
      <c r="I85" s="26">
        <f>IF(Table2476[[#This Row],[Payment Standard]]="Exception Payment Standard", VLOOKUP($A85, 'Hi-Opp only SAFMR'!$A$1:$M$139, 9), 'NYC FMR'!F$2)</f>
        <v>3700</v>
      </c>
      <c r="J85" s="26">
        <f>IF(Table2476[[#This Row],[Payment Standard]]="Exception Payment Standard", VLOOKUP($A85, 'Hi-Opp only SAFMR'!$A$1:$M$139, 10), 'NYC FMR'!G$2)</f>
        <v>4255</v>
      </c>
      <c r="K85" s="26">
        <f>IF(Table2476[[#This Row],[Payment Standard]]="Exception Payment Standard", VLOOKUP($A85, 'Hi-Opp only SAFMR'!$A$1:$M$139, 11), 'NYC FMR'!H$2)</f>
        <v>4810</v>
      </c>
      <c r="L85" s="26">
        <f>IF(Table2476[[#This Row],[Payment Standard]]="Exception Payment Standard", VLOOKUP($A85, 'Hi-Opp only SAFMR'!$A$1:$M$139, 12), 'NYC FMR'!I$2)</f>
        <v>5365</v>
      </c>
      <c r="M85" s="26">
        <f>IF(Table2476[[#This Row],[Payment Standard]]="Exception Payment Standard", VLOOKUP($A85, 'Hi-Opp only SAFMR'!$A$1:$M$139, 13), 'NYC FMR'!J$2)</f>
        <v>5920</v>
      </c>
    </row>
    <row r="86" spans="1:13" x14ac:dyDescent="0.25">
      <c r="A86" s="25">
        <v>10453</v>
      </c>
      <c r="B86" s="25"/>
      <c r="C86" s="25" t="str">
        <f>IF(Table2476[[#This Row],[High Opportunity]]="High Opportunity", VLOOKUP(A86, 'Hi-Opp only SAFMR'!$A$1:$M$139, 3), "Payment Standard")</f>
        <v>Payment Standard</v>
      </c>
      <c r="D86" s="26">
        <f>IF(Table2476[[#This Row],[Payment Standard]]="Exception Payment Standard", VLOOKUP($A86, 'Hi-Opp only SAFMR'!$A$1:$M$139, 4), 'NYC FMR'!A$2)</f>
        <v>1789</v>
      </c>
      <c r="E86" s="26">
        <f>IF(Table2476[[#This Row],[Payment Standard]]="Exception Payment Standard", VLOOKUP($A86, 'Hi-Opp only SAFMR'!$A$1:$M$139, 5), 'NYC FMR'!B$2)</f>
        <v>2386</v>
      </c>
      <c r="F86" s="26">
        <f>IF(Table2476[[#This Row],[Payment Standard]]="Exception Payment Standard", VLOOKUP($A86, 'Hi-Opp only SAFMR'!$A$1:$M$139, 6), 'NYC FMR'!C$2)</f>
        <v>2451</v>
      </c>
      <c r="G86" s="26">
        <f>IF(Table2476[[#This Row],[Payment Standard]]="Exception Payment Standard", VLOOKUP($A86, 'Hi-Opp only SAFMR'!$A$1:$M$139, 7), 'NYC FMR'!D$2)</f>
        <v>2752</v>
      </c>
      <c r="H86" s="26">
        <f>IF(Table2476[[#This Row],[Payment Standard]]="Exception Payment Standard", VLOOKUP($A86, 'Hi-Opp only SAFMR'!$A$1:$M$139, 8), 'NYC FMR'!E$2)</f>
        <v>3434</v>
      </c>
      <c r="I86" s="26">
        <f>IF(Table2476[[#This Row],[Payment Standard]]="Exception Payment Standard", VLOOKUP($A86, 'Hi-Opp only SAFMR'!$A$1:$M$139, 9), 'NYC FMR'!F$2)</f>
        <v>3700</v>
      </c>
      <c r="J86" s="26">
        <f>IF(Table2476[[#This Row],[Payment Standard]]="Exception Payment Standard", VLOOKUP($A86, 'Hi-Opp only SAFMR'!$A$1:$M$139, 10), 'NYC FMR'!G$2)</f>
        <v>4255</v>
      </c>
      <c r="K86" s="26">
        <f>IF(Table2476[[#This Row],[Payment Standard]]="Exception Payment Standard", VLOOKUP($A86, 'Hi-Opp only SAFMR'!$A$1:$M$139, 11), 'NYC FMR'!H$2)</f>
        <v>4810</v>
      </c>
      <c r="L86" s="26">
        <f>IF(Table2476[[#This Row],[Payment Standard]]="Exception Payment Standard", VLOOKUP($A86, 'Hi-Opp only SAFMR'!$A$1:$M$139, 12), 'NYC FMR'!I$2)</f>
        <v>5365</v>
      </c>
      <c r="M86" s="26">
        <f>IF(Table2476[[#This Row],[Payment Standard]]="Exception Payment Standard", VLOOKUP($A86, 'Hi-Opp only SAFMR'!$A$1:$M$139, 13), 'NYC FMR'!J$2)</f>
        <v>5920</v>
      </c>
    </row>
    <row r="87" spans="1:13" x14ac:dyDescent="0.25">
      <c r="A87" s="25">
        <v>10454</v>
      </c>
      <c r="B87" s="25"/>
      <c r="C87" s="25" t="str">
        <f>IF(Table2476[[#This Row],[High Opportunity]]="High Opportunity", VLOOKUP(A87, 'Hi-Opp only SAFMR'!$A$1:$M$139, 3), "Payment Standard")</f>
        <v>Payment Standard</v>
      </c>
      <c r="D87" s="26">
        <f>IF(Table2476[[#This Row],[Payment Standard]]="Exception Payment Standard", VLOOKUP($A87, 'Hi-Opp only SAFMR'!$A$1:$M$139, 4), 'NYC FMR'!A$2)</f>
        <v>1789</v>
      </c>
      <c r="E87" s="26">
        <f>IF(Table2476[[#This Row],[Payment Standard]]="Exception Payment Standard", VLOOKUP($A87, 'Hi-Opp only SAFMR'!$A$1:$M$139, 5), 'NYC FMR'!B$2)</f>
        <v>2386</v>
      </c>
      <c r="F87" s="26">
        <f>IF(Table2476[[#This Row],[Payment Standard]]="Exception Payment Standard", VLOOKUP($A87, 'Hi-Opp only SAFMR'!$A$1:$M$139, 6), 'NYC FMR'!C$2)</f>
        <v>2451</v>
      </c>
      <c r="G87" s="26">
        <f>IF(Table2476[[#This Row],[Payment Standard]]="Exception Payment Standard", VLOOKUP($A87, 'Hi-Opp only SAFMR'!$A$1:$M$139, 7), 'NYC FMR'!D$2)</f>
        <v>2752</v>
      </c>
      <c r="H87" s="26">
        <f>IF(Table2476[[#This Row],[Payment Standard]]="Exception Payment Standard", VLOOKUP($A87, 'Hi-Opp only SAFMR'!$A$1:$M$139, 8), 'NYC FMR'!E$2)</f>
        <v>3434</v>
      </c>
      <c r="I87" s="26">
        <f>IF(Table2476[[#This Row],[Payment Standard]]="Exception Payment Standard", VLOOKUP($A87, 'Hi-Opp only SAFMR'!$A$1:$M$139, 9), 'NYC FMR'!F$2)</f>
        <v>3700</v>
      </c>
      <c r="J87" s="26">
        <f>IF(Table2476[[#This Row],[Payment Standard]]="Exception Payment Standard", VLOOKUP($A87, 'Hi-Opp only SAFMR'!$A$1:$M$139, 10), 'NYC FMR'!G$2)</f>
        <v>4255</v>
      </c>
      <c r="K87" s="26">
        <f>IF(Table2476[[#This Row],[Payment Standard]]="Exception Payment Standard", VLOOKUP($A87, 'Hi-Opp only SAFMR'!$A$1:$M$139, 11), 'NYC FMR'!H$2)</f>
        <v>4810</v>
      </c>
      <c r="L87" s="26">
        <f>IF(Table2476[[#This Row],[Payment Standard]]="Exception Payment Standard", VLOOKUP($A87, 'Hi-Opp only SAFMR'!$A$1:$M$139, 12), 'NYC FMR'!I$2)</f>
        <v>5365</v>
      </c>
      <c r="M87" s="26">
        <f>IF(Table2476[[#This Row],[Payment Standard]]="Exception Payment Standard", VLOOKUP($A87, 'Hi-Opp only SAFMR'!$A$1:$M$139, 13), 'NYC FMR'!J$2)</f>
        <v>5920</v>
      </c>
    </row>
    <row r="88" spans="1:13" x14ac:dyDescent="0.25">
      <c r="A88" s="25">
        <v>10455</v>
      </c>
      <c r="B88" s="25"/>
      <c r="C88" s="25" t="str">
        <f>IF(Table2476[[#This Row],[High Opportunity]]="High Opportunity", VLOOKUP(A88, 'Hi-Opp only SAFMR'!$A$1:$M$139, 3), "Payment Standard")</f>
        <v>Payment Standard</v>
      </c>
      <c r="D88" s="26">
        <f>IF(Table2476[[#This Row],[Payment Standard]]="Exception Payment Standard", VLOOKUP($A88, 'Hi-Opp only SAFMR'!$A$1:$M$139, 4), 'NYC FMR'!A$2)</f>
        <v>1789</v>
      </c>
      <c r="E88" s="26">
        <f>IF(Table2476[[#This Row],[Payment Standard]]="Exception Payment Standard", VLOOKUP($A88, 'Hi-Opp only SAFMR'!$A$1:$M$139, 5), 'NYC FMR'!B$2)</f>
        <v>2386</v>
      </c>
      <c r="F88" s="26">
        <f>IF(Table2476[[#This Row],[Payment Standard]]="Exception Payment Standard", VLOOKUP($A88, 'Hi-Opp only SAFMR'!$A$1:$M$139, 6), 'NYC FMR'!C$2)</f>
        <v>2451</v>
      </c>
      <c r="G88" s="26">
        <f>IF(Table2476[[#This Row],[Payment Standard]]="Exception Payment Standard", VLOOKUP($A88, 'Hi-Opp only SAFMR'!$A$1:$M$139, 7), 'NYC FMR'!D$2)</f>
        <v>2752</v>
      </c>
      <c r="H88" s="26">
        <f>IF(Table2476[[#This Row],[Payment Standard]]="Exception Payment Standard", VLOOKUP($A88, 'Hi-Opp only SAFMR'!$A$1:$M$139, 8), 'NYC FMR'!E$2)</f>
        <v>3434</v>
      </c>
      <c r="I88" s="26">
        <f>IF(Table2476[[#This Row],[Payment Standard]]="Exception Payment Standard", VLOOKUP($A88, 'Hi-Opp only SAFMR'!$A$1:$M$139, 9), 'NYC FMR'!F$2)</f>
        <v>3700</v>
      </c>
      <c r="J88" s="26">
        <f>IF(Table2476[[#This Row],[Payment Standard]]="Exception Payment Standard", VLOOKUP($A88, 'Hi-Opp only SAFMR'!$A$1:$M$139, 10), 'NYC FMR'!G$2)</f>
        <v>4255</v>
      </c>
      <c r="K88" s="26">
        <f>IF(Table2476[[#This Row],[Payment Standard]]="Exception Payment Standard", VLOOKUP($A88, 'Hi-Opp only SAFMR'!$A$1:$M$139, 11), 'NYC FMR'!H$2)</f>
        <v>4810</v>
      </c>
      <c r="L88" s="26">
        <f>IF(Table2476[[#This Row],[Payment Standard]]="Exception Payment Standard", VLOOKUP($A88, 'Hi-Opp only SAFMR'!$A$1:$M$139, 12), 'NYC FMR'!I$2)</f>
        <v>5365</v>
      </c>
      <c r="M88" s="26">
        <f>IF(Table2476[[#This Row],[Payment Standard]]="Exception Payment Standard", VLOOKUP($A88, 'Hi-Opp only SAFMR'!$A$1:$M$139, 13), 'NYC FMR'!J$2)</f>
        <v>5920</v>
      </c>
    </row>
    <row r="89" spans="1:13" x14ac:dyDescent="0.25">
      <c r="A89" s="25">
        <v>10456</v>
      </c>
      <c r="B89" s="25"/>
      <c r="C89" s="25" t="str">
        <f>IF(Table2476[[#This Row],[High Opportunity]]="High Opportunity", VLOOKUP(A89, 'Hi-Opp only SAFMR'!$A$1:$M$139, 3), "Payment Standard")</f>
        <v>Payment Standard</v>
      </c>
      <c r="D89" s="26">
        <f>IF(Table2476[[#This Row],[Payment Standard]]="Exception Payment Standard", VLOOKUP($A89, 'Hi-Opp only SAFMR'!$A$1:$M$139, 4), 'NYC FMR'!A$2)</f>
        <v>1789</v>
      </c>
      <c r="E89" s="26">
        <f>IF(Table2476[[#This Row],[Payment Standard]]="Exception Payment Standard", VLOOKUP($A89, 'Hi-Opp only SAFMR'!$A$1:$M$139, 5), 'NYC FMR'!B$2)</f>
        <v>2386</v>
      </c>
      <c r="F89" s="26">
        <f>IF(Table2476[[#This Row],[Payment Standard]]="Exception Payment Standard", VLOOKUP($A89, 'Hi-Opp only SAFMR'!$A$1:$M$139, 6), 'NYC FMR'!C$2)</f>
        <v>2451</v>
      </c>
      <c r="G89" s="26">
        <f>IF(Table2476[[#This Row],[Payment Standard]]="Exception Payment Standard", VLOOKUP($A89, 'Hi-Opp only SAFMR'!$A$1:$M$139, 7), 'NYC FMR'!D$2)</f>
        <v>2752</v>
      </c>
      <c r="H89" s="26">
        <f>IF(Table2476[[#This Row],[Payment Standard]]="Exception Payment Standard", VLOOKUP($A89, 'Hi-Opp only SAFMR'!$A$1:$M$139, 8), 'NYC FMR'!E$2)</f>
        <v>3434</v>
      </c>
      <c r="I89" s="26">
        <f>IF(Table2476[[#This Row],[Payment Standard]]="Exception Payment Standard", VLOOKUP($A89, 'Hi-Opp only SAFMR'!$A$1:$M$139, 9), 'NYC FMR'!F$2)</f>
        <v>3700</v>
      </c>
      <c r="J89" s="26">
        <f>IF(Table2476[[#This Row],[Payment Standard]]="Exception Payment Standard", VLOOKUP($A89, 'Hi-Opp only SAFMR'!$A$1:$M$139, 10), 'NYC FMR'!G$2)</f>
        <v>4255</v>
      </c>
      <c r="K89" s="26">
        <f>IF(Table2476[[#This Row],[Payment Standard]]="Exception Payment Standard", VLOOKUP($A89, 'Hi-Opp only SAFMR'!$A$1:$M$139, 11), 'NYC FMR'!H$2)</f>
        <v>4810</v>
      </c>
      <c r="L89" s="26">
        <f>IF(Table2476[[#This Row],[Payment Standard]]="Exception Payment Standard", VLOOKUP($A89, 'Hi-Opp only SAFMR'!$A$1:$M$139, 12), 'NYC FMR'!I$2)</f>
        <v>5365</v>
      </c>
      <c r="M89" s="26">
        <f>IF(Table2476[[#This Row],[Payment Standard]]="Exception Payment Standard", VLOOKUP($A89, 'Hi-Opp only SAFMR'!$A$1:$M$139, 13), 'NYC FMR'!J$2)</f>
        <v>5920</v>
      </c>
    </row>
    <row r="90" spans="1:13" x14ac:dyDescent="0.25">
      <c r="A90" s="25">
        <v>10457</v>
      </c>
      <c r="B90" s="25"/>
      <c r="C90" s="25" t="str">
        <f>IF(Table2476[[#This Row],[High Opportunity]]="High Opportunity", VLOOKUP(A90, 'Hi-Opp only SAFMR'!$A$1:$M$139, 3), "Payment Standard")</f>
        <v>Payment Standard</v>
      </c>
      <c r="D90" s="26">
        <f>IF(Table2476[[#This Row],[Payment Standard]]="Exception Payment Standard", VLOOKUP($A90, 'Hi-Opp only SAFMR'!$A$1:$M$139, 4), 'NYC FMR'!A$2)</f>
        <v>1789</v>
      </c>
      <c r="E90" s="26">
        <f>IF(Table2476[[#This Row],[Payment Standard]]="Exception Payment Standard", VLOOKUP($A90, 'Hi-Opp only SAFMR'!$A$1:$M$139, 5), 'NYC FMR'!B$2)</f>
        <v>2386</v>
      </c>
      <c r="F90" s="26">
        <f>IF(Table2476[[#This Row],[Payment Standard]]="Exception Payment Standard", VLOOKUP($A90, 'Hi-Opp only SAFMR'!$A$1:$M$139, 6), 'NYC FMR'!C$2)</f>
        <v>2451</v>
      </c>
      <c r="G90" s="26">
        <f>IF(Table2476[[#This Row],[Payment Standard]]="Exception Payment Standard", VLOOKUP($A90, 'Hi-Opp only SAFMR'!$A$1:$M$139, 7), 'NYC FMR'!D$2)</f>
        <v>2752</v>
      </c>
      <c r="H90" s="26">
        <f>IF(Table2476[[#This Row],[Payment Standard]]="Exception Payment Standard", VLOOKUP($A90, 'Hi-Opp only SAFMR'!$A$1:$M$139, 8), 'NYC FMR'!E$2)</f>
        <v>3434</v>
      </c>
      <c r="I90" s="26">
        <f>IF(Table2476[[#This Row],[Payment Standard]]="Exception Payment Standard", VLOOKUP($A90, 'Hi-Opp only SAFMR'!$A$1:$M$139, 9), 'NYC FMR'!F$2)</f>
        <v>3700</v>
      </c>
      <c r="J90" s="26">
        <f>IF(Table2476[[#This Row],[Payment Standard]]="Exception Payment Standard", VLOOKUP($A90, 'Hi-Opp only SAFMR'!$A$1:$M$139, 10), 'NYC FMR'!G$2)</f>
        <v>4255</v>
      </c>
      <c r="K90" s="26">
        <f>IF(Table2476[[#This Row],[Payment Standard]]="Exception Payment Standard", VLOOKUP($A90, 'Hi-Opp only SAFMR'!$A$1:$M$139, 11), 'NYC FMR'!H$2)</f>
        <v>4810</v>
      </c>
      <c r="L90" s="26">
        <f>IF(Table2476[[#This Row],[Payment Standard]]="Exception Payment Standard", VLOOKUP($A90, 'Hi-Opp only SAFMR'!$A$1:$M$139, 12), 'NYC FMR'!I$2)</f>
        <v>5365</v>
      </c>
      <c r="M90" s="26">
        <f>IF(Table2476[[#This Row],[Payment Standard]]="Exception Payment Standard", VLOOKUP($A90, 'Hi-Opp only SAFMR'!$A$1:$M$139, 13), 'NYC FMR'!J$2)</f>
        <v>5920</v>
      </c>
    </row>
    <row r="91" spans="1:13" x14ac:dyDescent="0.25">
      <c r="A91" s="25">
        <v>10458</v>
      </c>
      <c r="B91" s="25"/>
      <c r="C91" s="25" t="str">
        <f>IF(Table2476[[#This Row],[High Opportunity]]="High Opportunity", VLOOKUP(A91, 'Hi-Opp only SAFMR'!$A$1:$M$139, 3), "Payment Standard")</f>
        <v>Payment Standard</v>
      </c>
      <c r="D91" s="26">
        <f>IF(Table2476[[#This Row],[Payment Standard]]="Exception Payment Standard", VLOOKUP($A91, 'Hi-Opp only SAFMR'!$A$1:$M$139, 4), 'NYC FMR'!A$2)</f>
        <v>1789</v>
      </c>
      <c r="E91" s="26">
        <f>IF(Table2476[[#This Row],[Payment Standard]]="Exception Payment Standard", VLOOKUP($A91, 'Hi-Opp only SAFMR'!$A$1:$M$139, 5), 'NYC FMR'!B$2)</f>
        <v>2386</v>
      </c>
      <c r="F91" s="26">
        <f>IF(Table2476[[#This Row],[Payment Standard]]="Exception Payment Standard", VLOOKUP($A91, 'Hi-Opp only SAFMR'!$A$1:$M$139, 6), 'NYC FMR'!C$2)</f>
        <v>2451</v>
      </c>
      <c r="G91" s="26">
        <f>IF(Table2476[[#This Row],[Payment Standard]]="Exception Payment Standard", VLOOKUP($A91, 'Hi-Opp only SAFMR'!$A$1:$M$139, 7), 'NYC FMR'!D$2)</f>
        <v>2752</v>
      </c>
      <c r="H91" s="26">
        <f>IF(Table2476[[#This Row],[Payment Standard]]="Exception Payment Standard", VLOOKUP($A91, 'Hi-Opp only SAFMR'!$A$1:$M$139, 8), 'NYC FMR'!E$2)</f>
        <v>3434</v>
      </c>
      <c r="I91" s="26">
        <f>IF(Table2476[[#This Row],[Payment Standard]]="Exception Payment Standard", VLOOKUP($A91, 'Hi-Opp only SAFMR'!$A$1:$M$139, 9), 'NYC FMR'!F$2)</f>
        <v>3700</v>
      </c>
      <c r="J91" s="26">
        <f>IF(Table2476[[#This Row],[Payment Standard]]="Exception Payment Standard", VLOOKUP($A91, 'Hi-Opp only SAFMR'!$A$1:$M$139, 10), 'NYC FMR'!G$2)</f>
        <v>4255</v>
      </c>
      <c r="K91" s="26">
        <f>IF(Table2476[[#This Row],[Payment Standard]]="Exception Payment Standard", VLOOKUP($A91, 'Hi-Opp only SAFMR'!$A$1:$M$139, 11), 'NYC FMR'!H$2)</f>
        <v>4810</v>
      </c>
      <c r="L91" s="26">
        <f>IF(Table2476[[#This Row],[Payment Standard]]="Exception Payment Standard", VLOOKUP($A91, 'Hi-Opp only SAFMR'!$A$1:$M$139, 12), 'NYC FMR'!I$2)</f>
        <v>5365</v>
      </c>
      <c r="M91" s="26">
        <f>IF(Table2476[[#This Row],[Payment Standard]]="Exception Payment Standard", VLOOKUP($A91, 'Hi-Opp only SAFMR'!$A$1:$M$139, 13), 'NYC FMR'!J$2)</f>
        <v>5920</v>
      </c>
    </row>
    <row r="92" spans="1:13" x14ac:dyDescent="0.25">
      <c r="A92" s="25">
        <v>10459</v>
      </c>
      <c r="B92" s="25"/>
      <c r="C92" s="25" t="str">
        <f>IF(Table2476[[#This Row],[High Opportunity]]="High Opportunity", VLOOKUP(A92, 'Hi-Opp only SAFMR'!$A$1:$M$139, 3), "Payment Standard")</f>
        <v>Payment Standard</v>
      </c>
      <c r="D92" s="26">
        <f>IF(Table2476[[#This Row],[Payment Standard]]="Exception Payment Standard", VLOOKUP($A92, 'Hi-Opp only SAFMR'!$A$1:$M$139, 4), 'NYC FMR'!A$2)</f>
        <v>1789</v>
      </c>
      <c r="E92" s="26">
        <f>IF(Table2476[[#This Row],[Payment Standard]]="Exception Payment Standard", VLOOKUP($A92, 'Hi-Opp only SAFMR'!$A$1:$M$139, 5), 'NYC FMR'!B$2)</f>
        <v>2386</v>
      </c>
      <c r="F92" s="26">
        <f>IF(Table2476[[#This Row],[Payment Standard]]="Exception Payment Standard", VLOOKUP($A92, 'Hi-Opp only SAFMR'!$A$1:$M$139, 6), 'NYC FMR'!C$2)</f>
        <v>2451</v>
      </c>
      <c r="G92" s="26">
        <f>IF(Table2476[[#This Row],[Payment Standard]]="Exception Payment Standard", VLOOKUP($A92, 'Hi-Opp only SAFMR'!$A$1:$M$139, 7), 'NYC FMR'!D$2)</f>
        <v>2752</v>
      </c>
      <c r="H92" s="26">
        <f>IF(Table2476[[#This Row],[Payment Standard]]="Exception Payment Standard", VLOOKUP($A92, 'Hi-Opp only SAFMR'!$A$1:$M$139, 8), 'NYC FMR'!E$2)</f>
        <v>3434</v>
      </c>
      <c r="I92" s="26">
        <f>IF(Table2476[[#This Row],[Payment Standard]]="Exception Payment Standard", VLOOKUP($A92, 'Hi-Opp only SAFMR'!$A$1:$M$139, 9), 'NYC FMR'!F$2)</f>
        <v>3700</v>
      </c>
      <c r="J92" s="26">
        <f>IF(Table2476[[#This Row],[Payment Standard]]="Exception Payment Standard", VLOOKUP($A92, 'Hi-Opp only SAFMR'!$A$1:$M$139, 10), 'NYC FMR'!G$2)</f>
        <v>4255</v>
      </c>
      <c r="K92" s="26">
        <f>IF(Table2476[[#This Row],[Payment Standard]]="Exception Payment Standard", VLOOKUP($A92, 'Hi-Opp only SAFMR'!$A$1:$M$139, 11), 'NYC FMR'!H$2)</f>
        <v>4810</v>
      </c>
      <c r="L92" s="26">
        <f>IF(Table2476[[#This Row],[Payment Standard]]="Exception Payment Standard", VLOOKUP($A92, 'Hi-Opp only SAFMR'!$A$1:$M$139, 12), 'NYC FMR'!I$2)</f>
        <v>5365</v>
      </c>
      <c r="M92" s="26">
        <f>IF(Table2476[[#This Row],[Payment Standard]]="Exception Payment Standard", VLOOKUP($A92, 'Hi-Opp only SAFMR'!$A$1:$M$139, 13), 'NYC FMR'!J$2)</f>
        <v>5920</v>
      </c>
    </row>
    <row r="93" spans="1:13" x14ac:dyDescent="0.25">
      <c r="A93" s="25">
        <v>10460</v>
      </c>
      <c r="B93" s="25"/>
      <c r="C93" s="25" t="str">
        <f>IF(Table2476[[#This Row],[High Opportunity]]="High Opportunity", VLOOKUP(A93, 'Hi-Opp only SAFMR'!$A$1:$M$139, 3), "Payment Standard")</f>
        <v>Payment Standard</v>
      </c>
      <c r="D93" s="26">
        <f>IF(Table2476[[#This Row],[Payment Standard]]="Exception Payment Standard", VLOOKUP($A93, 'Hi-Opp only SAFMR'!$A$1:$M$139, 4), 'NYC FMR'!A$2)</f>
        <v>1789</v>
      </c>
      <c r="E93" s="26">
        <f>IF(Table2476[[#This Row],[Payment Standard]]="Exception Payment Standard", VLOOKUP($A93, 'Hi-Opp only SAFMR'!$A$1:$M$139, 5), 'NYC FMR'!B$2)</f>
        <v>2386</v>
      </c>
      <c r="F93" s="26">
        <f>IF(Table2476[[#This Row],[Payment Standard]]="Exception Payment Standard", VLOOKUP($A93, 'Hi-Opp only SAFMR'!$A$1:$M$139, 6), 'NYC FMR'!C$2)</f>
        <v>2451</v>
      </c>
      <c r="G93" s="26">
        <f>IF(Table2476[[#This Row],[Payment Standard]]="Exception Payment Standard", VLOOKUP($A93, 'Hi-Opp only SAFMR'!$A$1:$M$139, 7), 'NYC FMR'!D$2)</f>
        <v>2752</v>
      </c>
      <c r="H93" s="26">
        <f>IF(Table2476[[#This Row],[Payment Standard]]="Exception Payment Standard", VLOOKUP($A93, 'Hi-Opp only SAFMR'!$A$1:$M$139, 8), 'NYC FMR'!E$2)</f>
        <v>3434</v>
      </c>
      <c r="I93" s="26">
        <f>IF(Table2476[[#This Row],[Payment Standard]]="Exception Payment Standard", VLOOKUP($A93, 'Hi-Opp only SAFMR'!$A$1:$M$139, 9), 'NYC FMR'!F$2)</f>
        <v>3700</v>
      </c>
      <c r="J93" s="26">
        <f>IF(Table2476[[#This Row],[Payment Standard]]="Exception Payment Standard", VLOOKUP($A93, 'Hi-Opp only SAFMR'!$A$1:$M$139, 10), 'NYC FMR'!G$2)</f>
        <v>4255</v>
      </c>
      <c r="K93" s="26">
        <f>IF(Table2476[[#This Row],[Payment Standard]]="Exception Payment Standard", VLOOKUP($A93, 'Hi-Opp only SAFMR'!$A$1:$M$139, 11), 'NYC FMR'!H$2)</f>
        <v>4810</v>
      </c>
      <c r="L93" s="26">
        <f>IF(Table2476[[#This Row],[Payment Standard]]="Exception Payment Standard", VLOOKUP($A93, 'Hi-Opp only SAFMR'!$A$1:$M$139, 12), 'NYC FMR'!I$2)</f>
        <v>5365</v>
      </c>
      <c r="M93" s="26">
        <f>IF(Table2476[[#This Row],[Payment Standard]]="Exception Payment Standard", VLOOKUP($A93, 'Hi-Opp only SAFMR'!$A$1:$M$139, 13), 'NYC FMR'!J$2)</f>
        <v>5920</v>
      </c>
    </row>
    <row r="94" spans="1:13" x14ac:dyDescent="0.25">
      <c r="A94" s="25">
        <v>10461</v>
      </c>
      <c r="B94" s="25" t="s">
        <v>2</v>
      </c>
      <c r="C94" s="25" t="str">
        <f>IF(Table2476[[#This Row],[High Opportunity]]="High Opportunity", VLOOKUP(A94, 'Hi-Opp only SAFMR'!$A$1:$M$139, 3), "Payment Standard")</f>
        <v>Exception Payment Standard</v>
      </c>
      <c r="D94" s="26">
        <f>IF(Table2476[[#This Row],[Payment Standard]]="Exception Payment Standard", VLOOKUP($A94, 'Hi-Opp only SAFMR'!$A$1:$M$139, 4), 'NYC FMR'!A$2)</f>
        <v>1845</v>
      </c>
      <c r="E94" s="26">
        <f>IF(Table2476[[#This Row],[Payment Standard]]="Exception Payment Standard", VLOOKUP($A94, 'Hi-Opp only SAFMR'!$A$1:$M$139, 5), 'NYC FMR'!B$2)</f>
        <v>2460</v>
      </c>
      <c r="F94" s="26">
        <f>IF(Table2476[[#This Row],[Payment Standard]]="Exception Payment Standard", VLOOKUP($A94, 'Hi-Opp only SAFMR'!$A$1:$M$139, 6), 'NYC FMR'!C$2)</f>
        <v>2530</v>
      </c>
      <c r="G94" s="26">
        <f>IF(Table2476[[#This Row],[Payment Standard]]="Exception Payment Standard", VLOOKUP($A94, 'Hi-Opp only SAFMR'!$A$1:$M$139, 7), 'NYC FMR'!D$2)</f>
        <v>2840</v>
      </c>
      <c r="H94" s="26">
        <f>IF(Table2476[[#This Row],[Payment Standard]]="Exception Payment Standard", VLOOKUP($A94, 'Hi-Opp only SAFMR'!$A$1:$M$139, 8), 'NYC FMR'!E$2)</f>
        <v>3540</v>
      </c>
      <c r="I94" s="26">
        <f>IF(Table2476[[#This Row],[Payment Standard]]="Exception Payment Standard", VLOOKUP($A94, 'Hi-Opp only SAFMR'!$A$1:$M$139, 9), 'NYC FMR'!F$2)</f>
        <v>3820</v>
      </c>
      <c r="J94" s="26">
        <f>IF(Table2476[[#This Row],[Payment Standard]]="Exception Payment Standard", VLOOKUP($A94, 'Hi-Opp only SAFMR'!$A$1:$M$139, 10), 'NYC FMR'!G$2)</f>
        <v>4393</v>
      </c>
      <c r="K94" s="26">
        <f>IF(Table2476[[#This Row],[Payment Standard]]="Exception Payment Standard", VLOOKUP($A94, 'Hi-Opp only SAFMR'!$A$1:$M$139, 11), 'NYC FMR'!H$2)</f>
        <v>4966</v>
      </c>
      <c r="L94" s="26">
        <f>IF(Table2476[[#This Row],[Payment Standard]]="Exception Payment Standard", VLOOKUP($A94, 'Hi-Opp only SAFMR'!$A$1:$M$139, 12), 'NYC FMR'!I$2)</f>
        <v>5539</v>
      </c>
      <c r="M94" s="26">
        <f>IF(Table2476[[#This Row],[Payment Standard]]="Exception Payment Standard", VLOOKUP($A94, 'Hi-Opp only SAFMR'!$A$1:$M$139, 13), 'NYC FMR'!J$2)</f>
        <v>6112</v>
      </c>
    </row>
    <row r="95" spans="1:13" x14ac:dyDescent="0.25">
      <c r="A95" s="25">
        <v>10462</v>
      </c>
      <c r="B95" s="25" t="s">
        <v>2</v>
      </c>
      <c r="C95" s="25" t="str">
        <f>IF(Table2476[[#This Row],[High Opportunity]]="High Opportunity", VLOOKUP(A95, 'Hi-Opp only SAFMR'!$A$1:$M$139, 3), "Payment Standard")</f>
        <v>HPD Exception Payment Standard</v>
      </c>
      <c r="D95" s="26">
        <f>IF(Table2476[[#This Row],[Payment Standard]]="Exception Payment Standard", VLOOKUP($A95, 'Hi-Opp only SAFMR'!$A$1:$M$139, 4), 'NYC FMR'!A$2)</f>
        <v>1789</v>
      </c>
      <c r="E95" s="26">
        <f>IF(Table2476[[#This Row],[Payment Standard]]="Exception Payment Standard", VLOOKUP($A95, 'Hi-Opp only SAFMR'!$A$1:$M$139, 5), 'NYC FMR'!B$2)</f>
        <v>2386</v>
      </c>
      <c r="F95" s="26">
        <f>IF(Table2476[[#This Row],[Payment Standard]]="Exception Payment Standard", VLOOKUP($A95, 'Hi-Opp only SAFMR'!$A$1:$M$139, 6), 'NYC FMR'!C$2)</f>
        <v>2451</v>
      </c>
      <c r="G95" s="26">
        <f>IF(Table2476[[#This Row],[Payment Standard]]="Exception Payment Standard", VLOOKUP($A95, 'Hi-Opp only SAFMR'!$A$1:$M$139, 7), 'NYC FMR'!D$2)</f>
        <v>2752</v>
      </c>
      <c r="H95" s="26">
        <f>IF(Table2476[[#This Row],[Payment Standard]]="Exception Payment Standard", VLOOKUP($A95, 'Hi-Opp only SAFMR'!$A$1:$M$139, 8), 'NYC FMR'!E$2)</f>
        <v>3434</v>
      </c>
      <c r="I95" s="26">
        <f>IF(Table2476[[#This Row],[Payment Standard]]="Exception Payment Standard", VLOOKUP($A95, 'Hi-Opp only SAFMR'!$A$1:$M$139, 9), 'NYC FMR'!F$2)</f>
        <v>3700</v>
      </c>
      <c r="J95" s="26">
        <f>IF(Table2476[[#This Row],[Payment Standard]]="Exception Payment Standard", VLOOKUP($A95, 'Hi-Opp only SAFMR'!$A$1:$M$139, 10), 'NYC FMR'!G$2)</f>
        <v>4255</v>
      </c>
      <c r="K95" s="26">
        <f>IF(Table2476[[#This Row],[Payment Standard]]="Exception Payment Standard", VLOOKUP($A95, 'Hi-Opp only SAFMR'!$A$1:$M$139, 11), 'NYC FMR'!H$2)</f>
        <v>4810</v>
      </c>
      <c r="L95" s="26">
        <f>IF(Table2476[[#This Row],[Payment Standard]]="Exception Payment Standard", VLOOKUP($A95, 'Hi-Opp only SAFMR'!$A$1:$M$139, 12), 'NYC FMR'!I$2)</f>
        <v>5365</v>
      </c>
      <c r="M95" s="26">
        <f>IF(Table2476[[#This Row],[Payment Standard]]="Exception Payment Standard", VLOOKUP($A95, 'Hi-Opp only SAFMR'!$A$1:$M$139, 13), 'NYC FMR'!J$2)</f>
        <v>5920</v>
      </c>
    </row>
    <row r="96" spans="1:13" x14ac:dyDescent="0.25">
      <c r="A96" s="25">
        <v>10463</v>
      </c>
      <c r="B96" s="25" t="s">
        <v>2</v>
      </c>
      <c r="C96" s="25" t="str">
        <f>IF(Table2476[[#This Row],[High Opportunity]]="High Opportunity", VLOOKUP(A96, 'Hi-Opp only SAFMR'!$A$1:$M$139, 3), "Payment Standard")</f>
        <v>HPD Exception Payment Standard</v>
      </c>
      <c r="D96" s="26">
        <f>IF(Table2476[[#This Row],[Payment Standard]]="Exception Payment Standard", VLOOKUP($A96, 'Hi-Opp only SAFMR'!$A$1:$M$139, 4), 'NYC FMR'!A$2)</f>
        <v>1789</v>
      </c>
      <c r="E96" s="26">
        <f>IF(Table2476[[#This Row],[Payment Standard]]="Exception Payment Standard", VLOOKUP($A96, 'Hi-Opp only SAFMR'!$A$1:$M$139, 5), 'NYC FMR'!B$2)</f>
        <v>2386</v>
      </c>
      <c r="F96" s="26">
        <f>IF(Table2476[[#This Row],[Payment Standard]]="Exception Payment Standard", VLOOKUP($A96, 'Hi-Opp only SAFMR'!$A$1:$M$139, 6), 'NYC FMR'!C$2)</f>
        <v>2451</v>
      </c>
      <c r="G96" s="26">
        <f>IF(Table2476[[#This Row],[Payment Standard]]="Exception Payment Standard", VLOOKUP($A96, 'Hi-Opp only SAFMR'!$A$1:$M$139, 7), 'NYC FMR'!D$2)</f>
        <v>2752</v>
      </c>
      <c r="H96" s="26">
        <f>IF(Table2476[[#This Row],[Payment Standard]]="Exception Payment Standard", VLOOKUP($A96, 'Hi-Opp only SAFMR'!$A$1:$M$139, 8), 'NYC FMR'!E$2)</f>
        <v>3434</v>
      </c>
      <c r="I96" s="26">
        <f>IF(Table2476[[#This Row],[Payment Standard]]="Exception Payment Standard", VLOOKUP($A96, 'Hi-Opp only SAFMR'!$A$1:$M$139, 9), 'NYC FMR'!F$2)</f>
        <v>3700</v>
      </c>
      <c r="J96" s="26">
        <f>IF(Table2476[[#This Row],[Payment Standard]]="Exception Payment Standard", VLOOKUP($A96, 'Hi-Opp only SAFMR'!$A$1:$M$139, 10), 'NYC FMR'!G$2)</f>
        <v>4255</v>
      </c>
      <c r="K96" s="26">
        <f>IF(Table2476[[#This Row],[Payment Standard]]="Exception Payment Standard", VLOOKUP($A96, 'Hi-Opp only SAFMR'!$A$1:$M$139, 11), 'NYC FMR'!H$2)</f>
        <v>4810</v>
      </c>
      <c r="L96" s="26">
        <f>IF(Table2476[[#This Row],[Payment Standard]]="Exception Payment Standard", VLOOKUP($A96, 'Hi-Opp only SAFMR'!$A$1:$M$139, 12), 'NYC FMR'!I$2)</f>
        <v>5365</v>
      </c>
      <c r="M96" s="26">
        <f>IF(Table2476[[#This Row],[Payment Standard]]="Exception Payment Standard", VLOOKUP($A96, 'Hi-Opp only SAFMR'!$A$1:$M$139, 13), 'NYC FMR'!J$2)</f>
        <v>5920</v>
      </c>
    </row>
    <row r="97" spans="1:13" x14ac:dyDescent="0.25">
      <c r="A97" s="25">
        <v>10464</v>
      </c>
      <c r="B97" s="25" t="s">
        <v>2</v>
      </c>
      <c r="C97" s="25" t="str">
        <f>IF(Table2476[[#This Row],[High Opportunity]]="High Opportunity", VLOOKUP(A97, 'Hi-Opp only SAFMR'!$A$1:$M$139, 3), "Payment Standard")</f>
        <v>HPD Exception Payment Standard</v>
      </c>
      <c r="D97" s="26">
        <f>IF(Table2476[[#This Row],[Payment Standard]]="Exception Payment Standard", VLOOKUP($A97, 'Hi-Opp only SAFMR'!$A$1:$M$139, 4), 'NYC FMR'!A$2)</f>
        <v>1789</v>
      </c>
      <c r="E97" s="26">
        <f>IF(Table2476[[#This Row],[Payment Standard]]="Exception Payment Standard", VLOOKUP($A97, 'Hi-Opp only SAFMR'!$A$1:$M$139, 5), 'NYC FMR'!B$2)</f>
        <v>2386</v>
      </c>
      <c r="F97" s="26">
        <f>IF(Table2476[[#This Row],[Payment Standard]]="Exception Payment Standard", VLOOKUP($A97, 'Hi-Opp only SAFMR'!$A$1:$M$139, 6), 'NYC FMR'!C$2)</f>
        <v>2451</v>
      </c>
      <c r="G97" s="26">
        <f>IF(Table2476[[#This Row],[Payment Standard]]="Exception Payment Standard", VLOOKUP($A97, 'Hi-Opp only SAFMR'!$A$1:$M$139, 7), 'NYC FMR'!D$2)</f>
        <v>2752</v>
      </c>
      <c r="H97" s="26">
        <f>IF(Table2476[[#This Row],[Payment Standard]]="Exception Payment Standard", VLOOKUP($A97, 'Hi-Opp only SAFMR'!$A$1:$M$139, 8), 'NYC FMR'!E$2)</f>
        <v>3434</v>
      </c>
      <c r="I97" s="26">
        <f>IF(Table2476[[#This Row],[Payment Standard]]="Exception Payment Standard", VLOOKUP($A97, 'Hi-Opp only SAFMR'!$A$1:$M$139, 9), 'NYC FMR'!F$2)</f>
        <v>3700</v>
      </c>
      <c r="J97" s="26">
        <f>IF(Table2476[[#This Row],[Payment Standard]]="Exception Payment Standard", VLOOKUP($A97, 'Hi-Opp only SAFMR'!$A$1:$M$139, 10), 'NYC FMR'!G$2)</f>
        <v>4255</v>
      </c>
      <c r="K97" s="26">
        <f>IF(Table2476[[#This Row],[Payment Standard]]="Exception Payment Standard", VLOOKUP($A97, 'Hi-Opp only SAFMR'!$A$1:$M$139, 11), 'NYC FMR'!H$2)</f>
        <v>4810</v>
      </c>
      <c r="L97" s="26">
        <f>IF(Table2476[[#This Row],[Payment Standard]]="Exception Payment Standard", VLOOKUP($A97, 'Hi-Opp only SAFMR'!$A$1:$M$139, 12), 'NYC FMR'!I$2)</f>
        <v>5365</v>
      </c>
      <c r="M97" s="26">
        <f>IF(Table2476[[#This Row],[Payment Standard]]="Exception Payment Standard", VLOOKUP($A97, 'Hi-Opp only SAFMR'!$A$1:$M$139, 13), 'NYC FMR'!J$2)</f>
        <v>5920</v>
      </c>
    </row>
    <row r="98" spans="1:13" x14ac:dyDescent="0.25">
      <c r="A98" s="25">
        <v>10465</v>
      </c>
      <c r="B98" s="25" t="s">
        <v>2</v>
      </c>
      <c r="C98" s="25" t="str">
        <f>IF(Table2476[[#This Row],[High Opportunity]]="High Opportunity", VLOOKUP(A98, 'Hi-Opp only SAFMR'!$A$1:$M$139, 3), "Payment Standard")</f>
        <v>Exception Payment Standard</v>
      </c>
      <c r="D98" s="26">
        <f>IF(Table2476[[#This Row],[Payment Standard]]="Exception Payment Standard", VLOOKUP($A98, 'Hi-Opp only SAFMR'!$A$1:$M$139, 4), 'NYC FMR'!A$2)</f>
        <v>1830</v>
      </c>
      <c r="E98" s="26">
        <f>IF(Table2476[[#This Row],[Payment Standard]]="Exception Payment Standard", VLOOKUP($A98, 'Hi-Opp only SAFMR'!$A$1:$M$139, 5), 'NYC FMR'!B$2)</f>
        <v>2440</v>
      </c>
      <c r="F98" s="26">
        <f>IF(Table2476[[#This Row],[Payment Standard]]="Exception Payment Standard", VLOOKUP($A98, 'Hi-Opp only SAFMR'!$A$1:$M$139, 6), 'NYC FMR'!C$2)</f>
        <v>2510</v>
      </c>
      <c r="G98" s="26">
        <f>IF(Table2476[[#This Row],[Payment Standard]]="Exception Payment Standard", VLOOKUP($A98, 'Hi-Opp only SAFMR'!$A$1:$M$139, 7), 'NYC FMR'!D$2)</f>
        <v>2820</v>
      </c>
      <c r="H98" s="26">
        <f>IF(Table2476[[#This Row],[Payment Standard]]="Exception Payment Standard", VLOOKUP($A98, 'Hi-Opp only SAFMR'!$A$1:$M$139, 8), 'NYC FMR'!E$2)</f>
        <v>3520</v>
      </c>
      <c r="I98" s="26">
        <f>IF(Table2476[[#This Row],[Payment Standard]]="Exception Payment Standard", VLOOKUP($A98, 'Hi-Opp only SAFMR'!$A$1:$M$139, 9), 'NYC FMR'!F$2)</f>
        <v>3790</v>
      </c>
      <c r="J98" s="26">
        <f>IF(Table2476[[#This Row],[Payment Standard]]="Exception Payment Standard", VLOOKUP($A98, 'Hi-Opp only SAFMR'!$A$1:$M$139, 10), 'NYC FMR'!G$2)</f>
        <v>4358.5</v>
      </c>
      <c r="K98" s="26">
        <f>IF(Table2476[[#This Row],[Payment Standard]]="Exception Payment Standard", VLOOKUP($A98, 'Hi-Opp only SAFMR'!$A$1:$M$139, 11), 'NYC FMR'!H$2)</f>
        <v>4927</v>
      </c>
      <c r="L98" s="26">
        <f>IF(Table2476[[#This Row],[Payment Standard]]="Exception Payment Standard", VLOOKUP($A98, 'Hi-Opp only SAFMR'!$A$1:$M$139, 12), 'NYC FMR'!I$2)</f>
        <v>5495.5</v>
      </c>
      <c r="M98" s="26">
        <f>IF(Table2476[[#This Row],[Payment Standard]]="Exception Payment Standard", VLOOKUP($A98, 'Hi-Opp only SAFMR'!$A$1:$M$139, 13), 'NYC FMR'!J$2)</f>
        <v>6064</v>
      </c>
    </row>
    <row r="99" spans="1:13" x14ac:dyDescent="0.25">
      <c r="A99" s="25">
        <v>10466</v>
      </c>
      <c r="B99" s="25"/>
      <c r="C99" s="25" t="str">
        <f>IF(Table2476[[#This Row],[High Opportunity]]="High Opportunity", VLOOKUP(A99, 'Hi-Opp only SAFMR'!$A$1:$M$139, 3), "Payment Standard")</f>
        <v>Payment Standard</v>
      </c>
      <c r="D99" s="26">
        <f>IF(Table2476[[#This Row],[Payment Standard]]="Exception Payment Standard", VLOOKUP($A99, 'Hi-Opp only SAFMR'!$A$1:$M$139, 4), 'NYC FMR'!A$2)</f>
        <v>1789</v>
      </c>
      <c r="E99" s="26">
        <f>IF(Table2476[[#This Row],[Payment Standard]]="Exception Payment Standard", VLOOKUP($A99, 'Hi-Opp only SAFMR'!$A$1:$M$139, 5), 'NYC FMR'!B$2)</f>
        <v>2386</v>
      </c>
      <c r="F99" s="26">
        <f>IF(Table2476[[#This Row],[Payment Standard]]="Exception Payment Standard", VLOOKUP($A99, 'Hi-Opp only SAFMR'!$A$1:$M$139, 6), 'NYC FMR'!C$2)</f>
        <v>2451</v>
      </c>
      <c r="G99" s="26">
        <f>IF(Table2476[[#This Row],[Payment Standard]]="Exception Payment Standard", VLOOKUP($A99, 'Hi-Opp only SAFMR'!$A$1:$M$139, 7), 'NYC FMR'!D$2)</f>
        <v>2752</v>
      </c>
      <c r="H99" s="26">
        <f>IF(Table2476[[#This Row],[Payment Standard]]="Exception Payment Standard", VLOOKUP($A99, 'Hi-Opp only SAFMR'!$A$1:$M$139, 8), 'NYC FMR'!E$2)</f>
        <v>3434</v>
      </c>
      <c r="I99" s="26">
        <f>IF(Table2476[[#This Row],[Payment Standard]]="Exception Payment Standard", VLOOKUP($A99, 'Hi-Opp only SAFMR'!$A$1:$M$139, 9), 'NYC FMR'!F$2)</f>
        <v>3700</v>
      </c>
      <c r="J99" s="26">
        <f>IF(Table2476[[#This Row],[Payment Standard]]="Exception Payment Standard", VLOOKUP($A99, 'Hi-Opp only SAFMR'!$A$1:$M$139, 10), 'NYC FMR'!G$2)</f>
        <v>4255</v>
      </c>
      <c r="K99" s="26">
        <f>IF(Table2476[[#This Row],[Payment Standard]]="Exception Payment Standard", VLOOKUP($A99, 'Hi-Opp only SAFMR'!$A$1:$M$139, 11), 'NYC FMR'!H$2)</f>
        <v>4810</v>
      </c>
      <c r="L99" s="26">
        <f>IF(Table2476[[#This Row],[Payment Standard]]="Exception Payment Standard", VLOOKUP($A99, 'Hi-Opp only SAFMR'!$A$1:$M$139, 12), 'NYC FMR'!I$2)</f>
        <v>5365</v>
      </c>
      <c r="M99" s="26">
        <f>IF(Table2476[[#This Row],[Payment Standard]]="Exception Payment Standard", VLOOKUP($A99, 'Hi-Opp only SAFMR'!$A$1:$M$139, 13), 'NYC FMR'!J$2)</f>
        <v>5920</v>
      </c>
    </row>
    <row r="100" spans="1:13" x14ac:dyDescent="0.25">
      <c r="A100" s="25">
        <v>10467</v>
      </c>
      <c r="B100" s="25"/>
      <c r="C100" s="25" t="str">
        <f>IF(Table2476[[#This Row],[High Opportunity]]="High Opportunity", VLOOKUP(A100, 'Hi-Opp only SAFMR'!$A$1:$M$139, 3), "Payment Standard")</f>
        <v>Payment Standard</v>
      </c>
      <c r="D100" s="26">
        <f>IF(Table2476[[#This Row],[Payment Standard]]="Exception Payment Standard", VLOOKUP($A100, 'Hi-Opp only SAFMR'!$A$1:$M$139, 4), 'NYC FMR'!A$2)</f>
        <v>1789</v>
      </c>
      <c r="E100" s="26">
        <f>IF(Table2476[[#This Row],[Payment Standard]]="Exception Payment Standard", VLOOKUP($A100, 'Hi-Opp only SAFMR'!$A$1:$M$139, 5), 'NYC FMR'!B$2)</f>
        <v>2386</v>
      </c>
      <c r="F100" s="26">
        <f>IF(Table2476[[#This Row],[Payment Standard]]="Exception Payment Standard", VLOOKUP($A100, 'Hi-Opp only SAFMR'!$A$1:$M$139, 6), 'NYC FMR'!C$2)</f>
        <v>2451</v>
      </c>
      <c r="G100" s="26">
        <f>IF(Table2476[[#This Row],[Payment Standard]]="Exception Payment Standard", VLOOKUP($A100, 'Hi-Opp only SAFMR'!$A$1:$M$139, 7), 'NYC FMR'!D$2)</f>
        <v>2752</v>
      </c>
      <c r="H100" s="26">
        <f>IF(Table2476[[#This Row],[Payment Standard]]="Exception Payment Standard", VLOOKUP($A100, 'Hi-Opp only SAFMR'!$A$1:$M$139, 8), 'NYC FMR'!E$2)</f>
        <v>3434</v>
      </c>
      <c r="I100" s="26">
        <f>IF(Table2476[[#This Row],[Payment Standard]]="Exception Payment Standard", VLOOKUP($A100, 'Hi-Opp only SAFMR'!$A$1:$M$139, 9), 'NYC FMR'!F$2)</f>
        <v>3700</v>
      </c>
      <c r="J100" s="26">
        <f>IF(Table2476[[#This Row],[Payment Standard]]="Exception Payment Standard", VLOOKUP($A100, 'Hi-Opp only SAFMR'!$A$1:$M$139, 10), 'NYC FMR'!G$2)</f>
        <v>4255</v>
      </c>
      <c r="K100" s="26">
        <f>IF(Table2476[[#This Row],[Payment Standard]]="Exception Payment Standard", VLOOKUP($A100, 'Hi-Opp only SAFMR'!$A$1:$M$139, 11), 'NYC FMR'!H$2)</f>
        <v>4810</v>
      </c>
      <c r="L100" s="26">
        <f>IF(Table2476[[#This Row],[Payment Standard]]="Exception Payment Standard", VLOOKUP($A100, 'Hi-Opp only SAFMR'!$A$1:$M$139, 12), 'NYC FMR'!I$2)</f>
        <v>5365</v>
      </c>
      <c r="M100" s="26">
        <f>IF(Table2476[[#This Row],[Payment Standard]]="Exception Payment Standard", VLOOKUP($A100, 'Hi-Opp only SAFMR'!$A$1:$M$139, 13), 'NYC FMR'!J$2)</f>
        <v>5920</v>
      </c>
    </row>
    <row r="101" spans="1:13" x14ac:dyDescent="0.25">
      <c r="A101" s="25">
        <v>10468</v>
      </c>
      <c r="B101" s="25"/>
      <c r="C101" s="25" t="str">
        <f>IF(Table2476[[#This Row],[High Opportunity]]="High Opportunity", VLOOKUP(A101, 'Hi-Opp only SAFMR'!$A$1:$M$139, 3), "Payment Standard")</f>
        <v>Payment Standard</v>
      </c>
      <c r="D101" s="26">
        <f>IF(Table2476[[#This Row],[Payment Standard]]="Exception Payment Standard", VLOOKUP($A101, 'Hi-Opp only SAFMR'!$A$1:$M$139, 4), 'NYC FMR'!A$2)</f>
        <v>1789</v>
      </c>
      <c r="E101" s="26">
        <f>IF(Table2476[[#This Row],[Payment Standard]]="Exception Payment Standard", VLOOKUP($A101, 'Hi-Opp only SAFMR'!$A$1:$M$139, 5), 'NYC FMR'!B$2)</f>
        <v>2386</v>
      </c>
      <c r="F101" s="26">
        <f>IF(Table2476[[#This Row],[Payment Standard]]="Exception Payment Standard", VLOOKUP($A101, 'Hi-Opp only SAFMR'!$A$1:$M$139, 6), 'NYC FMR'!C$2)</f>
        <v>2451</v>
      </c>
      <c r="G101" s="26">
        <f>IF(Table2476[[#This Row],[Payment Standard]]="Exception Payment Standard", VLOOKUP($A101, 'Hi-Opp only SAFMR'!$A$1:$M$139, 7), 'NYC FMR'!D$2)</f>
        <v>2752</v>
      </c>
      <c r="H101" s="26">
        <f>IF(Table2476[[#This Row],[Payment Standard]]="Exception Payment Standard", VLOOKUP($A101, 'Hi-Opp only SAFMR'!$A$1:$M$139, 8), 'NYC FMR'!E$2)</f>
        <v>3434</v>
      </c>
      <c r="I101" s="26">
        <f>IF(Table2476[[#This Row],[Payment Standard]]="Exception Payment Standard", VLOOKUP($A101, 'Hi-Opp only SAFMR'!$A$1:$M$139, 9), 'NYC FMR'!F$2)</f>
        <v>3700</v>
      </c>
      <c r="J101" s="26">
        <f>IF(Table2476[[#This Row],[Payment Standard]]="Exception Payment Standard", VLOOKUP($A101, 'Hi-Opp only SAFMR'!$A$1:$M$139, 10), 'NYC FMR'!G$2)</f>
        <v>4255</v>
      </c>
      <c r="K101" s="26">
        <f>IF(Table2476[[#This Row],[Payment Standard]]="Exception Payment Standard", VLOOKUP($A101, 'Hi-Opp only SAFMR'!$A$1:$M$139, 11), 'NYC FMR'!H$2)</f>
        <v>4810</v>
      </c>
      <c r="L101" s="26">
        <f>IF(Table2476[[#This Row],[Payment Standard]]="Exception Payment Standard", VLOOKUP($A101, 'Hi-Opp only SAFMR'!$A$1:$M$139, 12), 'NYC FMR'!I$2)</f>
        <v>5365</v>
      </c>
      <c r="M101" s="26">
        <f>IF(Table2476[[#This Row],[Payment Standard]]="Exception Payment Standard", VLOOKUP($A101, 'Hi-Opp only SAFMR'!$A$1:$M$139, 13), 'NYC FMR'!J$2)</f>
        <v>5920</v>
      </c>
    </row>
    <row r="102" spans="1:13" x14ac:dyDescent="0.25">
      <c r="A102" s="25">
        <v>10469</v>
      </c>
      <c r="B102" s="25"/>
      <c r="C102" s="25" t="str">
        <f>IF(Table2476[[#This Row],[High Opportunity]]="High Opportunity", VLOOKUP(A102, 'Hi-Opp only SAFMR'!$A$1:$M$139, 3), "Payment Standard")</f>
        <v>Payment Standard</v>
      </c>
      <c r="D102" s="26">
        <f>IF(Table2476[[#This Row],[Payment Standard]]="Exception Payment Standard", VLOOKUP($A102, 'Hi-Opp only SAFMR'!$A$1:$M$139, 4), 'NYC FMR'!A$2)</f>
        <v>1789</v>
      </c>
      <c r="E102" s="26">
        <f>IF(Table2476[[#This Row],[Payment Standard]]="Exception Payment Standard", VLOOKUP($A102, 'Hi-Opp only SAFMR'!$A$1:$M$139, 5), 'NYC FMR'!B$2)</f>
        <v>2386</v>
      </c>
      <c r="F102" s="26">
        <f>IF(Table2476[[#This Row],[Payment Standard]]="Exception Payment Standard", VLOOKUP($A102, 'Hi-Opp only SAFMR'!$A$1:$M$139, 6), 'NYC FMR'!C$2)</f>
        <v>2451</v>
      </c>
      <c r="G102" s="26">
        <f>IF(Table2476[[#This Row],[Payment Standard]]="Exception Payment Standard", VLOOKUP($A102, 'Hi-Opp only SAFMR'!$A$1:$M$139, 7), 'NYC FMR'!D$2)</f>
        <v>2752</v>
      </c>
      <c r="H102" s="26">
        <f>IF(Table2476[[#This Row],[Payment Standard]]="Exception Payment Standard", VLOOKUP($A102, 'Hi-Opp only SAFMR'!$A$1:$M$139, 8), 'NYC FMR'!E$2)</f>
        <v>3434</v>
      </c>
      <c r="I102" s="26">
        <f>IF(Table2476[[#This Row],[Payment Standard]]="Exception Payment Standard", VLOOKUP($A102, 'Hi-Opp only SAFMR'!$A$1:$M$139, 9), 'NYC FMR'!F$2)</f>
        <v>3700</v>
      </c>
      <c r="J102" s="26">
        <f>IF(Table2476[[#This Row],[Payment Standard]]="Exception Payment Standard", VLOOKUP($A102, 'Hi-Opp only SAFMR'!$A$1:$M$139, 10), 'NYC FMR'!G$2)</f>
        <v>4255</v>
      </c>
      <c r="K102" s="26">
        <f>IF(Table2476[[#This Row],[Payment Standard]]="Exception Payment Standard", VLOOKUP($A102, 'Hi-Opp only SAFMR'!$A$1:$M$139, 11), 'NYC FMR'!H$2)</f>
        <v>4810</v>
      </c>
      <c r="L102" s="26">
        <f>IF(Table2476[[#This Row],[Payment Standard]]="Exception Payment Standard", VLOOKUP($A102, 'Hi-Opp only SAFMR'!$A$1:$M$139, 12), 'NYC FMR'!I$2)</f>
        <v>5365</v>
      </c>
      <c r="M102" s="26">
        <f>IF(Table2476[[#This Row],[Payment Standard]]="Exception Payment Standard", VLOOKUP($A102, 'Hi-Opp only SAFMR'!$A$1:$M$139, 13), 'NYC FMR'!J$2)</f>
        <v>5920</v>
      </c>
    </row>
    <row r="103" spans="1:13" x14ac:dyDescent="0.25">
      <c r="A103" s="25">
        <v>10470</v>
      </c>
      <c r="B103" s="25"/>
      <c r="C103" s="25" t="str">
        <f>IF(Table2476[[#This Row],[High Opportunity]]="High Opportunity", VLOOKUP(A103, 'Hi-Opp only SAFMR'!$A$1:$M$139, 3), "Payment Standard")</f>
        <v>Payment Standard</v>
      </c>
      <c r="D103" s="26">
        <f>IF(Table2476[[#This Row],[Payment Standard]]="Exception Payment Standard", VLOOKUP($A103, 'Hi-Opp only SAFMR'!$A$1:$M$139, 4), 'NYC FMR'!A$2)</f>
        <v>1789</v>
      </c>
      <c r="E103" s="26">
        <f>IF(Table2476[[#This Row],[Payment Standard]]="Exception Payment Standard", VLOOKUP($A103, 'Hi-Opp only SAFMR'!$A$1:$M$139, 5), 'NYC FMR'!B$2)</f>
        <v>2386</v>
      </c>
      <c r="F103" s="26">
        <f>IF(Table2476[[#This Row],[Payment Standard]]="Exception Payment Standard", VLOOKUP($A103, 'Hi-Opp only SAFMR'!$A$1:$M$139, 6), 'NYC FMR'!C$2)</f>
        <v>2451</v>
      </c>
      <c r="G103" s="26">
        <f>IF(Table2476[[#This Row],[Payment Standard]]="Exception Payment Standard", VLOOKUP($A103, 'Hi-Opp only SAFMR'!$A$1:$M$139, 7), 'NYC FMR'!D$2)</f>
        <v>2752</v>
      </c>
      <c r="H103" s="26">
        <f>IF(Table2476[[#This Row],[Payment Standard]]="Exception Payment Standard", VLOOKUP($A103, 'Hi-Opp only SAFMR'!$A$1:$M$139, 8), 'NYC FMR'!E$2)</f>
        <v>3434</v>
      </c>
      <c r="I103" s="26">
        <f>IF(Table2476[[#This Row],[Payment Standard]]="Exception Payment Standard", VLOOKUP($A103, 'Hi-Opp only SAFMR'!$A$1:$M$139, 9), 'NYC FMR'!F$2)</f>
        <v>3700</v>
      </c>
      <c r="J103" s="26">
        <f>IF(Table2476[[#This Row],[Payment Standard]]="Exception Payment Standard", VLOOKUP($A103, 'Hi-Opp only SAFMR'!$A$1:$M$139, 10), 'NYC FMR'!G$2)</f>
        <v>4255</v>
      </c>
      <c r="K103" s="26">
        <f>IF(Table2476[[#This Row],[Payment Standard]]="Exception Payment Standard", VLOOKUP($A103, 'Hi-Opp only SAFMR'!$A$1:$M$139, 11), 'NYC FMR'!H$2)</f>
        <v>4810</v>
      </c>
      <c r="L103" s="26">
        <f>IF(Table2476[[#This Row],[Payment Standard]]="Exception Payment Standard", VLOOKUP($A103, 'Hi-Opp only SAFMR'!$A$1:$M$139, 12), 'NYC FMR'!I$2)</f>
        <v>5365</v>
      </c>
      <c r="M103" s="26">
        <f>IF(Table2476[[#This Row],[Payment Standard]]="Exception Payment Standard", VLOOKUP($A103, 'Hi-Opp only SAFMR'!$A$1:$M$139, 13), 'NYC FMR'!J$2)</f>
        <v>5920</v>
      </c>
    </row>
    <row r="104" spans="1:13" x14ac:dyDescent="0.25">
      <c r="A104" s="25">
        <v>10471</v>
      </c>
      <c r="B104" s="25" t="s">
        <v>2</v>
      </c>
      <c r="C104" s="25" t="str">
        <f>IF(Table2476[[#This Row],[High Opportunity]]="High Opportunity", VLOOKUP(A104, 'Hi-Opp only SAFMR'!$A$1:$M$139, 3), "Payment Standard")</f>
        <v>Exception Payment Standard</v>
      </c>
      <c r="D104" s="26">
        <f>IF(Table2476[[#This Row],[Payment Standard]]="Exception Payment Standard", VLOOKUP($A104, 'Hi-Opp only SAFMR'!$A$1:$M$139, 4), 'NYC FMR'!A$2)</f>
        <v>1845</v>
      </c>
      <c r="E104" s="26">
        <f>IF(Table2476[[#This Row],[Payment Standard]]="Exception Payment Standard", VLOOKUP($A104, 'Hi-Opp only SAFMR'!$A$1:$M$139, 5), 'NYC FMR'!B$2)</f>
        <v>2460</v>
      </c>
      <c r="F104" s="26">
        <f>IF(Table2476[[#This Row],[Payment Standard]]="Exception Payment Standard", VLOOKUP($A104, 'Hi-Opp only SAFMR'!$A$1:$M$139, 6), 'NYC FMR'!C$2)</f>
        <v>2530</v>
      </c>
      <c r="G104" s="26">
        <f>IF(Table2476[[#This Row],[Payment Standard]]="Exception Payment Standard", VLOOKUP($A104, 'Hi-Opp only SAFMR'!$A$1:$M$139, 7), 'NYC FMR'!D$2)</f>
        <v>2840</v>
      </c>
      <c r="H104" s="26">
        <f>IF(Table2476[[#This Row],[Payment Standard]]="Exception Payment Standard", VLOOKUP($A104, 'Hi-Opp only SAFMR'!$A$1:$M$139, 8), 'NYC FMR'!E$2)</f>
        <v>3540</v>
      </c>
      <c r="I104" s="26">
        <f>IF(Table2476[[#This Row],[Payment Standard]]="Exception Payment Standard", VLOOKUP($A104, 'Hi-Opp only SAFMR'!$A$1:$M$139, 9), 'NYC FMR'!F$2)</f>
        <v>3820</v>
      </c>
      <c r="J104" s="26">
        <f>IF(Table2476[[#This Row],[Payment Standard]]="Exception Payment Standard", VLOOKUP($A104, 'Hi-Opp only SAFMR'!$A$1:$M$139, 10), 'NYC FMR'!G$2)</f>
        <v>4393</v>
      </c>
      <c r="K104" s="26">
        <f>IF(Table2476[[#This Row],[Payment Standard]]="Exception Payment Standard", VLOOKUP($A104, 'Hi-Opp only SAFMR'!$A$1:$M$139, 11), 'NYC FMR'!H$2)</f>
        <v>4966</v>
      </c>
      <c r="L104" s="26">
        <f>IF(Table2476[[#This Row],[Payment Standard]]="Exception Payment Standard", VLOOKUP($A104, 'Hi-Opp only SAFMR'!$A$1:$M$139, 12), 'NYC FMR'!I$2)</f>
        <v>5539</v>
      </c>
      <c r="M104" s="26">
        <f>IF(Table2476[[#This Row],[Payment Standard]]="Exception Payment Standard", VLOOKUP($A104, 'Hi-Opp only SAFMR'!$A$1:$M$139, 13), 'NYC FMR'!J$2)</f>
        <v>6112</v>
      </c>
    </row>
    <row r="105" spans="1:13" x14ac:dyDescent="0.25">
      <c r="A105" s="25">
        <v>10472</v>
      </c>
      <c r="B105" s="25"/>
      <c r="C105" s="25" t="str">
        <f>IF(Table2476[[#This Row],[High Opportunity]]="High Opportunity", VLOOKUP(A105, 'Hi-Opp only SAFMR'!$A$1:$M$139, 3), "Payment Standard")</f>
        <v>Payment Standard</v>
      </c>
      <c r="D105" s="26">
        <f>IF(Table2476[[#This Row],[Payment Standard]]="Exception Payment Standard", VLOOKUP($A105, 'Hi-Opp only SAFMR'!$A$1:$M$139, 4), 'NYC FMR'!A$2)</f>
        <v>1789</v>
      </c>
      <c r="E105" s="26">
        <f>IF(Table2476[[#This Row],[Payment Standard]]="Exception Payment Standard", VLOOKUP($A105, 'Hi-Opp only SAFMR'!$A$1:$M$139, 5), 'NYC FMR'!B$2)</f>
        <v>2386</v>
      </c>
      <c r="F105" s="26">
        <f>IF(Table2476[[#This Row],[Payment Standard]]="Exception Payment Standard", VLOOKUP($A105, 'Hi-Opp only SAFMR'!$A$1:$M$139, 6), 'NYC FMR'!C$2)</f>
        <v>2451</v>
      </c>
      <c r="G105" s="26">
        <f>IF(Table2476[[#This Row],[Payment Standard]]="Exception Payment Standard", VLOOKUP($A105, 'Hi-Opp only SAFMR'!$A$1:$M$139, 7), 'NYC FMR'!D$2)</f>
        <v>2752</v>
      </c>
      <c r="H105" s="26">
        <f>IF(Table2476[[#This Row],[Payment Standard]]="Exception Payment Standard", VLOOKUP($A105, 'Hi-Opp only SAFMR'!$A$1:$M$139, 8), 'NYC FMR'!E$2)</f>
        <v>3434</v>
      </c>
      <c r="I105" s="26">
        <f>IF(Table2476[[#This Row],[Payment Standard]]="Exception Payment Standard", VLOOKUP($A105, 'Hi-Opp only SAFMR'!$A$1:$M$139, 9), 'NYC FMR'!F$2)</f>
        <v>3700</v>
      </c>
      <c r="J105" s="26">
        <f>IF(Table2476[[#This Row],[Payment Standard]]="Exception Payment Standard", VLOOKUP($A105, 'Hi-Opp only SAFMR'!$A$1:$M$139, 10), 'NYC FMR'!G$2)</f>
        <v>4255</v>
      </c>
      <c r="K105" s="26">
        <f>IF(Table2476[[#This Row],[Payment Standard]]="Exception Payment Standard", VLOOKUP($A105, 'Hi-Opp only SAFMR'!$A$1:$M$139, 11), 'NYC FMR'!H$2)</f>
        <v>4810</v>
      </c>
      <c r="L105" s="26">
        <f>IF(Table2476[[#This Row],[Payment Standard]]="Exception Payment Standard", VLOOKUP($A105, 'Hi-Opp only SAFMR'!$A$1:$M$139, 12), 'NYC FMR'!I$2)</f>
        <v>5365</v>
      </c>
      <c r="M105" s="26">
        <f>IF(Table2476[[#This Row],[Payment Standard]]="Exception Payment Standard", VLOOKUP($A105, 'Hi-Opp only SAFMR'!$A$1:$M$139, 13), 'NYC FMR'!J$2)</f>
        <v>5920</v>
      </c>
    </row>
    <row r="106" spans="1:13" x14ac:dyDescent="0.25">
      <c r="A106" s="25">
        <v>10473</v>
      </c>
      <c r="B106" s="25"/>
      <c r="C106" s="25" t="str">
        <f>IF(Table2476[[#This Row],[High Opportunity]]="High Opportunity", VLOOKUP(A106, 'Hi-Opp only SAFMR'!$A$1:$M$139, 3), "Payment Standard")</f>
        <v>Payment Standard</v>
      </c>
      <c r="D106" s="26">
        <f>IF(Table2476[[#This Row],[Payment Standard]]="Exception Payment Standard", VLOOKUP($A106, 'Hi-Opp only SAFMR'!$A$1:$M$139, 4), 'NYC FMR'!A$2)</f>
        <v>1789</v>
      </c>
      <c r="E106" s="26">
        <f>IF(Table2476[[#This Row],[Payment Standard]]="Exception Payment Standard", VLOOKUP($A106, 'Hi-Opp only SAFMR'!$A$1:$M$139, 5), 'NYC FMR'!B$2)</f>
        <v>2386</v>
      </c>
      <c r="F106" s="26">
        <f>IF(Table2476[[#This Row],[Payment Standard]]="Exception Payment Standard", VLOOKUP($A106, 'Hi-Opp only SAFMR'!$A$1:$M$139, 6), 'NYC FMR'!C$2)</f>
        <v>2451</v>
      </c>
      <c r="G106" s="26">
        <f>IF(Table2476[[#This Row],[Payment Standard]]="Exception Payment Standard", VLOOKUP($A106, 'Hi-Opp only SAFMR'!$A$1:$M$139, 7), 'NYC FMR'!D$2)</f>
        <v>2752</v>
      </c>
      <c r="H106" s="26">
        <f>IF(Table2476[[#This Row],[Payment Standard]]="Exception Payment Standard", VLOOKUP($A106, 'Hi-Opp only SAFMR'!$A$1:$M$139, 8), 'NYC FMR'!E$2)</f>
        <v>3434</v>
      </c>
      <c r="I106" s="26">
        <f>IF(Table2476[[#This Row],[Payment Standard]]="Exception Payment Standard", VLOOKUP($A106, 'Hi-Opp only SAFMR'!$A$1:$M$139, 9), 'NYC FMR'!F$2)</f>
        <v>3700</v>
      </c>
      <c r="J106" s="26">
        <f>IF(Table2476[[#This Row],[Payment Standard]]="Exception Payment Standard", VLOOKUP($A106, 'Hi-Opp only SAFMR'!$A$1:$M$139, 10), 'NYC FMR'!G$2)</f>
        <v>4255</v>
      </c>
      <c r="K106" s="26">
        <f>IF(Table2476[[#This Row],[Payment Standard]]="Exception Payment Standard", VLOOKUP($A106, 'Hi-Opp only SAFMR'!$A$1:$M$139, 11), 'NYC FMR'!H$2)</f>
        <v>4810</v>
      </c>
      <c r="L106" s="26">
        <f>IF(Table2476[[#This Row],[Payment Standard]]="Exception Payment Standard", VLOOKUP($A106, 'Hi-Opp only SAFMR'!$A$1:$M$139, 12), 'NYC FMR'!I$2)</f>
        <v>5365</v>
      </c>
      <c r="M106" s="26">
        <f>IF(Table2476[[#This Row],[Payment Standard]]="Exception Payment Standard", VLOOKUP($A106, 'Hi-Opp only SAFMR'!$A$1:$M$139, 13), 'NYC FMR'!J$2)</f>
        <v>5920</v>
      </c>
    </row>
    <row r="107" spans="1:13" x14ac:dyDescent="0.25">
      <c r="A107" s="25">
        <v>10474</v>
      </c>
      <c r="B107" s="25"/>
      <c r="C107" s="25" t="str">
        <f>IF(Table2476[[#This Row],[High Opportunity]]="High Opportunity", VLOOKUP(A107, 'Hi-Opp only SAFMR'!$A$1:$M$139, 3), "Payment Standard")</f>
        <v>Payment Standard</v>
      </c>
      <c r="D107" s="26">
        <f>IF(Table2476[[#This Row],[Payment Standard]]="Exception Payment Standard", VLOOKUP($A107, 'Hi-Opp only SAFMR'!$A$1:$M$139, 4), 'NYC FMR'!A$2)</f>
        <v>1789</v>
      </c>
      <c r="E107" s="26">
        <f>IF(Table2476[[#This Row],[Payment Standard]]="Exception Payment Standard", VLOOKUP($A107, 'Hi-Opp only SAFMR'!$A$1:$M$139, 5), 'NYC FMR'!B$2)</f>
        <v>2386</v>
      </c>
      <c r="F107" s="26">
        <f>IF(Table2476[[#This Row],[Payment Standard]]="Exception Payment Standard", VLOOKUP($A107, 'Hi-Opp only SAFMR'!$A$1:$M$139, 6), 'NYC FMR'!C$2)</f>
        <v>2451</v>
      </c>
      <c r="G107" s="26">
        <f>IF(Table2476[[#This Row],[Payment Standard]]="Exception Payment Standard", VLOOKUP($A107, 'Hi-Opp only SAFMR'!$A$1:$M$139, 7), 'NYC FMR'!D$2)</f>
        <v>2752</v>
      </c>
      <c r="H107" s="26">
        <f>IF(Table2476[[#This Row],[Payment Standard]]="Exception Payment Standard", VLOOKUP($A107, 'Hi-Opp only SAFMR'!$A$1:$M$139, 8), 'NYC FMR'!E$2)</f>
        <v>3434</v>
      </c>
      <c r="I107" s="26">
        <f>IF(Table2476[[#This Row],[Payment Standard]]="Exception Payment Standard", VLOOKUP($A107, 'Hi-Opp only SAFMR'!$A$1:$M$139, 9), 'NYC FMR'!F$2)</f>
        <v>3700</v>
      </c>
      <c r="J107" s="26">
        <f>IF(Table2476[[#This Row],[Payment Standard]]="Exception Payment Standard", VLOOKUP($A107, 'Hi-Opp only SAFMR'!$A$1:$M$139, 10), 'NYC FMR'!G$2)</f>
        <v>4255</v>
      </c>
      <c r="K107" s="26">
        <f>IF(Table2476[[#This Row],[Payment Standard]]="Exception Payment Standard", VLOOKUP($A107, 'Hi-Opp only SAFMR'!$A$1:$M$139, 11), 'NYC FMR'!H$2)</f>
        <v>4810</v>
      </c>
      <c r="L107" s="26">
        <f>IF(Table2476[[#This Row],[Payment Standard]]="Exception Payment Standard", VLOOKUP($A107, 'Hi-Opp only SAFMR'!$A$1:$M$139, 12), 'NYC FMR'!I$2)</f>
        <v>5365</v>
      </c>
      <c r="M107" s="26">
        <f>IF(Table2476[[#This Row],[Payment Standard]]="Exception Payment Standard", VLOOKUP($A107, 'Hi-Opp only SAFMR'!$A$1:$M$139, 13), 'NYC FMR'!J$2)</f>
        <v>5920</v>
      </c>
    </row>
    <row r="108" spans="1:13" x14ac:dyDescent="0.25">
      <c r="A108" s="25">
        <v>10475</v>
      </c>
      <c r="B108" s="25"/>
      <c r="C108" s="25" t="str">
        <f>IF(Table2476[[#This Row],[High Opportunity]]="High Opportunity", VLOOKUP(A108, 'Hi-Opp only SAFMR'!$A$1:$M$139, 3), "Payment Standard")</f>
        <v>Payment Standard</v>
      </c>
      <c r="D108" s="26">
        <f>IF(Table2476[[#This Row],[Payment Standard]]="Exception Payment Standard", VLOOKUP($A108, 'Hi-Opp only SAFMR'!$A$1:$M$139, 4), 'NYC FMR'!A$2)</f>
        <v>1789</v>
      </c>
      <c r="E108" s="26">
        <f>IF(Table2476[[#This Row],[Payment Standard]]="Exception Payment Standard", VLOOKUP($A108, 'Hi-Opp only SAFMR'!$A$1:$M$139, 5), 'NYC FMR'!B$2)</f>
        <v>2386</v>
      </c>
      <c r="F108" s="26">
        <f>IF(Table2476[[#This Row],[Payment Standard]]="Exception Payment Standard", VLOOKUP($A108, 'Hi-Opp only SAFMR'!$A$1:$M$139, 6), 'NYC FMR'!C$2)</f>
        <v>2451</v>
      </c>
      <c r="G108" s="26">
        <f>IF(Table2476[[#This Row],[Payment Standard]]="Exception Payment Standard", VLOOKUP($A108, 'Hi-Opp only SAFMR'!$A$1:$M$139, 7), 'NYC FMR'!D$2)</f>
        <v>2752</v>
      </c>
      <c r="H108" s="26">
        <f>IF(Table2476[[#This Row],[Payment Standard]]="Exception Payment Standard", VLOOKUP($A108, 'Hi-Opp only SAFMR'!$A$1:$M$139, 8), 'NYC FMR'!E$2)</f>
        <v>3434</v>
      </c>
      <c r="I108" s="26">
        <f>IF(Table2476[[#This Row],[Payment Standard]]="Exception Payment Standard", VLOOKUP($A108, 'Hi-Opp only SAFMR'!$A$1:$M$139, 9), 'NYC FMR'!F$2)</f>
        <v>3700</v>
      </c>
      <c r="J108" s="26">
        <f>IF(Table2476[[#This Row],[Payment Standard]]="Exception Payment Standard", VLOOKUP($A108, 'Hi-Opp only SAFMR'!$A$1:$M$139, 10), 'NYC FMR'!G$2)</f>
        <v>4255</v>
      </c>
      <c r="K108" s="26">
        <f>IF(Table2476[[#This Row],[Payment Standard]]="Exception Payment Standard", VLOOKUP($A108, 'Hi-Opp only SAFMR'!$A$1:$M$139, 11), 'NYC FMR'!H$2)</f>
        <v>4810</v>
      </c>
      <c r="L108" s="26">
        <f>IF(Table2476[[#This Row],[Payment Standard]]="Exception Payment Standard", VLOOKUP($A108, 'Hi-Opp only SAFMR'!$A$1:$M$139, 12), 'NYC FMR'!I$2)</f>
        <v>5365</v>
      </c>
      <c r="M108" s="26">
        <f>IF(Table2476[[#This Row],[Payment Standard]]="Exception Payment Standard", VLOOKUP($A108, 'Hi-Opp only SAFMR'!$A$1:$M$139, 13), 'NYC FMR'!J$2)</f>
        <v>5920</v>
      </c>
    </row>
    <row r="109" spans="1:13" x14ac:dyDescent="0.25">
      <c r="A109" s="27">
        <v>11001</v>
      </c>
      <c r="B109" s="25"/>
      <c r="C109" s="25" t="str">
        <f>IF(Table2476[[#This Row],[High Opportunity]]="High Opportunity", VLOOKUP(A109, 'Hi-Opp only SAFMR'!$A$1:$M$139, 3), "Payment Standard")</f>
        <v>Payment Standard</v>
      </c>
      <c r="D109" s="28">
        <f>IF(Table2476[[#This Row],[Payment Standard]]="Exception Payment Standard", VLOOKUP($A109, 'Hi-Opp only SAFMR'!$A$1:$M$139, 4), 'NYC FMR'!A$2)</f>
        <v>1789</v>
      </c>
      <c r="E109" s="28">
        <f>IF(Table2476[[#This Row],[Payment Standard]]="Exception Payment Standard", VLOOKUP($A109, 'Hi-Opp only SAFMR'!$A$1:$M$139, 5), 'NYC FMR'!B$2)</f>
        <v>2386</v>
      </c>
      <c r="F109" s="28">
        <f>IF(Table2476[[#This Row],[Payment Standard]]="Exception Payment Standard", VLOOKUP($A109, 'Hi-Opp only SAFMR'!$A$1:$M$139, 6), 'NYC FMR'!C$2)</f>
        <v>2451</v>
      </c>
      <c r="G109" s="28">
        <f>IF(Table2476[[#This Row],[Payment Standard]]="Exception Payment Standard", VLOOKUP($A109, 'Hi-Opp only SAFMR'!$A$1:$M$139, 7), 'NYC FMR'!D$2)</f>
        <v>2752</v>
      </c>
      <c r="H109" s="28">
        <f>IF(Table2476[[#This Row],[Payment Standard]]="Exception Payment Standard", VLOOKUP($A109, 'Hi-Opp only SAFMR'!$A$1:$M$139, 8), 'NYC FMR'!E$2)</f>
        <v>3434</v>
      </c>
      <c r="I109" s="28">
        <f>IF(Table2476[[#This Row],[Payment Standard]]="Exception Payment Standard", VLOOKUP($A109, 'Hi-Opp only SAFMR'!$A$1:$M$139, 9), 'NYC FMR'!F$2)</f>
        <v>3700</v>
      </c>
      <c r="J109" s="28">
        <f>IF(Table2476[[#This Row],[Payment Standard]]="Exception Payment Standard", VLOOKUP($A109, 'Hi-Opp only SAFMR'!$A$1:$M$139, 10), 'NYC FMR'!G$2)</f>
        <v>4255</v>
      </c>
      <c r="K109" s="28">
        <f>IF(Table2476[[#This Row],[Payment Standard]]="Exception Payment Standard", VLOOKUP($A109, 'Hi-Opp only SAFMR'!$A$1:$M$139, 11), 'NYC FMR'!H$2)</f>
        <v>4810</v>
      </c>
      <c r="L109" s="28">
        <f>IF(Table2476[[#This Row],[Payment Standard]]="Exception Payment Standard", VLOOKUP($A109, 'Hi-Opp only SAFMR'!$A$1:$M$139, 12), 'NYC FMR'!I$2)</f>
        <v>5365</v>
      </c>
      <c r="M109" s="29">
        <f>IF(Table2476[[#This Row],[Payment Standard]]="Exception Payment Standard", VLOOKUP($A109, 'Hi-Opp only SAFMR'!$A$1:$M$139, 13), 'NYC FMR'!J$2)</f>
        <v>5920</v>
      </c>
    </row>
    <row r="110" spans="1:13" x14ac:dyDescent="0.25">
      <c r="A110" s="25">
        <v>11004</v>
      </c>
      <c r="B110" s="25" t="s">
        <v>2</v>
      </c>
      <c r="C110" s="25" t="str">
        <f>IF(Table2476[[#This Row],[High Opportunity]]="High Opportunity", VLOOKUP(A110, 'Hi-Opp only SAFMR'!$A$1:$M$139, 3), "Payment Standard")</f>
        <v>Exception Payment Standard</v>
      </c>
      <c r="D110" s="26">
        <f>IF(Table2476[[#This Row],[Payment Standard]]="Exception Payment Standard", VLOOKUP($A110, 'Hi-Opp only SAFMR'!$A$1:$M$139, 4), 'NYC FMR'!A$2)</f>
        <v>1830</v>
      </c>
      <c r="E110" s="26">
        <f>IF(Table2476[[#This Row],[Payment Standard]]="Exception Payment Standard", VLOOKUP($A110, 'Hi-Opp only SAFMR'!$A$1:$M$139, 5), 'NYC FMR'!B$2)</f>
        <v>2440</v>
      </c>
      <c r="F110" s="26">
        <f>IF(Table2476[[#This Row],[Payment Standard]]="Exception Payment Standard", VLOOKUP($A110, 'Hi-Opp only SAFMR'!$A$1:$M$139, 6), 'NYC FMR'!C$2)</f>
        <v>2510</v>
      </c>
      <c r="G110" s="26">
        <f>IF(Table2476[[#This Row],[Payment Standard]]="Exception Payment Standard", VLOOKUP($A110, 'Hi-Opp only SAFMR'!$A$1:$M$139, 7), 'NYC FMR'!D$2)</f>
        <v>2820</v>
      </c>
      <c r="H110" s="26">
        <f>IF(Table2476[[#This Row],[Payment Standard]]="Exception Payment Standard", VLOOKUP($A110, 'Hi-Opp only SAFMR'!$A$1:$M$139, 8), 'NYC FMR'!E$2)</f>
        <v>3520</v>
      </c>
      <c r="I110" s="26">
        <f>IF(Table2476[[#This Row],[Payment Standard]]="Exception Payment Standard", VLOOKUP($A110, 'Hi-Opp only SAFMR'!$A$1:$M$139, 9), 'NYC FMR'!F$2)</f>
        <v>3790</v>
      </c>
      <c r="J110" s="26">
        <f>IF(Table2476[[#This Row],[Payment Standard]]="Exception Payment Standard", VLOOKUP($A110, 'Hi-Opp only SAFMR'!$A$1:$M$139, 10), 'NYC FMR'!G$2)</f>
        <v>4358.5</v>
      </c>
      <c r="K110" s="26">
        <f>IF(Table2476[[#This Row],[Payment Standard]]="Exception Payment Standard", VLOOKUP($A110, 'Hi-Opp only SAFMR'!$A$1:$M$139, 11), 'NYC FMR'!H$2)</f>
        <v>4927</v>
      </c>
      <c r="L110" s="26">
        <f>IF(Table2476[[#This Row],[Payment Standard]]="Exception Payment Standard", VLOOKUP($A110, 'Hi-Opp only SAFMR'!$A$1:$M$139, 12), 'NYC FMR'!I$2)</f>
        <v>5495.5</v>
      </c>
      <c r="M110" s="26">
        <f>IF(Table2476[[#This Row],[Payment Standard]]="Exception Payment Standard", VLOOKUP($A110, 'Hi-Opp only SAFMR'!$A$1:$M$139, 13), 'NYC FMR'!J$2)</f>
        <v>6064</v>
      </c>
    </row>
    <row r="111" spans="1:13" x14ac:dyDescent="0.25">
      <c r="A111" s="25">
        <v>11005</v>
      </c>
      <c r="B111" s="25" t="s">
        <v>2</v>
      </c>
      <c r="C111" s="25" t="str">
        <f>IF(Table2476[[#This Row],[High Opportunity]]="High Opportunity", VLOOKUP(A111, 'Hi-Opp only SAFMR'!$A$1:$M$139, 3), "Payment Standard")</f>
        <v>Exception Payment Standard</v>
      </c>
      <c r="D111" s="26">
        <f>IF(Table2476[[#This Row],[Payment Standard]]="Exception Payment Standard", VLOOKUP($A111, 'Hi-Opp only SAFMR'!$A$1:$M$139, 4), 'NYC FMR'!A$2)</f>
        <v>2685</v>
      </c>
      <c r="E111" s="26">
        <f>IF(Table2476[[#This Row],[Payment Standard]]="Exception Payment Standard", VLOOKUP($A111, 'Hi-Opp only SAFMR'!$A$1:$M$139, 5), 'NYC FMR'!B$2)</f>
        <v>3580</v>
      </c>
      <c r="F111" s="26">
        <f>IF(Table2476[[#This Row],[Payment Standard]]="Exception Payment Standard", VLOOKUP($A111, 'Hi-Opp only SAFMR'!$A$1:$M$139, 6), 'NYC FMR'!C$2)</f>
        <v>3680</v>
      </c>
      <c r="G111" s="26">
        <f>IF(Table2476[[#This Row],[Payment Standard]]="Exception Payment Standard", VLOOKUP($A111, 'Hi-Opp only SAFMR'!$A$1:$M$139, 7), 'NYC FMR'!D$2)</f>
        <v>4130</v>
      </c>
      <c r="H111" s="26">
        <f>IF(Table2476[[#This Row],[Payment Standard]]="Exception Payment Standard", VLOOKUP($A111, 'Hi-Opp only SAFMR'!$A$1:$M$139, 8), 'NYC FMR'!E$2)</f>
        <v>5150</v>
      </c>
      <c r="I111" s="26">
        <f>IF(Table2476[[#This Row],[Payment Standard]]="Exception Payment Standard", VLOOKUP($A111, 'Hi-Opp only SAFMR'!$A$1:$M$139, 9), 'NYC FMR'!F$2)</f>
        <v>5550</v>
      </c>
      <c r="J111" s="26">
        <f>IF(Table2476[[#This Row],[Payment Standard]]="Exception Payment Standard", VLOOKUP($A111, 'Hi-Opp only SAFMR'!$A$1:$M$139, 10), 'NYC FMR'!G$2)</f>
        <v>6382.4999999999991</v>
      </c>
      <c r="K111" s="26">
        <f>IF(Table2476[[#This Row],[Payment Standard]]="Exception Payment Standard", VLOOKUP($A111, 'Hi-Opp only SAFMR'!$A$1:$M$139, 11), 'NYC FMR'!H$2)</f>
        <v>7215</v>
      </c>
      <c r="L111" s="26">
        <f>IF(Table2476[[#This Row],[Payment Standard]]="Exception Payment Standard", VLOOKUP($A111, 'Hi-Opp only SAFMR'!$A$1:$M$139, 12), 'NYC FMR'!I$2)</f>
        <v>8047.5</v>
      </c>
      <c r="M111" s="26">
        <f>IF(Table2476[[#This Row],[Payment Standard]]="Exception Payment Standard", VLOOKUP($A111, 'Hi-Opp only SAFMR'!$A$1:$M$139, 13), 'NYC FMR'!J$2)</f>
        <v>8880</v>
      </c>
    </row>
    <row r="112" spans="1:13" x14ac:dyDescent="0.25">
      <c r="A112" s="27">
        <v>11040</v>
      </c>
      <c r="B112" s="25"/>
      <c r="C112" s="25" t="str">
        <f>IF(Table2476[[#This Row],[High Opportunity]]="High Opportunity", VLOOKUP(A112, 'Hi-Opp only SAFMR'!$A$1:$M$139, 3), "Payment Standard")</f>
        <v>Payment Standard</v>
      </c>
      <c r="D112" s="28">
        <f>IF(Table2476[[#This Row],[Payment Standard]]="Exception Payment Standard", VLOOKUP($A112, 'Hi-Opp only SAFMR'!$A$1:$M$139, 4), 'NYC FMR'!A$2)</f>
        <v>1789</v>
      </c>
      <c r="E112" s="28">
        <f>IF(Table2476[[#This Row],[Payment Standard]]="Exception Payment Standard", VLOOKUP($A112, 'Hi-Opp only SAFMR'!$A$1:$M$139, 5), 'NYC FMR'!B$2)</f>
        <v>2386</v>
      </c>
      <c r="F112" s="28">
        <f>IF(Table2476[[#This Row],[Payment Standard]]="Exception Payment Standard", VLOOKUP($A112, 'Hi-Opp only SAFMR'!$A$1:$M$139, 6), 'NYC FMR'!C$2)</f>
        <v>2451</v>
      </c>
      <c r="G112" s="28">
        <f>IF(Table2476[[#This Row],[Payment Standard]]="Exception Payment Standard", VLOOKUP($A112, 'Hi-Opp only SAFMR'!$A$1:$M$139, 7), 'NYC FMR'!D$2)</f>
        <v>2752</v>
      </c>
      <c r="H112" s="28">
        <f>IF(Table2476[[#This Row],[Payment Standard]]="Exception Payment Standard", VLOOKUP($A112, 'Hi-Opp only SAFMR'!$A$1:$M$139, 8), 'NYC FMR'!E$2)</f>
        <v>3434</v>
      </c>
      <c r="I112" s="28">
        <f>IF(Table2476[[#This Row],[Payment Standard]]="Exception Payment Standard", VLOOKUP($A112, 'Hi-Opp only SAFMR'!$A$1:$M$139, 9), 'NYC FMR'!F$2)</f>
        <v>3700</v>
      </c>
      <c r="J112" s="28">
        <f>IF(Table2476[[#This Row],[Payment Standard]]="Exception Payment Standard", VLOOKUP($A112, 'Hi-Opp only SAFMR'!$A$1:$M$139, 10), 'NYC FMR'!G$2)</f>
        <v>4255</v>
      </c>
      <c r="K112" s="28">
        <f>IF(Table2476[[#This Row],[Payment Standard]]="Exception Payment Standard", VLOOKUP($A112, 'Hi-Opp only SAFMR'!$A$1:$M$139, 11), 'NYC FMR'!H$2)</f>
        <v>4810</v>
      </c>
      <c r="L112" s="28">
        <f>IF(Table2476[[#This Row],[Payment Standard]]="Exception Payment Standard", VLOOKUP($A112, 'Hi-Opp only SAFMR'!$A$1:$M$139, 12), 'NYC FMR'!I$2)</f>
        <v>5365</v>
      </c>
      <c r="M112" s="29">
        <f>IF(Table2476[[#This Row],[Payment Standard]]="Exception Payment Standard", VLOOKUP($A112, 'Hi-Opp only SAFMR'!$A$1:$M$139, 13), 'NYC FMR'!J$2)</f>
        <v>5920</v>
      </c>
    </row>
    <row r="113" spans="1:13" x14ac:dyDescent="0.25">
      <c r="A113" s="25">
        <v>11101</v>
      </c>
      <c r="B113" s="25" t="s">
        <v>2</v>
      </c>
      <c r="C113" s="25" t="str">
        <f>IF(Table2476[[#This Row],[High Opportunity]]="High Opportunity", VLOOKUP(A113, 'Hi-Opp only SAFMR'!$A$1:$M$139, 3), "Payment Standard")</f>
        <v>Exception Payment Standard</v>
      </c>
      <c r="D113" s="26">
        <f>IF(Table2476[[#This Row],[Payment Standard]]="Exception Payment Standard", VLOOKUP($A113, 'Hi-Opp only SAFMR'!$A$1:$M$139, 4), 'NYC FMR'!A$2)</f>
        <v>2130</v>
      </c>
      <c r="E113" s="26">
        <f>IF(Table2476[[#This Row],[Payment Standard]]="Exception Payment Standard", VLOOKUP($A113, 'Hi-Opp only SAFMR'!$A$1:$M$139, 5), 'NYC FMR'!B$2)</f>
        <v>2840</v>
      </c>
      <c r="F113" s="26">
        <f>IF(Table2476[[#This Row],[Payment Standard]]="Exception Payment Standard", VLOOKUP($A113, 'Hi-Opp only SAFMR'!$A$1:$M$139, 6), 'NYC FMR'!C$2)</f>
        <v>2920</v>
      </c>
      <c r="G113" s="26">
        <f>IF(Table2476[[#This Row],[Payment Standard]]="Exception Payment Standard", VLOOKUP($A113, 'Hi-Opp only SAFMR'!$A$1:$M$139, 7), 'NYC FMR'!D$2)</f>
        <v>3280</v>
      </c>
      <c r="H113" s="26">
        <f>IF(Table2476[[#This Row],[Payment Standard]]="Exception Payment Standard", VLOOKUP($A113, 'Hi-Opp only SAFMR'!$A$1:$M$139, 8), 'NYC FMR'!E$2)</f>
        <v>4090</v>
      </c>
      <c r="I113" s="26">
        <f>IF(Table2476[[#This Row],[Payment Standard]]="Exception Payment Standard", VLOOKUP($A113, 'Hi-Opp only SAFMR'!$A$1:$M$139, 9), 'NYC FMR'!F$2)</f>
        <v>4410</v>
      </c>
      <c r="J113" s="26">
        <f>IF(Table2476[[#This Row],[Payment Standard]]="Exception Payment Standard", VLOOKUP($A113, 'Hi-Opp only SAFMR'!$A$1:$M$139, 10), 'NYC FMR'!G$2)</f>
        <v>5071.5</v>
      </c>
      <c r="K113" s="26">
        <f>IF(Table2476[[#This Row],[Payment Standard]]="Exception Payment Standard", VLOOKUP($A113, 'Hi-Opp only SAFMR'!$A$1:$M$139, 11), 'NYC FMR'!H$2)</f>
        <v>5733</v>
      </c>
      <c r="L113" s="26">
        <f>IF(Table2476[[#This Row],[Payment Standard]]="Exception Payment Standard", VLOOKUP($A113, 'Hi-Opp only SAFMR'!$A$1:$M$139, 12), 'NYC FMR'!I$2)</f>
        <v>6394.5</v>
      </c>
      <c r="M113" s="26">
        <f>IF(Table2476[[#This Row],[Payment Standard]]="Exception Payment Standard", VLOOKUP($A113, 'Hi-Opp only SAFMR'!$A$1:$M$139, 13), 'NYC FMR'!J$2)</f>
        <v>7056</v>
      </c>
    </row>
    <row r="114" spans="1:13" x14ac:dyDescent="0.25">
      <c r="A114" s="25">
        <v>11102</v>
      </c>
      <c r="B114" s="25" t="s">
        <v>2</v>
      </c>
      <c r="C114" s="25" t="str">
        <f>IF(Table2476[[#This Row],[High Opportunity]]="High Opportunity", VLOOKUP(A114, 'Hi-Opp only SAFMR'!$A$1:$M$139, 3), "Payment Standard")</f>
        <v>Exception Payment Standard</v>
      </c>
      <c r="D114" s="26">
        <f>IF(Table2476[[#This Row],[Payment Standard]]="Exception Payment Standard", VLOOKUP($A114, 'Hi-Opp only SAFMR'!$A$1:$M$139, 4), 'NYC FMR'!A$2)</f>
        <v>2242.5</v>
      </c>
      <c r="E114" s="26">
        <f>IF(Table2476[[#This Row],[Payment Standard]]="Exception Payment Standard", VLOOKUP($A114, 'Hi-Opp only SAFMR'!$A$1:$M$139, 5), 'NYC FMR'!B$2)</f>
        <v>2990</v>
      </c>
      <c r="F114" s="26">
        <f>IF(Table2476[[#This Row],[Payment Standard]]="Exception Payment Standard", VLOOKUP($A114, 'Hi-Opp only SAFMR'!$A$1:$M$139, 6), 'NYC FMR'!C$2)</f>
        <v>3070</v>
      </c>
      <c r="G114" s="26">
        <f>IF(Table2476[[#This Row],[Payment Standard]]="Exception Payment Standard", VLOOKUP($A114, 'Hi-Opp only SAFMR'!$A$1:$M$139, 7), 'NYC FMR'!D$2)</f>
        <v>3450</v>
      </c>
      <c r="H114" s="26">
        <f>IF(Table2476[[#This Row],[Payment Standard]]="Exception Payment Standard", VLOOKUP($A114, 'Hi-Opp only SAFMR'!$A$1:$M$139, 8), 'NYC FMR'!E$2)</f>
        <v>4300</v>
      </c>
      <c r="I114" s="26">
        <f>IF(Table2476[[#This Row],[Payment Standard]]="Exception Payment Standard", VLOOKUP($A114, 'Hi-Opp only SAFMR'!$A$1:$M$139, 9), 'NYC FMR'!F$2)</f>
        <v>4640</v>
      </c>
      <c r="J114" s="26">
        <f>IF(Table2476[[#This Row],[Payment Standard]]="Exception Payment Standard", VLOOKUP($A114, 'Hi-Opp only SAFMR'!$A$1:$M$139, 10), 'NYC FMR'!G$2)</f>
        <v>5336</v>
      </c>
      <c r="K114" s="26">
        <f>IF(Table2476[[#This Row],[Payment Standard]]="Exception Payment Standard", VLOOKUP($A114, 'Hi-Opp only SAFMR'!$A$1:$M$139, 11), 'NYC FMR'!H$2)</f>
        <v>6032</v>
      </c>
      <c r="L114" s="26">
        <f>IF(Table2476[[#This Row],[Payment Standard]]="Exception Payment Standard", VLOOKUP($A114, 'Hi-Opp only SAFMR'!$A$1:$M$139, 12), 'NYC FMR'!I$2)</f>
        <v>6728</v>
      </c>
      <c r="M114" s="26">
        <f>IF(Table2476[[#This Row],[Payment Standard]]="Exception Payment Standard", VLOOKUP($A114, 'Hi-Opp only SAFMR'!$A$1:$M$139, 13), 'NYC FMR'!J$2)</f>
        <v>7424</v>
      </c>
    </row>
    <row r="115" spans="1:13" x14ac:dyDescent="0.25">
      <c r="A115" s="25">
        <v>11103</v>
      </c>
      <c r="B115" s="25" t="s">
        <v>2</v>
      </c>
      <c r="C115" s="25" t="str">
        <f>IF(Table2476[[#This Row],[High Opportunity]]="High Opportunity", VLOOKUP(A115, 'Hi-Opp only SAFMR'!$A$1:$M$139, 3), "Payment Standard")</f>
        <v>Exception Payment Standard</v>
      </c>
      <c r="D115" s="26">
        <f>IF(Table2476[[#This Row],[Payment Standard]]="Exception Payment Standard", VLOOKUP($A115, 'Hi-Opp only SAFMR'!$A$1:$M$139, 4), 'NYC FMR'!A$2)</f>
        <v>2062.5</v>
      </c>
      <c r="E115" s="26">
        <f>IF(Table2476[[#This Row],[Payment Standard]]="Exception Payment Standard", VLOOKUP($A115, 'Hi-Opp only SAFMR'!$A$1:$M$139, 5), 'NYC FMR'!B$2)</f>
        <v>2750</v>
      </c>
      <c r="F115" s="26">
        <f>IF(Table2476[[#This Row],[Payment Standard]]="Exception Payment Standard", VLOOKUP($A115, 'Hi-Opp only SAFMR'!$A$1:$M$139, 6), 'NYC FMR'!C$2)</f>
        <v>2820</v>
      </c>
      <c r="G115" s="26">
        <f>IF(Table2476[[#This Row],[Payment Standard]]="Exception Payment Standard", VLOOKUP($A115, 'Hi-Opp only SAFMR'!$A$1:$M$139, 7), 'NYC FMR'!D$2)</f>
        <v>3170</v>
      </c>
      <c r="H115" s="26">
        <f>IF(Table2476[[#This Row],[Payment Standard]]="Exception Payment Standard", VLOOKUP($A115, 'Hi-Opp only SAFMR'!$A$1:$M$139, 8), 'NYC FMR'!E$2)</f>
        <v>3960</v>
      </c>
      <c r="I115" s="26">
        <f>IF(Table2476[[#This Row],[Payment Standard]]="Exception Payment Standard", VLOOKUP($A115, 'Hi-Opp only SAFMR'!$A$1:$M$139, 9), 'NYC FMR'!F$2)</f>
        <v>4260</v>
      </c>
      <c r="J115" s="26">
        <f>IF(Table2476[[#This Row],[Payment Standard]]="Exception Payment Standard", VLOOKUP($A115, 'Hi-Opp only SAFMR'!$A$1:$M$139, 10), 'NYC FMR'!G$2)</f>
        <v>4899</v>
      </c>
      <c r="K115" s="26">
        <f>IF(Table2476[[#This Row],[Payment Standard]]="Exception Payment Standard", VLOOKUP($A115, 'Hi-Opp only SAFMR'!$A$1:$M$139, 11), 'NYC FMR'!H$2)</f>
        <v>5538</v>
      </c>
      <c r="L115" s="26">
        <f>IF(Table2476[[#This Row],[Payment Standard]]="Exception Payment Standard", VLOOKUP($A115, 'Hi-Opp only SAFMR'!$A$1:$M$139, 12), 'NYC FMR'!I$2)</f>
        <v>6177</v>
      </c>
      <c r="M115" s="26">
        <f>IF(Table2476[[#This Row],[Payment Standard]]="Exception Payment Standard", VLOOKUP($A115, 'Hi-Opp only SAFMR'!$A$1:$M$139, 13), 'NYC FMR'!J$2)</f>
        <v>6816</v>
      </c>
    </row>
    <row r="116" spans="1:13" x14ac:dyDescent="0.25">
      <c r="A116" s="25">
        <v>11104</v>
      </c>
      <c r="B116" s="25" t="s">
        <v>2</v>
      </c>
      <c r="C116" s="25" t="str">
        <f>IF(Table2476[[#This Row],[High Opportunity]]="High Opportunity", VLOOKUP(A116, 'Hi-Opp only SAFMR'!$A$1:$M$139, 3), "Payment Standard")</f>
        <v>Exception Payment Standard</v>
      </c>
      <c r="D116" s="26">
        <f>IF(Table2476[[#This Row],[Payment Standard]]="Exception Payment Standard", VLOOKUP($A116, 'Hi-Opp only SAFMR'!$A$1:$M$139, 4), 'NYC FMR'!A$2)</f>
        <v>2010</v>
      </c>
      <c r="E116" s="26">
        <f>IF(Table2476[[#This Row],[Payment Standard]]="Exception Payment Standard", VLOOKUP($A116, 'Hi-Opp only SAFMR'!$A$1:$M$139, 5), 'NYC FMR'!B$2)</f>
        <v>2680</v>
      </c>
      <c r="F116" s="26">
        <f>IF(Table2476[[#This Row],[Payment Standard]]="Exception Payment Standard", VLOOKUP($A116, 'Hi-Opp only SAFMR'!$A$1:$M$139, 6), 'NYC FMR'!C$2)</f>
        <v>2750</v>
      </c>
      <c r="G116" s="26">
        <f>IF(Table2476[[#This Row],[Payment Standard]]="Exception Payment Standard", VLOOKUP($A116, 'Hi-Opp only SAFMR'!$A$1:$M$139, 7), 'NYC FMR'!D$2)</f>
        <v>3090</v>
      </c>
      <c r="H116" s="26">
        <f>IF(Table2476[[#This Row],[Payment Standard]]="Exception Payment Standard", VLOOKUP($A116, 'Hi-Opp only SAFMR'!$A$1:$M$139, 8), 'NYC FMR'!E$2)</f>
        <v>3860</v>
      </c>
      <c r="I116" s="26">
        <f>IF(Table2476[[#This Row],[Payment Standard]]="Exception Payment Standard", VLOOKUP($A116, 'Hi-Opp only SAFMR'!$A$1:$M$139, 9), 'NYC FMR'!F$2)</f>
        <v>4150</v>
      </c>
      <c r="J116" s="26">
        <f>IF(Table2476[[#This Row],[Payment Standard]]="Exception Payment Standard", VLOOKUP($A116, 'Hi-Opp only SAFMR'!$A$1:$M$139, 10), 'NYC FMR'!G$2)</f>
        <v>4772.5</v>
      </c>
      <c r="K116" s="26">
        <f>IF(Table2476[[#This Row],[Payment Standard]]="Exception Payment Standard", VLOOKUP($A116, 'Hi-Opp only SAFMR'!$A$1:$M$139, 11), 'NYC FMR'!H$2)</f>
        <v>5395</v>
      </c>
      <c r="L116" s="26">
        <f>IF(Table2476[[#This Row],[Payment Standard]]="Exception Payment Standard", VLOOKUP($A116, 'Hi-Opp only SAFMR'!$A$1:$M$139, 12), 'NYC FMR'!I$2)</f>
        <v>6017.5</v>
      </c>
      <c r="M116" s="26">
        <f>IF(Table2476[[#This Row],[Payment Standard]]="Exception Payment Standard", VLOOKUP($A116, 'Hi-Opp only SAFMR'!$A$1:$M$139, 13), 'NYC FMR'!J$2)</f>
        <v>6640</v>
      </c>
    </row>
    <row r="117" spans="1:13" x14ac:dyDescent="0.25">
      <c r="A117" s="25">
        <v>11105</v>
      </c>
      <c r="B117" s="25" t="s">
        <v>2</v>
      </c>
      <c r="C117" s="25" t="str">
        <f>IF(Table2476[[#This Row],[High Opportunity]]="High Opportunity", VLOOKUP(A117, 'Hi-Opp only SAFMR'!$A$1:$M$139, 3), "Payment Standard")</f>
        <v>Exception Payment Standard</v>
      </c>
      <c r="D117" s="26">
        <f>IF(Table2476[[#This Row],[Payment Standard]]="Exception Payment Standard", VLOOKUP($A117, 'Hi-Opp only SAFMR'!$A$1:$M$139, 4), 'NYC FMR'!A$2)</f>
        <v>2175</v>
      </c>
      <c r="E117" s="26">
        <f>IF(Table2476[[#This Row],[Payment Standard]]="Exception Payment Standard", VLOOKUP($A117, 'Hi-Opp only SAFMR'!$A$1:$M$139, 5), 'NYC FMR'!B$2)</f>
        <v>2900</v>
      </c>
      <c r="F117" s="26">
        <f>IF(Table2476[[#This Row],[Payment Standard]]="Exception Payment Standard", VLOOKUP($A117, 'Hi-Opp only SAFMR'!$A$1:$M$139, 6), 'NYC FMR'!C$2)</f>
        <v>2980</v>
      </c>
      <c r="G117" s="26">
        <f>IF(Table2476[[#This Row],[Payment Standard]]="Exception Payment Standard", VLOOKUP($A117, 'Hi-Opp only SAFMR'!$A$1:$M$139, 7), 'NYC FMR'!D$2)</f>
        <v>3350</v>
      </c>
      <c r="H117" s="26">
        <f>IF(Table2476[[#This Row],[Payment Standard]]="Exception Payment Standard", VLOOKUP($A117, 'Hi-Opp only SAFMR'!$A$1:$M$139, 8), 'NYC FMR'!E$2)</f>
        <v>4180</v>
      </c>
      <c r="I117" s="26">
        <f>IF(Table2476[[#This Row],[Payment Standard]]="Exception Payment Standard", VLOOKUP($A117, 'Hi-Opp only SAFMR'!$A$1:$M$139, 9), 'NYC FMR'!F$2)</f>
        <v>4500</v>
      </c>
      <c r="J117" s="26">
        <f>IF(Table2476[[#This Row],[Payment Standard]]="Exception Payment Standard", VLOOKUP($A117, 'Hi-Opp only SAFMR'!$A$1:$M$139, 10), 'NYC FMR'!G$2)</f>
        <v>5175</v>
      </c>
      <c r="K117" s="26">
        <f>IF(Table2476[[#This Row],[Payment Standard]]="Exception Payment Standard", VLOOKUP($A117, 'Hi-Opp only SAFMR'!$A$1:$M$139, 11), 'NYC FMR'!H$2)</f>
        <v>5850</v>
      </c>
      <c r="L117" s="26">
        <f>IF(Table2476[[#This Row],[Payment Standard]]="Exception Payment Standard", VLOOKUP($A117, 'Hi-Opp only SAFMR'!$A$1:$M$139, 12), 'NYC FMR'!I$2)</f>
        <v>6525</v>
      </c>
      <c r="M117" s="26">
        <f>IF(Table2476[[#This Row],[Payment Standard]]="Exception Payment Standard", VLOOKUP($A117, 'Hi-Opp only SAFMR'!$A$1:$M$139, 13), 'NYC FMR'!J$2)</f>
        <v>7200</v>
      </c>
    </row>
    <row r="118" spans="1:13" x14ac:dyDescent="0.25">
      <c r="A118" s="25">
        <v>11106</v>
      </c>
      <c r="B118" s="25" t="s">
        <v>2</v>
      </c>
      <c r="C118" s="25" t="str">
        <f>IF(Table2476[[#This Row],[High Opportunity]]="High Opportunity", VLOOKUP(A118, 'Hi-Opp only SAFMR'!$A$1:$M$139, 3), "Payment Standard")</f>
        <v>Exception Payment Standard</v>
      </c>
      <c r="D118" s="26">
        <f>IF(Table2476[[#This Row],[Payment Standard]]="Exception Payment Standard", VLOOKUP($A118, 'Hi-Opp only SAFMR'!$A$1:$M$139, 4), 'NYC FMR'!A$2)</f>
        <v>2032.5</v>
      </c>
      <c r="E118" s="26">
        <f>IF(Table2476[[#This Row],[Payment Standard]]="Exception Payment Standard", VLOOKUP($A118, 'Hi-Opp only SAFMR'!$A$1:$M$139, 5), 'NYC FMR'!B$2)</f>
        <v>2710</v>
      </c>
      <c r="F118" s="26">
        <f>IF(Table2476[[#This Row],[Payment Standard]]="Exception Payment Standard", VLOOKUP($A118, 'Hi-Opp only SAFMR'!$A$1:$M$139, 6), 'NYC FMR'!C$2)</f>
        <v>2790</v>
      </c>
      <c r="G118" s="26">
        <f>IF(Table2476[[#This Row],[Payment Standard]]="Exception Payment Standard", VLOOKUP($A118, 'Hi-Opp only SAFMR'!$A$1:$M$139, 7), 'NYC FMR'!D$2)</f>
        <v>3130</v>
      </c>
      <c r="H118" s="26">
        <f>IF(Table2476[[#This Row],[Payment Standard]]="Exception Payment Standard", VLOOKUP($A118, 'Hi-Opp only SAFMR'!$A$1:$M$139, 8), 'NYC FMR'!E$2)</f>
        <v>3910</v>
      </c>
      <c r="I118" s="26">
        <f>IF(Table2476[[#This Row],[Payment Standard]]="Exception Payment Standard", VLOOKUP($A118, 'Hi-Opp only SAFMR'!$A$1:$M$139, 9), 'NYC FMR'!F$2)</f>
        <v>4210</v>
      </c>
      <c r="J118" s="26">
        <f>IF(Table2476[[#This Row],[Payment Standard]]="Exception Payment Standard", VLOOKUP($A118, 'Hi-Opp only SAFMR'!$A$1:$M$139, 10), 'NYC FMR'!G$2)</f>
        <v>4841.5</v>
      </c>
      <c r="K118" s="26">
        <f>IF(Table2476[[#This Row],[Payment Standard]]="Exception Payment Standard", VLOOKUP($A118, 'Hi-Opp only SAFMR'!$A$1:$M$139, 11), 'NYC FMR'!H$2)</f>
        <v>5473</v>
      </c>
      <c r="L118" s="26">
        <f>IF(Table2476[[#This Row],[Payment Standard]]="Exception Payment Standard", VLOOKUP($A118, 'Hi-Opp only SAFMR'!$A$1:$M$139, 12), 'NYC FMR'!I$2)</f>
        <v>6104.5</v>
      </c>
      <c r="M118" s="26">
        <f>IF(Table2476[[#This Row],[Payment Standard]]="Exception Payment Standard", VLOOKUP($A118, 'Hi-Opp only SAFMR'!$A$1:$M$139, 13), 'NYC FMR'!J$2)</f>
        <v>6736</v>
      </c>
    </row>
    <row r="119" spans="1:13" x14ac:dyDescent="0.25">
      <c r="A119" s="25">
        <v>11109</v>
      </c>
      <c r="B119" s="25" t="s">
        <v>2</v>
      </c>
      <c r="C119" s="25" t="str">
        <f>IF(Table2476[[#This Row],[High Opportunity]]="High Opportunity", VLOOKUP(A119, 'Hi-Opp only SAFMR'!$A$1:$M$139, 3), "Payment Standard")</f>
        <v>Exception Payment Standard</v>
      </c>
      <c r="D119" s="26">
        <f>IF(Table2476[[#This Row],[Payment Standard]]="Exception Payment Standard", VLOOKUP($A119, 'Hi-Opp only SAFMR'!$A$1:$M$139, 4), 'NYC FMR'!A$2)</f>
        <v>2685</v>
      </c>
      <c r="E119" s="26">
        <f>IF(Table2476[[#This Row],[Payment Standard]]="Exception Payment Standard", VLOOKUP($A119, 'Hi-Opp only SAFMR'!$A$1:$M$139, 5), 'NYC FMR'!B$2)</f>
        <v>3580</v>
      </c>
      <c r="F119" s="26">
        <f>IF(Table2476[[#This Row],[Payment Standard]]="Exception Payment Standard", VLOOKUP($A119, 'Hi-Opp only SAFMR'!$A$1:$M$139, 6), 'NYC FMR'!C$2)</f>
        <v>3680</v>
      </c>
      <c r="G119" s="26">
        <f>IF(Table2476[[#This Row],[Payment Standard]]="Exception Payment Standard", VLOOKUP($A119, 'Hi-Opp only SAFMR'!$A$1:$M$139, 7), 'NYC FMR'!D$2)</f>
        <v>4130</v>
      </c>
      <c r="H119" s="26">
        <f>IF(Table2476[[#This Row],[Payment Standard]]="Exception Payment Standard", VLOOKUP($A119, 'Hi-Opp only SAFMR'!$A$1:$M$139, 8), 'NYC FMR'!E$2)</f>
        <v>5150</v>
      </c>
      <c r="I119" s="26">
        <f>IF(Table2476[[#This Row],[Payment Standard]]="Exception Payment Standard", VLOOKUP($A119, 'Hi-Opp only SAFMR'!$A$1:$M$139, 9), 'NYC FMR'!F$2)</f>
        <v>5550</v>
      </c>
      <c r="J119" s="26">
        <f>IF(Table2476[[#This Row],[Payment Standard]]="Exception Payment Standard", VLOOKUP($A119, 'Hi-Opp only SAFMR'!$A$1:$M$139, 10), 'NYC FMR'!G$2)</f>
        <v>6382.4999999999991</v>
      </c>
      <c r="K119" s="26">
        <f>IF(Table2476[[#This Row],[Payment Standard]]="Exception Payment Standard", VLOOKUP($A119, 'Hi-Opp only SAFMR'!$A$1:$M$139, 11), 'NYC FMR'!H$2)</f>
        <v>7215</v>
      </c>
      <c r="L119" s="26">
        <f>IF(Table2476[[#This Row],[Payment Standard]]="Exception Payment Standard", VLOOKUP($A119, 'Hi-Opp only SAFMR'!$A$1:$M$139, 12), 'NYC FMR'!I$2)</f>
        <v>8047.5</v>
      </c>
      <c r="M119" s="26">
        <f>IF(Table2476[[#This Row],[Payment Standard]]="Exception Payment Standard", VLOOKUP($A119, 'Hi-Opp only SAFMR'!$A$1:$M$139, 13), 'NYC FMR'!J$2)</f>
        <v>8880</v>
      </c>
    </row>
    <row r="120" spans="1:13" x14ac:dyDescent="0.25">
      <c r="A120" s="25">
        <v>11201</v>
      </c>
      <c r="B120" s="25" t="s">
        <v>2</v>
      </c>
      <c r="C120" s="25" t="str">
        <f>IF(Table2476[[#This Row],[High Opportunity]]="High Opportunity", VLOOKUP(A120, 'Hi-Opp only SAFMR'!$A$1:$M$139, 3), "Payment Standard")</f>
        <v>Exception Payment Standard</v>
      </c>
      <c r="D120" s="26">
        <f>IF(Table2476[[#This Row],[Payment Standard]]="Exception Payment Standard", VLOOKUP($A120, 'Hi-Opp only SAFMR'!$A$1:$M$139, 4), 'NYC FMR'!A$2)</f>
        <v>2685</v>
      </c>
      <c r="E120" s="26">
        <f>IF(Table2476[[#This Row],[Payment Standard]]="Exception Payment Standard", VLOOKUP($A120, 'Hi-Opp only SAFMR'!$A$1:$M$139, 5), 'NYC FMR'!B$2)</f>
        <v>3580</v>
      </c>
      <c r="F120" s="26">
        <f>IF(Table2476[[#This Row],[Payment Standard]]="Exception Payment Standard", VLOOKUP($A120, 'Hi-Opp only SAFMR'!$A$1:$M$139, 6), 'NYC FMR'!C$2)</f>
        <v>3680</v>
      </c>
      <c r="G120" s="26">
        <f>IF(Table2476[[#This Row],[Payment Standard]]="Exception Payment Standard", VLOOKUP($A120, 'Hi-Opp only SAFMR'!$A$1:$M$139, 7), 'NYC FMR'!D$2)</f>
        <v>4130</v>
      </c>
      <c r="H120" s="26">
        <f>IF(Table2476[[#This Row],[Payment Standard]]="Exception Payment Standard", VLOOKUP($A120, 'Hi-Opp only SAFMR'!$A$1:$M$139, 8), 'NYC FMR'!E$2)</f>
        <v>5150</v>
      </c>
      <c r="I120" s="26">
        <f>IF(Table2476[[#This Row],[Payment Standard]]="Exception Payment Standard", VLOOKUP($A120, 'Hi-Opp only SAFMR'!$A$1:$M$139, 9), 'NYC FMR'!F$2)</f>
        <v>5550</v>
      </c>
      <c r="J120" s="26">
        <f>IF(Table2476[[#This Row],[Payment Standard]]="Exception Payment Standard", VLOOKUP($A120, 'Hi-Opp only SAFMR'!$A$1:$M$139, 10), 'NYC FMR'!G$2)</f>
        <v>6382.4999999999991</v>
      </c>
      <c r="K120" s="26">
        <f>IF(Table2476[[#This Row],[Payment Standard]]="Exception Payment Standard", VLOOKUP($A120, 'Hi-Opp only SAFMR'!$A$1:$M$139, 11), 'NYC FMR'!H$2)</f>
        <v>7215</v>
      </c>
      <c r="L120" s="26">
        <f>IF(Table2476[[#This Row],[Payment Standard]]="Exception Payment Standard", VLOOKUP($A120, 'Hi-Opp only SAFMR'!$A$1:$M$139, 12), 'NYC FMR'!I$2)</f>
        <v>8047.5</v>
      </c>
      <c r="M120" s="26">
        <f>IF(Table2476[[#This Row],[Payment Standard]]="Exception Payment Standard", VLOOKUP($A120, 'Hi-Opp only SAFMR'!$A$1:$M$139, 13), 'NYC FMR'!J$2)</f>
        <v>8880</v>
      </c>
    </row>
    <row r="121" spans="1:13" x14ac:dyDescent="0.25">
      <c r="A121" s="25">
        <v>11203</v>
      </c>
      <c r="B121" s="25"/>
      <c r="C121" s="25" t="str">
        <f>IF(Table2476[[#This Row],[High Opportunity]]="High Opportunity", VLOOKUP(A121, 'Hi-Opp only SAFMR'!$A$1:$M$139, 3), "Payment Standard")</f>
        <v>Payment Standard</v>
      </c>
      <c r="D121" s="26">
        <f>IF(Table2476[[#This Row],[Payment Standard]]="Exception Payment Standard", VLOOKUP($A121, 'Hi-Opp only SAFMR'!$A$1:$M$139, 4), 'NYC FMR'!A$2)</f>
        <v>1789</v>
      </c>
      <c r="E121" s="26">
        <f>IF(Table2476[[#This Row],[Payment Standard]]="Exception Payment Standard", VLOOKUP($A121, 'Hi-Opp only SAFMR'!$A$1:$M$139, 5), 'NYC FMR'!B$2)</f>
        <v>2386</v>
      </c>
      <c r="F121" s="26">
        <f>IF(Table2476[[#This Row],[Payment Standard]]="Exception Payment Standard", VLOOKUP($A121, 'Hi-Opp only SAFMR'!$A$1:$M$139, 6), 'NYC FMR'!C$2)</f>
        <v>2451</v>
      </c>
      <c r="G121" s="26">
        <f>IF(Table2476[[#This Row],[Payment Standard]]="Exception Payment Standard", VLOOKUP($A121, 'Hi-Opp only SAFMR'!$A$1:$M$139, 7), 'NYC FMR'!D$2)</f>
        <v>2752</v>
      </c>
      <c r="H121" s="26">
        <f>IF(Table2476[[#This Row],[Payment Standard]]="Exception Payment Standard", VLOOKUP($A121, 'Hi-Opp only SAFMR'!$A$1:$M$139, 8), 'NYC FMR'!E$2)</f>
        <v>3434</v>
      </c>
      <c r="I121" s="26">
        <f>IF(Table2476[[#This Row],[Payment Standard]]="Exception Payment Standard", VLOOKUP($A121, 'Hi-Opp only SAFMR'!$A$1:$M$139, 9), 'NYC FMR'!F$2)</f>
        <v>3700</v>
      </c>
      <c r="J121" s="26">
        <f>IF(Table2476[[#This Row],[Payment Standard]]="Exception Payment Standard", VLOOKUP($A121, 'Hi-Opp only SAFMR'!$A$1:$M$139, 10), 'NYC FMR'!G$2)</f>
        <v>4255</v>
      </c>
      <c r="K121" s="26">
        <f>IF(Table2476[[#This Row],[Payment Standard]]="Exception Payment Standard", VLOOKUP($A121, 'Hi-Opp only SAFMR'!$A$1:$M$139, 11), 'NYC FMR'!H$2)</f>
        <v>4810</v>
      </c>
      <c r="L121" s="26">
        <f>IF(Table2476[[#This Row],[Payment Standard]]="Exception Payment Standard", VLOOKUP($A121, 'Hi-Opp only SAFMR'!$A$1:$M$139, 12), 'NYC FMR'!I$2)</f>
        <v>5365</v>
      </c>
      <c r="M121" s="26">
        <f>IF(Table2476[[#This Row],[Payment Standard]]="Exception Payment Standard", VLOOKUP($A121, 'Hi-Opp only SAFMR'!$A$1:$M$139, 13), 'NYC FMR'!J$2)</f>
        <v>5920</v>
      </c>
    </row>
    <row r="122" spans="1:13" x14ac:dyDescent="0.25">
      <c r="A122" s="25">
        <v>11204</v>
      </c>
      <c r="B122" s="25" t="s">
        <v>2</v>
      </c>
      <c r="C122" s="25" t="str">
        <f>IF(Table2476[[#This Row],[High Opportunity]]="High Opportunity", VLOOKUP(A122, 'Hi-Opp only SAFMR'!$A$1:$M$139, 3), "Payment Standard")</f>
        <v>HPD Exception Payment Standard</v>
      </c>
      <c r="D122" s="26">
        <f>IF(Table2476[[#This Row],[Payment Standard]]="Exception Payment Standard", VLOOKUP($A122, 'Hi-Opp only SAFMR'!$A$1:$M$139, 4), 'NYC FMR'!A$2)</f>
        <v>1789</v>
      </c>
      <c r="E122" s="26">
        <f>IF(Table2476[[#This Row],[Payment Standard]]="Exception Payment Standard", VLOOKUP($A122, 'Hi-Opp only SAFMR'!$A$1:$M$139, 5), 'NYC FMR'!B$2)</f>
        <v>2386</v>
      </c>
      <c r="F122" s="26">
        <f>IF(Table2476[[#This Row],[Payment Standard]]="Exception Payment Standard", VLOOKUP($A122, 'Hi-Opp only SAFMR'!$A$1:$M$139, 6), 'NYC FMR'!C$2)</f>
        <v>2451</v>
      </c>
      <c r="G122" s="26">
        <f>IF(Table2476[[#This Row],[Payment Standard]]="Exception Payment Standard", VLOOKUP($A122, 'Hi-Opp only SAFMR'!$A$1:$M$139, 7), 'NYC FMR'!D$2)</f>
        <v>2752</v>
      </c>
      <c r="H122" s="26">
        <f>IF(Table2476[[#This Row],[Payment Standard]]="Exception Payment Standard", VLOOKUP($A122, 'Hi-Opp only SAFMR'!$A$1:$M$139, 8), 'NYC FMR'!E$2)</f>
        <v>3434</v>
      </c>
      <c r="I122" s="26">
        <f>IF(Table2476[[#This Row],[Payment Standard]]="Exception Payment Standard", VLOOKUP($A122, 'Hi-Opp only SAFMR'!$A$1:$M$139, 9), 'NYC FMR'!F$2)</f>
        <v>3700</v>
      </c>
      <c r="J122" s="26">
        <f>IF(Table2476[[#This Row],[Payment Standard]]="Exception Payment Standard", VLOOKUP($A122, 'Hi-Opp only SAFMR'!$A$1:$M$139, 10), 'NYC FMR'!G$2)</f>
        <v>4255</v>
      </c>
      <c r="K122" s="26">
        <f>IF(Table2476[[#This Row],[Payment Standard]]="Exception Payment Standard", VLOOKUP($A122, 'Hi-Opp only SAFMR'!$A$1:$M$139, 11), 'NYC FMR'!H$2)</f>
        <v>4810</v>
      </c>
      <c r="L122" s="26">
        <f>IF(Table2476[[#This Row],[Payment Standard]]="Exception Payment Standard", VLOOKUP($A122, 'Hi-Opp only SAFMR'!$A$1:$M$139, 12), 'NYC FMR'!I$2)</f>
        <v>5365</v>
      </c>
      <c r="M122" s="26">
        <f>IF(Table2476[[#This Row],[Payment Standard]]="Exception Payment Standard", VLOOKUP($A122, 'Hi-Opp only SAFMR'!$A$1:$M$139, 13), 'NYC FMR'!J$2)</f>
        <v>5920</v>
      </c>
    </row>
    <row r="123" spans="1:13" x14ac:dyDescent="0.25">
      <c r="A123" s="25">
        <v>11205</v>
      </c>
      <c r="B123" s="25" t="s">
        <v>2</v>
      </c>
      <c r="C123" s="25" t="str">
        <f>IF(Table2476[[#This Row],[High Opportunity]]="High Opportunity", VLOOKUP(A123, 'Hi-Opp only SAFMR'!$A$1:$M$139, 3), "Payment Standard")</f>
        <v>Exception Payment Standard</v>
      </c>
      <c r="D123" s="26">
        <f>IF(Table2476[[#This Row],[Payment Standard]]="Exception Payment Standard", VLOOKUP($A123, 'Hi-Opp only SAFMR'!$A$1:$M$139, 4), 'NYC FMR'!A$2)</f>
        <v>1882.5</v>
      </c>
      <c r="E123" s="26">
        <f>IF(Table2476[[#This Row],[Payment Standard]]="Exception Payment Standard", VLOOKUP($A123, 'Hi-Opp only SAFMR'!$A$1:$M$139, 5), 'NYC FMR'!B$2)</f>
        <v>2510</v>
      </c>
      <c r="F123" s="26">
        <f>IF(Table2476[[#This Row],[Payment Standard]]="Exception Payment Standard", VLOOKUP($A123, 'Hi-Opp only SAFMR'!$A$1:$M$139, 6), 'NYC FMR'!C$2)</f>
        <v>2570</v>
      </c>
      <c r="G123" s="26">
        <f>IF(Table2476[[#This Row],[Payment Standard]]="Exception Payment Standard", VLOOKUP($A123, 'Hi-Opp only SAFMR'!$A$1:$M$139, 7), 'NYC FMR'!D$2)</f>
        <v>2890</v>
      </c>
      <c r="H123" s="26">
        <f>IF(Table2476[[#This Row],[Payment Standard]]="Exception Payment Standard", VLOOKUP($A123, 'Hi-Opp only SAFMR'!$A$1:$M$139, 8), 'NYC FMR'!E$2)</f>
        <v>3610</v>
      </c>
      <c r="I123" s="26">
        <f>IF(Table2476[[#This Row],[Payment Standard]]="Exception Payment Standard", VLOOKUP($A123, 'Hi-Opp only SAFMR'!$A$1:$M$139, 9), 'NYC FMR'!F$2)</f>
        <v>3890</v>
      </c>
      <c r="J123" s="26">
        <f>IF(Table2476[[#This Row],[Payment Standard]]="Exception Payment Standard", VLOOKUP($A123, 'Hi-Opp only SAFMR'!$A$1:$M$139, 10), 'NYC FMR'!G$2)</f>
        <v>4473.5</v>
      </c>
      <c r="K123" s="26">
        <f>IF(Table2476[[#This Row],[Payment Standard]]="Exception Payment Standard", VLOOKUP($A123, 'Hi-Opp only SAFMR'!$A$1:$M$139, 11), 'NYC FMR'!H$2)</f>
        <v>5057</v>
      </c>
      <c r="L123" s="26">
        <f>IF(Table2476[[#This Row],[Payment Standard]]="Exception Payment Standard", VLOOKUP($A123, 'Hi-Opp only SAFMR'!$A$1:$M$139, 12), 'NYC FMR'!I$2)</f>
        <v>5640.5</v>
      </c>
      <c r="M123" s="26">
        <f>IF(Table2476[[#This Row],[Payment Standard]]="Exception Payment Standard", VLOOKUP($A123, 'Hi-Opp only SAFMR'!$A$1:$M$139, 13), 'NYC FMR'!J$2)</f>
        <v>6224</v>
      </c>
    </row>
    <row r="124" spans="1:13" x14ac:dyDescent="0.25">
      <c r="A124" s="25">
        <v>11206</v>
      </c>
      <c r="B124" s="25"/>
      <c r="C124" s="25" t="str">
        <f>IF(Table2476[[#This Row],[High Opportunity]]="High Opportunity", VLOOKUP(A124, 'Hi-Opp only SAFMR'!$A$1:$M$139, 3), "Payment Standard")</f>
        <v>Payment Standard</v>
      </c>
      <c r="D124" s="26">
        <f>IF(Table2476[[#This Row],[Payment Standard]]="Exception Payment Standard", VLOOKUP($A124, 'Hi-Opp only SAFMR'!$A$1:$M$139, 4), 'NYC FMR'!A$2)</f>
        <v>1789</v>
      </c>
      <c r="E124" s="26">
        <f>IF(Table2476[[#This Row],[Payment Standard]]="Exception Payment Standard", VLOOKUP($A124, 'Hi-Opp only SAFMR'!$A$1:$M$139, 5), 'NYC FMR'!B$2)</f>
        <v>2386</v>
      </c>
      <c r="F124" s="26">
        <f>IF(Table2476[[#This Row],[Payment Standard]]="Exception Payment Standard", VLOOKUP($A124, 'Hi-Opp only SAFMR'!$A$1:$M$139, 6), 'NYC FMR'!C$2)</f>
        <v>2451</v>
      </c>
      <c r="G124" s="26">
        <f>IF(Table2476[[#This Row],[Payment Standard]]="Exception Payment Standard", VLOOKUP($A124, 'Hi-Opp only SAFMR'!$A$1:$M$139, 7), 'NYC FMR'!D$2)</f>
        <v>2752</v>
      </c>
      <c r="H124" s="26">
        <f>IF(Table2476[[#This Row],[Payment Standard]]="Exception Payment Standard", VLOOKUP($A124, 'Hi-Opp only SAFMR'!$A$1:$M$139, 8), 'NYC FMR'!E$2)</f>
        <v>3434</v>
      </c>
      <c r="I124" s="26">
        <f>IF(Table2476[[#This Row],[Payment Standard]]="Exception Payment Standard", VLOOKUP($A124, 'Hi-Opp only SAFMR'!$A$1:$M$139, 9), 'NYC FMR'!F$2)</f>
        <v>3700</v>
      </c>
      <c r="J124" s="26">
        <f>IF(Table2476[[#This Row],[Payment Standard]]="Exception Payment Standard", VLOOKUP($A124, 'Hi-Opp only SAFMR'!$A$1:$M$139, 10), 'NYC FMR'!G$2)</f>
        <v>4255</v>
      </c>
      <c r="K124" s="26">
        <f>IF(Table2476[[#This Row],[Payment Standard]]="Exception Payment Standard", VLOOKUP($A124, 'Hi-Opp only SAFMR'!$A$1:$M$139, 11), 'NYC FMR'!H$2)</f>
        <v>4810</v>
      </c>
      <c r="L124" s="26">
        <f>IF(Table2476[[#This Row],[Payment Standard]]="Exception Payment Standard", VLOOKUP($A124, 'Hi-Opp only SAFMR'!$A$1:$M$139, 12), 'NYC FMR'!I$2)</f>
        <v>5365</v>
      </c>
      <c r="M124" s="26">
        <f>IF(Table2476[[#This Row],[Payment Standard]]="Exception Payment Standard", VLOOKUP($A124, 'Hi-Opp only SAFMR'!$A$1:$M$139, 13), 'NYC FMR'!J$2)</f>
        <v>5920</v>
      </c>
    </row>
    <row r="125" spans="1:13" x14ac:dyDescent="0.25">
      <c r="A125" s="25">
        <v>11207</v>
      </c>
      <c r="B125" s="25"/>
      <c r="C125" s="25" t="str">
        <f>IF(Table2476[[#This Row],[High Opportunity]]="High Opportunity", VLOOKUP(A125, 'Hi-Opp only SAFMR'!$A$1:$M$139, 3), "Payment Standard")</f>
        <v>Payment Standard</v>
      </c>
      <c r="D125" s="26">
        <f>IF(Table2476[[#This Row],[Payment Standard]]="Exception Payment Standard", VLOOKUP($A125, 'Hi-Opp only SAFMR'!$A$1:$M$139, 4), 'NYC FMR'!A$2)</f>
        <v>1789</v>
      </c>
      <c r="E125" s="26">
        <f>IF(Table2476[[#This Row],[Payment Standard]]="Exception Payment Standard", VLOOKUP($A125, 'Hi-Opp only SAFMR'!$A$1:$M$139, 5), 'NYC FMR'!B$2)</f>
        <v>2386</v>
      </c>
      <c r="F125" s="26">
        <f>IF(Table2476[[#This Row],[Payment Standard]]="Exception Payment Standard", VLOOKUP($A125, 'Hi-Opp only SAFMR'!$A$1:$M$139, 6), 'NYC FMR'!C$2)</f>
        <v>2451</v>
      </c>
      <c r="G125" s="26">
        <f>IF(Table2476[[#This Row],[Payment Standard]]="Exception Payment Standard", VLOOKUP($A125, 'Hi-Opp only SAFMR'!$A$1:$M$139, 7), 'NYC FMR'!D$2)</f>
        <v>2752</v>
      </c>
      <c r="H125" s="26">
        <f>IF(Table2476[[#This Row],[Payment Standard]]="Exception Payment Standard", VLOOKUP($A125, 'Hi-Opp only SAFMR'!$A$1:$M$139, 8), 'NYC FMR'!E$2)</f>
        <v>3434</v>
      </c>
      <c r="I125" s="26">
        <f>IF(Table2476[[#This Row],[Payment Standard]]="Exception Payment Standard", VLOOKUP($A125, 'Hi-Opp only SAFMR'!$A$1:$M$139, 9), 'NYC FMR'!F$2)</f>
        <v>3700</v>
      </c>
      <c r="J125" s="26">
        <f>IF(Table2476[[#This Row],[Payment Standard]]="Exception Payment Standard", VLOOKUP($A125, 'Hi-Opp only SAFMR'!$A$1:$M$139, 10), 'NYC FMR'!G$2)</f>
        <v>4255</v>
      </c>
      <c r="K125" s="26">
        <f>IF(Table2476[[#This Row],[Payment Standard]]="Exception Payment Standard", VLOOKUP($A125, 'Hi-Opp only SAFMR'!$A$1:$M$139, 11), 'NYC FMR'!H$2)</f>
        <v>4810</v>
      </c>
      <c r="L125" s="26">
        <f>IF(Table2476[[#This Row],[Payment Standard]]="Exception Payment Standard", VLOOKUP($A125, 'Hi-Opp only SAFMR'!$A$1:$M$139, 12), 'NYC FMR'!I$2)</f>
        <v>5365</v>
      </c>
      <c r="M125" s="26">
        <f>IF(Table2476[[#This Row],[Payment Standard]]="Exception Payment Standard", VLOOKUP($A125, 'Hi-Opp only SAFMR'!$A$1:$M$139, 13), 'NYC FMR'!J$2)</f>
        <v>5920</v>
      </c>
    </row>
    <row r="126" spans="1:13" x14ac:dyDescent="0.25">
      <c r="A126" s="25">
        <v>11208</v>
      </c>
      <c r="B126" s="25"/>
      <c r="C126" s="25" t="str">
        <f>IF(Table2476[[#This Row],[High Opportunity]]="High Opportunity", VLOOKUP(A126, 'Hi-Opp only SAFMR'!$A$1:$M$139, 3), "Payment Standard")</f>
        <v>Payment Standard</v>
      </c>
      <c r="D126" s="26">
        <f>IF(Table2476[[#This Row],[Payment Standard]]="Exception Payment Standard", VLOOKUP($A126, 'Hi-Opp only SAFMR'!$A$1:$M$139, 4), 'NYC FMR'!A$2)</f>
        <v>1789</v>
      </c>
      <c r="E126" s="26">
        <f>IF(Table2476[[#This Row],[Payment Standard]]="Exception Payment Standard", VLOOKUP($A126, 'Hi-Opp only SAFMR'!$A$1:$M$139, 5), 'NYC FMR'!B$2)</f>
        <v>2386</v>
      </c>
      <c r="F126" s="26">
        <f>IF(Table2476[[#This Row],[Payment Standard]]="Exception Payment Standard", VLOOKUP($A126, 'Hi-Opp only SAFMR'!$A$1:$M$139, 6), 'NYC FMR'!C$2)</f>
        <v>2451</v>
      </c>
      <c r="G126" s="26">
        <f>IF(Table2476[[#This Row],[Payment Standard]]="Exception Payment Standard", VLOOKUP($A126, 'Hi-Opp only SAFMR'!$A$1:$M$139, 7), 'NYC FMR'!D$2)</f>
        <v>2752</v>
      </c>
      <c r="H126" s="26">
        <f>IF(Table2476[[#This Row],[Payment Standard]]="Exception Payment Standard", VLOOKUP($A126, 'Hi-Opp only SAFMR'!$A$1:$M$139, 8), 'NYC FMR'!E$2)</f>
        <v>3434</v>
      </c>
      <c r="I126" s="26">
        <f>IF(Table2476[[#This Row],[Payment Standard]]="Exception Payment Standard", VLOOKUP($A126, 'Hi-Opp only SAFMR'!$A$1:$M$139, 9), 'NYC FMR'!F$2)</f>
        <v>3700</v>
      </c>
      <c r="J126" s="26">
        <f>IF(Table2476[[#This Row],[Payment Standard]]="Exception Payment Standard", VLOOKUP($A126, 'Hi-Opp only SAFMR'!$A$1:$M$139, 10), 'NYC FMR'!G$2)</f>
        <v>4255</v>
      </c>
      <c r="K126" s="26">
        <f>IF(Table2476[[#This Row],[Payment Standard]]="Exception Payment Standard", VLOOKUP($A126, 'Hi-Opp only SAFMR'!$A$1:$M$139, 11), 'NYC FMR'!H$2)</f>
        <v>4810</v>
      </c>
      <c r="L126" s="26">
        <f>IF(Table2476[[#This Row],[Payment Standard]]="Exception Payment Standard", VLOOKUP($A126, 'Hi-Opp only SAFMR'!$A$1:$M$139, 12), 'NYC FMR'!I$2)</f>
        <v>5365</v>
      </c>
      <c r="M126" s="26">
        <f>IF(Table2476[[#This Row],[Payment Standard]]="Exception Payment Standard", VLOOKUP($A126, 'Hi-Opp only SAFMR'!$A$1:$M$139, 13), 'NYC FMR'!J$2)</f>
        <v>5920</v>
      </c>
    </row>
    <row r="127" spans="1:13" x14ac:dyDescent="0.25">
      <c r="A127" s="25">
        <v>11209</v>
      </c>
      <c r="B127" s="25" t="s">
        <v>2</v>
      </c>
      <c r="C127" s="25" t="str">
        <f>IF(Table2476[[#This Row],[High Opportunity]]="High Opportunity", VLOOKUP(A127, 'Hi-Opp only SAFMR'!$A$1:$M$139, 3), "Payment Standard")</f>
        <v>Exception Payment Standard</v>
      </c>
      <c r="D127" s="26">
        <f>IF(Table2476[[#This Row],[Payment Standard]]="Exception Payment Standard", VLOOKUP($A127, 'Hi-Opp only SAFMR'!$A$1:$M$139, 4), 'NYC FMR'!A$2)</f>
        <v>1927.5</v>
      </c>
      <c r="E127" s="26">
        <f>IF(Table2476[[#This Row],[Payment Standard]]="Exception Payment Standard", VLOOKUP($A127, 'Hi-Opp only SAFMR'!$A$1:$M$139, 5), 'NYC FMR'!B$2)</f>
        <v>2570</v>
      </c>
      <c r="F127" s="26">
        <f>IF(Table2476[[#This Row],[Payment Standard]]="Exception Payment Standard", VLOOKUP($A127, 'Hi-Opp only SAFMR'!$A$1:$M$139, 6), 'NYC FMR'!C$2)</f>
        <v>2650</v>
      </c>
      <c r="G127" s="26">
        <f>IF(Table2476[[#This Row],[Payment Standard]]="Exception Payment Standard", VLOOKUP($A127, 'Hi-Opp only SAFMR'!$A$1:$M$139, 7), 'NYC FMR'!D$2)</f>
        <v>2970</v>
      </c>
      <c r="H127" s="26">
        <f>IF(Table2476[[#This Row],[Payment Standard]]="Exception Payment Standard", VLOOKUP($A127, 'Hi-Opp only SAFMR'!$A$1:$M$139, 8), 'NYC FMR'!E$2)</f>
        <v>3710</v>
      </c>
      <c r="I127" s="26">
        <f>IF(Table2476[[#This Row],[Payment Standard]]="Exception Payment Standard", VLOOKUP($A127, 'Hi-Opp only SAFMR'!$A$1:$M$139, 9), 'NYC FMR'!F$2)</f>
        <v>3990</v>
      </c>
      <c r="J127" s="26">
        <f>IF(Table2476[[#This Row],[Payment Standard]]="Exception Payment Standard", VLOOKUP($A127, 'Hi-Opp only SAFMR'!$A$1:$M$139, 10), 'NYC FMR'!G$2)</f>
        <v>4588.5</v>
      </c>
      <c r="K127" s="26">
        <f>IF(Table2476[[#This Row],[Payment Standard]]="Exception Payment Standard", VLOOKUP($A127, 'Hi-Opp only SAFMR'!$A$1:$M$139, 11), 'NYC FMR'!H$2)</f>
        <v>5187</v>
      </c>
      <c r="L127" s="26">
        <f>IF(Table2476[[#This Row],[Payment Standard]]="Exception Payment Standard", VLOOKUP($A127, 'Hi-Opp only SAFMR'!$A$1:$M$139, 12), 'NYC FMR'!I$2)</f>
        <v>5785.5</v>
      </c>
      <c r="M127" s="26">
        <f>IF(Table2476[[#This Row],[Payment Standard]]="Exception Payment Standard", VLOOKUP($A127, 'Hi-Opp only SAFMR'!$A$1:$M$139, 13), 'NYC FMR'!J$2)</f>
        <v>6384</v>
      </c>
    </row>
    <row r="128" spans="1:13" x14ac:dyDescent="0.25">
      <c r="A128" s="25">
        <v>11210</v>
      </c>
      <c r="B128" s="25"/>
      <c r="C128" s="25" t="str">
        <f>IF(Table2476[[#This Row],[High Opportunity]]="High Opportunity", VLOOKUP(A128, 'Hi-Opp only SAFMR'!$A$1:$M$139, 3), "Payment Standard")</f>
        <v>Payment Standard</v>
      </c>
      <c r="D128" s="26">
        <f>IF(Table2476[[#This Row],[Payment Standard]]="Exception Payment Standard", VLOOKUP($A128, 'Hi-Opp only SAFMR'!$A$1:$M$139, 4), 'NYC FMR'!A$2)</f>
        <v>1789</v>
      </c>
      <c r="E128" s="26">
        <f>IF(Table2476[[#This Row],[Payment Standard]]="Exception Payment Standard", VLOOKUP($A128, 'Hi-Opp only SAFMR'!$A$1:$M$139, 5), 'NYC FMR'!B$2)</f>
        <v>2386</v>
      </c>
      <c r="F128" s="26">
        <f>IF(Table2476[[#This Row],[Payment Standard]]="Exception Payment Standard", VLOOKUP($A128, 'Hi-Opp only SAFMR'!$A$1:$M$139, 6), 'NYC FMR'!C$2)</f>
        <v>2451</v>
      </c>
      <c r="G128" s="26">
        <f>IF(Table2476[[#This Row],[Payment Standard]]="Exception Payment Standard", VLOOKUP($A128, 'Hi-Opp only SAFMR'!$A$1:$M$139, 7), 'NYC FMR'!D$2)</f>
        <v>2752</v>
      </c>
      <c r="H128" s="26">
        <f>IF(Table2476[[#This Row],[Payment Standard]]="Exception Payment Standard", VLOOKUP($A128, 'Hi-Opp only SAFMR'!$A$1:$M$139, 8), 'NYC FMR'!E$2)</f>
        <v>3434</v>
      </c>
      <c r="I128" s="26">
        <f>IF(Table2476[[#This Row],[Payment Standard]]="Exception Payment Standard", VLOOKUP($A128, 'Hi-Opp only SAFMR'!$A$1:$M$139, 9), 'NYC FMR'!F$2)</f>
        <v>3700</v>
      </c>
      <c r="J128" s="26">
        <f>IF(Table2476[[#This Row],[Payment Standard]]="Exception Payment Standard", VLOOKUP($A128, 'Hi-Opp only SAFMR'!$A$1:$M$139, 10), 'NYC FMR'!G$2)</f>
        <v>4255</v>
      </c>
      <c r="K128" s="26">
        <f>IF(Table2476[[#This Row],[Payment Standard]]="Exception Payment Standard", VLOOKUP($A128, 'Hi-Opp only SAFMR'!$A$1:$M$139, 11), 'NYC FMR'!H$2)</f>
        <v>4810</v>
      </c>
      <c r="L128" s="26">
        <f>IF(Table2476[[#This Row],[Payment Standard]]="Exception Payment Standard", VLOOKUP($A128, 'Hi-Opp only SAFMR'!$A$1:$M$139, 12), 'NYC FMR'!I$2)</f>
        <v>5365</v>
      </c>
      <c r="M128" s="26">
        <f>IF(Table2476[[#This Row],[Payment Standard]]="Exception Payment Standard", VLOOKUP($A128, 'Hi-Opp only SAFMR'!$A$1:$M$139, 13), 'NYC FMR'!J$2)</f>
        <v>5920</v>
      </c>
    </row>
    <row r="129" spans="1:13" x14ac:dyDescent="0.25">
      <c r="A129" s="25">
        <v>11211</v>
      </c>
      <c r="B129" s="25" t="s">
        <v>2</v>
      </c>
      <c r="C129" s="25" t="str">
        <f>IF(Table2476[[#This Row],[High Opportunity]]="High Opportunity", VLOOKUP(A129, 'Hi-Opp only SAFMR'!$A$1:$M$139, 3), "Payment Standard")</f>
        <v>Exception Payment Standard</v>
      </c>
      <c r="D129" s="26">
        <f>IF(Table2476[[#This Row],[Payment Standard]]="Exception Payment Standard", VLOOKUP($A129, 'Hi-Opp only SAFMR'!$A$1:$M$139, 4), 'NYC FMR'!A$2)</f>
        <v>2130</v>
      </c>
      <c r="E129" s="26">
        <f>IF(Table2476[[#This Row],[Payment Standard]]="Exception Payment Standard", VLOOKUP($A129, 'Hi-Opp only SAFMR'!$A$1:$M$139, 5), 'NYC FMR'!B$2)</f>
        <v>2840</v>
      </c>
      <c r="F129" s="26">
        <f>IF(Table2476[[#This Row],[Payment Standard]]="Exception Payment Standard", VLOOKUP($A129, 'Hi-Opp only SAFMR'!$A$1:$M$139, 6), 'NYC FMR'!C$2)</f>
        <v>2920</v>
      </c>
      <c r="G129" s="26">
        <f>IF(Table2476[[#This Row],[Payment Standard]]="Exception Payment Standard", VLOOKUP($A129, 'Hi-Opp only SAFMR'!$A$1:$M$139, 7), 'NYC FMR'!D$2)</f>
        <v>3280</v>
      </c>
      <c r="H129" s="26">
        <f>IF(Table2476[[#This Row],[Payment Standard]]="Exception Payment Standard", VLOOKUP($A129, 'Hi-Opp only SAFMR'!$A$1:$M$139, 8), 'NYC FMR'!E$2)</f>
        <v>4090</v>
      </c>
      <c r="I129" s="26">
        <f>IF(Table2476[[#This Row],[Payment Standard]]="Exception Payment Standard", VLOOKUP($A129, 'Hi-Opp only SAFMR'!$A$1:$M$139, 9), 'NYC FMR'!F$2)</f>
        <v>4410</v>
      </c>
      <c r="J129" s="26">
        <f>IF(Table2476[[#This Row],[Payment Standard]]="Exception Payment Standard", VLOOKUP($A129, 'Hi-Opp only SAFMR'!$A$1:$M$139, 10), 'NYC FMR'!G$2)</f>
        <v>5071.5</v>
      </c>
      <c r="K129" s="26">
        <f>IF(Table2476[[#This Row],[Payment Standard]]="Exception Payment Standard", VLOOKUP($A129, 'Hi-Opp only SAFMR'!$A$1:$M$139, 11), 'NYC FMR'!H$2)</f>
        <v>5733</v>
      </c>
      <c r="L129" s="26">
        <f>IF(Table2476[[#This Row],[Payment Standard]]="Exception Payment Standard", VLOOKUP($A129, 'Hi-Opp only SAFMR'!$A$1:$M$139, 12), 'NYC FMR'!I$2)</f>
        <v>6394.5</v>
      </c>
      <c r="M129" s="26">
        <f>IF(Table2476[[#This Row],[Payment Standard]]="Exception Payment Standard", VLOOKUP($A129, 'Hi-Opp only SAFMR'!$A$1:$M$139, 13), 'NYC FMR'!J$2)</f>
        <v>7056</v>
      </c>
    </row>
    <row r="130" spans="1:13" x14ac:dyDescent="0.25">
      <c r="A130" s="25">
        <v>11212</v>
      </c>
      <c r="B130" s="25"/>
      <c r="C130" s="25" t="str">
        <f>IF(Table2476[[#This Row],[High Opportunity]]="High Opportunity", VLOOKUP(A130, 'Hi-Opp only SAFMR'!$A$1:$M$139, 3), "Payment Standard")</f>
        <v>Payment Standard</v>
      </c>
      <c r="D130" s="26">
        <f>IF(Table2476[[#This Row],[Payment Standard]]="Exception Payment Standard", VLOOKUP($A130, 'Hi-Opp only SAFMR'!$A$1:$M$139, 4), 'NYC FMR'!A$2)</f>
        <v>1789</v>
      </c>
      <c r="E130" s="26">
        <f>IF(Table2476[[#This Row],[Payment Standard]]="Exception Payment Standard", VLOOKUP($A130, 'Hi-Opp only SAFMR'!$A$1:$M$139, 5), 'NYC FMR'!B$2)</f>
        <v>2386</v>
      </c>
      <c r="F130" s="26">
        <f>IF(Table2476[[#This Row],[Payment Standard]]="Exception Payment Standard", VLOOKUP($A130, 'Hi-Opp only SAFMR'!$A$1:$M$139, 6), 'NYC FMR'!C$2)</f>
        <v>2451</v>
      </c>
      <c r="G130" s="26">
        <f>IF(Table2476[[#This Row],[Payment Standard]]="Exception Payment Standard", VLOOKUP($A130, 'Hi-Opp only SAFMR'!$A$1:$M$139, 7), 'NYC FMR'!D$2)</f>
        <v>2752</v>
      </c>
      <c r="H130" s="26">
        <f>IF(Table2476[[#This Row],[Payment Standard]]="Exception Payment Standard", VLOOKUP($A130, 'Hi-Opp only SAFMR'!$A$1:$M$139, 8), 'NYC FMR'!E$2)</f>
        <v>3434</v>
      </c>
      <c r="I130" s="26">
        <f>IF(Table2476[[#This Row],[Payment Standard]]="Exception Payment Standard", VLOOKUP($A130, 'Hi-Opp only SAFMR'!$A$1:$M$139, 9), 'NYC FMR'!F$2)</f>
        <v>3700</v>
      </c>
      <c r="J130" s="26">
        <f>IF(Table2476[[#This Row],[Payment Standard]]="Exception Payment Standard", VLOOKUP($A130, 'Hi-Opp only SAFMR'!$A$1:$M$139, 10), 'NYC FMR'!G$2)</f>
        <v>4255</v>
      </c>
      <c r="K130" s="26">
        <f>IF(Table2476[[#This Row],[Payment Standard]]="Exception Payment Standard", VLOOKUP($A130, 'Hi-Opp only SAFMR'!$A$1:$M$139, 11), 'NYC FMR'!H$2)</f>
        <v>4810</v>
      </c>
      <c r="L130" s="26">
        <f>IF(Table2476[[#This Row],[Payment Standard]]="Exception Payment Standard", VLOOKUP($A130, 'Hi-Opp only SAFMR'!$A$1:$M$139, 12), 'NYC FMR'!I$2)</f>
        <v>5365</v>
      </c>
      <c r="M130" s="26">
        <f>IF(Table2476[[#This Row],[Payment Standard]]="Exception Payment Standard", VLOOKUP($A130, 'Hi-Opp only SAFMR'!$A$1:$M$139, 13), 'NYC FMR'!J$2)</f>
        <v>5920</v>
      </c>
    </row>
    <row r="131" spans="1:13" x14ac:dyDescent="0.25">
      <c r="A131" s="25">
        <v>11213</v>
      </c>
      <c r="B131" s="25"/>
      <c r="C131" s="25" t="str">
        <f>IF(Table2476[[#This Row],[High Opportunity]]="High Opportunity", VLOOKUP(A131, 'Hi-Opp only SAFMR'!$A$1:$M$139, 3), "Payment Standard")</f>
        <v>Payment Standard</v>
      </c>
      <c r="D131" s="26">
        <f>IF(Table2476[[#This Row],[Payment Standard]]="Exception Payment Standard", VLOOKUP($A131, 'Hi-Opp only SAFMR'!$A$1:$M$139, 4), 'NYC FMR'!A$2)</f>
        <v>1789</v>
      </c>
      <c r="E131" s="26">
        <f>IF(Table2476[[#This Row],[Payment Standard]]="Exception Payment Standard", VLOOKUP($A131, 'Hi-Opp only SAFMR'!$A$1:$M$139, 5), 'NYC FMR'!B$2)</f>
        <v>2386</v>
      </c>
      <c r="F131" s="26">
        <f>IF(Table2476[[#This Row],[Payment Standard]]="Exception Payment Standard", VLOOKUP($A131, 'Hi-Opp only SAFMR'!$A$1:$M$139, 6), 'NYC FMR'!C$2)</f>
        <v>2451</v>
      </c>
      <c r="G131" s="26">
        <f>IF(Table2476[[#This Row],[Payment Standard]]="Exception Payment Standard", VLOOKUP($A131, 'Hi-Opp only SAFMR'!$A$1:$M$139, 7), 'NYC FMR'!D$2)</f>
        <v>2752</v>
      </c>
      <c r="H131" s="26">
        <f>IF(Table2476[[#This Row],[Payment Standard]]="Exception Payment Standard", VLOOKUP($A131, 'Hi-Opp only SAFMR'!$A$1:$M$139, 8), 'NYC FMR'!E$2)</f>
        <v>3434</v>
      </c>
      <c r="I131" s="26">
        <f>IF(Table2476[[#This Row],[Payment Standard]]="Exception Payment Standard", VLOOKUP($A131, 'Hi-Opp only SAFMR'!$A$1:$M$139, 9), 'NYC FMR'!F$2)</f>
        <v>3700</v>
      </c>
      <c r="J131" s="26">
        <f>IF(Table2476[[#This Row],[Payment Standard]]="Exception Payment Standard", VLOOKUP($A131, 'Hi-Opp only SAFMR'!$A$1:$M$139, 10), 'NYC FMR'!G$2)</f>
        <v>4255</v>
      </c>
      <c r="K131" s="26">
        <f>IF(Table2476[[#This Row],[Payment Standard]]="Exception Payment Standard", VLOOKUP($A131, 'Hi-Opp only SAFMR'!$A$1:$M$139, 11), 'NYC FMR'!H$2)</f>
        <v>4810</v>
      </c>
      <c r="L131" s="26">
        <f>IF(Table2476[[#This Row],[Payment Standard]]="Exception Payment Standard", VLOOKUP($A131, 'Hi-Opp only SAFMR'!$A$1:$M$139, 12), 'NYC FMR'!I$2)</f>
        <v>5365</v>
      </c>
      <c r="M131" s="26">
        <f>IF(Table2476[[#This Row],[Payment Standard]]="Exception Payment Standard", VLOOKUP($A131, 'Hi-Opp only SAFMR'!$A$1:$M$139, 13), 'NYC FMR'!J$2)</f>
        <v>5920</v>
      </c>
    </row>
    <row r="132" spans="1:13" x14ac:dyDescent="0.25">
      <c r="A132" s="25">
        <v>11214</v>
      </c>
      <c r="B132" s="25" t="s">
        <v>2</v>
      </c>
      <c r="C132" s="25" t="str">
        <f>IF(Table2476[[#This Row],[High Opportunity]]="High Opportunity", VLOOKUP(A132, 'Hi-Opp only SAFMR'!$A$1:$M$139, 3), "Payment Standard")</f>
        <v>HPD Exception Payment Standard</v>
      </c>
      <c r="D132" s="26">
        <f>IF(Table2476[[#This Row],[Payment Standard]]="Exception Payment Standard", VLOOKUP($A132, 'Hi-Opp only SAFMR'!$A$1:$M$139, 4), 'NYC FMR'!A$2)</f>
        <v>1789</v>
      </c>
      <c r="E132" s="26">
        <f>IF(Table2476[[#This Row],[Payment Standard]]="Exception Payment Standard", VLOOKUP($A132, 'Hi-Opp only SAFMR'!$A$1:$M$139, 5), 'NYC FMR'!B$2)</f>
        <v>2386</v>
      </c>
      <c r="F132" s="26">
        <f>IF(Table2476[[#This Row],[Payment Standard]]="Exception Payment Standard", VLOOKUP($A132, 'Hi-Opp only SAFMR'!$A$1:$M$139, 6), 'NYC FMR'!C$2)</f>
        <v>2451</v>
      </c>
      <c r="G132" s="26">
        <f>IF(Table2476[[#This Row],[Payment Standard]]="Exception Payment Standard", VLOOKUP($A132, 'Hi-Opp only SAFMR'!$A$1:$M$139, 7), 'NYC FMR'!D$2)</f>
        <v>2752</v>
      </c>
      <c r="H132" s="26">
        <f>IF(Table2476[[#This Row],[Payment Standard]]="Exception Payment Standard", VLOOKUP($A132, 'Hi-Opp only SAFMR'!$A$1:$M$139, 8), 'NYC FMR'!E$2)</f>
        <v>3434</v>
      </c>
      <c r="I132" s="26">
        <f>IF(Table2476[[#This Row],[Payment Standard]]="Exception Payment Standard", VLOOKUP($A132, 'Hi-Opp only SAFMR'!$A$1:$M$139, 9), 'NYC FMR'!F$2)</f>
        <v>3700</v>
      </c>
      <c r="J132" s="26">
        <f>IF(Table2476[[#This Row],[Payment Standard]]="Exception Payment Standard", VLOOKUP($A132, 'Hi-Opp only SAFMR'!$A$1:$M$139, 10), 'NYC FMR'!G$2)</f>
        <v>4255</v>
      </c>
      <c r="K132" s="26">
        <f>IF(Table2476[[#This Row],[Payment Standard]]="Exception Payment Standard", VLOOKUP($A132, 'Hi-Opp only SAFMR'!$A$1:$M$139, 11), 'NYC FMR'!H$2)</f>
        <v>4810</v>
      </c>
      <c r="L132" s="26">
        <f>IF(Table2476[[#This Row],[Payment Standard]]="Exception Payment Standard", VLOOKUP($A132, 'Hi-Opp only SAFMR'!$A$1:$M$139, 12), 'NYC FMR'!I$2)</f>
        <v>5365</v>
      </c>
      <c r="M132" s="26">
        <f>IF(Table2476[[#This Row],[Payment Standard]]="Exception Payment Standard", VLOOKUP($A132, 'Hi-Opp only SAFMR'!$A$1:$M$139, 13), 'NYC FMR'!J$2)</f>
        <v>5920</v>
      </c>
    </row>
    <row r="133" spans="1:13" x14ac:dyDescent="0.25">
      <c r="A133" s="25">
        <v>11215</v>
      </c>
      <c r="B133" s="25" t="s">
        <v>2</v>
      </c>
      <c r="C133" s="25" t="str">
        <f>IF(Table2476[[#This Row],[High Opportunity]]="High Opportunity", VLOOKUP(A133, 'Hi-Opp only SAFMR'!$A$1:$M$139, 3), "Payment Standard")</f>
        <v>Exception Payment Standard</v>
      </c>
      <c r="D133" s="26">
        <f>IF(Table2476[[#This Row],[Payment Standard]]="Exception Payment Standard", VLOOKUP($A133, 'Hi-Opp only SAFMR'!$A$1:$M$139, 4), 'NYC FMR'!A$2)</f>
        <v>2685</v>
      </c>
      <c r="E133" s="26">
        <f>IF(Table2476[[#This Row],[Payment Standard]]="Exception Payment Standard", VLOOKUP($A133, 'Hi-Opp only SAFMR'!$A$1:$M$139, 5), 'NYC FMR'!B$2)</f>
        <v>3580</v>
      </c>
      <c r="F133" s="26">
        <f>IF(Table2476[[#This Row],[Payment Standard]]="Exception Payment Standard", VLOOKUP($A133, 'Hi-Opp only SAFMR'!$A$1:$M$139, 6), 'NYC FMR'!C$2)</f>
        <v>3680</v>
      </c>
      <c r="G133" s="26">
        <f>IF(Table2476[[#This Row],[Payment Standard]]="Exception Payment Standard", VLOOKUP($A133, 'Hi-Opp only SAFMR'!$A$1:$M$139, 7), 'NYC FMR'!D$2)</f>
        <v>4130</v>
      </c>
      <c r="H133" s="26">
        <f>IF(Table2476[[#This Row],[Payment Standard]]="Exception Payment Standard", VLOOKUP($A133, 'Hi-Opp only SAFMR'!$A$1:$M$139, 8), 'NYC FMR'!E$2)</f>
        <v>5150</v>
      </c>
      <c r="I133" s="26">
        <f>IF(Table2476[[#This Row],[Payment Standard]]="Exception Payment Standard", VLOOKUP($A133, 'Hi-Opp only SAFMR'!$A$1:$M$139, 9), 'NYC FMR'!F$2)</f>
        <v>5550</v>
      </c>
      <c r="J133" s="26">
        <f>IF(Table2476[[#This Row],[Payment Standard]]="Exception Payment Standard", VLOOKUP($A133, 'Hi-Opp only SAFMR'!$A$1:$M$139, 10), 'NYC FMR'!G$2)</f>
        <v>6382.4999999999991</v>
      </c>
      <c r="K133" s="26">
        <f>IF(Table2476[[#This Row],[Payment Standard]]="Exception Payment Standard", VLOOKUP($A133, 'Hi-Opp only SAFMR'!$A$1:$M$139, 11), 'NYC FMR'!H$2)</f>
        <v>7215</v>
      </c>
      <c r="L133" s="26">
        <f>IF(Table2476[[#This Row],[Payment Standard]]="Exception Payment Standard", VLOOKUP($A133, 'Hi-Opp only SAFMR'!$A$1:$M$139, 12), 'NYC FMR'!I$2)</f>
        <v>8047.5</v>
      </c>
      <c r="M133" s="26">
        <f>IF(Table2476[[#This Row],[Payment Standard]]="Exception Payment Standard", VLOOKUP($A133, 'Hi-Opp only SAFMR'!$A$1:$M$139, 13), 'NYC FMR'!J$2)</f>
        <v>8880</v>
      </c>
    </row>
    <row r="134" spans="1:13" x14ac:dyDescent="0.25">
      <c r="A134" s="25">
        <v>11216</v>
      </c>
      <c r="B134" s="25"/>
      <c r="C134" s="25" t="str">
        <f>IF(Table2476[[#This Row],[High Opportunity]]="High Opportunity", VLOOKUP(A134, 'Hi-Opp only SAFMR'!$A$1:$M$139, 3), "Payment Standard")</f>
        <v>Payment Standard</v>
      </c>
      <c r="D134" s="26">
        <f>IF(Table2476[[#This Row],[Payment Standard]]="Exception Payment Standard", VLOOKUP($A134, 'Hi-Opp only SAFMR'!$A$1:$M$139, 4), 'NYC FMR'!A$2)</f>
        <v>1789</v>
      </c>
      <c r="E134" s="26">
        <f>IF(Table2476[[#This Row],[Payment Standard]]="Exception Payment Standard", VLOOKUP($A134, 'Hi-Opp only SAFMR'!$A$1:$M$139, 5), 'NYC FMR'!B$2)</f>
        <v>2386</v>
      </c>
      <c r="F134" s="26">
        <f>IF(Table2476[[#This Row],[Payment Standard]]="Exception Payment Standard", VLOOKUP($A134, 'Hi-Opp only SAFMR'!$A$1:$M$139, 6), 'NYC FMR'!C$2)</f>
        <v>2451</v>
      </c>
      <c r="G134" s="26">
        <f>IF(Table2476[[#This Row],[Payment Standard]]="Exception Payment Standard", VLOOKUP($A134, 'Hi-Opp only SAFMR'!$A$1:$M$139, 7), 'NYC FMR'!D$2)</f>
        <v>2752</v>
      </c>
      <c r="H134" s="26">
        <f>IF(Table2476[[#This Row],[Payment Standard]]="Exception Payment Standard", VLOOKUP($A134, 'Hi-Opp only SAFMR'!$A$1:$M$139, 8), 'NYC FMR'!E$2)</f>
        <v>3434</v>
      </c>
      <c r="I134" s="26">
        <f>IF(Table2476[[#This Row],[Payment Standard]]="Exception Payment Standard", VLOOKUP($A134, 'Hi-Opp only SAFMR'!$A$1:$M$139, 9), 'NYC FMR'!F$2)</f>
        <v>3700</v>
      </c>
      <c r="J134" s="26">
        <f>IF(Table2476[[#This Row],[Payment Standard]]="Exception Payment Standard", VLOOKUP($A134, 'Hi-Opp only SAFMR'!$A$1:$M$139, 10), 'NYC FMR'!G$2)</f>
        <v>4255</v>
      </c>
      <c r="K134" s="26">
        <f>IF(Table2476[[#This Row],[Payment Standard]]="Exception Payment Standard", VLOOKUP($A134, 'Hi-Opp only SAFMR'!$A$1:$M$139, 11), 'NYC FMR'!H$2)</f>
        <v>4810</v>
      </c>
      <c r="L134" s="26">
        <f>IF(Table2476[[#This Row],[Payment Standard]]="Exception Payment Standard", VLOOKUP($A134, 'Hi-Opp only SAFMR'!$A$1:$M$139, 12), 'NYC FMR'!I$2)</f>
        <v>5365</v>
      </c>
      <c r="M134" s="26">
        <f>IF(Table2476[[#This Row],[Payment Standard]]="Exception Payment Standard", VLOOKUP($A134, 'Hi-Opp only SAFMR'!$A$1:$M$139, 13), 'NYC FMR'!J$2)</f>
        <v>5920</v>
      </c>
    </row>
    <row r="135" spans="1:13" x14ac:dyDescent="0.25">
      <c r="A135" s="25">
        <v>11217</v>
      </c>
      <c r="B135" s="25" t="s">
        <v>2</v>
      </c>
      <c r="C135" s="25" t="str">
        <f>IF(Table2476[[#This Row],[High Opportunity]]="High Opportunity", VLOOKUP(A135, 'Hi-Opp only SAFMR'!$A$1:$M$139, 3), "Payment Standard")</f>
        <v>Exception Payment Standard</v>
      </c>
      <c r="D135" s="26">
        <f>IF(Table2476[[#This Row],[Payment Standard]]="Exception Payment Standard", VLOOKUP($A135, 'Hi-Opp only SAFMR'!$A$1:$M$139, 4), 'NYC FMR'!A$2)</f>
        <v>2685</v>
      </c>
      <c r="E135" s="26">
        <f>IF(Table2476[[#This Row],[Payment Standard]]="Exception Payment Standard", VLOOKUP($A135, 'Hi-Opp only SAFMR'!$A$1:$M$139, 5), 'NYC FMR'!B$2)</f>
        <v>3580</v>
      </c>
      <c r="F135" s="26">
        <f>IF(Table2476[[#This Row],[Payment Standard]]="Exception Payment Standard", VLOOKUP($A135, 'Hi-Opp only SAFMR'!$A$1:$M$139, 6), 'NYC FMR'!C$2)</f>
        <v>3680</v>
      </c>
      <c r="G135" s="26">
        <f>IF(Table2476[[#This Row],[Payment Standard]]="Exception Payment Standard", VLOOKUP($A135, 'Hi-Opp only SAFMR'!$A$1:$M$139, 7), 'NYC FMR'!D$2)</f>
        <v>4130</v>
      </c>
      <c r="H135" s="26">
        <f>IF(Table2476[[#This Row],[Payment Standard]]="Exception Payment Standard", VLOOKUP($A135, 'Hi-Opp only SAFMR'!$A$1:$M$139, 8), 'NYC FMR'!E$2)</f>
        <v>5150</v>
      </c>
      <c r="I135" s="26">
        <f>IF(Table2476[[#This Row],[Payment Standard]]="Exception Payment Standard", VLOOKUP($A135, 'Hi-Opp only SAFMR'!$A$1:$M$139, 9), 'NYC FMR'!F$2)</f>
        <v>5550</v>
      </c>
      <c r="J135" s="26">
        <f>IF(Table2476[[#This Row],[Payment Standard]]="Exception Payment Standard", VLOOKUP($A135, 'Hi-Opp only SAFMR'!$A$1:$M$139, 10), 'NYC FMR'!G$2)</f>
        <v>6382.4999999999991</v>
      </c>
      <c r="K135" s="26">
        <f>IF(Table2476[[#This Row],[Payment Standard]]="Exception Payment Standard", VLOOKUP($A135, 'Hi-Opp only SAFMR'!$A$1:$M$139, 11), 'NYC FMR'!H$2)</f>
        <v>7215</v>
      </c>
      <c r="L135" s="26">
        <f>IF(Table2476[[#This Row],[Payment Standard]]="Exception Payment Standard", VLOOKUP($A135, 'Hi-Opp only SAFMR'!$A$1:$M$139, 12), 'NYC FMR'!I$2)</f>
        <v>8047.5</v>
      </c>
      <c r="M135" s="26">
        <f>IF(Table2476[[#This Row],[Payment Standard]]="Exception Payment Standard", VLOOKUP($A135, 'Hi-Opp only SAFMR'!$A$1:$M$139, 13), 'NYC FMR'!J$2)</f>
        <v>8880</v>
      </c>
    </row>
    <row r="136" spans="1:13" x14ac:dyDescent="0.25">
      <c r="A136" s="25">
        <v>11218</v>
      </c>
      <c r="B136" s="25" t="s">
        <v>2</v>
      </c>
      <c r="C136" s="25" t="str">
        <f>IF(Table2476[[#This Row],[High Opportunity]]="High Opportunity", VLOOKUP(A136, 'Hi-Opp only SAFMR'!$A$1:$M$139, 3), "Payment Standard")</f>
        <v>Exception Payment Standard</v>
      </c>
      <c r="D136" s="26">
        <f>IF(Table2476[[#This Row],[Payment Standard]]="Exception Payment Standard", VLOOKUP($A136, 'Hi-Opp only SAFMR'!$A$1:$M$139, 4), 'NYC FMR'!A$2)</f>
        <v>1897.5</v>
      </c>
      <c r="E136" s="26">
        <f>IF(Table2476[[#This Row],[Payment Standard]]="Exception Payment Standard", VLOOKUP($A136, 'Hi-Opp only SAFMR'!$A$1:$M$139, 5), 'NYC FMR'!B$2)</f>
        <v>2530</v>
      </c>
      <c r="F136" s="26">
        <f>IF(Table2476[[#This Row],[Payment Standard]]="Exception Payment Standard", VLOOKUP($A136, 'Hi-Opp only SAFMR'!$A$1:$M$139, 6), 'NYC FMR'!C$2)</f>
        <v>2600</v>
      </c>
      <c r="G136" s="26">
        <f>IF(Table2476[[#This Row],[Payment Standard]]="Exception Payment Standard", VLOOKUP($A136, 'Hi-Opp only SAFMR'!$A$1:$M$139, 7), 'NYC FMR'!D$2)</f>
        <v>2920</v>
      </c>
      <c r="H136" s="26">
        <f>IF(Table2476[[#This Row],[Payment Standard]]="Exception Payment Standard", VLOOKUP($A136, 'Hi-Opp only SAFMR'!$A$1:$M$139, 8), 'NYC FMR'!E$2)</f>
        <v>3640</v>
      </c>
      <c r="I136" s="26">
        <f>IF(Table2476[[#This Row],[Payment Standard]]="Exception Payment Standard", VLOOKUP($A136, 'Hi-Opp only SAFMR'!$A$1:$M$139, 9), 'NYC FMR'!F$2)</f>
        <v>3930</v>
      </c>
      <c r="J136" s="26">
        <f>IF(Table2476[[#This Row],[Payment Standard]]="Exception Payment Standard", VLOOKUP($A136, 'Hi-Opp only SAFMR'!$A$1:$M$139, 10), 'NYC FMR'!G$2)</f>
        <v>4519.5</v>
      </c>
      <c r="K136" s="26">
        <f>IF(Table2476[[#This Row],[Payment Standard]]="Exception Payment Standard", VLOOKUP($A136, 'Hi-Opp only SAFMR'!$A$1:$M$139, 11), 'NYC FMR'!H$2)</f>
        <v>5109</v>
      </c>
      <c r="L136" s="26">
        <f>IF(Table2476[[#This Row],[Payment Standard]]="Exception Payment Standard", VLOOKUP($A136, 'Hi-Opp only SAFMR'!$A$1:$M$139, 12), 'NYC FMR'!I$2)</f>
        <v>5698.5</v>
      </c>
      <c r="M136" s="26">
        <f>IF(Table2476[[#This Row],[Payment Standard]]="Exception Payment Standard", VLOOKUP($A136, 'Hi-Opp only SAFMR'!$A$1:$M$139, 13), 'NYC FMR'!J$2)</f>
        <v>6288</v>
      </c>
    </row>
    <row r="137" spans="1:13" x14ac:dyDescent="0.25">
      <c r="A137" s="25">
        <v>11219</v>
      </c>
      <c r="B137" s="25" t="s">
        <v>2</v>
      </c>
      <c r="C137" s="25" t="str">
        <f>IF(Table2476[[#This Row],[High Opportunity]]="High Opportunity", VLOOKUP(A137, 'Hi-Opp only SAFMR'!$A$1:$M$139, 3), "Payment Standard")</f>
        <v>HPD Exception Payment Standard</v>
      </c>
      <c r="D137" s="26">
        <f>IF(Table2476[[#This Row],[Payment Standard]]="Exception Payment Standard", VLOOKUP($A137, 'Hi-Opp only SAFMR'!$A$1:$M$139, 4), 'NYC FMR'!A$2)</f>
        <v>1789</v>
      </c>
      <c r="E137" s="26">
        <f>IF(Table2476[[#This Row],[Payment Standard]]="Exception Payment Standard", VLOOKUP($A137, 'Hi-Opp only SAFMR'!$A$1:$M$139, 5), 'NYC FMR'!B$2)</f>
        <v>2386</v>
      </c>
      <c r="F137" s="26">
        <f>IF(Table2476[[#This Row],[Payment Standard]]="Exception Payment Standard", VLOOKUP($A137, 'Hi-Opp only SAFMR'!$A$1:$M$139, 6), 'NYC FMR'!C$2)</f>
        <v>2451</v>
      </c>
      <c r="G137" s="26">
        <f>IF(Table2476[[#This Row],[Payment Standard]]="Exception Payment Standard", VLOOKUP($A137, 'Hi-Opp only SAFMR'!$A$1:$M$139, 7), 'NYC FMR'!D$2)</f>
        <v>2752</v>
      </c>
      <c r="H137" s="26">
        <f>IF(Table2476[[#This Row],[Payment Standard]]="Exception Payment Standard", VLOOKUP($A137, 'Hi-Opp only SAFMR'!$A$1:$M$139, 8), 'NYC FMR'!E$2)</f>
        <v>3434</v>
      </c>
      <c r="I137" s="26">
        <f>IF(Table2476[[#This Row],[Payment Standard]]="Exception Payment Standard", VLOOKUP($A137, 'Hi-Opp only SAFMR'!$A$1:$M$139, 9), 'NYC FMR'!F$2)</f>
        <v>3700</v>
      </c>
      <c r="J137" s="26">
        <f>IF(Table2476[[#This Row],[Payment Standard]]="Exception Payment Standard", VLOOKUP($A137, 'Hi-Opp only SAFMR'!$A$1:$M$139, 10), 'NYC FMR'!G$2)</f>
        <v>4255</v>
      </c>
      <c r="K137" s="26">
        <f>IF(Table2476[[#This Row],[Payment Standard]]="Exception Payment Standard", VLOOKUP($A137, 'Hi-Opp only SAFMR'!$A$1:$M$139, 11), 'NYC FMR'!H$2)</f>
        <v>4810</v>
      </c>
      <c r="L137" s="26">
        <f>IF(Table2476[[#This Row],[Payment Standard]]="Exception Payment Standard", VLOOKUP($A137, 'Hi-Opp only SAFMR'!$A$1:$M$139, 12), 'NYC FMR'!I$2)</f>
        <v>5365</v>
      </c>
      <c r="M137" s="26">
        <f>IF(Table2476[[#This Row],[Payment Standard]]="Exception Payment Standard", VLOOKUP($A137, 'Hi-Opp only SAFMR'!$A$1:$M$139, 13), 'NYC FMR'!J$2)</f>
        <v>5920</v>
      </c>
    </row>
    <row r="138" spans="1:13" x14ac:dyDescent="0.25">
      <c r="A138" s="25">
        <v>11220</v>
      </c>
      <c r="B138" s="25" t="s">
        <v>2</v>
      </c>
      <c r="C138" s="25" t="str">
        <f>IF(Table2476[[#This Row],[High Opportunity]]="High Opportunity", VLOOKUP(A138, 'Hi-Opp only SAFMR'!$A$1:$M$139, 3), "Payment Standard")</f>
        <v>HPD Exception Payment Standard</v>
      </c>
      <c r="D138" s="26">
        <f>IF(Table2476[[#This Row],[Payment Standard]]="Exception Payment Standard", VLOOKUP($A138, 'Hi-Opp only SAFMR'!$A$1:$M$139, 4), 'NYC FMR'!A$2)</f>
        <v>1789</v>
      </c>
      <c r="E138" s="26">
        <f>IF(Table2476[[#This Row],[Payment Standard]]="Exception Payment Standard", VLOOKUP($A138, 'Hi-Opp only SAFMR'!$A$1:$M$139, 5), 'NYC FMR'!B$2)</f>
        <v>2386</v>
      </c>
      <c r="F138" s="26">
        <f>IF(Table2476[[#This Row],[Payment Standard]]="Exception Payment Standard", VLOOKUP($A138, 'Hi-Opp only SAFMR'!$A$1:$M$139, 6), 'NYC FMR'!C$2)</f>
        <v>2451</v>
      </c>
      <c r="G138" s="26">
        <f>IF(Table2476[[#This Row],[Payment Standard]]="Exception Payment Standard", VLOOKUP($A138, 'Hi-Opp only SAFMR'!$A$1:$M$139, 7), 'NYC FMR'!D$2)</f>
        <v>2752</v>
      </c>
      <c r="H138" s="26">
        <f>IF(Table2476[[#This Row],[Payment Standard]]="Exception Payment Standard", VLOOKUP($A138, 'Hi-Opp only SAFMR'!$A$1:$M$139, 8), 'NYC FMR'!E$2)</f>
        <v>3434</v>
      </c>
      <c r="I138" s="26">
        <f>IF(Table2476[[#This Row],[Payment Standard]]="Exception Payment Standard", VLOOKUP($A138, 'Hi-Opp only SAFMR'!$A$1:$M$139, 9), 'NYC FMR'!F$2)</f>
        <v>3700</v>
      </c>
      <c r="J138" s="26">
        <f>IF(Table2476[[#This Row],[Payment Standard]]="Exception Payment Standard", VLOOKUP($A138, 'Hi-Opp only SAFMR'!$A$1:$M$139, 10), 'NYC FMR'!G$2)</f>
        <v>4255</v>
      </c>
      <c r="K138" s="26">
        <f>IF(Table2476[[#This Row],[Payment Standard]]="Exception Payment Standard", VLOOKUP($A138, 'Hi-Opp only SAFMR'!$A$1:$M$139, 11), 'NYC FMR'!H$2)</f>
        <v>4810</v>
      </c>
      <c r="L138" s="26">
        <f>IF(Table2476[[#This Row],[Payment Standard]]="Exception Payment Standard", VLOOKUP($A138, 'Hi-Opp only SAFMR'!$A$1:$M$139, 12), 'NYC FMR'!I$2)</f>
        <v>5365</v>
      </c>
      <c r="M138" s="26">
        <f>IF(Table2476[[#This Row],[Payment Standard]]="Exception Payment Standard", VLOOKUP($A138, 'Hi-Opp only SAFMR'!$A$1:$M$139, 13), 'NYC FMR'!J$2)</f>
        <v>5920</v>
      </c>
    </row>
    <row r="139" spans="1:13" x14ac:dyDescent="0.25">
      <c r="A139" s="25">
        <v>11221</v>
      </c>
      <c r="B139" s="25"/>
      <c r="C139" s="25" t="str">
        <f>IF(Table2476[[#This Row],[High Opportunity]]="High Opportunity", VLOOKUP(A139, 'Hi-Opp only SAFMR'!$A$1:$M$139, 3), "Payment Standard")</f>
        <v>Payment Standard</v>
      </c>
      <c r="D139" s="26">
        <f>IF(Table2476[[#This Row],[Payment Standard]]="Exception Payment Standard", VLOOKUP($A139, 'Hi-Opp only SAFMR'!$A$1:$M$139, 4), 'NYC FMR'!A$2)</f>
        <v>1789</v>
      </c>
      <c r="E139" s="26">
        <f>IF(Table2476[[#This Row],[Payment Standard]]="Exception Payment Standard", VLOOKUP($A139, 'Hi-Opp only SAFMR'!$A$1:$M$139, 5), 'NYC FMR'!B$2)</f>
        <v>2386</v>
      </c>
      <c r="F139" s="26">
        <f>IF(Table2476[[#This Row],[Payment Standard]]="Exception Payment Standard", VLOOKUP($A139, 'Hi-Opp only SAFMR'!$A$1:$M$139, 6), 'NYC FMR'!C$2)</f>
        <v>2451</v>
      </c>
      <c r="G139" s="26">
        <f>IF(Table2476[[#This Row],[Payment Standard]]="Exception Payment Standard", VLOOKUP($A139, 'Hi-Opp only SAFMR'!$A$1:$M$139, 7), 'NYC FMR'!D$2)</f>
        <v>2752</v>
      </c>
      <c r="H139" s="26">
        <f>IF(Table2476[[#This Row],[Payment Standard]]="Exception Payment Standard", VLOOKUP($A139, 'Hi-Opp only SAFMR'!$A$1:$M$139, 8), 'NYC FMR'!E$2)</f>
        <v>3434</v>
      </c>
      <c r="I139" s="26">
        <f>IF(Table2476[[#This Row],[Payment Standard]]="Exception Payment Standard", VLOOKUP($A139, 'Hi-Opp only SAFMR'!$A$1:$M$139, 9), 'NYC FMR'!F$2)</f>
        <v>3700</v>
      </c>
      <c r="J139" s="26">
        <f>IF(Table2476[[#This Row],[Payment Standard]]="Exception Payment Standard", VLOOKUP($A139, 'Hi-Opp only SAFMR'!$A$1:$M$139, 10), 'NYC FMR'!G$2)</f>
        <v>4255</v>
      </c>
      <c r="K139" s="26">
        <f>IF(Table2476[[#This Row],[Payment Standard]]="Exception Payment Standard", VLOOKUP($A139, 'Hi-Opp only SAFMR'!$A$1:$M$139, 11), 'NYC FMR'!H$2)</f>
        <v>4810</v>
      </c>
      <c r="L139" s="26">
        <f>IF(Table2476[[#This Row],[Payment Standard]]="Exception Payment Standard", VLOOKUP($A139, 'Hi-Opp only SAFMR'!$A$1:$M$139, 12), 'NYC FMR'!I$2)</f>
        <v>5365</v>
      </c>
      <c r="M139" s="26">
        <f>IF(Table2476[[#This Row],[Payment Standard]]="Exception Payment Standard", VLOOKUP($A139, 'Hi-Opp only SAFMR'!$A$1:$M$139, 13), 'NYC FMR'!J$2)</f>
        <v>5920</v>
      </c>
    </row>
    <row r="140" spans="1:13" x14ac:dyDescent="0.25">
      <c r="A140" s="25">
        <v>11222</v>
      </c>
      <c r="B140" s="25" t="s">
        <v>2</v>
      </c>
      <c r="C140" s="25" t="str">
        <f>IF(Table2476[[#This Row],[High Opportunity]]="High Opportunity", VLOOKUP(A140, 'Hi-Opp only SAFMR'!$A$1:$M$139, 3), "Payment Standard")</f>
        <v>Exception Payment Standard</v>
      </c>
      <c r="D140" s="26">
        <f>IF(Table2476[[#This Row],[Payment Standard]]="Exception Payment Standard", VLOOKUP($A140, 'Hi-Opp only SAFMR'!$A$1:$M$139, 4), 'NYC FMR'!A$2)</f>
        <v>2287.5</v>
      </c>
      <c r="E140" s="26">
        <f>IF(Table2476[[#This Row],[Payment Standard]]="Exception Payment Standard", VLOOKUP($A140, 'Hi-Opp only SAFMR'!$A$1:$M$139, 5), 'NYC FMR'!B$2)</f>
        <v>3050</v>
      </c>
      <c r="F140" s="26">
        <f>IF(Table2476[[#This Row],[Payment Standard]]="Exception Payment Standard", VLOOKUP($A140, 'Hi-Opp only SAFMR'!$A$1:$M$139, 6), 'NYC FMR'!C$2)</f>
        <v>3140</v>
      </c>
      <c r="G140" s="26">
        <f>IF(Table2476[[#This Row],[Payment Standard]]="Exception Payment Standard", VLOOKUP($A140, 'Hi-Opp only SAFMR'!$A$1:$M$139, 7), 'NYC FMR'!D$2)</f>
        <v>3520</v>
      </c>
      <c r="H140" s="26">
        <f>IF(Table2476[[#This Row],[Payment Standard]]="Exception Payment Standard", VLOOKUP($A140, 'Hi-Opp only SAFMR'!$A$1:$M$139, 8), 'NYC FMR'!E$2)</f>
        <v>4390</v>
      </c>
      <c r="I140" s="26">
        <f>IF(Table2476[[#This Row],[Payment Standard]]="Exception Payment Standard", VLOOKUP($A140, 'Hi-Opp only SAFMR'!$A$1:$M$139, 9), 'NYC FMR'!F$2)</f>
        <v>4730</v>
      </c>
      <c r="J140" s="26">
        <f>IF(Table2476[[#This Row],[Payment Standard]]="Exception Payment Standard", VLOOKUP($A140, 'Hi-Opp only SAFMR'!$A$1:$M$139, 10), 'NYC FMR'!G$2)</f>
        <v>5439.5</v>
      </c>
      <c r="K140" s="26">
        <f>IF(Table2476[[#This Row],[Payment Standard]]="Exception Payment Standard", VLOOKUP($A140, 'Hi-Opp only SAFMR'!$A$1:$M$139, 11), 'NYC FMR'!H$2)</f>
        <v>6149</v>
      </c>
      <c r="L140" s="26">
        <f>IF(Table2476[[#This Row],[Payment Standard]]="Exception Payment Standard", VLOOKUP($A140, 'Hi-Opp only SAFMR'!$A$1:$M$139, 12), 'NYC FMR'!I$2)</f>
        <v>6858.5</v>
      </c>
      <c r="M140" s="26">
        <f>IF(Table2476[[#This Row],[Payment Standard]]="Exception Payment Standard", VLOOKUP($A140, 'Hi-Opp only SAFMR'!$A$1:$M$139, 13), 'NYC FMR'!J$2)</f>
        <v>7568</v>
      </c>
    </row>
    <row r="141" spans="1:13" x14ac:dyDescent="0.25">
      <c r="A141" s="25">
        <v>11223</v>
      </c>
      <c r="B141" s="25" t="s">
        <v>2</v>
      </c>
      <c r="C141" s="25" t="str">
        <f>IF(Table2476[[#This Row],[High Opportunity]]="High Opportunity", VLOOKUP(A141, 'Hi-Opp only SAFMR'!$A$1:$M$139, 3), "Payment Standard")</f>
        <v>HPD Exception Payment Standard</v>
      </c>
      <c r="D141" s="26">
        <f>IF(Table2476[[#This Row],[Payment Standard]]="Exception Payment Standard", VLOOKUP($A141, 'Hi-Opp only SAFMR'!$A$1:$M$139, 4), 'NYC FMR'!A$2)</f>
        <v>1789</v>
      </c>
      <c r="E141" s="26">
        <f>IF(Table2476[[#This Row],[Payment Standard]]="Exception Payment Standard", VLOOKUP($A141, 'Hi-Opp only SAFMR'!$A$1:$M$139, 5), 'NYC FMR'!B$2)</f>
        <v>2386</v>
      </c>
      <c r="F141" s="26">
        <f>IF(Table2476[[#This Row],[Payment Standard]]="Exception Payment Standard", VLOOKUP($A141, 'Hi-Opp only SAFMR'!$A$1:$M$139, 6), 'NYC FMR'!C$2)</f>
        <v>2451</v>
      </c>
      <c r="G141" s="26">
        <f>IF(Table2476[[#This Row],[Payment Standard]]="Exception Payment Standard", VLOOKUP($A141, 'Hi-Opp only SAFMR'!$A$1:$M$139, 7), 'NYC FMR'!D$2)</f>
        <v>2752</v>
      </c>
      <c r="H141" s="26">
        <f>IF(Table2476[[#This Row],[Payment Standard]]="Exception Payment Standard", VLOOKUP($A141, 'Hi-Opp only SAFMR'!$A$1:$M$139, 8), 'NYC FMR'!E$2)</f>
        <v>3434</v>
      </c>
      <c r="I141" s="26">
        <f>IF(Table2476[[#This Row],[Payment Standard]]="Exception Payment Standard", VLOOKUP($A141, 'Hi-Opp only SAFMR'!$A$1:$M$139, 9), 'NYC FMR'!F$2)</f>
        <v>3700</v>
      </c>
      <c r="J141" s="26">
        <f>IF(Table2476[[#This Row],[Payment Standard]]="Exception Payment Standard", VLOOKUP($A141, 'Hi-Opp only SAFMR'!$A$1:$M$139, 10), 'NYC FMR'!G$2)</f>
        <v>4255</v>
      </c>
      <c r="K141" s="26">
        <f>IF(Table2476[[#This Row],[Payment Standard]]="Exception Payment Standard", VLOOKUP($A141, 'Hi-Opp only SAFMR'!$A$1:$M$139, 11), 'NYC FMR'!H$2)</f>
        <v>4810</v>
      </c>
      <c r="L141" s="26">
        <f>IF(Table2476[[#This Row],[Payment Standard]]="Exception Payment Standard", VLOOKUP($A141, 'Hi-Opp only SAFMR'!$A$1:$M$139, 12), 'NYC FMR'!I$2)</f>
        <v>5365</v>
      </c>
      <c r="M141" s="26">
        <f>IF(Table2476[[#This Row],[Payment Standard]]="Exception Payment Standard", VLOOKUP($A141, 'Hi-Opp only SAFMR'!$A$1:$M$139, 13), 'NYC FMR'!J$2)</f>
        <v>5920</v>
      </c>
    </row>
    <row r="142" spans="1:13" x14ac:dyDescent="0.25">
      <c r="A142" s="25">
        <v>11224</v>
      </c>
      <c r="B142" s="25" t="s">
        <v>2</v>
      </c>
      <c r="C142" s="25" t="str">
        <f>IF(Table2476[[#This Row],[High Opportunity]]="High Opportunity", VLOOKUP(A142, 'Hi-Opp only SAFMR'!$A$1:$M$139, 3), "Payment Standard")</f>
        <v>HPD Exception Payment Standard</v>
      </c>
      <c r="D142" s="26">
        <f>IF(Table2476[[#This Row],[Payment Standard]]="Exception Payment Standard", VLOOKUP($A142, 'Hi-Opp only SAFMR'!$A$1:$M$139, 4), 'NYC FMR'!A$2)</f>
        <v>1789</v>
      </c>
      <c r="E142" s="26">
        <f>IF(Table2476[[#This Row],[Payment Standard]]="Exception Payment Standard", VLOOKUP($A142, 'Hi-Opp only SAFMR'!$A$1:$M$139, 5), 'NYC FMR'!B$2)</f>
        <v>2386</v>
      </c>
      <c r="F142" s="26">
        <f>IF(Table2476[[#This Row],[Payment Standard]]="Exception Payment Standard", VLOOKUP($A142, 'Hi-Opp only SAFMR'!$A$1:$M$139, 6), 'NYC FMR'!C$2)</f>
        <v>2451</v>
      </c>
      <c r="G142" s="26">
        <f>IF(Table2476[[#This Row],[Payment Standard]]="Exception Payment Standard", VLOOKUP($A142, 'Hi-Opp only SAFMR'!$A$1:$M$139, 7), 'NYC FMR'!D$2)</f>
        <v>2752</v>
      </c>
      <c r="H142" s="26">
        <f>IF(Table2476[[#This Row],[Payment Standard]]="Exception Payment Standard", VLOOKUP($A142, 'Hi-Opp only SAFMR'!$A$1:$M$139, 8), 'NYC FMR'!E$2)</f>
        <v>3434</v>
      </c>
      <c r="I142" s="26">
        <f>IF(Table2476[[#This Row],[Payment Standard]]="Exception Payment Standard", VLOOKUP($A142, 'Hi-Opp only SAFMR'!$A$1:$M$139, 9), 'NYC FMR'!F$2)</f>
        <v>3700</v>
      </c>
      <c r="J142" s="26">
        <f>IF(Table2476[[#This Row],[Payment Standard]]="Exception Payment Standard", VLOOKUP($A142, 'Hi-Opp only SAFMR'!$A$1:$M$139, 10), 'NYC FMR'!G$2)</f>
        <v>4255</v>
      </c>
      <c r="K142" s="26">
        <f>IF(Table2476[[#This Row],[Payment Standard]]="Exception Payment Standard", VLOOKUP($A142, 'Hi-Opp only SAFMR'!$A$1:$M$139, 11), 'NYC FMR'!H$2)</f>
        <v>4810</v>
      </c>
      <c r="L142" s="26">
        <f>IF(Table2476[[#This Row],[Payment Standard]]="Exception Payment Standard", VLOOKUP($A142, 'Hi-Opp only SAFMR'!$A$1:$M$139, 12), 'NYC FMR'!I$2)</f>
        <v>5365</v>
      </c>
      <c r="M142" s="26">
        <f>IF(Table2476[[#This Row],[Payment Standard]]="Exception Payment Standard", VLOOKUP($A142, 'Hi-Opp only SAFMR'!$A$1:$M$139, 13), 'NYC FMR'!J$2)</f>
        <v>5920</v>
      </c>
    </row>
    <row r="143" spans="1:13" x14ac:dyDescent="0.25">
      <c r="A143" s="25">
        <v>11225</v>
      </c>
      <c r="B143" s="25"/>
      <c r="C143" s="25" t="str">
        <f>IF(Table2476[[#This Row],[High Opportunity]]="High Opportunity", VLOOKUP(A143, 'Hi-Opp only SAFMR'!$A$1:$M$139, 3), "Payment Standard")</f>
        <v>Payment Standard</v>
      </c>
      <c r="D143" s="26">
        <f>IF(Table2476[[#This Row],[Payment Standard]]="Exception Payment Standard", VLOOKUP($A143, 'Hi-Opp only SAFMR'!$A$1:$M$139, 4), 'NYC FMR'!A$2)</f>
        <v>1789</v>
      </c>
      <c r="E143" s="26">
        <f>IF(Table2476[[#This Row],[Payment Standard]]="Exception Payment Standard", VLOOKUP($A143, 'Hi-Opp only SAFMR'!$A$1:$M$139, 5), 'NYC FMR'!B$2)</f>
        <v>2386</v>
      </c>
      <c r="F143" s="26">
        <f>IF(Table2476[[#This Row],[Payment Standard]]="Exception Payment Standard", VLOOKUP($A143, 'Hi-Opp only SAFMR'!$A$1:$M$139, 6), 'NYC FMR'!C$2)</f>
        <v>2451</v>
      </c>
      <c r="G143" s="26">
        <f>IF(Table2476[[#This Row],[Payment Standard]]="Exception Payment Standard", VLOOKUP($A143, 'Hi-Opp only SAFMR'!$A$1:$M$139, 7), 'NYC FMR'!D$2)</f>
        <v>2752</v>
      </c>
      <c r="H143" s="26">
        <f>IF(Table2476[[#This Row],[Payment Standard]]="Exception Payment Standard", VLOOKUP($A143, 'Hi-Opp only SAFMR'!$A$1:$M$139, 8), 'NYC FMR'!E$2)</f>
        <v>3434</v>
      </c>
      <c r="I143" s="26">
        <f>IF(Table2476[[#This Row],[Payment Standard]]="Exception Payment Standard", VLOOKUP($A143, 'Hi-Opp only SAFMR'!$A$1:$M$139, 9), 'NYC FMR'!F$2)</f>
        <v>3700</v>
      </c>
      <c r="J143" s="26">
        <f>IF(Table2476[[#This Row],[Payment Standard]]="Exception Payment Standard", VLOOKUP($A143, 'Hi-Opp only SAFMR'!$A$1:$M$139, 10), 'NYC FMR'!G$2)</f>
        <v>4255</v>
      </c>
      <c r="K143" s="26">
        <f>IF(Table2476[[#This Row],[Payment Standard]]="Exception Payment Standard", VLOOKUP($A143, 'Hi-Opp only SAFMR'!$A$1:$M$139, 11), 'NYC FMR'!H$2)</f>
        <v>4810</v>
      </c>
      <c r="L143" s="26">
        <f>IF(Table2476[[#This Row],[Payment Standard]]="Exception Payment Standard", VLOOKUP($A143, 'Hi-Opp only SAFMR'!$A$1:$M$139, 12), 'NYC FMR'!I$2)</f>
        <v>5365</v>
      </c>
      <c r="M143" s="26">
        <f>IF(Table2476[[#This Row],[Payment Standard]]="Exception Payment Standard", VLOOKUP($A143, 'Hi-Opp only SAFMR'!$A$1:$M$139, 13), 'NYC FMR'!J$2)</f>
        <v>5920</v>
      </c>
    </row>
    <row r="144" spans="1:13" x14ac:dyDescent="0.25">
      <c r="A144" s="25">
        <v>11226</v>
      </c>
      <c r="B144" s="25"/>
      <c r="C144" s="25" t="str">
        <f>IF(Table2476[[#This Row],[High Opportunity]]="High Opportunity", VLOOKUP(A144, 'Hi-Opp only SAFMR'!$A$1:$M$139, 3), "Payment Standard")</f>
        <v>Payment Standard</v>
      </c>
      <c r="D144" s="26">
        <f>IF(Table2476[[#This Row],[Payment Standard]]="Exception Payment Standard", VLOOKUP($A144, 'Hi-Opp only SAFMR'!$A$1:$M$139, 4), 'NYC FMR'!A$2)</f>
        <v>1789</v>
      </c>
      <c r="E144" s="26">
        <f>IF(Table2476[[#This Row],[Payment Standard]]="Exception Payment Standard", VLOOKUP($A144, 'Hi-Opp only SAFMR'!$A$1:$M$139, 5), 'NYC FMR'!B$2)</f>
        <v>2386</v>
      </c>
      <c r="F144" s="26">
        <f>IF(Table2476[[#This Row],[Payment Standard]]="Exception Payment Standard", VLOOKUP($A144, 'Hi-Opp only SAFMR'!$A$1:$M$139, 6), 'NYC FMR'!C$2)</f>
        <v>2451</v>
      </c>
      <c r="G144" s="26">
        <f>IF(Table2476[[#This Row],[Payment Standard]]="Exception Payment Standard", VLOOKUP($A144, 'Hi-Opp only SAFMR'!$A$1:$M$139, 7), 'NYC FMR'!D$2)</f>
        <v>2752</v>
      </c>
      <c r="H144" s="26">
        <f>IF(Table2476[[#This Row],[Payment Standard]]="Exception Payment Standard", VLOOKUP($A144, 'Hi-Opp only SAFMR'!$A$1:$M$139, 8), 'NYC FMR'!E$2)</f>
        <v>3434</v>
      </c>
      <c r="I144" s="26">
        <f>IF(Table2476[[#This Row],[Payment Standard]]="Exception Payment Standard", VLOOKUP($A144, 'Hi-Opp only SAFMR'!$A$1:$M$139, 9), 'NYC FMR'!F$2)</f>
        <v>3700</v>
      </c>
      <c r="J144" s="26">
        <f>IF(Table2476[[#This Row],[Payment Standard]]="Exception Payment Standard", VLOOKUP($A144, 'Hi-Opp only SAFMR'!$A$1:$M$139, 10), 'NYC FMR'!G$2)</f>
        <v>4255</v>
      </c>
      <c r="K144" s="26">
        <f>IF(Table2476[[#This Row],[Payment Standard]]="Exception Payment Standard", VLOOKUP($A144, 'Hi-Opp only SAFMR'!$A$1:$M$139, 11), 'NYC FMR'!H$2)</f>
        <v>4810</v>
      </c>
      <c r="L144" s="26">
        <f>IF(Table2476[[#This Row],[Payment Standard]]="Exception Payment Standard", VLOOKUP($A144, 'Hi-Opp only SAFMR'!$A$1:$M$139, 12), 'NYC FMR'!I$2)</f>
        <v>5365</v>
      </c>
      <c r="M144" s="26">
        <f>IF(Table2476[[#This Row],[Payment Standard]]="Exception Payment Standard", VLOOKUP($A144, 'Hi-Opp only SAFMR'!$A$1:$M$139, 13), 'NYC FMR'!J$2)</f>
        <v>5920</v>
      </c>
    </row>
    <row r="145" spans="1:13" x14ac:dyDescent="0.25">
      <c r="A145" s="25">
        <v>11228</v>
      </c>
      <c r="B145" s="25" t="s">
        <v>2</v>
      </c>
      <c r="C145" s="25" t="str">
        <f>IF(Table2476[[#This Row],[High Opportunity]]="High Opportunity", VLOOKUP(A145, 'Hi-Opp only SAFMR'!$A$1:$M$139, 3), "Payment Standard")</f>
        <v>HPD Exception Payment Standard</v>
      </c>
      <c r="D145" s="26">
        <f>IF(Table2476[[#This Row],[Payment Standard]]="Exception Payment Standard", VLOOKUP($A145, 'Hi-Opp only SAFMR'!$A$1:$M$139, 4), 'NYC FMR'!A$2)</f>
        <v>1789</v>
      </c>
      <c r="E145" s="26">
        <f>IF(Table2476[[#This Row],[Payment Standard]]="Exception Payment Standard", VLOOKUP($A145, 'Hi-Opp only SAFMR'!$A$1:$M$139, 5), 'NYC FMR'!B$2)</f>
        <v>2386</v>
      </c>
      <c r="F145" s="26">
        <f>IF(Table2476[[#This Row],[Payment Standard]]="Exception Payment Standard", VLOOKUP($A145, 'Hi-Opp only SAFMR'!$A$1:$M$139, 6), 'NYC FMR'!C$2)</f>
        <v>2451</v>
      </c>
      <c r="G145" s="26">
        <f>IF(Table2476[[#This Row],[Payment Standard]]="Exception Payment Standard", VLOOKUP($A145, 'Hi-Opp only SAFMR'!$A$1:$M$139, 7), 'NYC FMR'!D$2)</f>
        <v>2752</v>
      </c>
      <c r="H145" s="26">
        <f>IF(Table2476[[#This Row],[Payment Standard]]="Exception Payment Standard", VLOOKUP($A145, 'Hi-Opp only SAFMR'!$A$1:$M$139, 8), 'NYC FMR'!E$2)</f>
        <v>3434</v>
      </c>
      <c r="I145" s="26">
        <f>IF(Table2476[[#This Row],[Payment Standard]]="Exception Payment Standard", VLOOKUP($A145, 'Hi-Opp only SAFMR'!$A$1:$M$139, 9), 'NYC FMR'!F$2)</f>
        <v>3700</v>
      </c>
      <c r="J145" s="26">
        <f>IF(Table2476[[#This Row],[Payment Standard]]="Exception Payment Standard", VLOOKUP($A145, 'Hi-Opp only SAFMR'!$A$1:$M$139, 10), 'NYC FMR'!G$2)</f>
        <v>4255</v>
      </c>
      <c r="K145" s="26">
        <f>IF(Table2476[[#This Row],[Payment Standard]]="Exception Payment Standard", VLOOKUP($A145, 'Hi-Opp only SAFMR'!$A$1:$M$139, 11), 'NYC FMR'!H$2)</f>
        <v>4810</v>
      </c>
      <c r="L145" s="26">
        <f>IF(Table2476[[#This Row],[Payment Standard]]="Exception Payment Standard", VLOOKUP($A145, 'Hi-Opp only SAFMR'!$A$1:$M$139, 12), 'NYC FMR'!I$2)</f>
        <v>5365</v>
      </c>
      <c r="M145" s="26">
        <f>IF(Table2476[[#This Row],[Payment Standard]]="Exception Payment Standard", VLOOKUP($A145, 'Hi-Opp only SAFMR'!$A$1:$M$139, 13), 'NYC FMR'!J$2)</f>
        <v>5920</v>
      </c>
    </row>
    <row r="146" spans="1:13" x14ac:dyDescent="0.25">
      <c r="A146" s="25">
        <v>11229</v>
      </c>
      <c r="B146" s="25" t="s">
        <v>2</v>
      </c>
      <c r="C146" s="25" t="str">
        <f>IF(Table2476[[#This Row],[High Opportunity]]="High Opportunity", VLOOKUP(A146, 'Hi-Opp only SAFMR'!$A$1:$M$139, 3), "Payment Standard")</f>
        <v>HPD Exception Payment Standard</v>
      </c>
      <c r="D146" s="26">
        <f>IF(Table2476[[#This Row],[Payment Standard]]="Exception Payment Standard", VLOOKUP($A146, 'Hi-Opp only SAFMR'!$A$1:$M$139, 4), 'NYC FMR'!A$2)</f>
        <v>1789</v>
      </c>
      <c r="E146" s="26">
        <f>IF(Table2476[[#This Row],[Payment Standard]]="Exception Payment Standard", VLOOKUP($A146, 'Hi-Opp only SAFMR'!$A$1:$M$139, 5), 'NYC FMR'!B$2)</f>
        <v>2386</v>
      </c>
      <c r="F146" s="26">
        <f>IF(Table2476[[#This Row],[Payment Standard]]="Exception Payment Standard", VLOOKUP($A146, 'Hi-Opp only SAFMR'!$A$1:$M$139, 6), 'NYC FMR'!C$2)</f>
        <v>2451</v>
      </c>
      <c r="G146" s="26">
        <f>IF(Table2476[[#This Row],[Payment Standard]]="Exception Payment Standard", VLOOKUP($A146, 'Hi-Opp only SAFMR'!$A$1:$M$139, 7), 'NYC FMR'!D$2)</f>
        <v>2752</v>
      </c>
      <c r="H146" s="26">
        <f>IF(Table2476[[#This Row],[Payment Standard]]="Exception Payment Standard", VLOOKUP($A146, 'Hi-Opp only SAFMR'!$A$1:$M$139, 8), 'NYC FMR'!E$2)</f>
        <v>3434</v>
      </c>
      <c r="I146" s="26">
        <f>IF(Table2476[[#This Row],[Payment Standard]]="Exception Payment Standard", VLOOKUP($A146, 'Hi-Opp only SAFMR'!$A$1:$M$139, 9), 'NYC FMR'!F$2)</f>
        <v>3700</v>
      </c>
      <c r="J146" s="26">
        <f>IF(Table2476[[#This Row],[Payment Standard]]="Exception Payment Standard", VLOOKUP($A146, 'Hi-Opp only SAFMR'!$A$1:$M$139, 10), 'NYC FMR'!G$2)</f>
        <v>4255</v>
      </c>
      <c r="K146" s="26">
        <f>IF(Table2476[[#This Row],[Payment Standard]]="Exception Payment Standard", VLOOKUP($A146, 'Hi-Opp only SAFMR'!$A$1:$M$139, 11), 'NYC FMR'!H$2)</f>
        <v>4810</v>
      </c>
      <c r="L146" s="26">
        <f>IF(Table2476[[#This Row],[Payment Standard]]="Exception Payment Standard", VLOOKUP($A146, 'Hi-Opp only SAFMR'!$A$1:$M$139, 12), 'NYC FMR'!I$2)</f>
        <v>5365</v>
      </c>
      <c r="M146" s="26">
        <f>IF(Table2476[[#This Row],[Payment Standard]]="Exception Payment Standard", VLOOKUP($A146, 'Hi-Opp only SAFMR'!$A$1:$M$139, 13), 'NYC FMR'!J$2)</f>
        <v>5920</v>
      </c>
    </row>
    <row r="147" spans="1:13" x14ac:dyDescent="0.25">
      <c r="A147" s="25">
        <v>11230</v>
      </c>
      <c r="B147" s="25" t="s">
        <v>2</v>
      </c>
      <c r="C147" s="25" t="str">
        <f>IF(Table2476[[#This Row],[High Opportunity]]="High Opportunity", VLOOKUP(A147, 'Hi-Opp only SAFMR'!$A$1:$M$139, 3), "Payment Standard")</f>
        <v>HPD Exception Payment Standard</v>
      </c>
      <c r="D147" s="26">
        <f>IF(Table2476[[#This Row],[Payment Standard]]="Exception Payment Standard", VLOOKUP($A147, 'Hi-Opp only SAFMR'!$A$1:$M$139, 4), 'NYC FMR'!A$2)</f>
        <v>1789</v>
      </c>
      <c r="E147" s="26">
        <f>IF(Table2476[[#This Row],[Payment Standard]]="Exception Payment Standard", VLOOKUP($A147, 'Hi-Opp only SAFMR'!$A$1:$M$139, 5), 'NYC FMR'!B$2)</f>
        <v>2386</v>
      </c>
      <c r="F147" s="26">
        <f>IF(Table2476[[#This Row],[Payment Standard]]="Exception Payment Standard", VLOOKUP($A147, 'Hi-Opp only SAFMR'!$A$1:$M$139, 6), 'NYC FMR'!C$2)</f>
        <v>2451</v>
      </c>
      <c r="G147" s="26">
        <f>IF(Table2476[[#This Row],[Payment Standard]]="Exception Payment Standard", VLOOKUP($A147, 'Hi-Opp only SAFMR'!$A$1:$M$139, 7), 'NYC FMR'!D$2)</f>
        <v>2752</v>
      </c>
      <c r="H147" s="26">
        <f>IF(Table2476[[#This Row],[Payment Standard]]="Exception Payment Standard", VLOOKUP($A147, 'Hi-Opp only SAFMR'!$A$1:$M$139, 8), 'NYC FMR'!E$2)</f>
        <v>3434</v>
      </c>
      <c r="I147" s="26">
        <f>IF(Table2476[[#This Row],[Payment Standard]]="Exception Payment Standard", VLOOKUP($A147, 'Hi-Opp only SAFMR'!$A$1:$M$139, 9), 'NYC FMR'!F$2)</f>
        <v>3700</v>
      </c>
      <c r="J147" s="26">
        <f>IF(Table2476[[#This Row],[Payment Standard]]="Exception Payment Standard", VLOOKUP($A147, 'Hi-Opp only SAFMR'!$A$1:$M$139, 10), 'NYC FMR'!G$2)</f>
        <v>4255</v>
      </c>
      <c r="K147" s="26">
        <f>IF(Table2476[[#This Row],[Payment Standard]]="Exception Payment Standard", VLOOKUP($A147, 'Hi-Opp only SAFMR'!$A$1:$M$139, 11), 'NYC FMR'!H$2)</f>
        <v>4810</v>
      </c>
      <c r="L147" s="26">
        <f>IF(Table2476[[#This Row],[Payment Standard]]="Exception Payment Standard", VLOOKUP($A147, 'Hi-Opp only SAFMR'!$A$1:$M$139, 12), 'NYC FMR'!I$2)</f>
        <v>5365</v>
      </c>
      <c r="M147" s="26">
        <f>IF(Table2476[[#This Row],[Payment Standard]]="Exception Payment Standard", VLOOKUP($A147, 'Hi-Opp only SAFMR'!$A$1:$M$139, 13), 'NYC FMR'!J$2)</f>
        <v>5920</v>
      </c>
    </row>
    <row r="148" spans="1:13" x14ac:dyDescent="0.25">
      <c r="A148" s="25">
        <v>11231</v>
      </c>
      <c r="B148" s="25" t="s">
        <v>2</v>
      </c>
      <c r="C148" s="25" t="str">
        <f>IF(Table2476[[#This Row],[High Opportunity]]="High Opportunity", VLOOKUP(A148, 'Hi-Opp only SAFMR'!$A$1:$M$139, 3), "Payment Standard")</f>
        <v>Exception Payment Standard</v>
      </c>
      <c r="D148" s="26">
        <f>IF(Table2476[[#This Row],[Payment Standard]]="Exception Payment Standard", VLOOKUP($A148, 'Hi-Opp only SAFMR'!$A$1:$M$139, 4), 'NYC FMR'!A$2)</f>
        <v>2497.5</v>
      </c>
      <c r="E148" s="26">
        <f>IF(Table2476[[#This Row],[Payment Standard]]="Exception Payment Standard", VLOOKUP($A148, 'Hi-Opp only SAFMR'!$A$1:$M$139, 5), 'NYC FMR'!B$2)</f>
        <v>3330</v>
      </c>
      <c r="F148" s="26">
        <f>IF(Table2476[[#This Row],[Payment Standard]]="Exception Payment Standard", VLOOKUP($A148, 'Hi-Opp only SAFMR'!$A$1:$M$139, 6), 'NYC FMR'!C$2)</f>
        <v>3420</v>
      </c>
      <c r="G148" s="26">
        <f>IF(Table2476[[#This Row],[Payment Standard]]="Exception Payment Standard", VLOOKUP($A148, 'Hi-Opp only SAFMR'!$A$1:$M$139, 7), 'NYC FMR'!D$2)</f>
        <v>3840</v>
      </c>
      <c r="H148" s="26">
        <f>IF(Table2476[[#This Row],[Payment Standard]]="Exception Payment Standard", VLOOKUP($A148, 'Hi-Opp only SAFMR'!$A$1:$M$139, 8), 'NYC FMR'!E$2)</f>
        <v>4790</v>
      </c>
      <c r="I148" s="26">
        <f>IF(Table2476[[#This Row],[Payment Standard]]="Exception Payment Standard", VLOOKUP($A148, 'Hi-Opp only SAFMR'!$A$1:$M$139, 9), 'NYC FMR'!F$2)</f>
        <v>5160</v>
      </c>
      <c r="J148" s="26">
        <f>IF(Table2476[[#This Row],[Payment Standard]]="Exception Payment Standard", VLOOKUP($A148, 'Hi-Opp only SAFMR'!$A$1:$M$139, 10), 'NYC FMR'!G$2)</f>
        <v>5933.9999999999991</v>
      </c>
      <c r="K148" s="26">
        <f>IF(Table2476[[#This Row],[Payment Standard]]="Exception Payment Standard", VLOOKUP($A148, 'Hi-Opp only SAFMR'!$A$1:$M$139, 11), 'NYC FMR'!H$2)</f>
        <v>6708</v>
      </c>
      <c r="L148" s="26">
        <f>IF(Table2476[[#This Row],[Payment Standard]]="Exception Payment Standard", VLOOKUP($A148, 'Hi-Opp only SAFMR'!$A$1:$M$139, 12), 'NYC FMR'!I$2)</f>
        <v>7482</v>
      </c>
      <c r="M148" s="26">
        <f>IF(Table2476[[#This Row],[Payment Standard]]="Exception Payment Standard", VLOOKUP($A148, 'Hi-Opp only SAFMR'!$A$1:$M$139, 13), 'NYC FMR'!J$2)</f>
        <v>8256</v>
      </c>
    </row>
    <row r="149" spans="1:13" x14ac:dyDescent="0.25">
      <c r="A149" s="25">
        <v>11232</v>
      </c>
      <c r="B149" s="25" t="s">
        <v>2</v>
      </c>
      <c r="C149" s="25" t="str">
        <f>IF(Table2476[[#This Row],[High Opportunity]]="High Opportunity", VLOOKUP(A149, 'Hi-Opp only SAFMR'!$A$1:$M$139, 3), "Payment Standard")</f>
        <v>HPD Exception Payment Standard</v>
      </c>
      <c r="D149" s="26">
        <f>IF(Table2476[[#This Row],[Payment Standard]]="Exception Payment Standard", VLOOKUP($A149, 'Hi-Opp only SAFMR'!$A$1:$M$139, 4), 'NYC FMR'!A$2)</f>
        <v>1789</v>
      </c>
      <c r="E149" s="26">
        <f>IF(Table2476[[#This Row],[Payment Standard]]="Exception Payment Standard", VLOOKUP($A149, 'Hi-Opp only SAFMR'!$A$1:$M$139, 5), 'NYC FMR'!B$2)</f>
        <v>2386</v>
      </c>
      <c r="F149" s="26">
        <f>IF(Table2476[[#This Row],[Payment Standard]]="Exception Payment Standard", VLOOKUP($A149, 'Hi-Opp only SAFMR'!$A$1:$M$139, 6), 'NYC FMR'!C$2)</f>
        <v>2451</v>
      </c>
      <c r="G149" s="26">
        <f>IF(Table2476[[#This Row],[Payment Standard]]="Exception Payment Standard", VLOOKUP($A149, 'Hi-Opp only SAFMR'!$A$1:$M$139, 7), 'NYC FMR'!D$2)</f>
        <v>2752</v>
      </c>
      <c r="H149" s="26">
        <f>IF(Table2476[[#This Row],[Payment Standard]]="Exception Payment Standard", VLOOKUP($A149, 'Hi-Opp only SAFMR'!$A$1:$M$139, 8), 'NYC FMR'!E$2)</f>
        <v>3434</v>
      </c>
      <c r="I149" s="26">
        <f>IF(Table2476[[#This Row],[Payment Standard]]="Exception Payment Standard", VLOOKUP($A149, 'Hi-Opp only SAFMR'!$A$1:$M$139, 9), 'NYC FMR'!F$2)</f>
        <v>3700</v>
      </c>
      <c r="J149" s="26">
        <f>IF(Table2476[[#This Row],[Payment Standard]]="Exception Payment Standard", VLOOKUP($A149, 'Hi-Opp only SAFMR'!$A$1:$M$139, 10), 'NYC FMR'!G$2)</f>
        <v>4255</v>
      </c>
      <c r="K149" s="26">
        <f>IF(Table2476[[#This Row],[Payment Standard]]="Exception Payment Standard", VLOOKUP($A149, 'Hi-Opp only SAFMR'!$A$1:$M$139, 11), 'NYC FMR'!H$2)</f>
        <v>4810</v>
      </c>
      <c r="L149" s="26">
        <f>IF(Table2476[[#This Row],[Payment Standard]]="Exception Payment Standard", VLOOKUP($A149, 'Hi-Opp only SAFMR'!$A$1:$M$139, 12), 'NYC FMR'!I$2)</f>
        <v>5365</v>
      </c>
      <c r="M149" s="26">
        <f>IF(Table2476[[#This Row],[Payment Standard]]="Exception Payment Standard", VLOOKUP($A149, 'Hi-Opp only SAFMR'!$A$1:$M$139, 13), 'NYC FMR'!J$2)</f>
        <v>5920</v>
      </c>
    </row>
    <row r="150" spans="1:13" x14ac:dyDescent="0.25">
      <c r="A150" s="25">
        <v>11233</v>
      </c>
      <c r="B150" s="25"/>
      <c r="C150" s="25" t="str">
        <f>IF(Table2476[[#This Row],[High Opportunity]]="High Opportunity", VLOOKUP(A150, 'Hi-Opp only SAFMR'!$A$1:$M$139, 3), "Payment Standard")</f>
        <v>Payment Standard</v>
      </c>
      <c r="D150" s="26">
        <f>IF(Table2476[[#This Row],[Payment Standard]]="Exception Payment Standard", VLOOKUP($A150, 'Hi-Opp only SAFMR'!$A$1:$M$139, 4), 'NYC FMR'!A$2)</f>
        <v>1789</v>
      </c>
      <c r="E150" s="26">
        <f>IF(Table2476[[#This Row],[Payment Standard]]="Exception Payment Standard", VLOOKUP($A150, 'Hi-Opp only SAFMR'!$A$1:$M$139, 5), 'NYC FMR'!B$2)</f>
        <v>2386</v>
      </c>
      <c r="F150" s="26">
        <f>IF(Table2476[[#This Row],[Payment Standard]]="Exception Payment Standard", VLOOKUP($A150, 'Hi-Opp only SAFMR'!$A$1:$M$139, 6), 'NYC FMR'!C$2)</f>
        <v>2451</v>
      </c>
      <c r="G150" s="26">
        <f>IF(Table2476[[#This Row],[Payment Standard]]="Exception Payment Standard", VLOOKUP($A150, 'Hi-Opp only SAFMR'!$A$1:$M$139, 7), 'NYC FMR'!D$2)</f>
        <v>2752</v>
      </c>
      <c r="H150" s="26">
        <f>IF(Table2476[[#This Row],[Payment Standard]]="Exception Payment Standard", VLOOKUP($A150, 'Hi-Opp only SAFMR'!$A$1:$M$139, 8), 'NYC FMR'!E$2)</f>
        <v>3434</v>
      </c>
      <c r="I150" s="26">
        <f>IF(Table2476[[#This Row],[Payment Standard]]="Exception Payment Standard", VLOOKUP($A150, 'Hi-Opp only SAFMR'!$A$1:$M$139, 9), 'NYC FMR'!F$2)</f>
        <v>3700</v>
      </c>
      <c r="J150" s="26">
        <f>IF(Table2476[[#This Row],[Payment Standard]]="Exception Payment Standard", VLOOKUP($A150, 'Hi-Opp only SAFMR'!$A$1:$M$139, 10), 'NYC FMR'!G$2)</f>
        <v>4255</v>
      </c>
      <c r="K150" s="26">
        <f>IF(Table2476[[#This Row],[Payment Standard]]="Exception Payment Standard", VLOOKUP($A150, 'Hi-Opp only SAFMR'!$A$1:$M$139, 11), 'NYC FMR'!H$2)</f>
        <v>4810</v>
      </c>
      <c r="L150" s="26">
        <f>IF(Table2476[[#This Row],[Payment Standard]]="Exception Payment Standard", VLOOKUP($A150, 'Hi-Opp only SAFMR'!$A$1:$M$139, 12), 'NYC FMR'!I$2)</f>
        <v>5365</v>
      </c>
      <c r="M150" s="26">
        <f>IF(Table2476[[#This Row],[Payment Standard]]="Exception Payment Standard", VLOOKUP($A150, 'Hi-Opp only SAFMR'!$A$1:$M$139, 13), 'NYC FMR'!J$2)</f>
        <v>5920</v>
      </c>
    </row>
    <row r="151" spans="1:13" x14ac:dyDescent="0.25">
      <c r="A151" s="25">
        <v>11234</v>
      </c>
      <c r="B151" s="25" t="s">
        <v>2</v>
      </c>
      <c r="C151" s="25" t="str">
        <f>IF(Table2476[[#This Row],[High Opportunity]]="High Opportunity", VLOOKUP(A151, 'Hi-Opp only SAFMR'!$A$1:$M$139, 3), "Payment Standard")</f>
        <v>HPD Exception Payment Standard</v>
      </c>
      <c r="D151" s="26">
        <f>IF(Table2476[[#This Row],[Payment Standard]]="Exception Payment Standard", VLOOKUP($A151, 'Hi-Opp only SAFMR'!$A$1:$M$139, 4), 'NYC FMR'!A$2)</f>
        <v>1789</v>
      </c>
      <c r="E151" s="26">
        <f>IF(Table2476[[#This Row],[Payment Standard]]="Exception Payment Standard", VLOOKUP($A151, 'Hi-Opp only SAFMR'!$A$1:$M$139, 5), 'NYC FMR'!B$2)</f>
        <v>2386</v>
      </c>
      <c r="F151" s="26">
        <f>IF(Table2476[[#This Row],[Payment Standard]]="Exception Payment Standard", VLOOKUP($A151, 'Hi-Opp only SAFMR'!$A$1:$M$139, 6), 'NYC FMR'!C$2)</f>
        <v>2451</v>
      </c>
      <c r="G151" s="26">
        <f>IF(Table2476[[#This Row],[Payment Standard]]="Exception Payment Standard", VLOOKUP($A151, 'Hi-Opp only SAFMR'!$A$1:$M$139, 7), 'NYC FMR'!D$2)</f>
        <v>2752</v>
      </c>
      <c r="H151" s="26">
        <f>IF(Table2476[[#This Row],[Payment Standard]]="Exception Payment Standard", VLOOKUP($A151, 'Hi-Opp only SAFMR'!$A$1:$M$139, 8), 'NYC FMR'!E$2)</f>
        <v>3434</v>
      </c>
      <c r="I151" s="26">
        <f>IF(Table2476[[#This Row],[Payment Standard]]="Exception Payment Standard", VLOOKUP($A151, 'Hi-Opp only SAFMR'!$A$1:$M$139, 9), 'NYC FMR'!F$2)</f>
        <v>3700</v>
      </c>
      <c r="J151" s="26">
        <f>IF(Table2476[[#This Row],[Payment Standard]]="Exception Payment Standard", VLOOKUP($A151, 'Hi-Opp only SAFMR'!$A$1:$M$139, 10), 'NYC FMR'!G$2)</f>
        <v>4255</v>
      </c>
      <c r="K151" s="26">
        <f>IF(Table2476[[#This Row],[Payment Standard]]="Exception Payment Standard", VLOOKUP($A151, 'Hi-Opp only SAFMR'!$A$1:$M$139, 11), 'NYC FMR'!H$2)</f>
        <v>4810</v>
      </c>
      <c r="L151" s="26">
        <f>IF(Table2476[[#This Row],[Payment Standard]]="Exception Payment Standard", VLOOKUP($A151, 'Hi-Opp only SAFMR'!$A$1:$M$139, 12), 'NYC FMR'!I$2)</f>
        <v>5365</v>
      </c>
      <c r="M151" s="26">
        <f>IF(Table2476[[#This Row],[Payment Standard]]="Exception Payment Standard", VLOOKUP($A151, 'Hi-Opp only SAFMR'!$A$1:$M$139, 13), 'NYC FMR'!J$2)</f>
        <v>5920</v>
      </c>
    </row>
    <row r="152" spans="1:13" x14ac:dyDescent="0.25">
      <c r="A152" s="25">
        <v>11235</v>
      </c>
      <c r="B152" s="25" t="s">
        <v>2</v>
      </c>
      <c r="C152" s="25" t="str">
        <f>IF(Table2476[[#This Row],[High Opportunity]]="High Opportunity", VLOOKUP(A152, 'Hi-Opp only SAFMR'!$A$1:$M$139, 3), "Payment Standard")</f>
        <v>HPD Exception Payment Standard</v>
      </c>
      <c r="D152" s="26">
        <f>IF(Table2476[[#This Row],[Payment Standard]]="Exception Payment Standard", VLOOKUP($A152, 'Hi-Opp only SAFMR'!$A$1:$M$139, 4), 'NYC FMR'!A$2)</f>
        <v>1789</v>
      </c>
      <c r="E152" s="26">
        <f>IF(Table2476[[#This Row],[Payment Standard]]="Exception Payment Standard", VLOOKUP($A152, 'Hi-Opp only SAFMR'!$A$1:$M$139, 5), 'NYC FMR'!B$2)</f>
        <v>2386</v>
      </c>
      <c r="F152" s="26">
        <f>IF(Table2476[[#This Row],[Payment Standard]]="Exception Payment Standard", VLOOKUP($A152, 'Hi-Opp only SAFMR'!$A$1:$M$139, 6), 'NYC FMR'!C$2)</f>
        <v>2451</v>
      </c>
      <c r="G152" s="26">
        <f>IF(Table2476[[#This Row],[Payment Standard]]="Exception Payment Standard", VLOOKUP($A152, 'Hi-Opp only SAFMR'!$A$1:$M$139, 7), 'NYC FMR'!D$2)</f>
        <v>2752</v>
      </c>
      <c r="H152" s="26">
        <f>IF(Table2476[[#This Row],[Payment Standard]]="Exception Payment Standard", VLOOKUP($A152, 'Hi-Opp only SAFMR'!$A$1:$M$139, 8), 'NYC FMR'!E$2)</f>
        <v>3434</v>
      </c>
      <c r="I152" s="26">
        <f>IF(Table2476[[#This Row],[Payment Standard]]="Exception Payment Standard", VLOOKUP($A152, 'Hi-Opp only SAFMR'!$A$1:$M$139, 9), 'NYC FMR'!F$2)</f>
        <v>3700</v>
      </c>
      <c r="J152" s="26">
        <f>IF(Table2476[[#This Row],[Payment Standard]]="Exception Payment Standard", VLOOKUP($A152, 'Hi-Opp only SAFMR'!$A$1:$M$139, 10), 'NYC FMR'!G$2)</f>
        <v>4255</v>
      </c>
      <c r="K152" s="26">
        <f>IF(Table2476[[#This Row],[Payment Standard]]="Exception Payment Standard", VLOOKUP($A152, 'Hi-Opp only SAFMR'!$A$1:$M$139, 11), 'NYC FMR'!H$2)</f>
        <v>4810</v>
      </c>
      <c r="L152" s="26">
        <f>IF(Table2476[[#This Row],[Payment Standard]]="Exception Payment Standard", VLOOKUP($A152, 'Hi-Opp only SAFMR'!$A$1:$M$139, 12), 'NYC FMR'!I$2)</f>
        <v>5365</v>
      </c>
      <c r="M152" s="26">
        <f>IF(Table2476[[#This Row],[Payment Standard]]="Exception Payment Standard", VLOOKUP($A152, 'Hi-Opp only SAFMR'!$A$1:$M$139, 13), 'NYC FMR'!J$2)</f>
        <v>5920</v>
      </c>
    </row>
    <row r="153" spans="1:13" x14ac:dyDescent="0.25">
      <c r="A153" s="25">
        <v>11236</v>
      </c>
      <c r="B153" s="25"/>
      <c r="C153" s="25" t="str">
        <f>IF(Table2476[[#This Row],[High Opportunity]]="High Opportunity", VLOOKUP(A153, 'Hi-Opp only SAFMR'!$A$1:$M$139, 3), "Payment Standard")</f>
        <v>Payment Standard</v>
      </c>
      <c r="D153" s="26">
        <f>IF(Table2476[[#This Row],[Payment Standard]]="Exception Payment Standard", VLOOKUP($A153, 'Hi-Opp only SAFMR'!$A$1:$M$139, 4), 'NYC FMR'!A$2)</f>
        <v>1789</v>
      </c>
      <c r="E153" s="26">
        <f>IF(Table2476[[#This Row],[Payment Standard]]="Exception Payment Standard", VLOOKUP($A153, 'Hi-Opp only SAFMR'!$A$1:$M$139, 5), 'NYC FMR'!B$2)</f>
        <v>2386</v>
      </c>
      <c r="F153" s="26">
        <f>IF(Table2476[[#This Row],[Payment Standard]]="Exception Payment Standard", VLOOKUP($A153, 'Hi-Opp only SAFMR'!$A$1:$M$139, 6), 'NYC FMR'!C$2)</f>
        <v>2451</v>
      </c>
      <c r="G153" s="26">
        <f>IF(Table2476[[#This Row],[Payment Standard]]="Exception Payment Standard", VLOOKUP($A153, 'Hi-Opp only SAFMR'!$A$1:$M$139, 7), 'NYC FMR'!D$2)</f>
        <v>2752</v>
      </c>
      <c r="H153" s="26">
        <f>IF(Table2476[[#This Row],[Payment Standard]]="Exception Payment Standard", VLOOKUP($A153, 'Hi-Opp only SAFMR'!$A$1:$M$139, 8), 'NYC FMR'!E$2)</f>
        <v>3434</v>
      </c>
      <c r="I153" s="26">
        <f>IF(Table2476[[#This Row],[Payment Standard]]="Exception Payment Standard", VLOOKUP($A153, 'Hi-Opp only SAFMR'!$A$1:$M$139, 9), 'NYC FMR'!F$2)</f>
        <v>3700</v>
      </c>
      <c r="J153" s="26">
        <f>IF(Table2476[[#This Row],[Payment Standard]]="Exception Payment Standard", VLOOKUP($A153, 'Hi-Opp only SAFMR'!$A$1:$M$139, 10), 'NYC FMR'!G$2)</f>
        <v>4255</v>
      </c>
      <c r="K153" s="26">
        <f>IF(Table2476[[#This Row],[Payment Standard]]="Exception Payment Standard", VLOOKUP($A153, 'Hi-Opp only SAFMR'!$A$1:$M$139, 11), 'NYC FMR'!H$2)</f>
        <v>4810</v>
      </c>
      <c r="L153" s="26">
        <f>IF(Table2476[[#This Row],[Payment Standard]]="Exception Payment Standard", VLOOKUP($A153, 'Hi-Opp only SAFMR'!$A$1:$M$139, 12), 'NYC FMR'!I$2)</f>
        <v>5365</v>
      </c>
      <c r="M153" s="26">
        <f>IF(Table2476[[#This Row],[Payment Standard]]="Exception Payment Standard", VLOOKUP($A153, 'Hi-Opp only SAFMR'!$A$1:$M$139, 13), 'NYC FMR'!J$2)</f>
        <v>5920</v>
      </c>
    </row>
    <row r="154" spans="1:13" x14ac:dyDescent="0.25">
      <c r="A154" s="25">
        <v>11237</v>
      </c>
      <c r="B154" s="25"/>
      <c r="C154" s="25" t="str">
        <f>IF(Table2476[[#This Row],[High Opportunity]]="High Opportunity", VLOOKUP(A154, 'Hi-Opp only SAFMR'!$A$1:$M$139, 3), "Payment Standard")</f>
        <v>Payment Standard</v>
      </c>
      <c r="D154" s="26">
        <f>IF(Table2476[[#This Row],[Payment Standard]]="Exception Payment Standard", VLOOKUP($A154, 'Hi-Opp only SAFMR'!$A$1:$M$139, 4), 'NYC FMR'!A$2)</f>
        <v>1789</v>
      </c>
      <c r="E154" s="26">
        <f>IF(Table2476[[#This Row],[Payment Standard]]="Exception Payment Standard", VLOOKUP($A154, 'Hi-Opp only SAFMR'!$A$1:$M$139, 5), 'NYC FMR'!B$2)</f>
        <v>2386</v>
      </c>
      <c r="F154" s="26">
        <f>IF(Table2476[[#This Row],[Payment Standard]]="Exception Payment Standard", VLOOKUP($A154, 'Hi-Opp only SAFMR'!$A$1:$M$139, 6), 'NYC FMR'!C$2)</f>
        <v>2451</v>
      </c>
      <c r="G154" s="26">
        <f>IF(Table2476[[#This Row],[Payment Standard]]="Exception Payment Standard", VLOOKUP($A154, 'Hi-Opp only SAFMR'!$A$1:$M$139, 7), 'NYC FMR'!D$2)</f>
        <v>2752</v>
      </c>
      <c r="H154" s="26">
        <f>IF(Table2476[[#This Row],[Payment Standard]]="Exception Payment Standard", VLOOKUP($A154, 'Hi-Opp only SAFMR'!$A$1:$M$139, 8), 'NYC FMR'!E$2)</f>
        <v>3434</v>
      </c>
      <c r="I154" s="26">
        <f>IF(Table2476[[#This Row],[Payment Standard]]="Exception Payment Standard", VLOOKUP($A154, 'Hi-Opp only SAFMR'!$A$1:$M$139, 9), 'NYC FMR'!F$2)</f>
        <v>3700</v>
      </c>
      <c r="J154" s="26">
        <f>IF(Table2476[[#This Row],[Payment Standard]]="Exception Payment Standard", VLOOKUP($A154, 'Hi-Opp only SAFMR'!$A$1:$M$139, 10), 'NYC FMR'!G$2)</f>
        <v>4255</v>
      </c>
      <c r="K154" s="26">
        <f>IF(Table2476[[#This Row],[Payment Standard]]="Exception Payment Standard", VLOOKUP($A154, 'Hi-Opp only SAFMR'!$A$1:$M$139, 11), 'NYC FMR'!H$2)</f>
        <v>4810</v>
      </c>
      <c r="L154" s="26">
        <f>IF(Table2476[[#This Row],[Payment Standard]]="Exception Payment Standard", VLOOKUP($A154, 'Hi-Opp only SAFMR'!$A$1:$M$139, 12), 'NYC FMR'!I$2)</f>
        <v>5365</v>
      </c>
      <c r="M154" s="26">
        <f>IF(Table2476[[#This Row],[Payment Standard]]="Exception Payment Standard", VLOOKUP($A154, 'Hi-Opp only SAFMR'!$A$1:$M$139, 13), 'NYC FMR'!J$2)</f>
        <v>5920</v>
      </c>
    </row>
    <row r="155" spans="1:13" x14ac:dyDescent="0.25">
      <c r="A155" s="25">
        <v>11238</v>
      </c>
      <c r="B155" s="25" t="s">
        <v>2</v>
      </c>
      <c r="C155" s="25" t="str">
        <f>IF(Table2476[[#This Row],[High Opportunity]]="High Opportunity", VLOOKUP(A155, 'Hi-Opp only SAFMR'!$A$1:$M$139, 3), "Payment Standard")</f>
        <v>Exception Payment Standard</v>
      </c>
      <c r="D155" s="26">
        <f>IF(Table2476[[#This Row],[Payment Standard]]="Exception Payment Standard", VLOOKUP($A155, 'Hi-Opp only SAFMR'!$A$1:$M$139, 4), 'NYC FMR'!A$2)</f>
        <v>2235</v>
      </c>
      <c r="E155" s="26">
        <f>IF(Table2476[[#This Row],[Payment Standard]]="Exception Payment Standard", VLOOKUP($A155, 'Hi-Opp only SAFMR'!$A$1:$M$139, 5), 'NYC FMR'!B$2)</f>
        <v>2980</v>
      </c>
      <c r="F155" s="26">
        <f>IF(Table2476[[#This Row],[Payment Standard]]="Exception Payment Standard", VLOOKUP($A155, 'Hi-Opp only SAFMR'!$A$1:$M$139, 6), 'NYC FMR'!C$2)</f>
        <v>3060</v>
      </c>
      <c r="G155" s="26">
        <f>IF(Table2476[[#This Row],[Payment Standard]]="Exception Payment Standard", VLOOKUP($A155, 'Hi-Opp only SAFMR'!$A$1:$M$139, 7), 'NYC FMR'!D$2)</f>
        <v>3440</v>
      </c>
      <c r="H155" s="26">
        <f>IF(Table2476[[#This Row],[Payment Standard]]="Exception Payment Standard", VLOOKUP($A155, 'Hi-Opp only SAFMR'!$A$1:$M$139, 8), 'NYC FMR'!E$2)</f>
        <v>4290</v>
      </c>
      <c r="I155" s="26">
        <f>IF(Table2476[[#This Row],[Payment Standard]]="Exception Payment Standard", VLOOKUP($A155, 'Hi-Opp only SAFMR'!$A$1:$M$139, 9), 'NYC FMR'!F$2)</f>
        <v>4620</v>
      </c>
      <c r="J155" s="26">
        <f>IF(Table2476[[#This Row],[Payment Standard]]="Exception Payment Standard", VLOOKUP($A155, 'Hi-Opp only SAFMR'!$A$1:$M$139, 10), 'NYC FMR'!G$2)</f>
        <v>5313</v>
      </c>
      <c r="K155" s="26">
        <f>IF(Table2476[[#This Row],[Payment Standard]]="Exception Payment Standard", VLOOKUP($A155, 'Hi-Opp only SAFMR'!$A$1:$M$139, 11), 'NYC FMR'!H$2)</f>
        <v>6006</v>
      </c>
      <c r="L155" s="26">
        <f>IF(Table2476[[#This Row],[Payment Standard]]="Exception Payment Standard", VLOOKUP($A155, 'Hi-Opp only SAFMR'!$A$1:$M$139, 12), 'NYC FMR'!I$2)</f>
        <v>6699</v>
      </c>
      <c r="M155" s="26">
        <f>IF(Table2476[[#This Row],[Payment Standard]]="Exception Payment Standard", VLOOKUP($A155, 'Hi-Opp only SAFMR'!$A$1:$M$139, 13), 'NYC FMR'!J$2)</f>
        <v>7392</v>
      </c>
    </row>
    <row r="156" spans="1:13" x14ac:dyDescent="0.25">
      <c r="A156" s="25">
        <v>11239</v>
      </c>
      <c r="B156" s="25"/>
      <c r="C156" s="25" t="str">
        <f>IF(Table2476[[#This Row],[High Opportunity]]="High Opportunity", VLOOKUP(A156, 'Hi-Opp only SAFMR'!$A$1:$M$139, 3), "Payment Standard")</f>
        <v>Payment Standard</v>
      </c>
      <c r="D156" s="26">
        <f>IF(Table2476[[#This Row],[Payment Standard]]="Exception Payment Standard", VLOOKUP($A156, 'Hi-Opp only SAFMR'!$A$1:$M$139, 4), 'NYC FMR'!A$2)</f>
        <v>1789</v>
      </c>
      <c r="E156" s="26">
        <f>IF(Table2476[[#This Row],[Payment Standard]]="Exception Payment Standard", VLOOKUP($A156, 'Hi-Opp only SAFMR'!$A$1:$M$139, 5), 'NYC FMR'!B$2)</f>
        <v>2386</v>
      </c>
      <c r="F156" s="26">
        <f>IF(Table2476[[#This Row],[Payment Standard]]="Exception Payment Standard", VLOOKUP($A156, 'Hi-Opp only SAFMR'!$A$1:$M$139, 6), 'NYC FMR'!C$2)</f>
        <v>2451</v>
      </c>
      <c r="G156" s="26">
        <f>IF(Table2476[[#This Row],[Payment Standard]]="Exception Payment Standard", VLOOKUP($A156, 'Hi-Opp only SAFMR'!$A$1:$M$139, 7), 'NYC FMR'!D$2)</f>
        <v>2752</v>
      </c>
      <c r="H156" s="26">
        <f>IF(Table2476[[#This Row],[Payment Standard]]="Exception Payment Standard", VLOOKUP($A156, 'Hi-Opp only SAFMR'!$A$1:$M$139, 8), 'NYC FMR'!E$2)</f>
        <v>3434</v>
      </c>
      <c r="I156" s="26">
        <f>IF(Table2476[[#This Row],[Payment Standard]]="Exception Payment Standard", VLOOKUP($A156, 'Hi-Opp only SAFMR'!$A$1:$M$139, 9), 'NYC FMR'!F$2)</f>
        <v>3700</v>
      </c>
      <c r="J156" s="26">
        <f>IF(Table2476[[#This Row],[Payment Standard]]="Exception Payment Standard", VLOOKUP($A156, 'Hi-Opp only SAFMR'!$A$1:$M$139, 10), 'NYC FMR'!G$2)</f>
        <v>4255</v>
      </c>
      <c r="K156" s="26">
        <f>IF(Table2476[[#This Row],[Payment Standard]]="Exception Payment Standard", VLOOKUP($A156, 'Hi-Opp only SAFMR'!$A$1:$M$139, 11), 'NYC FMR'!H$2)</f>
        <v>4810</v>
      </c>
      <c r="L156" s="26">
        <f>IF(Table2476[[#This Row],[Payment Standard]]="Exception Payment Standard", VLOOKUP($A156, 'Hi-Opp only SAFMR'!$A$1:$M$139, 12), 'NYC FMR'!I$2)</f>
        <v>5365</v>
      </c>
      <c r="M156" s="26">
        <f>IF(Table2476[[#This Row],[Payment Standard]]="Exception Payment Standard", VLOOKUP($A156, 'Hi-Opp only SAFMR'!$A$1:$M$139, 13), 'NYC FMR'!J$2)</f>
        <v>5920</v>
      </c>
    </row>
    <row r="157" spans="1:13" x14ac:dyDescent="0.25">
      <c r="A157" s="30">
        <v>11249</v>
      </c>
      <c r="B157" s="25" t="s">
        <v>2</v>
      </c>
      <c r="C157" s="25" t="str">
        <f>IF(Table2476[[#This Row],[High Opportunity]]="High Opportunity", VLOOKUP(A157, 'Hi-Opp only SAFMR'!$A$1:$M$139, 3), "Payment Standard")</f>
        <v>HPD Exception Payment Standard</v>
      </c>
      <c r="D157" s="26">
        <f>IF(Table2476[[#This Row],[Payment Standard]]="Exception Payment Standard", VLOOKUP($A157, 'Hi-Opp only SAFMR'!$A$1:$M$139, 4), 'NYC FMR'!A$2)</f>
        <v>1789</v>
      </c>
      <c r="E157" s="26">
        <f>IF(Table2476[[#This Row],[Payment Standard]]="Exception Payment Standard", VLOOKUP($A157, 'Hi-Opp only SAFMR'!$A$1:$M$139, 5), 'NYC FMR'!B$2)</f>
        <v>2386</v>
      </c>
      <c r="F157" s="26">
        <f>IF(Table2476[[#This Row],[Payment Standard]]="Exception Payment Standard", VLOOKUP($A157, 'Hi-Opp only SAFMR'!$A$1:$M$139, 6), 'NYC FMR'!C$2)</f>
        <v>2451</v>
      </c>
      <c r="G157" s="26">
        <f>IF(Table2476[[#This Row],[Payment Standard]]="Exception Payment Standard", VLOOKUP($A157, 'Hi-Opp only SAFMR'!$A$1:$M$139, 7), 'NYC FMR'!D$2)</f>
        <v>2752</v>
      </c>
      <c r="H157" s="26">
        <f>IF(Table2476[[#This Row],[Payment Standard]]="Exception Payment Standard", VLOOKUP($A157, 'Hi-Opp only SAFMR'!$A$1:$M$139, 8), 'NYC FMR'!E$2)</f>
        <v>3434</v>
      </c>
      <c r="I157" s="26">
        <f>IF(Table2476[[#This Row],[Payment Standard]]="Exception Payment Standard", VLOOKUP($A157, 'Hi-Opp only SAFMR'!$A$1:$M$139, 9), 'NYC FMR'!F$2)</f>
        <v>3700</v>
      </c>
      <c r="J157" s="26">
        <f>IF(Table2476[[#This Row],[Payment Standard]]="Exception Payment Standard", VLOOKUP($A157, 'Hi-Opp only SAFMR'!$A$1:$M$139, 10), 'NYC FMR'!G$2)</f>
        <v>4255</v>
      </c>
      <c r="K157" s="26">
        <f>IF(Table2476[[#This Row],[Payment Standard]]="Exception Payment Standard", VLOOKUP($A157, 'Hi-Opp only SAFMR'!$A$1:$M$139, 11), 'NYC FMR'!H$2)</f>
        <v>4810</v>
      </c>
      <c r="L157" s="26">
        <f>IF(Table2476[[#This Row],[Payment Standard]]="Exception Payment Standard", VLOOKUP($A157, 'Hi-Opp only SAFMR'!$A$1:$M$139, 12), 'NYC FMR'!I$2)</f>
        <v>5365</v>
      </c>
      <c r="M157" s="26">
        <f>IF(Table2476[[#This Row],[Payment Standard]]="Exception Payment Standard", VLOOKUP($A157, 'Hi-Opp only SAFMR'!$A$1:$M$139, 13), 'NYC FMR'!J$2)</f>
        <v>5920</v>
      </c>
    </row>
    <row r="158" spans="1:13" x14ac:dyDescent="0.25">
      <c r="A158" s="25">
        <v>11351</v>
      </c>
      <c r="B158" s="25" t="s">
        <v>2</v>
      </c>
      <c r="C158" s="25" t="str">
        <f>IF(Table2476[[#This Row],[High Opportunity]]="High Opportunity", VLOOKUP(A158, 'Hi-Opp only SAFMR'!$A$1:$M$139, 3), "Payment Standard")</f>
        <v>Exception Payment Standard</v>
      </c>
      <c r="D158" s="26">
        <f>IF(Table2476[[#This Row],[Payment Standard]]="Exception Payment Standard", VLOOKUP($A158, 'Hi-Opp only SAFMR'!$A$1:$M$139, 4), 'NYC FMR'!A$2)</f>
        <v>1830</v>
      </c>
      <c r="E158" s="26">
        <f>IF(Table2476[[#This Row],[Payment Standard]]="Exception Payment Standard", VLOOKUP($A158, 'Hi-Opp only SAFMR'!$A$1:$M$139, 5), 'NYC FMR'!B$2)</f>
        <v>2440</v>
      </c>
      <c r="F158" s="26">
        <f>IF(Table2476[[#This Row],[Payment Standard]]="Exception Payment Standard", VLOOKUP($A158, 'Hi-Opp only SAFMR'!$A$1:$M$139, 6), 'NYC FMR'!C$2)</f>
        <v>2510</v>
      </c>
      <c r="G158" s="26">
        <f>IF(Table2476[[#This Row],[Payment Standard]]="Exception Payment Standard", VLOOKUP($A158, 'Hi-Opp only SAFMR'!$A$1:$M$139, 7), 'NYC FMR'!D$2)</f>
        <v>2820</v>
      </c>
      <c r="H158" s="26">
        <f>IF(Table2476[[#This Row],[Payment Standard]]="Exception Payment Standard", VLOOKUP($A158, 'Hi-Opp only SAFMR'!$A$1:$M$139, 8), 'NYC FMR'!E$2)</f>
        <v>3520</v>
      </c>
      <c r="I158" s="26">
        <f>IF(Table2476[[#This Row],[Payment Standard]]="Exception Payment Standard", VLOOKUP($A158, 'Hi-Opp only SAFMR'!$A$1:$M$139, 9), 'NYC FMR'!F$2)</f>
        <v>3790</v>
      </c>
      <c r="J158" s="26">
        <f>IF(Table2476[[#This Row],[Payment Standard]]="Exception Payment Standard", VLOOKUP($A158, 'Hi-Opp only SAFMR'!$A$1:$M$139, 10), 'NYC FMR'!G$2)</f>
        <v>4358.5</v>
      </c>
      <c r="K158" s="26">
        <f>IF(Table2476[[#This Row],[Payment Standard]]="Exception Payment Standard", VLOOKUP($A158, 'Hi-Opp only SAFMR'!$A$1:$M$139, 11), 'NYC FMR'!H$2)</f>
        <v>4927</v>
      </c>
      <c r="L158" s="26">
        <f>IF(Table2476[[#This Row],[Payment Standard]]="Exception Payment Standard", VLOOKUP($A158, 'Hi-Opp only SAFMR'!$A$1:$M$139, 12), 'NYC FMR'!I$2)</f>
        <v>5495.5</v>
      </c>
      <c r="M158" s="26">
        <f>IF(Table2476[[#This Row],[Payment Standard]]="Exception Payment Standard", VLOOKUP($A158, 'Hi-Opp only SAFMR'!$A$1:$M$139, 13), 'NYC FMR'!J$2)</f>
        <v>6064</v>
      </c>
    </row>
    <row r="159" spans="1:13" x14ac:dyDescent="0.25">
      <c r="A159" s="25">
        <v>11354</v>
      </c>
      <c r="B159" s="25" t="s">
        <v>2</v>
      </c>
      <c r="C159" s="25" t="str">
        <f>IF(Table2476[[#This Row],[High Opportunity]]="High Opportunity", VLOOKUP(A159, 'Hi-Opp only SAFMR'!$A$1:$M$139, 3), "Payment Standard")</f>
        <v>Exception Payment Standard</v>
      </c>
      <c r="D159" s="26">
        <f>IF(Table2476[[#This Row],[Payment Standard]]="Exception Payment Standard", VLOOKUP($A159, 'Hi-Opp only SAFMR'!$A$1:$M$139, 4), 'NYC FMR'!A$2)</f>
        <v>1792.5</v>
      </c>
      <c r="E159" s="26">
        <f>IF(Table2476[[#This Row],[Payment Standard]]="Exception Payment Standard", VLOOKUP($A159, 'Hi-Opp only SAFMR'!$A$1:$M$139, 5), 'NYC FMR'!B$2)</f>
        <v>2390</v>
      </c>
      <c r="F159" s="26">
        <f>IF(Table2476[[#This Row],[Payment Standard]]="Exception Payment Standard", VLOOKUP($A159, 'Hi-Opp only SAFMR'!$A$1:$M$139, 6), 'NYC FMR'!C$2)</f>
        <v>2460</v>
      </c>
      <c r="G159" s="26">
        <f>IF(Table2476[[#This Row],[Payment Standard]]="Exception Payment Standard", VLOOKUP($A159, 'Hi-Opp only SAFMR'!$A$1:$M$139, 7), 'NYC FMR'!D$2)</f>
        <v>2760</v>
      </c>
      <c r="H159" s="26">
        <f>IF(Table2476[[#This Row],[Payment Standard]]="Exception Payment Standard", VLOOKUP($A159, 'Hi-Opp only SAFMR'!$A$1:$M$139, 8), 'NYC FMR'!E$2)</f>
        <v>3440</v>
      </c>
      <c r="I159" s="26">
        <f>IF(Table2476[[#This Row],[Payment Standard]]="Exception Payment Standard", VLOOKUP($A159, 'Hi-Opp only SAFMR'!$A$1:$M$139, 9), 'NYC FMR'!F$2)</f>
        <v>3710</v>
      </c>
      <c r="J159" s="26">
        <f>IF(Table2476[[#This Row],[Payment Standard]]="Exception Payment Standard", VLOOKUP($A159, 'Hi-Opp only SAFMR'!$A$1:$M$139, 10), 'NYC FMR'!G$2)</f>
        <v>4266.5</v>
      </c>
      <c r="K159" s="26">
        <f>IF(Table2476[[#This Row],[Payment Standard]]="Exception Payment Standard", VLOOKUP($A159, 'Hi-Opp only SAFMR'!$A$1:$M$139, 11), 'NYC FMR'!H$2)</f>
        <v>4823</v>
      </c>
      <c r="L159" s="26">
        <f>IF(Table2476[[#This Row],[Payment Standard]]="Exception Payment Standard", VLOOKUP($A159, 'Hi-Opp only SAFMR'!$A$1:$M$139, 12), 'NYC FMR'!I$2)</f>
        <v>5379.5</v>
      </c>
      <c r="M159" s="26">
        <f>IF(Table2476[[#This Row],[Payment Standard]]="Exception Payment Standard", VLOOKUP($A159, 'Hi-Opp only SAFMR'!$A$1:$M$139, 13), 'NYC FMR'!J$2)</f>
        <v>5936</v>
      </c>
    </row>
    <row r="160" spans="1:13" x14ac:dyDescent="0.25">
      <c r="A160" s="25">
        <v>11355</v>
      </c>
      <c r="B160" s="25" t="s">
        <v>2</v>
      </c>
      <c r="C160" s="25" t="str">
        <f>IF(Table2476[[#This Row],[High Opportunity]]="High Opportunity", VLOOKUP(A160, 'Hi-Opp only SAFMR'!$A$1:$M$139, 3), "Payment Standard")</f>
        <v>HPD Exception Payment Standard</v>
      </c>
      <c r="D160" s="26">
        <f>IF(Table2476[[#This Row],[Payment Standard]]="Exception Payment Standard", VLOOKUP($A160, 'Hi-Opp only SAFMR'!$A$1:$M$139, 4), 'NYC FMR'!A$2)</f>
        <v>1789</v>
      </c>
      <c r="E160" s="26">
        <f>IF(Table2476[[#This Row],[Payment Standard]]="Exception Payment Standard", VLOOKUP($A160, 'Hi-Opp only SAFMR'!$A$1:$M$139, 5), 'NYC FMR'!B$2)</f>
        <v>2386</v>
      </c>
      <c r="F160" s="26">
        <f>IF(Table2476[[#This Row],[Payment Standard]]="Exception Payment Standard", VLOOKUP($A160, 'Hi-Opp only SAFMR'!$A$1:$M$139, 6), 'NYC FMR'!C$2)</f>
        <v>2451</v>
      </c>
      <c r="G160" s="26">
        <f>IF(Table2476[[#This Row],[Payment Standard]]="Exception Payment Standard", VLOOKUP($A160, 'Hi-Opp only SAFMR'!$A$1:$M$139, 7), 'NYC FMR'!D$2)</f>
        <v>2752</v>
      </c>
      <c r="H160" s="26">
        <f>IF(Table2476[[#This Row],[Payment Standard]]="Exception Payment Standard", VLOOKUP($A160, 'Hi-Opp only SAFMR'!$A$1:$M$139, 8), 'NYC FMR'!E$2)</f>
        <v>3434</v>
      </c>
      <c r="I160" s="26">
        <f>IF(Table2476[[#This Row],[Payment Standard]]="Exception Payment Standard", VLOOKUP($A160, 'Hi-Opp only SAFMR'!$A$1:$M$139, 9), 'NYC FMR'!F$2)</f>
        <v>3700</v>
      </c>
      <c r="J160" s="26">
        <f>IF(Table2476[[#This Row],[Payment Standard]]="Exception Payment Standard", VLOOKUP($A160, 'Hi-Opp only SAFMR'!$A$1:$M$139, 10), 'NYC FMR'!G$2)</f>
        <v>4255</v>
      </c>
      <c r="K160" s="26">
        <f>IF(Table2476[[#This Row],[Payment Standard]]="Exception Payment Standard", VLOOKUP($A160, 'Hi-Opp only SAFMR'!$A$1:$M$139, 11), 'NYC FMR'!H$2)</f>
        <v>4810</v>
      </c>
      <c r="L160" s="26">
        <f>IF(Table2476[[#This Row],[Payment Standard]]="Exception Payment Standard", VLOOKUP($A160, 'Hi-Opp only SAFMR'!$A$1:$M$139, 12), 'NYC FMR'!I$2)</f>
        <v>5365</v>
      </c>
      <c r="M160" s="26">
        <f>IF(Table2476[[#This Row],[Payment Standard]]="Exception Payment Standard", VLOOKUP($A160, 'Hi-Opp only SAFMR'!$A$1:$M$139, 13), 'NYC FMR'!J$2)</f>
        <v>5920</v>
      </c>
    </row>
    <row r="161" spans="1:13" x14ac:dyDescent="0.25">
      <c r="A161" s="25">
        <v>11356</v>
      </c>
      <c r="B161" s="25" t="s">
        <v>2</v>
      </c>
      <c r="C161" s="25" t="str">
        <f>IF(Table2476[[#This Row],[High Opportunity]]="High Opportunity", VLOOKUP(A161, 'Hi-Opp only SAFMR'!$A$1:$M$139, 3), "Payment Standard")</f>
        <v>Exception Payment Standard</v>
      </c>
      <c r="D161" s="26">
        <f>IF(Table2476[[#This Row],[Payment Standard]]="Exception Payment Standard", VLOOKUP($A161, 'Hi-Opp only SAFMR'!$A$1:$M$139, 4), 'NYC FMR'!A$2)</f>
        <v>1972.5</v>
      </c>
      <c r="E161" s="26">
        <f>IF(Table2476[[#This Row],[Payment Standard]]="Exception Payment Standard", VLOOKUP($A161, 'Hi-Opp only SAFMR'!$A$1:$M$139, 5), 'NYC FMR'!B$2)</f>
        <v>2630</v>
      </c>
      <c r="F161" s="26">
        <f>IF(Table2476[[#This Row],[Payment Standard]]="Exception Payment Standard", VLOOKUP($A161, 'Hi-Opp only SAFMR'!$A$1:$M$139, 6), 'NYC FMR'!C$2)</f>
        <v>2700</v>
      </c>
      <c r="G161" s="26">
        <f>IF(Table2476[[#This Row],[Payment Standard]]="Exception Payment Standard", VLOOKUP($A161, 'Hi-Opp only SAFMR'!$A$1:$M$139, 7), 'NYC FMR'!D$2)</f>
        <v>3030</v>
      </c>
      <c r="H161" s="26">
        <f>IF(Table2476[[#This Row],[Payment Standard]]="Exception Payment Standard", VLOOKUP($A161, 'Hi-Opp only SAFMR'!$A$1:$M$139, 8), 'NYC FMR'!E$2)</f>
        <v>3780</v>
      </c>
      <c r="I161" s="26">
        <f>IF(Table2476[[#This Row],[Payment Standard]]="Exception Payment Standard", VLOOKUP($A161, 'Hi-Opp only SAFMR'!$A$1:$M$139, 9), 'NYC FMR'!F$2)</f>
        <v>4070</v>
      </c>
      <c r="J161" s="26">
        <f>IF(Table2476[[#This Row],[Payment Standard]]="Exception Payment Standard", VLOOKUP($A161, 'Hi-Opp only SAFMR'!$A$1:$M$139, 10), 'NYC FMR'!G$2)</f>
        <v>4680.5</v>
      </c>
      <c r="K161" s="26">
        <f>IF(Table2476[[#This Row],[Payment Standard]]="Exception Payment Standard", VLOOKUP($A161, 'Hi-Opp only SAFMR'!$A$1:$M$139, 11), 'NYC FMR'!H$2)</f>
        <v>5291</v>
      </c>
      <c r="L161" s="26">
        <f>IF(Table2476[[#This Row],[Payment Standard]]="Exception Payment Standard", VLOOKUP($A161, 'Hi-Opp only SAFMR'!$A$1:$M$139, 12), 'NYC FMR'!I$2)</f>
        <v>5901.5</v>
      </c>
      <c r="M161" s="26">
        <f>IF(Table2476[[#This Row],[Payment Standard]]="Exception Payment Standard", VLOOKUP($A161, 'Hi-Opp only SAFMR'!$A$1:$M$139, 13), 'NYC FMR'!J$2)</f>
        <v>6512</v>
      </c>
    </row>
    <row r="162" spans="1:13" x14ac:dyDescent="0.25">
      <c r="A162" s="25">
        <v>11357</v>
      </c>
      <c r="B162" s="25" t="s">
        <v>2</v>
      </c>
      <c r="C162" s="25" t="str">
        <f>IF(Table2476[[#This Row],[High Opportunity]]="High Opportunity", VLOOKUP(A162, 'Hi-Opp only SAFMR'!$A$1:$M$139, 3), "Payment Standard")</f>
        <v>Exception Payment Standard</v>
      </c>
      <c r="D162" s="26">
        <f>IF(Table2476[[#This Row],[Payment Standard]]="Exception Payment Standard", VLOOKUP($A162, 'Hi-Opp only SAFMR'!$A$1:$M$139, 4), 'NYC FMR'!A$2)</f>
        <v>2025</v>
      </c>
      <c r="E162" s="26">
        <f>IF(Table2476[[#This Row],[Payment Standard]]="Exception Payment Standard", VLOOKUP($A162, 'Hi-Opp only SAFMR'!$A$1:$M$139, 5), 'NYC FMR'!B$2)</f>
        <v>2700</v>
      </c>
      <c r="F162" s="26">
        <f>IF(Table2476[[#This Row],[Payment Standard]]="Exception Payment Standard", VLOOKUP($A162, 'Hi-Opp only SAFMR'!$A$1:$M$139, 6), 'NYC FMR'!C$2)</f>
        <v>2770</v>
      </c>
      <c r="G162" s="26">
        <f>IF(Table2476[[#This Row],[Payment Standard]]="Exception Payment Standard", VLOOKUP($A162, 'Hi-Opp only SAFMR'!$A$1:$M$139, 7), 'NYC FMR'!D$2)</f>
        <v>3110</v>
      </c>
      <c r="H162" s="26">
        <f>IF(Table2476[[#This Row],[Payment Standard]]="Exception Payment Standard", VLOOKUP($A162, 'Hi-Opp only SAFMR'!$A$1:$M$139, 8), 'NYC FMR'!E$2)</f>
        <v>3880</v>
      </c>
      <c r="I162" s="26">
        <f>IF(Table2476[[#This Row],[Payment Standard]]="Exception Payment Standard", VLOOKUP($A162, 'Hi-Opp only SAFMR'!$A$1:$M$139, 9), 'NYC FMR'!F$2)</f>
        <v>4180</v>
      </c>
      <c r="J162" s="26">
        <f>IF(Table2476[[#This Row],[Payment Standard]]="Exception Payment Standard", VLOOKUP($A162, 'Hi-Opp only SAFMR'!$A$1:$M$139, 10), 'NYC FMR'!G$2)</f>
        <v>4807</v>
      </c>
      <c r="K162" s="26">
        <f>IF(Table2476[[#This Row],[Payment Standard]]="Exception Payment Standard", VLOOKUP($A162, 'Hi-Opp only SAFMR'!$A$1:$M$139, 11), 'NYC FMR'!H$2)</f>
        <v>5434</v>
      </c>
      <c r="L162" s="26">
        <f>IF(Table2476[[#This Row],[Payment Standard]]="Exception Payment Standard", VLOOKUP($A162, 'Hi-Opp only SAFMR'!$A$1:$M$139, 12), 'NYC FMR'!I$2)</f>
        <v>6061</v>
      </c>
      <c r="M162" s="26">
        <f>IF(Table2476[[#This Row],[Payment Standard]]="Exception Payment Standard", VLOOKUP($A162, 'Hi-Opp only SAFMR'!$A$1:$M$139, 13), 'NYC FMR'!J$2)</f>
        <v>6688</v>
      </c>
    </row>
    <row r="163" spans="1:13" x14ac:dyDescent="0.25">
      <c r="A163" s="25">
        <v>11358</v>
      </c>
      <c r="B163" s="25" t="s">
        <v>2</v>
      </c>
      <c r="C163" s="25" t="str">
        <f>IF(Table2476[[#This Row],[High Opportunity]]="High Opportunity", VLOOKUP(A163, 'Hi-Opp only SAFMR'!$A$1:$M$139, 3), "Payment Standard")</f>
        <v>Exception Payment Standard</v>
      </c>
      <c r="D163" s="26">
        <f>IF(Table2476[[#This Row],[Payment Standard]]="Exception Payment Standard", VLOOKUP($A163, 'Hi-Opp only SAFMR'!$A$1:$M$139, 4), 'NYC FMR'!A$2)</f>
        <v>1890</v>
      </c>
      <c r="E163" s="26">
        <f>IF(Table2476[[#This Row],[Payment Standard]]="Exception Payment Standard", VLOOKUP($A163, 'Hi-Opp only SAFMR'!$A$1:$M$139, 5), 'NYC FMR'!B$2)</f>
        <v>2520</v>
      </c>
      <c r="F163" s="26">
        <f>IF(Table2476[[#This Row],[Payment Standard]]="Exception Payment Standard", VLOOKUP($A163, 'Hi-Opp only SAFMR'!$A$1:$M$139, 6), 'NYC FMR'!C$2)</f>
        <v>2590</v>
      </c>
      <c r="G163" s="26">
        <f>IF(Table2476[[#This Row],[Payment Standard]]="Exception Payment Standard", VLOOKUP($A163, 'Hi-Opp only SAFMR'!$A$1:$M$139, 7), 'NYC FMR'!D$2)</f>
        <v>2910</v>
      </c>
      <c r="H163" s="26">
        <f>IF(Table2476[[#This Row],[Payment Standard]]="Exception Payment Standard", VLOOKUP($A163, 'Hi-Opp only SAFMR'!$A$1:$M$139, 8), 'NYC FMR'!E$2)</f>
        <v>3630</v>
      </c>
      <c r="I163" s="26">
        <f>IF(Table2476[[#This Row],[Payment Standard]]="Exception Payment Standard", VLOOKUP($A163, 'Hi-Opp only SAFMR'!$A$1:$M$139, 9), 'NYC FMR'!F$2)</f>
        <v>3910</v>
      </c>
      <c r="J163" s="26">
        <f>IF(Table2476[[#This Row],[Payment Standard]]="Exception Payment Standard", VLOOKUP($A163, 'Hi-Opp only SAFMR'!$A$1:$M$139, 10), 'NYC FMR'!G$2)</f>
        <v>4496.5</v>
      </c>
      <c r="K163" s="26">
        <f>IF(Table2476[[#This Row],[Payment Standard]]="Exception Payment Standard", VLOOKUP($A163, 'Hi-Opp only SAFMR'!$A$1:$M$139, 11), 'NYC FMR'!H$2)</f>
        <v>5083</v>
      </c>
      <c r="L163" s="26">
        <f>IF(Table2476[[#This Row],[Payment Standard]]="Exception Payment Standard", VLOOKUP($A163, 'Hi-Opp only SAFMR'!$A$1:$M$139, 12), 'NYC FMR'!I$2)</f>
        <v>5669.5</v>
      </c>
      <c r="M163" s="26">
        <f>IF(Table2476[[#This Row],[Payment Standard]]="Exception Payment Standard", VLOOKUP($A163, 'Hi-Opp only SAFMR'!$A$1:$M$139, 13), 'NYC FMR'!J$2)</f>
        <v>6256</v>
      </c>
    </row>
    <row r="164" spans="1:13" x14ac:dyDescent="0.25">
      <c r="A164" s="25">
        <v>11359</v>
      </c>
      <c r="B164" s="25" t="s">
        <v>2</v>
      </c>
      <c r="C164" s="25" t="str">
        <f>IF(Table2476[[#This Row],[High Opportunity]]="High Opportunity", VLOOKUP(A164, 'Hi-Opp only SAFMR'!$A$1:$M$139, 3), "Payment Standard")</f>
        <v>Exception Payment Standard</v>
      </c>
      <c r="D164" s="26">
        <f>IF(Table2476[[#This Row],[Payment Standard]]="Exception Payment Standard", VLOOKUP($A164, 'Hi-Opp only SAFMR'!$A$1:$M$139, 4), 'NYC FMR'!A$2)</f>
        <v>1830</v>
      </c>
      <c r="E164" s="26">
        <f>IF(Table2476[[#This Row],[Payment Standard]]="Exception Payment Standard", VLOOKUP($A164, 'Hi-Opp only SAFMR'!$A$1:$M$139, 5), 'NYC FMR'!B$2)</f>
        <v>2440</v>
      </c>
      <c r="F164" s="26">
        <f>IF(Table2476[[#This Row],[Payment Standard]]="Exception Payment Standard", VLOOKUP($A164, 'Hi-Opp only SAFMR'!$A$1:$M$139, 6), 'NYC FMR'!C$2)</f>
        <v>2510</v>
      </c>
      <c r="G164" s="26">
        <f>IF(Table2476[[#This Row],[Payment Standard]]="Exception Payment Standard", VLOOKUP($A164, 'Hi-Opp only SAFMR'!$A$1:$M$139, 7), 'NYC FMR'!D$2)</f>
        <v>2820</v>
      </c>
      <c r="H164" s="26">
        <f>IF(Table2476[[#This Row],[Payment Standard]]="Exception Payment Standard", VLOOKUP($A164, 'Hi-Opp only SAFMR'!$A$1:$M$139, 8), 'NYC FMR'!E$2)</f>
        <v>3520</v>
      </c>
      <c r="I164" s="26">
        <f>IF(Table2476[[#This Row],[Payment Standard]]="Exception Payment Standard", VLOOKUP($A164, 'Hi-Opp only SAFMR'!$A$1:$M$139, 9), 'NYC FMR'!F$2)</f>
        <v>3790</v>
      </c>
      <c r="J164" s="26">
        <f>IF(Table2476[[#This Row],[Payment Standard]]="Exception Payment Standard", VLOOKUP($A164, 'Hi-Opp only SAFMR'!$A$1:$M$139, 10), 'NYC FMR'!G$2)</f>
        <v>4358.5</v>
      </c>
      <c r="K164" s="26">
        <f>IF(Table2476[[#This Row],[Payment Standard]]="Exception Payment Standard", VLOOKUP($A164, 'Hi-Opp only SAFMR'!$A$1:$M$139, 11), 'NYC FMR'!H$2)</f>
        <v>4927</v>
      </c>
      <c r="L164" s="26">
        <f>IF(Table2476[[#This Row],[Payment Standard]]="Exception Payment Standard", VLOOKUP($A164, 'Hi-Opp only SAFMR'!$A$1:$M$139, 12), 'NYC FMR'!I$2)</f>
        <v>5495.5</v>
      </c>
      <c r="M164" s="26">
        <f>IF(Table2476[[#This Row],[Payment Standard]]="Exception Payment Standard", VLOOKUP($A164, 'Hi-Opp only SAFMR'!$A$1:$M$139, 13), 'NYC FMR'!J$2)</f>
        <v>6064</v>
      </c>
    </row>
    <row r="165" spans="1:13" x14ac:dyDescent="0.25">
      <c r="A165" s="25">
        <v>11360</v>
      </c>
      <c r="B165" s="25" t="s">
        <v>2</v>
      </c>
      <c r="C165" s="25" t="str">
        <f>IF(Table2476[[#This Row],[High Opportunity]]="High Opportunity", VLOOKUP(A165, 'Hi-Opp only SAFMR'!$A$1:$M$139, 3), "Payment Standard")</f>
        <v>Exception Payment Standard</v>
      </c>
      <c r="D165" s="26">
        <f>IF(Table2476[[#This Row],[Payment Standard]]="Exception Payment Standard", VLOOKUP($A165, 'Hi-Opp only SAFMR'!$A$1:$M$139, 4), 'NYC FMR'!A$2)</f>
        <v>2332.5</v>
      </c>
      <c r="E165" s="26">
        <f>IF(Table2476[[#This Row],[Payment Standard]]="Exception Payment Standard", VLOOKUP($A165, 'Hi-Opp only SAFMR'!$A$1:$M$139, 5), 'NYC FMR'!B$2)</f>
        <v>3110</v>
      </c>
      <c r="F165" s="26">
        <f>IF(Table2476[[#This Row],[Payment Standard]]="Exception Payment Standard", VLOOKUP($A165, 'Hi-Opp only SAFMR'!$A$1:$M$139, 6), 'NYC FMR'!C$2)</f>
        <v>3200</v>
      </c>
      <c r="G165" s="26">
        <f>IF(Table2476[[#This Row],[Payment Standard]]="Exception Payment Standard", VLOOKUP($A165, 'Hi-Opp only SAFMR'!$A$1:$M$139, 7), 'NYC FMR'!D$2)</f>
        <v>3590</v>
      </c>
      <c r="H165" s="26">
        <f>IF(Table2476[[#This Row],[Payment Standard]]="Exception Payment Standard", VLOOKUP($A165, 'Hi-Opp only SAFMR'!$A$1:$M$139, 8), 'NYC FMR'!E$2)</f>
        <v>4480</v>
      </c>
      <c r="I165" s="26">
        <f>IF(Table2476[[#This Row],[Payment Standard]]="Exception Payment Standard", VLOOKUP($A165, 'Hi-Opp only SAFMR'!$A$1:$M$139, 9), 'NYC FMR'!F$2)</f>
        <v>4830</v>
      </c>
      <c r="J165" s="26">
        <f>IF(Table2476[[#This Row],[Payment Standard]]="Exception Payment Standard", VLOOKUP($A165, 'Hi-Opp only SAFMR'!$A$1:$M$139, 10), 'NYC FMR'!G$2)</f>
        <v>5554.5</v>
      </c>
      <c r="K165" s="26">
        <f>IF(Table2476[[#This Row],[Payment Standard]]="Exception Payment Standard", VLOOKUP($A165, 'Hi-Opp only SAFMR'!$A$1:$M$139, 11), 'NYC FMR'!H$2)</f>
        <v>6279</v>
      </c>
      <c r="L165" s="26">
        <f>IF(Table2476[[#This Row],[Payment Standard]]="Exception Payment Standard", VLOOKUP($A165, 'Hi-Opp only SAFMR'!$A$1:$M$139, 12), 'NYC FMR'!I$2)</f>
        <v>7003.5</v>
      </c>
      <c r="M165" s="26">
        <f>IF(Table2476[[#This Row],[Payment Standard]]="Exception Payment Standard", VLOOKUP($A165, 'Hi-Opp only SAFMR'!$A$1:$M$139, 13), 'NYC FMR'!J$2)</f>
        <v>7728</v>
      </c>
    </row>
    <row r="166" spans="1:13" x14ac:dyDescent="0.25">
      <c r="A166" s="25">
        <v>11361</v>
      </c>
      <c r="B166" s="25" t="s">
        <v>2</v>
      </c>
      <c r="C166" s="25" t="str">
        <f>IF(Table2476[[#This Row],[High Opportunity]]="High Opportunity", VLOOKUP(A166, 'Hi-Opp only SAFMR'!$A$1:$M$139, 3), "Payment Standard")</f>
        <v>Exception Payment Standard</v>
      </c>
      <c r="D166" s="26">
        <f>IF(Table2476[[#This Row],[Payment Standard]]="Exception Payment Standard", VLOOKUP($A166, 'Hi-Opp only SAFMR'!$A$1:$M$139, 4), 'NYC FMR'!A$2)</f>
        <v>2122.5</v>
      </c>
      <c r="E166" s="26">
        <f>IF(Table2476[[#This Row],[Payment Standard]]="Exception Payment Standard", VLOOKUP($A166, 'Hi-Opp only SAFMR'!$A$1:$M$139, 5), 'NYC FMR'!B$2)</f>
        <v>2830</v>
      </c>
      <c r="F166" s="26">
        <f>IF(Table2476[[#This Row],[Payment Standard]]="Exception Payment Standard", VLOOKUP($A166, 'Hi-Opp only SAFMR'!$A$1:$M$139, 6), 'NYC FMR'!C$2)</f>
        <v>2900</v>
      </c>
      <c r="G166" s="26">
        <f>IF(Table2476[[#This Row],[Payment Standard]]="Exception Payment Standard", VLOOKUP($A166, 'Hi-Opp only SAFMR'!$A$1:$M$139, 7), 'NYC FMR'!D$2)</f>
        <v>3260</v>
      </c>
      <c r="H166" s="26">
        <f>IF(Table2476[[#This Row],[Payment Standard]]="Exception Payment Standard", VLOOKUP($A166, 'Hi-Opp only SAFMR'!$A$1:$M$139, 8), 'NYC FMR'!E$2)</f>
        <v>4070</v>
      </c>
      <c r="I166" s="26">
        <f>IF(Table2476[[#This Row],[Payment Standard]]="Exception Payment Standard", VLOOKUP($A166, 'Hi-Opp only SAFMR'!$A$1:$M$139, 9), 'NYC FMR'!F$2)</f>
        <v>4380</v>
      </c>
      <c r="J166" s="26">
        <f>IF(Table2476[[#This Row],[Payment Standard]]="Exception Payment Standard", VLOOKUP($A166, 'Hi-Opp only SAFMR'!$A$1:$M$139, 10), 'NYC FMR'!G$2)</f>
        <v>5037</v>
      </c>
      <c r="K166" s="26">
        <f>IF(Table2476[[#This Row],[Payment Standard]]="Exception Payment Standard", VLOOKUP($A166, 'Hi-Opp only SAFMR'!$A$1:$M$139, 11), 'NYC FMR'!H$2)</f>
        <v>5694</v>
      </c>
      <c r="L166" s="26">
        <f>IF(Table2476[[#This Row],[Payment Standard]]="Exception Payment Standard", VLOOKUP($A166, 'Hi-Opp only SAFMR'!$A$1:$M$139, 12), 'NYC FMR'!I$2)</f>
        <v>6351</v>
      </c>
      <c r="M166" s="26">
        <f>IF(Table2476[[#This Row],[Payment Standard]]="Exception Payment Standard", VLOOKUP($A166, 'Hi-Opp only SAFMR'!$A$1:$M$139, 13), 'NYC FMR'!J$2)</f>
        <v>7008</v>
      </c>
    </row>
    <row r="167" spans="1:13" x14ac:dyDescent="0.25">
      <c r="A167" s="25">
        <v>11362</v>
      </c>
      <c r="B167" s="25" t="s">
        <v>2</v>
      </c>
      <c r="C167" s="25" t="str">
        <f>IF(Table2476[[#This Row],[High Opportunity]]="High Opportunity", VLOOKUP(A167, 'Hi-Opp only SAFMR'!$A$1:$M$139, 3), "Payment Standard")</f>
        <v>Exception Payment Standard</v>
      </c>
      <c r="D167" s="26">
        <f>IF(Table2476[[#This Row],[Payment Standard]]="Exception Payment Standard", VLOOKUP($A167, 'Hi-Opp only SAFMR'!$A$1:$M$139, 4), 'NYC FMR'!A$2)</f>
        <v>2212.5</v>
      </c>
      <c r="E167" s="26">
        <f>IF(Table2476[[#This Row],[Payment Standard]]="Exception Payment Standard", VLOOKUP($A167, 'Hi-Opp only SAFMR'!$A$1:$M$139, 5), 'NYC FMR'!B$2)</f>
        <v>2950</v>
      </c>
      <c r="F167" s="26">
        <f>IF(Table2476[[#This Row],[Payment Standard]]="Exception Payment Standard", VLOOKUP($A167, 'Hi-Opp only SAFMR'!$A$1:$M$139, 6), 'NYC FMR'!C$2)</f>
        <v>3030</v>
      </c>
      <c r="G167" s="26">
        <f>IF(Table2476[[#This Row],[Payment Standard]]="Exception Payment Standard", VLOOKUP($A167, 'Hi-Opp only SAFMR'!$A$1:$M$139, 7), 'NYC FMR'!D$2)</f>
        <v>3400</v>
      </c>
      <c r="H167" s="26">
        <f>IF(Table2476[[#This Row],[Payment Standard]]="Exception Payment Standard", VLOOKUP($A167, 'Hi-Opp only SAFMR'!$A$1:$M$139, 8), 'NYC FMR'!E$2)</f>
        <v>4240</v>
      </c>
      <c r="I167" s="26">
        <f>IF(Table2476[[#This Row],[Payment Standard]]="Exception Payment Standard", VLOOKUP($A167, 'Hi-Opp only SAFMR'!$A$1:$M$139, 9), 'NYC FMR'!F$2)</f>
        <v>4570</v>
      </c>
      <c r="J167" s="26">
        <f>IF(Table2476[[#This Row],[Payment Standard]]="Exception Payment Standard", VLOOKUP($A167, 'Hi-Opp only SAFMR'!$A$1:$M$139, 10), 'NYC FMR'!G$2)</f>
        <v>5255.5</v>
      </c>
      <c r="K167" s="26">
        <f>IF(Table2476[[#This Row],[Payment Standard]]="Exception Payment Standard", VLOOKUP($A167, 'Hi-Opp only SAFMR'!$A$1:$M$139, 11), 'NYC FMR'!H$2)</f>
        <v>5941</v>
      </c>
      <c r="L167" s="26">
        <f>IF(Table2476[[#This Row],[Payment Standard]]="Exception Payment Standard", VLOOKUP($A167, 'Hi-Opp only SAFMR'!$A$1:$M$139, 12), 'NYC FMR'!I$2)</f>
        <v>6626.5</v>
      </c>
      <c r="M167" s="26">
        <f>IF(Table2476[[#This Row],[Payment Standard]]="Exception Payment Standard", VLOOKUP($A167, 'Hi-Opp only SAFMR'!$A$1:$M$139, 13), 'NYC FMR'!J$2)</f>
        <v>7312</v>
      </c>
    </row>
    <row r="168" spans="1:13" x14ac:dyDescent="0.25">
      <c r="A168" s="25">
        <v>11363</v>
      </c>
      <c r="B168" s="25" t="s">
        <v>2</v>
      </c>
      <c r="C168" s="25" t="str">
        <f>IF(Table2476[[#This Row],[High Opportunity]]="High Opportunity", VLOOKUP(A168, 'Hi-Opp only SAFMR'!$A$1:$M$139, 3), "Payment Standard")</f>
        <v>Exception Payment Standard</v>
      </c>
      <c r="D168" s="26">
        <f>IF(Table2476[[#This Row],[Payment Standard]]="Exception Payment Standard", VLOOKUP($A168, 'Hi-Opp only SAFMR'!$A$1:$M$139, 4), 'NYC FMR'!A$2)</f>
        <v>2325</v>
      </c>
      <c r="E168" s="26">
        <f>IF(Table2476[[#This Row],[Payment Standard]]="Exception Payment Standard", VLOOKUP($A168, 'Hi-Opp only SAFMR'!$A$1:$M$139, 5), 'NYC FMR'!B$2)</f>
        <v>3100</v>
      </c>
      <c r="F168" s="26">
        <f>IF(Table2476[[#This Row],[Payment Standard]]="Exception Payment Standard", VLOOKUP($A168, 'Hi-Opp only SAFMR'!$A$1:$M$139, 6), 'NYC FMR'!C$2)</f>
        <v>3190</v>
      </c>
      <c r="G168" s="26">
        <f>IF(Table2476[[#This Row],[Payment Standard]]="Exception Payment Standard", VLOOKUP($A168, 'Hi-Opp only SAFMR'!$A$1:$M$139, 7), 'NYC FMR'!D$2)</f>
        <v>3580</v>
      </c>
      <c r="H168" s="26">
        <f>IF(Table2476[[#This Row],[Payment Standard]]="Exception Payment Standard", VLOOKUP($A168, 'Hi-Opp only SAFMR'!$A$1:$M$139, 8), 'NYC FMR'!E$2)</f>
        <v>4470</v>
      </c>
      <c r="I168" s="26">
        <f>IF(Table2476[[#This Row],[Payment Standard]]="Exception Payment Standard", VLOOKUP($A168, 'Hi-Opp only SAFMR'!$A$1:$M$139, 9), 'NYC FMR'!F$2)</f>
        <v>4810</v>
      </c>
      <c r="J168" s="26">
        <f>IF(Table2476[[#This Row],[Payment Standard]]="Exception Payment Standard", VLOOKUP($A168, 'Hi-Opp only SAFMR'!$A$1:$M$139, 10), 'NYC FMR'!G$2)</f>
        <v>5531.5</v>
      </c>
      <c r="K168" s="26">
        <f>IF(Table2476[[#This Row],[Payment Standard]]="Exception Payment Standard", VLOOKUP($A168, 'Hi-Opp only SAFMR'!$A$1:$M$139, 11), 'NYC FMR'!H$2)</f>
        <v>6253</v>
      </c>
      <c r="L168" s="26">
        <f>IF(Table2476[[#This Row],[Payment Standard]]="Exception Payment Standard", VLOOKUP($A168, 'Hi-Opp only SAFMR'!$A$1:$M$139, 12), 'NYC FMR'!I$2)</f>
        <v>6974.5</v>
      </c>
      <c r="M168" s="26">
        <f>IF(Table2476[[#This Row],[Payment Standard]]="Exception Payment Standard", VLOOKUP($A168, 'Hi-Opp only SAFMR'!$A$1:$M$139, 13), 'NYC FMR'!J$2)</f>
        <v>7696</v>
      </c>
    </row>
    <row r="169" spans="1:13" x14ac:dyDescent="0.25">
      <c r="A169" s="25">
        <v>11364</v>
      </c>
      <c r="B169" s="25" t="s">
        <v>2</v>
      </c>
      <c r="C169" s="25" t="str">
        <f>IF(Table2476[[#This Row],[High Opportunity]]="High Opportunity", VLOOKUP(A169, 'Hi-Opp only SAFMR'!$A$1:$M$139, 3), "Payment Standard")</f>
        <v>Exception Payment Standard</v>
      </c>
      <c r="D169" s="26">
        <f>IF(Table2476[[#This Row],[Payment Standard]]="Exception Payment Standard", VLOOKUP($A169, 'Hi-Opp only SAFMR'!$A$1:$M$139, 4), 'NYC FMR'!A$2)</f>
        <v>2062.5</v>
      </c>
      <c r="E169" s="26">
        <f>IF(Table2476[[#This Row],[Payment Standard]]="Exception Payment Standard", VLOOKUP($A169, 'Hi-Opp only SAFMR'!$A$1:$M$139, 5), 'NYC FMR'!B$2)</f>
        <v>2750</v>
      </c>
      <c r="F169" s="26">
        <f>IF(Table2476[[#This Row],[Payment Standard]]="Exception Payment Standard", VLOOKUP($A169, 'Hi-Opp only SAFMR'!$A$1:$M$139, 6), 'NYC FMR'!C$2)</f>
        <v>2820</v>
      </c>
      <c r="G169" s="26">
        <f>IF(Table2476[[#This Row],[Payment Standard]]="Exception Payment Standard", VLOOKUP($A169, 'Hi-Opp only SAFMR'!$A$1:$M$139, 7), 'NYC FMR'!D$2)</f>
        <v>3170</v>
      </c>
      <c r="H169" s="26">
        <f>IF(Table2476[[#This Row],[Payment Standard]]="Exception Payment Standard", VLOOKUP($A169, 'Hi-Opp only SAFMR'!$A$1:$M$139, 8), 'NYC FMR'!E$2)</f>
        <v>3960</v>
      </c>
      <c r="I169" s="26">
        <f>IF(Table2476[[#This Row],[Payment Standard]]="Exception Payment Standard", VLOOKUP($A169, 'Hi-Opp only SAFMR'!$A$1:$M$139, 9), 'NYC FMR'!F$2)</f>
        <v>4260</v>
      </c>
      <c r="J169" s="26">
        <f>IF(Table2476[[#This Row],[Payment Standard]]="Exception Payment Standard", VLOOKUP($A169, 'Hi-Opp only SAFMR'!$A$1:$M$139, 10), 'NYC FMR'!G$2)</f>
        <v>4899</v>
      </c>
      <c r="K169" s="26">
        <f>IF(Table2476[[#This Row],[Payment Standard]]="Exception Payment Standard", VLOOKUP($A169, 'Hi-Opp only SAFMR'!$A$1:$M$139, 11), 'NYC FMR'!H$2)</f>
        <v>5538</v>
      </c>
      <c r="L169" s="26">
        <f>IF(Table2476[[#This Row],[Payment Standard]]="Exception Payment Standard", VLOOKUP($A169, 'Hi-Opp only SAFMR'!$A$1:$M$139, 12), 'NYC FMR'!I$2)</f>
        <v>6177</v>
      </c>
      <c r="M169" s="26">
        <f>IF(Table2476[[#This Row],[Payment Standard]]="Exception Payment Standard", VLOOKUP($A169, 'Hi-Opp only SAFMR'!$A$1:$M$139, 13), 'NYC FMR'!J$2)</f>
        <v>6816</v>
      </c>
    </row>
    <row r="170" spans="1:13" x14ac:dyDescent="0.25">
      <c r="A170" s="25">
        <v>11365</v>
      </c>
      <c r="B170" s="25" t="s">
        <v>2</v>
      </c>
      <c r="C170" s="25" t="str">
        <f>IF(Table2476[[#This Row],[High Opportunity]]="High Opportunity", VLOOKUP(A170, 'Hi-Opp only SAFMR'!$A$1:$M$139, 3), "Payment Standard")</f>
        <v>HPD Exception Payment Standard</v>
      </c>
      <c r="D170" s="26">
        <f>IF(Table2476[[#This Row],[Payment Standard]]="Exception Payment Standard", VLOOKUP($A170, 'Hi-Opp only SAFMR'!$A$1:$M$139, 4), 'NYC FMR'!A$2)</f>
        <v>1789</v>
      </c>
      <c r="E170" s="26">
        <f>IF(Table2476[[#This Row],[Payment Standard]]="Exception Payment Standard", VLOOKUP($A170, 'Hi-Opp only SAFMR'!$A$1:$M$139, 5), 'NYC FMR'!B$2)</f>
        <v>2386</v>
      </c>
      <c r="F170" s="26">
        <f>IF(Table2476[[#This Row],[Payment Standard]]="Exception Payment Standard", VLOOKUP($A170, 'Hi-Opp only SAFMR'!$A$1:$M$139, 6), 'NYC FMR'!C$2)</f>
        <v>2451</v>
      </c>
      <c r="G170" s="26">
        <f>IF(Table2476[[#This Row],[Payment Standard]]="Exception Payment Standard", VLOOKUP($A170, 'Hi-Opp only SAFMR'!$A$1:$M$139, 7), 'NYC FMR'!D$2)</f>
        <v>2752</v>
      </c>
      <c r="H170" s="26">
        <f>IF(Table2476[[#This Row],[Payment Standard]]="Exception Payment Standard", VLOOKUP($A170, 'Hi-Opp only SAFMR'!$A$1:$M$139, 8), 'NYC FMR'!E$2)</f>
        <v>3434</v>
      </c>
      <c r="I170" s="26">
        <f>IF(Table2476[[#This Row],[Payment Standard]]="Exception Payment Standard", VLOOKUP($A170, 'Hi-Opp only SAFMR'!$A$1:$M$139, 9), 'NYC FMR'!F$2)</f>
        <v>3700</v>
      </c>
      <c r="J170" s="26">
        <f>IF(Table2476[[#This Row],[Payment Standard]]="Exception Payment Standard", VLOOKUP($A170, 'Hi-Opp only SAFMR'!$A$1:$M$139, 10), 'NYC FMR'!G$2)</f>
        <v>4255</v>
      </c>
      <c r="K170" s="26">
        <f>IF(Table2476[[#This Row],[Payment Standard]]="Exception Payment Standard", VLOOKUP($A170, 'Hi-Opp only SAFMR'!$A$1:$M$139, 11), 'NYC FMR'!H$2)</f>
        <v>4810</v>
      </c>
      <c r="L170" s="26">
        <f>IF(Table2476[[#This Row],[Payment Standard]]="Exception Payment Standard", VLOOKUP($A170, 'Hi-Opp only SAFMR'!$A$1:$M$139, 12), 'NYC FMR'!I$2)</f>
        <v>5365</v>
      </c>
      <c r="M170" s="26">
        <f>IF(Table2476[[#This Row],[Payment Standard]]="Exception Payment Standard", VLOOKUP($A170, 'Hi-Opp only SAFMR'!$A$1:$M$139, 13), 'NYC FMR'!J$2)</f>
        <v>5920</v>
      </c>
    </row>
    <row r="171" spans="1:13" x14ac:dyDescent="0.25">
      <c r="A171" s="25">
        <v>11366</v>
      </c>
      <c r="B171" s="25" t="s">
        <v>2</v>
      </c>
      <c r="C171" s="25" t="str">
        <f>IF(Table2476[[#This Row],[High Opportunity]]="High Opportunity", VLOOKUP(A171, 'Hi-Opp only SAFMR'!$A$1:$M$139, 3), "Payment Standard")</f>
        <v>Exception Payment Standard</v>
      </c>
      <c r="D171" s="26">
        <f>IF(Table2476[[#This Row],[Payment Standard]]="Exception Payment Standard", VLOOKUP($A171, 'Hi-Opp only SAFMR'!$A$1:$M$139, 4), 'NYC FMR'!A$2)</f>
        <v>1912.5</v>
      </c>
      <c r="E171" s="26">
        <f>IF(Table2476[[#This Row],[Payment Standard]]="Exception Payment Standard", VLOOKUP($A171, 'Hi-Opp only SAFMR'!$A$1:$M$139, 5), 'NYC FMR'!B$2)</f>
        <v>2550</v>
      </c>
      <c r="F171" s="26">
        <f>IF(Table2476[[#This Row],[Payment Standard]]="Exception Payment Standard", VLOOKUP($A171, 'Hi-Opp only SAFMR'!$A$1:$M$139, 6), 'NYC FMR'!C$2)</f>
        <v>2620</v>
      </c>
      <c r="G171" s="26">
        <f>IF(Table2476[[#This Row],[Payment Standard]]="Exception Payment Standard", VLOOKUP($A171, 'Hi-Opp only SAFMR'!$A$1:$M$139, 7), 'NYC FMR'!D$2)</f>
        <v>2940</v>
      </c>
      <c r="H171" s="26">
        <f>IF(Table2476[[#This Row],[Payment Standard]]="Exception Payment Standard", VLOOKUP($A171, 'Hi-Opp only SAFMR'!$A$1:$M$139, 8), 'NYC FMR'!E$2)</f>
        <v>3670</v>
      </c>
      <c r="I171" s="26">
        <f>IF(Table2476[[#This Row],[Payment Standard]]="Exception Payment Standard", VLOOKUP($A171, 'Hi-Opp only SAFMR'!$A$1:$M$139, 9), 'NYC FMR'!F$2)</f>
        <v>3950</v>
      </c>
      <c r="J171" s="26">
        <f>IF(Table2476[[#This Row],[Payment Standard]]="Exception Payment Standard", VLOOKUP($A171, 'Hi-Opp only SAFMR'!$A$1:$M$139, 10), 'NYC FMR'!G$2)</f>
        <v>4542.5</v>
      </c>
      <c r="K171" s="26">
        <f>IF(Table2476[[#This Row],[Payment Standard]]="Exception Payment Standard", VLOOKUP($A171, 'Hi-Opp only SAFMR'!$A$1:$M$139, 11), 'NYC FMR'!H$2)</f>
        <v>5135</v>
      </c>
      <c r="L171" s="26">
        <f>IF(Table2476[[#This Row],[Payment Standard]]="Exception Payment Standard", VLOOKUP($A171, 'Hi-Opp only SAFMR'!$A$1:$M$139, 12), 'NYC FMR'!I$2)</f>
        <v>5727.5</v>
      </c>
      <c r="M171" s="26">
        <f>IF(Table2476[[#This Row],[Payment Standard]]="Exception Payment Standard", VLOOKUP($A171, 'Hi-Opp only SAFMR'!$A$1:$M$139, 13), 'NYC FMR'!J$2)</f>
        <v>6320</v>
      </c>
    </row>
    <row r="172" spans="1:13" x14ac:dyDescent="0.25">
      <c r="A172" s="25">
        <v>11367</v>
      </c>
      <c r="B172" s="25" t="s">
        <v>2</v>
      </c>
      <c r="C172" s="25" t="str">
        <f>IF(Table2476[[#This Row],[High Opportunity]]="High Opportunity", VLOOKUP(A172, 'Hi-Opp only SAFMR'!$A$1:$M$139, 3), "Payment Standard")</f>
        <v>HPD Exception Payment Standard</v>
      </c>
      <c r="D172" s="26">
        <f>IF(Table2476[[#This Row],[Payment Standard]]="Exception Payment Standard", VLOOKUP($A172, 'Hi-Opp only SAFMR'!$A$1:$M$139, 4), 'NYC FMR'!A$2)</f>
        <v>1789</v>
      </c>
      <c r="E172" s="26">
        <f>IF(Table2476[[#This Row],[Payment Standard]]="Exception Payment Standard", VLOOKUP($A172, 'Hi-Opp only SAFMR'!$A$1:$M$139, 5), 'NYC FMR'!B$2)</f>
        <v>2386</v>
      </c>
      <c r="F172" s="26">
        <f>IF(Table2476[[#This Row],[Payment Standard]]="Exception Payment Standard", VLOOKUP($A172, 'Hi-Opp only SAFMR'!$A$1:$M$139, 6), 'NYC FMR'!C$2)</f>
        <v>2451</v>
      </c>
      <c r="G172" s="26">
        <f>IF(Table2476[[#This Row],[Payment Standard]]="Exception Payment Standard", VLOOKUP($A172, 'Hi-Opp only SAFMR'!$A$1:$M$139, 7), 'NYC FMR'!D$2)</f>
        <v>2752</v>
      </c>
      <c r="H172" s="26">
        <f>IF(Table2476[[#This Row],[Payment Standard]]="Exception Payment Standard", VLOOKUP($A172, 'Hi-Opp only SAFMR'!$A$1:$M$139, 8), 'NYC FMR'!E$2)</f>
        <v>3434</v>
      </c>
      <c r="I172" s="26">
        <f>IF(Table2476[[#This Row],[Payment Standard]]="Exception Payment Standard", VLOOKUP($A172, 'Hi-Opp only SAFMR'!$A$1:$M$139, 9), 'NYC FMR'!F$2)</f>
        <v>3700</v>
      </c>
      <c r="J172" s="26">
        <f>IF(Table2476[[#This Row],[Payment Standard]]="Exception Payment Standard", VLOOKUP($A172, 'Hi-Opp only SAFMR'!$A$1:$M$139, 10), 'NYC FMR'!G$2)</f>
        <v>4255</v>
      </c>
      <c r="K172" s="26">
        <f>IF(Table2476[[#This Row],[Payment Standard]]="Exception Payment Standard", VLOOKUP($A172, 'Hi-Opp only SAFMR'!$A$1:$M$139, 11), 'NYC FMR'!H$2)</f>
        <v>4810</v>
      </c>
      <c r="L172" s="26">
        <f>IF(Table2476[[#This Row],[Payment Standard]]="Exception Payment Standard", VLOOKUP($A172, 'Hi-Opp only SAFMR'!$A$1:$M$139, 12), 'NYC FMR'!I$2)</f>
        <v>5365</v>
      </c>
      <c r="M172" s="26">
        <f>IF(Table2476[[#This Row],[Payment Standard]]="Exception Payment Standard", VLOOKUP($A172, 'Hi-Opp only SAFMR'!$A$1:$M$139, 13), 'NYC FMR'!J$2)</f>
        <v>5920</v>
      </c>
    </row>
    <row r="173" spans="1:13" x14ac:dyDescent="0.25">
      <c r="A173" s="25">
        <v>11368</v>
      </c>
      <c r="B173" s="25"/>
      <c r="C173" s="25" t="str">
        <f>IF(Table2476[[#This Row],[High Opportunity]]="High Opportunity", VLOOKUP(A173, 'Hi-Opp only SAFMR'!$A$1:$M$139, 3), "Payment Standard")</f>
        <v>Payment Standard</v>
      </c>
      <c r="D173" s="26">
        <f>IF(Table2476[[#This Row],[Payment Standard]]="Exception Payment Standard", VLOOKUP($A173, 'Hi-Opp only SAFMR'!$A$1:$M$139, 4), 'NYC FMR'!A$2)</f>
        <v>1789</v>
      </c>
      <c r="E173" s="26">
        <f>IF(Table2476[[#This Row],[Payment Standard]]="Exception Payment Standard", VLOOKUP($A173, 'Hi-Opp only SAFMR'!$A$1:$M$139, 5), 'NYC FMR'!B$2)</f>
        <v>2386</v>
      </c>
      <c r="F173" s="26">
        <f>IF(Table2476[[#This Row],[Payment Standard]]="Exception Payment Standard", VLOOKUP($A173, 'Hi-Opp only SAFMR'!$A$1:$M$139, 6), 'NYC FMR'!C$2)</f>
        <v>2451</v>
      </c>
      <c r="G173" s="26">
        <f>IF(Table2476[[#This Row],[Payment Standard]]="Exception Payment Standard", VLOOKUP($A173, 'Hi-Opp only SAFMR'!$A$1:$M$139, 7), 'NYC FMR'!D$2)</f>
        <v>2752</v>
      </c>
      <c r="H173" s="26">
        <f>IF(Table2476[[#This Row],[Payment Standard]]="Exception Payment Standard", VLOOKUP($A173, 'Hi-Opp only SAFMR'!$A$1:$M$139, 8), 'NYC FMR'!E$2)</f>
        <v>3434</v>
      </c>
      <c r="I173" s="26">
        <f>IF(Table2476[[#This Row],[Payment Standard]]="Exception Payment Standard", VLOOKUP($A173, 'Hi-Opp only SAFMR'!$A$1:$M$139, 9), 'NYC FMR'!F$2)</f>
        <v>3700</v>
      </c>
      <c r="J173" s="26">
        <f>IF(Table2476[[#This Row],[Payment Standard]]="Exception Payment Standard", VLOOKUP($A173, 'Hi-Opp only SAFMR'!$A$1:$M$139, 10), 'NYC FMR'!G$2)</f>
        <v>4255</v>
      </c>
      <c r="K173" s="26">
        <f>IF(Table2476[[#This Row],[Payment Standard]]="Exception Payment Standard", VLOOKUP($A173, 'Hi-Opp only SAFMR'!$A$1:$M$139, 11), 'NYC FMR'!H$2)</f>
        <v>4810</v>
      </c>
      <c r="L173" s="26">
        <f>IF(Table2476[[#This Row],[Payment Standard]]="Exception Payment Standard", VLOOKUP($A173, 'Hi-Opp only SAFMR'!$A$1:$M$139, 12), 'NYC FMR'!I$2)</f>
        <v>5365</v>
      </c>
      <c r="M173" s="26">
        <f>IF(Table2476[[#This Row],[Payment Standard]]="Exception Payment Standard", VLOOKUP($A173, 'Hi-Opp only SAFMR'!$A$1:$M$139, 13), 'NYC FMR'!J$2)</f>
        <v>5920</v>
      </c>
    </row>
    <row r="174" spans="1:13" x14ac:dyDescent="0.25">
      <c r="A174" s="25">
        <v>11369</v>
      </c>
      <c r="B174" s="25"/>
      <c r="C174" s="25" t="str">
        <f>IF(Table2476[[#This Row],[High Opportunity]]="High Opportunity", VLOOKUP(A174, 'Hi-Opp only SAFMR'!$A$1:$M$139, 3), "Payment Standard")</f>
        <v>Payment Standard</v>
      </c>
      <c r="D174" s="26">
        <f>IF(Table2476[[#This Row],[Payment Standard]]="Exception Payment Standard", VLOOKUP($A174, 'Hi-Opp only SAFMR'!$A$1:$M$139, 4), 'NYC FMR'!A$2)</f>
        <v>1789</v>
      </c>
      <c r="E174" s="26">
        <f>IF(Table2476[[#This Row],[Payment Standard]]="Exception Payment Standard", VLOOKUP($A174, 'Hi-Opp only SAFMR'!$A$1:$M$139, 5), 'NYC FMR'!B$2)</f>
        <v>2386</v>
      </c>
      <c r="F174" s="26">
        <f>IF(Table2476[[#This Row],[Payment Standard]]="Exception Payment Standard", VLOOKUP($A174, 'Hi-Opp only SAFMR'!$A$1:$M$139, 6), 'NYC FMR'!C$2)</f>
        <v>2451</v>
      </c>
      <c r="G174" s="26">
        <f>IF(Table2476[[#This Row],[Payment Standard]]="Exception Payment Standard", VLOOKUP($A174, 'Hi-Opp only SAFMR'!$A$1:$M$139, 7), 'NYC FMR'!D$2)</f>
        <v>2752</v>
      </c>
      <c r="H174" s="26">
        <f>IF(Table2476[[#This Row],[Payment Standard]]="Exception Payment Standard", VLOOKUP($A174, 'Hi-Opp only SAFMR'!$A$1:$M$139, 8), 'NYC FMR'!E$2)</f>
        <v>3434</v>
      </c>
      <c r="I174" s="26">
        <f>IF(Table2476[[#This Row],[Payment Standard]]="Exception Payment Standard", VLOOKUP($A174, 'Hi-Opp only SAFMR'!$A$1:$M$139, 9), 'NYC FMR'!F$2)</f>
        <v>3700</v>
      </c>
      <c r="J174" s="26">
        <f>IF(Table2476[[#This Row],[Payment Standard]]="Exception Payment Standard", VLOOKUP($A174, 'Hi-Opp only SAFMR'!$A$1:$M$139, 10), 'NYC FMR'!G$2)</f>
        <v>4255</v>
      </c>
      <c r="K174" s="26">
        <f>IF(Table2476[[#This Row],[Payment Standard]]="Exception Payment Standard", VLOOKUP($A174, 'Hi-Opp only SAFMR'!$A$1:$M$139, 11), 'NYC FMR'!H$2)</f>
        <v>4810</v>
      </c>
      <c r="L174" s="26">
        <f>IF(Table2476[[#This Row],[Payment Standard]]="Exception Payment Standard", VLOOKUP($A174, 'Hi-Opp only SAFMR'!$A$1:$M$139, 12), 'NYC FMR'!I$2)</f>
        <v>5365</v>
      </c>
      <c r="M174" s="26">
        <f>IF(Table2476[[#This Row],[Payment Standard]]="Exception Payment Standard", VLOOKUP($A174, 'Hi-Opp only SAFMR'!$A$1:$M$139, 13), 'NYC FMR'!J$2)</f>
        <v>5920</v>
      </c>
    </row>
    <row r="175" spans="1:13" x14ac:dyDescent="0.25">
      <c r="A175" s="25">
        <v>11370</v>
      </c>
      <c r="B175" s="25"/>
      <c r="C175" s="25" t="str">
        <f>IF(Table2476[[#This Row],[High Opportunity]]="High Opportunity", VLOOKUP(A175, 'Hi-Opp only SAFMR'!$A$1:$M$139, 3), "Payment Standard")</f>
        <v>Payment Standard</v>
      </c>
      <c r="D175" s="26">
        <f>IF(Table2476[[#This Row],[Payment Standard]]="Exception Payment Standard", VLOOKUP($A175, 'Hi-Opp only SAFMR'!$A$1:$M$139, 4), 'NYC FMR'!A$2)</f>
        <v>1789</v>
      </c>
      <c r="E175" s="26">
        <f>IF(Table2476[[#This Row],[Payment Standard]]="Exception Payment Standard", VLOOKUP($A175, 'Hi-Opp only SAFMR'!$A$1:$M$139, 5), 'NYC FMR'!B$2)</f>
        <v>2386</v>
      </c>
      <c r="F175" s="26">
        <f>IF(Table2476[[#This Row],[Payment Standard]]="Exception Payment Standard", VLOOKUP($A175, 'Hi-Opp only SAFMR'!$A$1:$M$139, 6), 'NYC FMR'!C$2)</f>
        <v>2451</v>
      </c>
      <c r="G175" s="26">
        <f>IF(Table2476[[#This Row],[Payment Standard]]="Exception Payment Standard", VLOOKUP($A175, 'Hi-Opp only SAFMR'!$A$1:$M$139, 7), 'NYC FMR'!D$2)</f>
        <v>2752</v>
      </c>
      <c r="H175" s="26">
        <f>IF(Table2476[[#This Row],[Payment Standard]]="Exception Payment Standard", VLOOKUP($A175, 'Hi-Opp only SAFMR'!$A$1:$M$139, 8), 'NYC FMR'!E$2)</f>
        <v>3434</v>
      </c>
      <c r="I175" s="26">
        <f>IF(Table2476[[#This Row],[Payment Standard]]="Exception Payment Standard", VLOOKUP($A175, 'Hi-Opp only SAFMR'!$A$1:$M$139, 9), 'NYC FMR'!F$2)</f>
        <v>3700</v>
      </c>
      <c r="J175" s="26">
        <f>IF(Table2476[[#This Row],[Payment Standard]]="Exception Payment Standard", VLOOKUP($A175, 'Hi-Opp only SAFMR'!$A$1:$M$139, 10), 'NYC FMR'!G$2)</f>
        <v>4255</v>
      </c>
      <c r="K175" s="26">
        <f>IF(Table2476[[#This Row],[Payment Standard]]="Exception Payment Standard", VLOOKUP($A175, 'Hi-Opp only SAFMR'!$A$1:$M$139, 11), 'NYC FMR'!H$2)</f>
        <v>4810</v>
      </c>
      <c r="L175" s="26">
        <f>IF(Table2476[[#This Row],[Payment Standard]]="Exception Payment Standard", VLOOKUP($A175, 'Hi-Opp only SAFMR'!$A$1:$M$139, 12), 'NYC FMR'!I$2)</f>
        <v>5365</v>
      </c>
      <c r="M175" s="26">
        <f>IF(Table2476[[#This Row],[Payment Standard]]="Exception Payment Standard", VLOOKUP($A175, 'Hi-Opp only SAFMR'!$A$1:$M$139, 13), 'NYC FMR'!J$2)</f>
        <v>5920</v>
      </c>
    </row>
    <row r="176" spans="1:13" x14ac:dyDescent="0.25">
      <c r="A176" s="25">
        <v>11371</v>
      </c>
      <c r="B176" s="25"/>
      <c r="C176" s="25" t="str">
        <f>IF(Table2476[[#This Row],[High Opportunity]]="High Opportunity", VLOOKUP(A176, 'Hi-Opp only SAFMR'!$A$1:$M$139, 3), "Payment Standard")</f>
        <v>Payment Standard</v>
      </c>
      <c r="D176" s="26">
        <f>IF(Table2476[[#This Row],[Payment Standard]]="Exception Payment Standard", VLOOKUP($A176, 'Hi-Opp only SAFMR'!$A$1:$M$139, 4), 'NYC FMR'!A$2)</f>
        <v>1789</v>
      </c>
      <c r="E176" s="26">
        <f>IF(Table2476[[#This Row],[Payment Standard]]="Exception Payment Standard", VLOOKUP($A176, 'Hi-Opp only SAFMR'!$A$1:$M$139, 5), 'NYC FMR'!B$2)</f>
        <v>2386</v>
      </c>
      <c r="F176" s="26">
        <f>IF(Table2476[[#This Row],[Payment Standard]]="Exception Payment Standard", VLOOKUP($A176, 'Hi-Opp only SAFMR'!$A$1:$M$139, 6), 'NYC FMR'!C$2)</f>
        <v>2451</v>
      </c>
      <c r="G176" s="26">
        <f>IF(Table2476[[#This Row],[Payment Standard]]="Exception Payment Standard", VLOOKUP($A176, 'Hi-Opp only SAFMR'!$A$1:$M$139, 7), 'NYC FMR'!D$2)</f>
        <v>2752</v>
      </c>
      <c r="H176" s="26">
        <f>IF(Table2476[[#This Row],[Payment Standard]]="Exception Payment Standard", VLOOKUP($A176, 'Hi-Opp only SAFMR'!$A$1:$M$139, 8), 'NYC FMR'!E$2)</f>
        <v>3434</v>
      </c>
      <c r="I176" s="26">
        <f>IF(Table2476[[#This Row],[Payment Standard]]="Exception Payment Standard", VLOOKUP($A176, 'Hi-Opp only SAFMR'!$A$1:$M$139, 9), 'NYC FMR'!F$2)</f>
        <v>3700</v>
      </c>
      <c r="J176" s="26">
        <f>IF(Table2476[[#This Row],[Payment Standard]]="Exception Payment Standard", VLOOKUP($A176, 'Hi-Opp only SAFMR'!$A$1:$M$139, 10), 'NYC FMR'!G$2)</f>
        <v>4255</v>
      </c>
      <c r="K176" s="26">
        <f>IF(Table2476[[#This Row],[Payment Standard]]="Exception Payment Standard", VLOOKUP($A176, 'Hi-Opp only SAFMR'!$A$1:$M$139, 11), 'NYC FMR'!H$2)</f>
        <v>4810</v>
      </c>
      <c r="L176" s="26">
        <f>IF(Table2476[[#This Row],[Payment Standard]]="Exception Payment Standard", VLOOKUP($A176, 'Hi-Opp only SAFMR'!$A$1:$M$139, 12), 'NYC FMR'!I$2)</f>
        <v>5365</v>
      </c>
      <c r="M176" s="26">
        <f>IF(Table2476[[#This Row],[Payment Standard]]="Exception Payment Standard", VLOOKUP($A176, 'Hi-Opp only SAFMR'!$A$1:$M$139, 13), 'NYC FMR'!J$2)</f>
        <v>5920</v>
      </c>
    </row>
    <row r="177" spans="1:13" x14ac:dyDescent="0.25">
      <c r="A177" s="25">
        <v>11372</v>
      </c>
      <c r="B177" s="25"/>
      <c r="C177" s="25" t="str">
        <f>IF(Table2476[[#This Row],[High Opportunity]]="High Opportunity", VLOOKUP(A177, 'Hi-Opp only SAFMR'!$A$1:$M$139, 3), "Payment Standard")</f>
        <v>Payment Standard</v>
      </c>
      <c r="D177" s="26">
        <f>IF(Table2476[[#This Row],[Payment Standard]]="Exception Payment Standard", VLOOKUP($A177, 'Hi-Opp only SAFMR'!$A$1:$M$139, 4), 'NYC FMR'!A$2)</f>
        <v>1789</v>
      </c>
      <c r="E177" s="26">
        <f>IF(Table2476[[#This Row],[Payment Standard]]="Exception Payment Standard", VLOOKUP($A177, 'Hi-Opp only SAFMR'!$A$1:$M$139, 5), 'NYC FMR'!B$2)</f>
        <v>2386</v>
      </c>
      <c r="F177" s="26">
        <f>IF(Table2476[[#This Row],[Payment Standard]]="Exception Payment Standard", VLOOKUP($A177, 'Hi-Opp only SAFMR'!$A$1:$M$139, 6), 'NYC FMR'!C$2)</f>
        <v>2451</v>
      </c>
      <c r="G177" s="26">
        <f>IF(Table2476[[#This Row],[Payment Standard]]="Exception Payment Standard", VLOOKUP($A177, 'Hi-Opp only SAFMR'!$A$1:$M$139, 7), 'NYC FMR'!D$2)</f>
        <v>2752</v>
      </c>
      <c r="H177" s="26">
        <f>IF(Table2476[[#This Row],[Payment Standard]]="Exception Payment Standard", VLOOKUP($A177, 'Hi-Opp only SAFMR'!$A$1:$M$139, 8), 'NYC FMR'!E$2)</f>
        <v>3434</v>
      </c>
      <c r="I177" s="26">
        <f>IF(Table2476[[#This Row],[Payment Standard]]="Exception Payment Standard", VLOOKUP($A177, 'Hi-Opp only SAFMR'!$A$1:$M$139, 9), 'NYC FMR'!F$2)</f>
        <v>3700</v>
      </c>
      <c r="J177" s="26">
        <f>IF(Table2476[[#This Row],[Payment Standard]]="Exception Payment Standard", VLOOKUP($A177, 'Hi-Opp only SAFMR'!$A$1:$M$139, 10), 'NYC FMR'!G$2)</f>
        <v>4255</v>
      </c>
      <c r="K177" s="26">
        <f>IF(Table2476[[#This Row],[Payment Standard]]="Exception Payment Standard", VLOOKUP($A177, 'Hi-Opp only SAFMR'!$A$1:$M$139, 11), 'NYC FMR'!H$2)</f>
        <v>4810</v>
      </c>
      <c r="L177" s="26">
        <f>IF(Table2476[[#This Row],[Payment Standard]]="Exception Payment Standard", VLOOKUP($A177, 'Hi-Opp only SAFMR'!$A$1:$M$139, 12), 'NYC FMR'!I$2)</f>
        <v>5365</v>
      </c>
      <c r="M177" s="26">
        <f>IF(Table2476[[#This Row],[Payment Standard]]="Exception Payment Standard", VLOOKUP($A177, 'Hi-Opp only SAFMR'!$A$1:$M$139, 13), 'NYC FMR'!J$2)</f>
        <v>5920</v>
      </c>
    </row>
    <row r="178" spans="1:13" x14ac:dyDescent="0.25">
      <c r="A178" s="25">
        <v>11373</v>
      </c>
      <c r="B178" s="25" t="s">
        <v>2</v>
      </c>
      <c r="C178" s="25" t="str">
        <f>IF(Table2476[[#This Row],[High Opportunity]]="High Opportunity", VLOOKUP(A178, 'Hi-Opp only SAFMR'!$A$1:$M$139, 3), "Payment Standard")</f>
        <v>Exception Payment Standard</v>
      </c>
      <c r="D178" s="26">
        <f>IF(Table2476[[#This Row],[Payment Standard]]="Exception Payment Standard", VLOOKUP($A178, 'Hi-Opp only SAFMR'!$A$1:$M$139, 4), 'NYC FMR'!A$2)</f>
        <v>1875</v>
      </c>
      <c r="E178" s="26">
        <f>IF(Table2476[[#This Row],[Payment Standard]]="Exception Payment Standard", VLOOKUP($A178, 'Hi-Opp only SAFMR'!$A$1:$M$139, 5), 'NYC FMR'!B$2)</f>
        <v>2500</v>
      </c>
      <c r="F178" s="26">
        <f>IF(Table2476[[#This Row],[Payment Standard]]="Exception Payment Standard", VLOOKUP($A178, 'Hi-Opp only SAFMR'!$A$1:$M$139, 6), 'NYC FMR'!C$2)</f>
        <v>2570</v>
      </c>
      <c r="G178" s="26">
        <f>IF(Table2476[[#This Row],[Payment Standard]]="Exception Payment Standard", VLOOKUP($A178, 'Hi-Opp only SAFMR'!$A$1:$M$139, 7), 'NYC FMR'!D$2)</f>
        <v>2880</v>
      </c>
      <c r="H178" s="26">
        <f>IF(Table2476[[#This Row],[Payment Standard]]="Exception Payment Standard", VLOOKUP($A178, 'Hi-Opp only SAFMR'!$A$1:$M$139, 8), 'NYC FMR'!E$2)</f>
        <v>3590</v>
      </c>
      <c r="I178" s="26">
        <f>IF(Table2476[[#This Row],[Payment Standard]]="Exception Payment Standard", VLOOKUP($A178, 'Hi-Opp only SAFMR'!$A$1:$M$139, 9), 'NYC FMR'!F$2)</f>
        <v>3870</v>
      </c>
      <c r="J178" s="26">
        <f>IF(Table2476[[#This Row],[Payment Standard]]="Exception Payment Standard", VLOOKUP($A178, 'Hi-Opp only SAFMR'!$A$1:$M$139, 10), 'NYC FMR'!G$2)</f>
        <v>4450.5</v>
      </c>
      <c r="K178" s="26">
        <f>IF(Table2476[[#This Row],[Payment Standard]]="Exception Payment Standard", VLOOKUP($A178, 'Hi-Opp only SAFMR'!$A$1:$M$139, 11), 'NYC FMR'!H$2)</f>
        <v>5031</v>
      </c>
      <c r="L178" s="26">
        <f>IF(Table2476[[#This Row],[Payment Standard]]="Exception Payment Standard", VLOOKUP($A178, 'Hi-Opp only SAFMR'!$A$1:$M$139, 12), 'NYC FMR'!I$2)</f>
        <v>5611.5</v>
      </c>
      <c r="M178" s="26">
        <f>IF(Table2476[[#This Row],[Payment Standard]]="Exception Payment Standard", VLOOKUP($A178, 'Hi-Opp only SAFMR'!$A$1:$M$139, 13), 'NYC FMR'!J$2)</f>
        <v>6192</v>
      </c>
    </row>
    <row r="179" spans="1:13" x14ac:dyDescent="0.25">
      <c r="A179" s="25">
        <v>11374</v>
      </c>
      <c r="B179" s="25" t="s">
        <v>2</v>
      </c>
      <c r="C179" s="25" t="str">
        <f>IF(Table2476[[#This Row],[High Opportunity]]="High Opportunity", VLOOKUP(A179, 'Hi-Opp only SAFMR'!$A$1:$M$139, 3), "Payment Standard")</f>
        <v>Exception Payment Standard</v>
      </c>
      <c r="D179" s="26">
        <f>IF(Table2476[[#This Row],[Payment Standard]]="Exception Payment Standard", VLOOKUP($A179, 'Hi-Opp only SAFMR'!$A$1:$M$139, 4), 'NYC FMR'!A$2)</f>
        <v>2145</v>
      </c>
      <c r="E179" s="26">
        <f>IF(Table2476[[#This Row],[Payment Standard]]="Exception Payment Standard", VLOOKUP($A179, 'Hi-Opp only SAFMR'!$A$1:$M$139, 5), 'NYC FMR'!B$2)</f>
        <v>2860</v>
      </c>
      <c r="F179" s="26">
        <f>IF(Table2476[[#This Row],[Payment Standard]]="Exception Payment Standard", VLOOKUP($A179, 'Hi-Opp only SAFMR'!$A$1:$M$139, 6), 'NYC FMR'!C$2)</f>
        <v>2940</v>
      </c>
      <c r="G179" s="26">
        <f>IF(Table2476[[#This Row],[Payment Standard]]="Exception Payment Standard", VLOOKUP($A179, 'Hi-Opp only SAFMR'!$A$1:$M$139, 7), 'NYC FMR'!D$2)</f>
        <v>3300</v>
      </c>
      <c r="H179" s="26">
        <f>IF(Table2476[[#This Row],[Payment Standard]]="Exception Payment Standard", VLOOKUP($A179, 'Hi-Opp only SAFMR'!$A$1:$M$139, 8), 'NYC FMR'!E$2)</f>
        <v>4120</v>
      </c>
      <c r="I179" s="26">
        <f>IF(Table2476[[#This Row],[Payment Standard]]="Exception Payment Standard", VLOOKUP($A179, 'Hi-Opp only SAFMR'!$A$1:$M$139, 9), 'NYC FMR'!F$2)</f>
        <v>4440</v>
      </c>
      <c r="J179" s="26">
        <f>IF(Table2476[[#This Row],[Payment Standard]]="Exception Payment Standard", VLOOKUP($A179, 'Hi-Opp only SAFMR'!$A$1:$M$139, 10), 'NYC FMR'!G$2)</f>
        <v>5106</v>
      </c>
      <c r="K179" s="26">
        <f>IF(Table2476[[#This Row],[Payment Standard]]="Exception Payment Standard", VLOOKUP($A179, 'Hi-Opp only SAFMR'!$A$1:$M$139, 11), 'NYC FMR'!H$2)</f>
        <v>5772</v>
      </c>
      <c r="L179" s="26">
        <f>IF(Table2476[[#This Row],[Payment Standard]]="Exception Payment Standard", VLOOKUP($A179, 'Hi-Opp only SAFMR'!$A$1:$M$139, 12), 'NYC FMR'!I$2)</f>
        <v>6438</v>
      </c>
      <c r="M179" s="26">
        <f>IF(Table2476[[#This Row],[Payment Standard]]="Exception Payment Standard", VLOOKUP($A179, 'Hi-Opp only SAFMR'!$A$1:$M$139, 13), 'NYC FMR'!J$2)</f>
        <v>7104</v>
      </c>
    </row>
    <row r="180" spans="1:13" x14ac:dyDescent="0.25">
      <c r="A180" s="25">
        <v>11375</v>
      </c>
      <c r="B180" s="25" t="s">
        <v>2</v>
      </c>
      <c r="C180" s="25" t="str">
        <f>IF(Table2476[[#This Row],[High Opportunity]]="High Opportunity", VLOOKUP(A180, 'Hi-Opp only SAFMR'!$A$1:$M$139, 3), "Payment Standard")</f>
        <v>Exception Payment Standard</v>
      </c>
      <c r="D180" s="26">
        <f>IF(Table2476[[#This Row],[Payment Standard]]="Exception Payment Standard", VLOOKUP($A180, 'Hi-Opp only SAFMR'!$A$1:$M$139, 4), 'NYC FMR'!A$2)</f>
        <v>2197.5</v>
      </c>
      <c r="E180" s="26">
        <f>IF(Table2476[[#This Row],[Payment Standard]]="Exception Payment Standard", VLOOKUP($A180, 'Hi-Opp only SAFMR'!$A$1:$M$139, 5), 'NYC FMR'!B$2)</f>
        <v>2930</v>
      </c>
      <c r="F180" s="26">
        <f>IF(Table2476[[#This Row],[Payment Standard]]="Exception Payment Standard", VLOOKUP($A180, 'Hi-Opp only SAFMR'!$A$1:$M$139, 6), 'NYC FMR'!C$2)</f>
        <v>3010</v>
      </c>
      <c r="G180" s="26">
        <f>IF(Table2476[[#This Row],[Payment Standard]]="Exception Payment Standard", VLOOKUP($A180, 'Hi-Opp only SAFMR'!$A$1:$M$139, 7), 'NYC FMR'!D$2)</f>
        <v>3380</v>
      </c>
      <c r="H180" s="26">
        <f>IF(Table2476[[#This Row],[Payment Standard]]="Exception Payment Standard", VLOOKUP($A180, 'Hi-Opp only SAFMR'!$A$1:$M$139, 8), 'NYC FMR'!E$2)</f>
        <v>4220</v>
      </c>
      <c r="I180" s="26">
        <f>IF(Table2476[[#This Row],[Payment Standard]]="Exception Payment Standard", VLOOKUP($A180, 'Hi-Opp only SAFMR'!$A$1:$M$139, 9), 'NYC FMR'!F$2)</f>
        <v>4540</v>
      </c>
      <c r="J180" s="26">
        <f>IF(Table2476[[#This Row],[Payment Standard]]="Exception Payment Standard", VLOOKUP($A180, 'Hi-Opp only SAFMR'!$A$1:$M$139, 10), 'NYC FMR'!G$2)</f>
        <v>5221</v>
      </c>
      <c r="K180" s="26">
        <f>IF(Table2476[[#This Row],[Payment Standard]]="Exception Payment Standard", VLOOKUP($A180, 'Hi-Opp only SAFMR'!$A$1:$M$139, 11), 'NYC FMR'!H$2)</f>
        <v>5902</v>
      </c>
      <c r="L180" s="26">
        <f>IF(Table2476[[#This Row],[Payment Standard]]="Exception Payment Standard", VLOOKUP($A180, 'Hi-Opp only SAFMR'!$A$1:$M$139, 12), 'NYC FMR'!I$2)</f>
        <v>6583</v>
      </c>
      <c r="M180" s="26">
        <f>IF(Table2476[[#This Row],[Payment Standard]]="Exception Payment Standard", VLOOKUP($A180, 'Hi-Opp only SAFMR'!$A$1:$M$139, 13), 'NYC FMR'!J$2)</f>
        <v>7264</v>
      </c>
    </row>
    <row r="181" spans="1:13" x14ac:dyDescent="0.25">
      <c r="A181" s="25">
        <v>11377</v>
      </c>
      <c r="B181" s="25" t="s">
        <v>2</v>
      </c>
      <c r="C181" s="25" t="str">
        <f>IF(Table2476[[#This Row],[High Opportunity]]="High Opportunity", VLOOKUP(A181, 'Hi-Opp only SAFMR'!$A$1:$M$139, 3), "Payment Standard")</f>
        <v>Exception Payment Standard</v>
      </c>
      <c r="D181" s="26">
        <f>IF(Table2476[[#This Row],[Payment Standard]]="Exception Payment Standard", VLOOKUP($A181, 'Hi-Opp only SAFMR'!$A$1:$M$139, 4), 'NYC FMR'!A$2)</f>
        <v>1875</v>
      </c>
      <c r="E181" s="26">
        <f>IF(Table2476[[#This Row],[Payment Standard]]="Exception Payment Standard", VLOOKUP($A181, 'Hi-Opp only SAFMR'!$A$1:$M$139, 5), 'NYC FMR'!B$2)</f>
        <v>2500</v>
      </c>
      <c r="F181" s="26">
        <f>IF(Table2476[[#This Row],[Payment Standard]]="Exception Payment Standard", VLOOKUP($A181, 'Hi-Opp only SAFMR'!$A$1:$M$139, 6), 'NYC FMR'!C$2)</f>
        <v>2570</v>
      </c>
      <c r="G181" s="26">
        <f>IF(Table2476[[#This Row],[Payment Standard]]="Exception Payment Standard", VLOOKUP($A181, 'Hi-Opp only SAFMR'!$A$1:$M$139, 7), 'NYC FMR'!D$2)</f>
        <v>2880</v>
      </c>
      <c r="H181" s="26">
        <f>IF(Table2476[[#This Row],[Payment Standard]]="Exception Payment Standard", VLOOKUP($A181, 'Hi-Opp only SAFMR'!$A$1:$M$139, 8), 'NYC FMR'!E$2)</f>
        <v>3590</v>
      </c>
      <c r="I181" s="26">
        <f>IF(Table2476[[#This Row],[Payment Standard]]="Exception Payment Standard", VLOOKUP($A181, 'Hi-Opp only SAFMR'!$A$1:$M$139, 9), 'NYC FMR'!F$2)</f>
        <v>3870</v>
      </c>
      <c r="J181" s="26">
        <f>IF(Table2476[[#This Row],[Payment Standard]]="Exception Payment Standard", VLOOKUP($A181, 'Hi-Opp only SAFMR'!$A$1:$M$139, 10), 'NYC FMR'!G$2)</f>
        <v>4450.5</v>
      </c>
      <c r="K181" s="26">
        <f>IF(Table2476[[#This Row],[Payment Standard]]="Exception Payment Standard", VLOOKUP($A181, 'Hi-Opp only SAFMR'!$A$1:$M$139, 11), 'NYC FMR'!H$2)</f>
        <v>5031</v>
      </c>
      <c r="L181" s="26">
        <f>IF(Table2476[[#This Row],[Payment Standard]]="Exception Payment Standard", VLOOKUP($A181, 'Hi-Opp only SAFMR'!$A$1:$M$139, 12), 'NYC FMR'!I$2)</f>
        <v>5611.5</v>
      </c>
      <c r="M181" s="26">
        <f>IF(Table2476[[#This Row],[Payment Standard]]="Exception Payment Standard", VLOOKUP($A181, 'Hi-Opp only SAFMR'!$A$1:$M$139, 13), 'NYC FMR'!J$2)</f>
        <v>6192</v>
      </c>
    </row>
    <row r="182" spans="1:13" x14ac:dyDescent="0.25">
      <c r="A182" s="25">
        <v>11378</v>
      </c>
      <c r="B182" s="25" t="s">
        <v>2</v>
      </c>
      <c r="C182" s="25" t="str">
        <f>IF(Table2476[[#This Row],[High Opportunity]]="High Opportunity", VLOOKUP(A182, 'Hi-Opp only SAFMR'!$A$1:$M$139, 3), "Payment Standard")</f>
        <v>Exception Payment Standard</v>
      </c>
      <c r="D182" s="26">
        <f>IF(Table2476[[#This Row],[Payment Standard]]="Exception Payment Standard", VLOOKUP($A182, 'Hi-Opp only SAFMR'!$A$1:$M$139, 4), 'NYC FMR'!A$2)</f>
        <v>1860</v>
      </c>
      <c r="E182" s="26">
        <f>IF(Table2476[[#This Row],[Payment Standard]]="Exception Payment Standard", VLOOKUP($A182, 'Hi-Opp only SAFMR'!$A$1:$M$139, 5), 'NYC FMR'!B$2)</f>
        <v>2480</v>
      </c>
      <c r="F182" s="26">
        <f>IF(Table2476[[#This Row],[Payment Standard]]="Exception Payment Standard", VLOOKUP($A182, 'Hi-Opp only SAFMR'!$A$1:$M$139, 6), 'NYC FMR'!C$2)</f>
        <v>2550</v>
      </c>
      <c r="G182" s="26">
        <f>IF(Table2476[[#This Row],[Payment Standard]]="Exception Payment Standard", VLOOKUP($A182, 'Hi-Opp only SAFMR'!$A$1:$M$139, 7), 'NYC FMR'!D$2)</f>
        <v>2860</v>
      </c>
      <c r="H182" s="26">
        <f>IF(Table2476[[#This Row],[Payment Standard]]="Exception Payment Standard", VLOOKUP($A182, 'Hi-Opp only SAFMR'!$A$1:$M$139, 8), 'NYC FMR'!E$2)</f>
        <v>3570</v>
      </c>
      <c r="I182" s="26">
        <f>IF(Table2476[[#This Row],[Payment Standard]]="Exception Payment Standard", VLOOKUP($A182, 'Hi-Opp only SAFMR'!$A$1:$M$139, 9), 'NYC FMR'!F$2)</f>
        <v>3850</v>
      </c>
      <c r="J182" s="26">
        <f>IF(Table2476[[#This Row],[Payment Standard]]="Exception Payment Standard", VLOOKUP($A182, 'Hi-Opp only SAFMR'!$A$1:$M$139, 10), 'NYC FMR'!G$2)</f>
        <v>4427.5</v>
      </c>
      <c r="K182" s="26">
        <f>IF(Table2476[[#This Row],[Payment Standard]]="Exception Payment Standard", VLOOKUP($A182, 'Hi-Opp only SAFMR'!$A$1:$M$139, 11), 'NYC FMR'!H$2)</f>
        <v>5005</v>
      </c>
      <c r="L182" s="26">
        <f>IF(Table2476[[#This Row],[Payment Standard]]="Exception Payment Standard", VLOOKUP($A182, 'Hi-Opp only SAFMR'!$A$1:$M$139, 12), 'NYC FMR'!I$2)</f>
        <v>5582.5</v>
      </c>
      <c r="M182" s="26">
        <f>IF(Table2476[[#This Row],[Payment Standard]]="Exception Payment Standard", VLOOKUP($A182, 'Hi-Opp only SAFMR'!$A$1:$M$139, 13), 'NYC FMR'!J$2)</f>
        <v>6160</v>
      </c>
    </row>
    <row r="183" spans="1:13" x14ac:dyDescent="0.25">
      <c r="A183" s="25">
        <v>11379</v>
      </c>
      <c r="B183" s="25" t="s">
        <v>2</v>
      </c>
      <c r="C183" s="25" t="str">
        <f>IF(Table2476[[#This Row],[High Opportunity]]="High Opportunity", VLOOKUP(A183, 'Hi-Opp only SAFMR'!$A$1:$M$139, 3), "Payment Standard")</f>
        <v>Exception Payment Standard</v>
      </c>
      <c r="D183" s="26">
        <f>IF(Table2476[[#This Row],[Payment Standard]]="Exception Payment Standard", VLOOKUP($A183, 'Hi-Opp only SAFMR'!$A$1:$M$139, 4), 'NYC FMR'!A$2)</f>
        <v>1912.5</v>
      </c>
      <c r="E183" s="26">
        <f>IF(Table2476[[#This Row],[Payment Standard]]="Exception Payment Standard", VLOOKUP($A183, 'Hi-Opp only SAFMR'!$A$1:$M$139, 5), 'NYC FMR'!B$2)</f>
        <v>2550</v>
      </c>
      <c r="F183" s="26">
        <f>IF(Table2476[[#This Row],[Payment Standard]]="Exception Payment Standard", VLOOKUP($A183, 'Hi-Opp only SAFMR'!$A$1:$M$139, 6), 'NYC FMR'!C$2)</f>
        <v>2620</v>
      </c>
      <c r="G183" s="26">
        <f>IF(Table2476[[#This Row],[Payment Standard]]="Exception Payment Standard", VLOOKUP($A183, 'Hi-Opp only SAFMR'!$A$1:$M$139, 7), 'NYC FMR'!D$2)</f>
        <v>2940</v>
      </c>
      <c r="H183" s="26">
        <f>IF(Table2476[[#This Row],[Payment Standard]]="Exception Payment Standard", VLOOKUP($A183, 'Hi-Opp only SAFMR'!$A$1:$M$139, 8), 'NYC FMR'!E$2)</f>
        <v>3670</v>
      </c>
      <c r="I183" s="26">
        <f>IF(Table2476[[#This Row],[Payment Standard]]="Exception Payment Standard", VLOOKUP($A183, 'Hi-Opp only SAFMR'!$A$1:$M$139, 9), 'NYC FMR'!F$2)</f>
        <v>3950</v>
      </c>
      <c r="J183" s="26">
        <f>IF(Table2476[[#This Row],[Payment Standard]]="Exception Payment Standard", VLOOKUP($A183, 'Hi-Opp only SAFMR'!$A$1:$M$139, 10), 'NYC FMR'!G$2)</f>
        <v>4542.5</v>
      </c>
      <c r="K183" s="26">
        <f>IF(Table2476[[#This Row],[Payment Standard]]="Exception Payment Standard", VLOOKUP($A183, 'Hi-Opp only SAFMR'!$A$1:$M$139, 11), 'NYC FMR'!H$2)</f>
        <v>5135</v>
      </c>
      <c r="L183" s="26">
        <f>IF(Table2476[[#This Row],[Payment Standard]]="Exception Payment Standard", VLOOKUP($A183, 'Hi-Opp only SAFMR'!$A$1:$M$139, 12), 'NYC FMR'!I$2)</f>
        <v>5727.5</v>
      </c>
      <c r="M183" s="26">
        <f>IF(Table2476[[#This Row],[Payment Standard]]="Exception Payment Standard", VLOOKUP($A183, 'Hi-Opp only SAFMR'!$A$1:$M$139, 13), 'NYC FMR'!J$2)</f>
        <v>6320</v>
      </c>
    </row>
    <row r="184" spans="1:13" x14ac:dyDescent="0.25">
      <c r="A184" s="25">
        <v>11385</v>
      </c>
      <c r="B184" s="25"/>
      <c r="C184" s="25" t="str">
        <f>IF(Table2476[[#This Row],[High Opportunity]]="High Opportunity", VLOOKUP(A184, 'Hi-Opp only SAFMR'!$A$1:$M$139, 3), "Payment Standard")</f>
        <v>Payment Standard</v>
      </c>
      <c r="D184" s="26">
        <f>IF(Table2476[[#This Row],[Payment Standard]]="Exception Payment Standard", VLOOKUP($A184, 'Hi-Opp only SAFMR'!$A$1:$M$139, 4), 'NYC FMR'!A$2)</f>
        <v>1789</v>
      </c>
      <c r="E184" s="26">
        <f>IF(Table2476[[#This Row],[Payment Standard]]="Exception Payment Standard", VLOOKUP($A184, 'Hi-Opp only SAFMR'!$A$1:$M$139, 5), 'NYC FMR'!B$2)</f>
        <v>2386</v>
      </c>
      <c r="F184" s="26">
        <f>IF(Table2476[[#This Row],[Payment Standard]]="Exception Payment Standard", VLOOKUP($A184, 'Hi-Opp only SAFMR'!$A$1:$M$139, 6), 'NYC FMR'!C$2)</f>
        <v>2451</v>
      </c>
      <c r="G184" s="26">
        <f>IF(Table2476[[#This Row],[Payment Standard]]="Exception Payment Standard", VLOOKUP($A184, 'Hi-Opp only SAFMR'!$A$1:$M$139, 7), 'NYC FMR'!D$2)</f>
        <v>2752</v>
      </c>
      <c r="H184" s="26">
        <f>IF(Table2476[[#This Row],[Payment Standard]]="Exception Payment Standard", VLOOKUP($A184, 'Hi-Opp only SAFMR'!$A$1:$M$139, 8), 'NYC FMR'!E$2)</f>
        <v>3434</v>
      </c>
      <c r="I184" s="26">
        <f>IF(Table2476[[#This Row],[Payment Standard]]="Exception Payment Standard", VLOOKUP($A184, 'Hi-Opp only SAFMR'!$A$1:$M$139, 9), 'NYC FMR'!F$2)</f>
        <v>3700</v>
      </c>
      <c r="J184" s="26">
        <f>IF(Table2476[[#This Row],[Payment Standard]]="Exception Payment Standard", VLOOKUP($A184, 'Hi-Opp only SAFMR'!$A$1:$M$139, 10), 'NYC FMR'!G$2)</f>
        <v>4255</v>
      </c>
      <c r="K184" s="26">
        <f>IF(Table2476[[#This Row],[Payment Standard]]="Exception Payment Standard", VLOOKUP($A184, 'Hi-Opp only SAFMR'!$A$1:$M$139, 11), 'NYC FMR'!H$2)</f>
        <v>4810</v>
      </c>
      <c r="L184" s="26">
        <f>IF(Table2476[[#This Row],[Payment Standard]]="Exception Payment Standard", VLOOKUP($A184, 'Hi-Opp only SAFMR'!$A$1:$M$139, 12), 'NYC FMR'!I$2)</f>
        <v>5365</v>
      </c>
      <c r="M184" s="26">
        <f>IF(Table2476[[#This Row],[Payment Standard]]="Exception Payment Standard", VLOOKUP($A184, 'Hi-Opp only SAFMR'!$A$1:$M$139, 13), 'NYC FMR'!J$2)</f>
        <v>5920</v>
      </c>
    </row>
    <row r="185" spans="1:13" x14ac:dyDescent="0.25">
      <c r="A185" s="25">
        <v>11411</v>
      </c>
      <c r="B185" s="25" t="s">
        <v>2</v>
      </c>
      <c r="C185" s="25" t="str">
        <f>IF(Table2476[[#This Row],[High Opportunity]]="High Opportunity", VLOOKUP(A185, 'Hi-Opp only SAFMR'!$A$1:$M$139, 3), "Payment Standard")</f>
        <v>HPD Exception Payment Standard</v>
      </c>
      <c r="D185" s="26">
        <f>IF(Table2476[[#This Row],[Payment Standard]]="Exception Payment Standard", VLOOKUP($A185, 'Hi-Opp only SAFMR'!$A$1:$M$139, 4), 'NYC FMR'!A$2)</f>
        <v>1789</v>
      </c>
      <c r="E185" s="26">
        <f>IF(Table2476[[#This Row],[Payment Standard]]="Exception Payment Standard", VLOOKUP($A185, 'Hi-Opp only SAFMR'!$A$1:$M$139, 5), 'NYC FMR'!B$2)</f>
        <v>2386</v>
      </c>
      <c r="F185" s="26">
        <f>IF(Table2476[[#This Row],[Payment Standard]]="Exception Payment Standard", VLOOKUP($A185, 'Hi-Opp only SAFMR'!$A$1:$M$139, 6), 'NYC FMR'!C$2)</f>
        <v>2451</v>
      </c>
      <c r="G185" s="26">
        <f>IF(Table2476[[#This Row],[Payment Standard]]="Exception Payment Standard", VLOOKUP($A185, 'Hi-Opp only SAFMR'!$A$1:$M$139, 7), 'NYC FMR'!D$2)</f>
        <v>2752</v>
      </c>
      <c r="H185" s="26">
        <f>IF(Table2476[[#This Row],[Payment Standard]]="Exception Payment Standard", VLOOKUP($A185, 'Hi-Opp only SAFMR'!$A$1:$M$139, 8), 'NYC FMR'!E$2)</f>
        <v>3434</v>
      </c>
      <c r="I185" s="26">
        <f>IF(Table2476[[#This Row],[Payment Standard]]="Exception Payment Standard", VLOOKUP($A185, 'Hi-Opp only SAFMR'!$A$1:$M$139, 9), 'NYC FMR'!F$2)</f>
        <v>3700</v>
      </c>
      <c r="J185" s="26">
        <f>IF(Table2476[[#This Row],[Payment Standard]]="Exception Payment Standard", VLOOKUP($A185, 'Hi-Opp only SAFMR'!$A$1:$M$139, 10), 'NYC FMR'!G$2)</f>
        <v>4255</v>
      </c>
      <c r="K185" s="26">
        <f>IF(Table2476[[#This Row],[Payment Standard]]="Exception Payment Standard", VLOOKUP($A185, 'Hi-Opp only SAFMR'!$A$1:$M$139, 11), 'NYC FMR'!H$2)</f>
        <v>4810</v>
      </c>
      <c r="L185" s="26">
        <f>IF(Table2476[[#This Row],[Payment Standard]]="Exception Payment Standard", VLOOKUP($A185, 'Hi-Opp only SAFMR'!$A$1:$M$139, 12), 'NYC FMR'!I$2)</f>
        <v>5365</v>
      </c>
      <c r="M185" s="26">
        <f>IF(Table2476[[#This Row],[Payment Standard]]="Exception Payment Standard", VLOOKUP($A185, 'Hi-Opp only SAFMR'!$A$1:$M$139, 13), 'NYC FMR'!J$2)</f>
        <v>5920</v>
      </c>
    </row>
    <row r="186" spans="1:13" x14ac:dyDescent="0.25">
      <c r="A186" s="25">
        <v>11412</v>
      </c>
      <c r="B186" s="25" t="s">
        <v>2</v>
      </c>
      <c r="C186" s="25" t="str">
        <f>IF(Table2476[[#This Row],[High Opportunity]]="High Opportunity", VLOOKUP(A186, 'Hi-Opp only SAFMR'!$A$1:$M$139, 3), "Payment Standard")</f>
        <v>HPD Exception Payment Standard</v>
      </c>
      <c r="D186" s="26">
        <f>IF(Table2476[[#This Row],[Payment Standard]]="Exception Payment Standard", VLOOKUP($A186, 'Hi-Opp only SAFMR'!$A$1:$M$139, 4), 'NYC FMR'!A$2)</f>
        <v>1789</v>
      </c>
      <c r="E186" s="26">
        <f>IF(Table2476[[#This Row],[Payment Standard]]="Exception Payment Standard", VLOOKUP($A186, 'Hi-Opp only SAFMR'!$A$1:$M$139, 5), 'NYC FMR'!B$2)</f>
        <v>2386</v>
      </c>
      <c r="F186" s="26">
        <f>IF(Table2476[[#This Row],[Payment Standard]]="Exception Payment Standard", VLOOKUP($A186, 'Hi-Opp only SAFMR'!$A$1:$M$139, 6), 'NYC FMR'!C$2)</f>
        <v>2451</v>
      </c>
      <c r="G186" s="26">
        <f>IF(Table2476[[#This Row],[Payment Standard]]="Exception Payment Standard", VLOOKUP($A186, 'Hi-Opp only SAFMR'!$A$1:$M$139, 7), 'NYC FMR'!D$2)</f>
        <v>2752</v>
      </c>
      <c r="H186" s="26">
        <f>IF(Table2476[[#This Row],[Payment Standard]]="Exception Payment Standard", VLOOKUP($A186, 'Hi-Opp only SAFMR'!$A$1:$M$139, 8), 'NYC FMR'!E$2)</f>
        <v>3434</v>
      </c>
      <c r="I186" s="26">
        <f>IF(Table2476[[#This Row],[Payment Standard]]="Exception Payment Standard", VLOOKUP($A186, 'Hi-Opp only SAFMR'!$A$1:$M$139, 9), 'NYC FMR'!F$2)</f>
        <v>3700</v>
      </c>
      <c r="J186" s="26">
        <f>IF(Table2476[[#This Row],[Payment Standard]]="Exception Payment Standard", VLOOKUP($A186, 'Hi-Opp only SAFMR'!$A$1:$M$139, 10), 'NYC FMR'!G$2)</f>
        <v>4255</v>
      </c>
      <c r="K186" s="26">
        <f>IF(Table2476[[#This Row],[Payment Standard]]="Exception Payment Standard", VLOOKUP($A186, 'Hi-Opp only SAFMR'!$A$1:$M$139, 11), 'NYC FMR'!H$2)</f>
        <v>4810</v>
      </c>
      <c r="L186" s="26">
        <f>IF(Table2476[[#This Row],[Payment Standard]]="Exception Payment Standard", VLOOKUP($A186, 'Hi-Opp only SAFMR'!$A$1:$M$139, 12), 'NYC FMR'!I$2)</f>
        <v>5365</v>
      </c>
      <c r="M186" s="26">
        <f>IF(Table2476[[#This Row],[Payment Standard]]="Exception Payment Standard", VLOOKUP($A186, 'Hi-Opp only SAFMR'!$A$1:$M$139, 13), 'NYC FMR'!J$2)</f>
        <v>5920</v>
      </c>
    </row>
    <row r="187" spans="1:13" x14ac:dyDescent="0.25">
      <c r="A187" s="25">
        <v>11413</v>
      </c>
      <c r="B187" s="25" t="s">
        <v>2</v>
      </c>
      <c r="C187" s="25" t="str">
        <f>IF(Table2476[[#This Row],[High Opportunity]]="High Opportunity", VLOOKUP(A187, 'Hi-Opp only SAFMR'!$A$1:$M$139, 3), "Payment Standard")</f>
        <v>HPD Exception Payment Standard</v>
      </c>
      <c r="D187" s="26">
        <f>IF(Table2476[[#This Row],[Payment Standard]]="Exception Payment Standard", VLOOKUP($A187, 'Hi-Opp only SAFMR'!$A$1:$M$139, 4), 'NYC FMR'!A$2)</f>
        <v>1789</v>
      </c>
      <c r="E187" s="26">
        <f>IF(Table2476[[#This Row],[Payment Standard]]="Exception Payment Standard", VLOOKUP($A187, 'Hi-Opp only SAFMR'!$A$1:$M$139, 5), 'NYC FMR'!B$2)</f>
        <v>2386</v>
      </c>
      <c r="F187" s="26">
        <f>IF(Table2476[[#This Row],[Payment Standard]]="Exception Payment Standard", VLOOKUP($A187, 'Hi-Opp only SAFMR'!$A$1:$M$139, 6), 'NYC FMR'!C$2)</f>
        <v>2451</v>
      </c>
      <c r="G187" s="26">
        <f>IF(Table2476[[#This Row],[Payment Standard]]="Exception Payment Standard", VLOOKUP($A187, 'Hi-Opp only SAFMR'!$A$1:$M$139, 7), 'NYC FMR'!D$2)</f>
        <v>2752</v>
      </c>
      <c r="H187" s="26">
        <f>IF(Table2476[[#This Row],[Payment Standard]]="Exception Payment Standard", VLOOKUP($A187, 'Hi-Opp only SAFMR'!$A$1:$M$139, 8), 'NYC FMR'!E$2)</f>
        <v>3434</v>
      </c>
      <c r="I187" s="26">
        <f>IF(Table2476[[#This Row],[Payment Standard]]="Exception Payment Standard", VLOOKUP($A187, 'Hi-Opp only SAFMR'!$A$1:$M$139, 9), 'NYC FMR'!F$2)</f>
        <v>3700</v>
      </c>
      <c r="J187" s="26">
        <f>IF(Table2476[[#This Row],[Payment Standard]]="Exception Payment Standard", VLOOKUP($A187, 'Hi-Opp only SAFMR'!$A$1:$M$139, 10), 'NYC FMR'!G$2)</f>
        <v>4255</v>
      </c>
      <c r="K187" s="26">
        <f>IF(Table2476[[#This Row],[Payment Standard]]="Exception Payment Standard", VLOOKUP($A187, 'Hi-Opp only SAFMR'!$A$1:$M$139, 11), 'NYC FMR'!H$2)</f>
        <v>4810</v>
      </c>
      <c r="L187" s="26">
        <f>IF(Table2476[[#This Row],[Payment Standard]]="Exception Payment Standard", VLOOKUP($A187, 'Hi-Opp only SAFMR'!$A$1:$M$139, 12), 'NYC FMR'!I$2)</f>
        <v>5365</v>
      </c>
      <c r="M187" s="26">
        <f>IF(Table2476[[#This Row],[Payment Standard]]="Exception Payment Standard", VLOOKUP($A187, 'Hi-Opp only SAFMR'!$A$1:$M$139, 13), 'NYC FMR'!J$2)</f>
        <v>5920</v>
      </c>
    </row>
    <row r="188" spans="1:13" x14ac:dyDescent="0.25">
      <c r="A188" s="25">
        <v>11414</v>
      </c>
      <c r="B188" s="25" t="s">
        <v>2</v>
      </c>
      <c r="C188" s="25" t="str">
        <f>IF(Table2476[[#This Row],[High Opportunity]]="High Opportunity", VLOOKUP(A188, 'Hi-Opp only SAFMR'!$A$1:$M$139, 3), "Payment Standard")</f>
        <v>Exception Payment Standard</v>
      </c>
      <c r="D188" s="26">
        <f>IF(Table2476[[#This Row],[Payment Standard]]="Exception Payment Standard", VLOOKUP($A188, 'Hi-Opp only SAFMR'!$A$1:$M$139, 4), 'NYC FMR'!A$2)</f>
        <v>1845</v>
      </c>
      <c r="E188" s="26">
        <f>IF(Table2476[[#This Row],[Payment Standard]]="Exception Payment Standard", VLOOKUP($A188, 'Hi-Opp only SAFMR'!$A$1:$M$139, 5), 'NYC FMR'!B$2)</f>
        <v>2460</v>
      </c>
      <c r="F188" s="26">
        <f>IF(Table2476[[#This Row],[Payment Standard]]="Exception Payment Standard", VLOOKUP($A188, 'Hi-Opp only SAFMR'!$A$1:$M$139, 6), 'NYC FMR'!C$2)</f>
        <v>2530</v>
      </c>
      <c r="G188" s="26">
        <f>IF(Table2476[[#This Row],[Payment Standard]]="Exception Payment Standard", VLOOKUP($A188, 'Hi-Opp only SAFMR'!$A$1:$M$139, 7), 'NYC FMR'!D$2)</f>
        <v>2840</v>
      </c>
      <c r="H188" s="26">
        <f>IF(Table2476[[#This Row],[Payment Standard]]="Exception Payment Standard", VLOOKUP($A188, 'Hi-Opp only SAFMR'!$A$1:$M$139, 8), 'NYC FMR'!E$2)</f>
        <v>3540</v>
      </c>
      <c r="I188" s="26">
        <f>IF(Table2476[[#This Row],[Payment Standard]]="Exception Payment Standard", VLOOKUP($A188, 'Hi-Opp only SAFMR'!$A$1:$M$139, 9), 'NYC FMR'!F$2)</f>
        <v>3820</v>
      </c>
      <c r="J188" s="26">
        <f>IF(Table2476[[#This Row],[Payment Standard]]="Exception Payment Standard", VLOOKUP($A188, 'Hi-Opp only SAFMR'!$A$1:$M$139, 10), 'NYC FMR'!G$2)</f>
        <v>4393</v>
      </c>
      <c r="K188" s="26">
        <f>IF(Table2476[[#This Row],[Payment Standard]]="Exception Payment Standard", VLOOKUP($A188, 'Hi-Opp only SAFMR'!$A$1:$M$139, 11), 'NYC FMR'!H$2)</f>
        <v>4966</v>
      </c>
      <c r="L188" s="26">
        <f>IF(Table2476[[#This Row],[Payment Standard]]="Exception Payment Standard", VLOOKUP($A188, 'Hi-Opp only SAFMR'!$A$1:$M$139, 12), 'NYC FMR'!I$2)</f>
        <v>5539</v>
      </c>
      <c r="M188" s="26">
        <f>IF(Table2476[[#This Row],[Payment Standard]]="Exception Payment Standard", VLOOKUP($A188, 'Hi-Opp only SAFMR'!$A$1:$M$139, 13), 'NYC FMR'!J$2)</f>
        <v>6112</v>
      </c>
    </row>
    <row r="189" spans="1:13" x14ac:dyDescent="0.25">
      <c r="A189" s="25">
        <v>11415</v>
      </c>
      <c r="B189" s="25" t="s">
        <v>2</v>
      </c>
      <c r="C189" s="25" t="str">
        <f>IF(Table2476[[#This Row],[High Opportunity]]="High Opportunity", VLOOKUP(A189, 'Hi-Opp only SAFMR'!$A$1:$M$139, 3), "Payment Standard")</f>
        <v>Exception Payment Standard</v>
      </c>
      <c r="D189" s="26">
        <f>IF(Table2476[[#This Row],[Payment Standard]]="Exception Payment Standard", VLOOKUP($A189, 'Hi-Opp only SAFMR'!$A$1:$M$139, 4), 'NYC FMR'!A$2)</f>
        <v>1935</v>
      </c>
      <c r="E189" s="26">
        <f>IF(Table2476[[#This Row],[Payment Standard]]="Exception Payment Standard", VLOOKUP($A189, 'Hi-Opp only SAFMR'!$A$1:$M$139, 5), 'NYC FMR'!B$2)</f>
        <v>2580</v>
      </c>
      <c r="F189" s="26">
        <f>IF(Table2476[[#This Row],[Payment Standard]]="Exception Payment Standard", VLOOKUP($A189, 'Hi-Opp only SAFMR'!$A$1:$M$139, 6), 'NYC FMR'!C$2)</f>
        <v>2650</v>
      </c>
      <c r="G189" s="26">
        <f>IF(Table2476[[#This Row],[Payment Standard]]="Exception Payment Standard", VLOOKUP($A189, 'Hi-Opp only SAFMR'!$A$1:$M$139, 7), 'NYC FMR'!D$2)</f>
        <v>2980</v>
      </c>
      <c r="H189" s="26">
        <f>IF(Table2476[[#This Row],[Payment Standard]]="Exception Payment Standard", VLOOKUP($A189, 'Hi-Opp only SAFMR'!$A$1:$M$139, 8), 'NYC FMR'!E$2)</f>
        <v>3720</v>
      </c>
      <c r="I189" s="26">
        <f>IF(Table2476[[#This Row],[Payment Standard]]="Exception Payment Standard", VLOOKUP($A189, 'Hi-Opp only SAFMR'!$A$1:$M$139, 9), 'NYC FMR'!F$2)</f>
        <v>4010</v>
      </c>
      <c r="J189" s="26">
        <f>IF(Table2476[[#This Row],[Payment Standard]]="Exception Payment Standard", VLOOKUP($A189, 'Hi-Opp only SAFMR'!$A$1:$M$139, 10), 'NYC FMR'!G$2)</f>
        <v>4611.5</v>
      </c>
      <c r="K189" s="26">
        <f>IF(Table2476[[#This Row],[Payment Standard]]="Exception Payment Standard", VLOOKUP($A189, 'Hi-Opp only SAFMR'!$A$1:$M$139, 11), 'NYC FMR'!H$2)</f>
        <v>5213</v>
      </c>
      <c r="L189" s="26">
        <f>IF(Table2476[[#This Row],[Payment Standard]]="Exception Payment Standard", VLOOKUP($A189, 'Hi-Opp only SAFMR'!$A$1:$M$139, 12), 'NYC FMR'!I$2)</f>
        <v>5814.5</v>
      </c>
      <c r="M189" s="26">
        <f>IF(Table2476[[#This Row],[Payment Standard]]="Exception Payment Standard", VLOOKUP($A189, 'Hi-Opp only SAFMR'!$A$1:$M$139, 13), 'NYC FMR'!J$2)</f>
        <v>6416</v>
      </c>
    </row>
    <row r="190" spans="1:13" x14ac:dyDescent="0.25">
      <c r="A190" s="25">
        <v>11416</v>
      </c>
      <c r="B190" s="25"/>
      <c r="C190" s="25" t="str">
        <f>IF(Table2476[[#This Row],[High Opportunity]]="High Opportunity", VLOOKUP(A190, 'Hi-Opp only SAFMR'!$A$1:$M$139, 3), "Payment Standard")</f>
        <v>Payment Standard</v>
      </c>
      <c r="D190" s="26">
        <f>IF(Table2476[[#This Row],[Payment Standard]]="Exception Payment Standard", VLOOKUP($A190, 'Hi-Opp only SAFMR'!$A$1:$M$139, 4), 'NYC FMR'!A$2)</f>
        <v>1789</v>
      </c>
      <c r="E190" s="26">
        <f>IF(Table2476[[#This Row],[Payment Standard]]="Exception Payment Standard", VLOOKUP($A190, 'Hi-Opp only SAFMR'!$A$1:$M$139, 5), 'NYC FMR'!B$2)</f>
        <v>2386</v>
      </c>
      <c r="F190" s="26">
        <f>IF(Table2476[[#This Row],[Payment Standard]]="Exception Payment Standard", VLOOKUP($A190, 'Hi-Opp only SAFMR'!$A$1:$M$139, 6), 'NYC FMR'!C$2)</f>
        <v>2451</v>
      </c>
      <c r="G190" s="26">
        <f>IF(Table2476[[#This Row],[Payment Standard]]="Exception Payment Standard", VLOOKUP($A190, 'Hi-Opp only SAFMR'!$A$1:$M$139, 7), 'NYC FMR'!D$2)</f>
        <v>2752</v>
      </c>
      <c r="H190" s="26">
        <f>IF(Table2476[[#This Row],[Payment Standard]]="Exception Payment Standard", VLOOKUP($A190, 'Hi-Opp only SAFMR'!$A$1:$M$139, 8), 'NYC FMR'!E$2)</f>
        <v>3434</v>
      </c>
      <c r="I190" s="26">
        <f>IF(Table2476[[#This Row],[Payment Standard]]="Exception Payment Standard", VLOOKUP($A190, 'Hi-Opp only SAFMR'!$A$1:$M$139, 9), 'NYC FMR'!F$2)</f>
        <v>3700</v>
      </c>
      <c r="J190" s="26">
        <f>IF(Table2476[[#This Row],[Payment Standard]]="Exception Payment Standard", VLOOKUP($A190, 'Hi-Opp only SAFMR'!$A$1:$M$139, 10), 'NYC FMR'!G$2)</f>
        <v>4255</v>
      </c>
      <c r="K190" s="26">
        <f>IF(Table2476[[#This Row],[Payment Standard]]="Exception Payment Standard", VLOOKUP($A190, 'Hi-Opp only SAFMR'!$A$1:$M$139, 11), 'NYC FMR'!H$2)</f>
        <v>4810</v>
      </c>
      <c r="L190" s="26">
        <f>IF(Table2476[[#This Row],[Payment Standard]]="Exception Payment Standard", VLOOKUP($A190, 'Hi-Opp only SAFMR'!$A$1:$M$139, 12), 'NYC FMR'!I$2)</f>
        <v>5365</v>
      </c>
      <c r="M190" s="26">
        <f>IF(Table2476[[#This Row],[Payment Standard]]="Exception Payment Standard", VLOOKUP($A190, 'Hi-Opp only SAFMR'!$A$1:$M$139, 13), 'NYC FMR'!J$2)</f>
        <v>5920</v>
      </c>
    </row>
    <row r="191" spans="1:13" x14ac:dyDescent="0.25">
      <c r="A191" s="25">
        <v>11417</v>
      </c>
      <c r="B191" s="25"/>
      <c r="C191" s="25" t="str">
        <f>IF(Table2476[[#This Row],[High Opportunity]]="High Opportunity", VLOOKUP(A191, 'Hi-Opp only SAFMR'!$A$1:$M$139, 3), "Payment Standard")</f>
        <v>Payment Standard</v>
      </c>
      <c r="D191" s="26">
        <f>IF(Table2476[[#This Row],[Payment Standard]]="Exception Payment Standard", VLOOKUP($A191, 'Hi-Opp only SAFMR'!$A$1:$M$139, 4), 'NYC FMR'!A$2)</f>
        <v>1789</v>
      </c>
      <c r="E191" s="26">
        <f>IF(Table2476[[#This Row],[Payment Standard]]="Exception Payment Standard", VLOOKUP($A191, 'Hi-Opp only SAFMR'!$A$1:$M$139, 5), 'NYC FMR'!B$2)</f>
        <v>2386</v>
      </c>
      <c r="F191" s="26">
        <f>IF(Table2476[[#This Row],[Payment Standard]]="Exception Payment Standard", VLOOKUP($A191, 'Hi-Opp only SAFMR'!$A$1:$M$139, 6), 'NYC FMR'!C$2)</f>
        <v>2451</v>
      </c>
      <c r="G191" s="26">
        <f>IF(Table2476[[#This Row],[Payment Standard]]="Exception Payment Standard", VLOOKUP($A191, 'Hi-Opp only SAFMR'!$A$1:$M$139, 7), 'NYC FMR'!D$2)</f>
        <v>2752</v>
      </c>
      <c r="H191" s="26">
        <f>IF(Table2476[[#This Row],[Payment Standard]]="Exception Payment Standard", VLOOKUP($A191, 'Hi-Opp only SAFMR'!$A$1:$M$139, 8), 'NYC FMR'!E$2)</f>
        <v>3434</v>
      </c>
      <c r="I191" s="26">
        <f>IF(Table2476[[#This Row],[Payment Standard]]="Exception Payment Standard", VLOOKUP($A191, 'Hi-Opp only SAFMR'!$A$1:$M$139, 9), 'NYC FMR'!F$2)</f>
        <v>3700</v>
      </c>
      <c r="J191" s="26">
        <f>IF(Table2476[[#This Row],[Payment Standard]]="Exception Payment Standard", VLOOKUP($A191, 'Hi-Opp only SAFMR'!$A$1:$M$139, 10), 'NYC FMR'!G$2)</f>
        <v>4255</v>
      </c>
      <c r="K191" s="26">
        <f>IF(Table2476[[#This Row],[Payment Standard]]="Exception Payment Standard", VLOOKUP($A191, 'Hi-Opp only SAFMR'!$A$1:$M$139, 11), 'NYC FMR'!H$2)</f>
        <v>4810</v>
      </c>
      <c r="L191" s="26">
        <f>IF(Table2476[[#This Row],[Payment Standard]]="Exception Payment Standard", VLOOKUP($A191, 'Hi-Opp only SAFMR'!$A$1:$M$139, 12), 'NYC FMR'!I$2)</f>
        <v>5365</v>
      </c>
      <c r="M191" s="26">
        <f>IF(Table2476[[#This Row],[Payment Standard]]="Exception Payment Standard", VLOOKUP($A191, 'Hi-Opp only SAFMR'!$A$1:$M$139, 13), 'NYC FMR'!J$2)</f>
        <v>5920</v>
      </c>
    </row>
    <row r="192" spans="1:13" x14ac:dyDescent="0.25">
      <c r="A192" s="25">
        <v>11418</v>
      </c>
      <c r="B192" s="25"/>
      <c r="C192" s="25" t="str">
        <f>IF(Table2476[[#This Row],[High Opportunity]]="High Opportunity", VLOOKUP(A192, 'Hi-Opp only SAFMR'!$A$1:$M$139, 3), "Payment Standard")</f>
        <v>Payment Standard</v>
      </c>
      <c r="D192" s="26">
        <f>IF(Table2476[[#This Row],[Payment Standard]]="Exception Payment Standard", VLOOKUP($A192, 'Hi-Opp only SAFMR'!$A$1:$M$139, 4), 'NYC FMR'!A$2)</f>
        <v>1789</v>
      </c>
      <c r="E192" s="26">
        <f>IF(Table2476[[#This Row],[Payment Standard]]="Exception Payment Standard", VLOOKUP($A192, 'Hi-Opp only SAFMR'!$A$1:$M$139, 5), 'NYC FMR'!B$2)</f>
        <v>2386</v>
      </c>
      <c r="F192" s="26">
        <f>IF(Table2476[[#This Row],[Payment Standard]]="Exception Payment Standard", VLOOKUP($A192, 'Hi-Opp only SAFMR'!$A$1:$M$139, 6), 'NYC FMR'!C$2)</f>
        <v>2451</v>
      </c>
      <c r="G192" s="26">
        <f>IF(Table2476[[#This Row],[Payment Standard]]="Exception Payment Standard", VLOOKUP($A192, 'Hi-Opp only SAFMR'!$A$1:$M$139, 7), 'NYC FMR'!D$2)</f>
        <v>2752</v>
      </c>
      <c r="H192" s="26">
        <f>IF(Table2476[[#This Row],[Payment Standard]]="Exception Payment Standard", VLOOKUP($A192, 'Hi-Opp only SAFMR'!$A$1:$M$139, 8), 'NYC FMR'!E$2)</f>
        <v>3434</v>
      </c>
      <c r="I192" s="26">
        <f>IF(Table2476[[#This Row],[Payment Standard]]="Exception Payment Standard", VLOOKUP($A192, 'Hi-Opp only SAFMR'!$A$1:$M$139, 9), 'NYC FMR'!F$2)</f>
        <v>3700</v>
      </c>
      <c r="J192" s="26">
        <f>IF(Table2476[[#This Row],[Payment Standard]]="Exception Payment Standard", VLOOKUP($A192, 'Hi-Opp only SAFMR'!$A$1:$M$139, 10), 'NYC FMR'!G$2)</f>
        <v>4255</v>
      </c>
      <c r="K192" s="26">
        <f>IF(Table2476[[#This Row],[Payment Standard]]="Exception Payment Standard", VLOOKUP($A192, 'Hi-Opp only SAFMR'!$A$1:$M$139, 11), 'NYC FMR'!H$2)</f>
        <v>4810</v>
      </c>
      <c r="L192" s="26">
        <f>IF(Table2476[[#This Row],[Payment Standard]]="Exception Payment Standard", VLOOKUP($A192, 'Hi-Opp only SAFMR'!$A$1:$M$139, 12), 'NYC FMR'!I$2)</f>
        <v>5365</v>
      </c>
      <c r="M192" s="26">
        <f>IF(Table2476[[#This Row],[Payment Standard]]="Exception Payment Standard", VLOOKUP($A192, 'Hi-Opp only SAFMR'!$A$1:$M$139, 13), 'NYC FMR'!J$2)</f>
        <v>5920</v>
      </c>
    </row>
    <row r="193" spans="1:13" x14ac:dyDescent="0.25">
      <c r="A193" s="25">
        <v>11419</v>
      </c>
      <c r="B193" s="25"/>
      <c r="C193" s="25" t="str">
        <f>IF(Table2476[[#This Row],[High Opportunity]]="High Opportunity", VLOOKUP(A193, 'Hi-Opp only SAFMR'!$A$1:$M$139, 3), "Payment Standard")</f>
        <v>Payment Standard</v>
      </c>
      <c r="D193" s="26">
        <f>IF(Table2476[[#This Row],[Payment Standard]]="Exception Payment Standard", VLOOKUP($A193, 'Hi-Opp only SAFMR'!$A$1:$M$139, 4), 'NYC FMR'!A$2)</f>
        <v>1789</v>
      </c>
      <c r="E193" s="26">
        <f>IF(Table2476[[#This Row],[Payment Standard]]="Exception Payment Standard", VLOOKUP($A193, 'Hi-Opp only SAFMR'!$A$1:$M$139, 5), 'NYC FMR'!B$2)</f>
        <v>2386</v>
      </c>
      <c r="F193" s="26">
        <f>IF(Table2476[[#This Row],[Payment Standard]]="Exception Payment Standard", VLOOKUP($A193, 'Hi-Opp only SAFMR'!$A$1:$M$139, 6), 'NYC FMR'!C$2)</f>
        <v>2451</v>
      </c>
      <c r="G193" s="26">
        <f>IF(Table2476[[#This Row],[Payment Standard]]="Exception Payment Standard", VLOOKUP($A193, 'Hi-Opp only SAFMR'!$A$1:$M$139, 7), 'NYC FMR'!D$2)</f>
        <v>2752</v>
      </c>
      <c r="H193" s="26">
        <f>IF(Table2476[[#This Row],[Payment Standard]]="Exception Payment Standard", VLOOKUP($A193, 'Hi-Opp only SAFMR'!$A$1:$M$139, 8), 'NYC FMR'!E$2)</f>
        <v>3434</v>
      </c>
      <c r="I193" s="26">
        <f>IF(Table2476[[#This Row],[Payment Standard]]="Exception Payment Standard", VLOOKUP($A193, 'Hi-Opp only SAFMR'!$A$1:$M$139, 9), 'NYC FMR'!F$2)</f>
        <v>3700</v>
      </c>
      <c r="J193" s="26">
        <f>IF(Table2476[[#This Row],[Payment Standard]]="Exception Payment Standard", VLOOKUP($A193, 'Hi-Opp only SAFMR'!$A$1:$M$139, 10), 'NYC FMR'!G$2)</f>
        <v>4255</v>
      </c>
      <c r="K193" s="26">
        <f>IF(Table2476[[#This Row],[Payment Standard]]="Exception Payment Standard", VLOOKUP($A193, 'Hi-Opp only SAFMR'!$A$1:$M$139, 11), 'NYC FMR'!H$2)</f>
        <v>4810</v>
      </c>
      <c r="L193" s="26">
        <f>IF(Table2476[[#This Row],[Payment Standard]]="Exception Payment Standard", VLOOKUP($A193, 'Hi-Opp only SAFMR'!$A$1:$M$139, 12), 'NYC FMR'!I$2)</f>
        <v>5365</v>
      </c>
      <c r="M193" s="26">
        <f>IF(Table2476[[#This Row],[Payment Standard]]="Exception Payment Standard", VLOOKUP($A193, 'Hi-Opp only SAFMR'!$A$1:$M$139, 13), 'NYC FMR'!J$2)</f>
        <v>5920</v>
      </c>
    </row>
    <row r="194" spans="1:13" x14ac:dyDescent="0.25">
      <c r="A194" s="25">
        <v>11420</v>
      </c>
      <c r="B194" s="25"/>
      <c r="C194" s="25" t="str">
        <f>IF(Table2476[[#This Row],[High Opportunity]]="High Opportunity", VLOOKUP(A194, 'Hi-Opp only SAFMR'!$A$1:$M$139, 3), "Payment Standard")</f>
        <v>Payment Standard</v>
      </c>
      <c r="D194" s="26">
        <f>IF(Table2476[[#This Row],[Payment Standard]]="Exception Payment Standard", VLOOKUP($A194, 'Hi-Opp only SAFMR'!$A$1:$M$139, 4), 'NYC FMR'!A$2)</f>
        <v>1789</v>
      </c>
      <c r="E194" s="26">
        <f>IF(Table2476[[#This Row],[Payment Standard]]="Exception Payment Standard", VLOOKUP($A194, 'Hi-Opp only SAFMR'!$A$1:$M$139, 5), 'NYC FMR'!B$2)</f>
        <v>2386</v>
      </c>
      <c r="F194" s="26">
        <f>IF(Table2476[[#This Row],[Payment Standard]]="Exception Payment Standard", VLOOKUP($A194, 'Hi-Opp only SAFMR'!$A$1:$M$139, 6), 'NYC FMR'!C$2)</f>
        <v>2451</v>
      </c>
      <c r="G194" s="26">
        <f>IF(Table2476[[#This Row],[Payment Standard]]="Exception Payment Standard", VLOOKUP($A194, 'Hi-Opp only SAFMR'!$A$1:$M$139, 7), 'NYC FMR'!D$2)</f>
        <v>2752</v>
      </c>
      <c r="H194" s="26">
        <f>IF(Table2476[[#This Row],[Payment Standard]]="Exception Payment Standard", VLOOKUP($A194, 'Hi-Opp only SAFMR'!$A$1:$M$139, 8), 'NYC FMR'!E$2)</f>
        <v>3434</v>
      </c>
      <c r="I194" s="26">
        <f>IF(Table2476[[#This Row],[Payment Standard]]="Exception Payment Standard", VLOOKUP($A194, 'Hi-Opp only SAFMR'!$A$1:$M$139, 9), 'NYC FMR'!F$2)</f>
        <v>3700</v>
      </c>
      <c r="J194" s="26">
        <f>IF(Table2476[[#This Row],[Payment Standard]]="Exception Payment Standard", VLOOKUP($A194, 'Hi-Opp only SAFMR'!$A$1:$M$139, 10), 'NYC FMR'!G$2)</f>
        <v>4255</v>
      </c>
      <c r="K194" s="26">
        <f>IF(Table2476[[#This Row],[Payment Standard]]="Exception Payment Standard", VLOOKUP($A194, 'Hi-Opp only SAFMR'!$A$1:$M$139, 11), 'NYC FMR'!H$2)</f>
        <v>4810</v>
      </c>
      <c r="L194" s="26">
        <f>IF(Table2476[[#This Row],[Payment Standard]]="Exception Payment Standard", VLOOKUP($A194, 'Hi-Opp only SAFMR'!$A$1:$M$139, 12), 'NYC FMR'!I$2)</f>
        <v>5365</v>
      </c>
      <c r="M194" s="26">
        <f>IF(Table2476[[#This Row],[Payment Standard]]="Exception Payment Standard", VLOOKUP($A194, 'Hi-Opp only SAFMR'!$A$1:$M$139, 13), 'NYC FMR'!J$2)</f>
        <v>5920</v>
      </c>
    </row>
    <row r="195" spans="1:13" x14ac:dyDescent="0.25">
      <c r="A195" s="25">
        <v>11421</v>
      </c>
      <c r="B195" s="25"/>
      <c r="C195" s="25" t="str">
        <f>IF(Table2476[[#This Row],[High Opportunity]]="High Opportunity", VLOOKUP(A195, 'Hi-Opp only SAFMR'!$A$1:$M$139, 3), "Payment Standard")</f>
        <v>Payment Standard</v>
      </c>
      <c r="D195" s="26">
        <f>IF(Table2476[[#This Row],[Payment Standard]]="Exception Payment Standard", VLOOKUP($A195, 'Hi-Opp only SAFMR'!$A$1:$M$139, 4), 'NYC FMR'!A$2)</f>
        <v>1789</v>
      </c>
      <c r="E195" s="26">
        <f>IF(Table2476[[#This Row],[Payment Standard]]="Exception Payment Standard", VLOOKUP($A195, 'Hi-Opp only SAFMR'!$A$1:$M$139, 5), 'NYC FMR'!B$2)</f>
        <v>2386</v>
      </c>
      <c r="F195" s="26">
        <f>IF(Table2476[[#This Row],[Payment Standard]]="Exception Payment Standard", VLOOKUP($A195, 'Hi-Opp only SAFMR'!$A$1:$M$139, 6), 'NYC FMR'!C$2)</f>
        <v>2451</v>
      </c>
      <c r="G195" s="26">
        <f>IF(Table2476[[#This Row],[Payment Standard]]="Exception Payment Standard", VLOOKUP($A195, 'Hi-Opp only SAFMR'!$A$1:$M$139, 7), 'NYC FMR'!D$2)</f>
        <v>2752</v>
      </c>
      <c r="H195" s="26">
        <f>IF(Table2476[[#This Row],[Payment Standard]]="Exception Payment Standard", VLOOKUP($A195, 'Hi-Opp only SAFMR'!$A$1:$M$139, 8), 'NYC FMR'!E$2)</f>
        <v>3434</v>
      </c>
      <c r="I195" s="26">
        <f>IF(Table2476[[#This Row],[Payment Standard]]="Exception Payment Standard", VLOOKUP($A195, 'Hi-Opp only SAFMR'!$A$1:$M$139, 9), 'NYC FMR'!F$2)</f>
        <v>3700</v>
      </c>
      <c r="J195" s="26">
        <f>IF(Table2476[[#This Row],[Payment Standard]]="Exception Payment Standard", VLOOKUP($A195, 'Hi-Opp only SAFMR'!$A$1:$M$139, 10), 'NYC FMR'!G$2)</f>
        <v>4255</v>
      </c>
      <c r="K195" s="26">
        <f>IF(Table2476[[#This Row],[Payment Standard]]="Exception Payment Standard", VLOOKUP($A195, 'Hi-Opp only SAFMR'!$A$1:$M$139, 11), 'NYC FMR'!H$2)</f>
        <v>4810</v>
      </c>
      <c r="L195" s="26">
        <f>IF(Table2476[[#This Row],[Payment Standard]]="Exception Payment Standard", VLOOKUP($A195, 'Hi-Opp only SAFMR'!$A$1:$M$139, 12), 'NYC FMR'!I$2)</f>
        <v>5365</v>
      </c>
      <c r="M195" s="26">
        <f>IF(Table2476[[#This Row],[Payment Standard]]="Exception Payment Standard", VLOOKUP($A195, 'Hi-Opp only SAFMR'!$A$1:$M$139, 13), 'NYC FMR'!J$2)</f>
        <v>5920</v>
      </c>
    </row>
    <row r="196" spans="1:13" x14ac:dyDescent="0.25">
      <c r="A196" s="25">
        <v>11422</v>
      </c>
      <c r="B196" s="25" t="s">
        <v>2</v>
      </c>
      <c r="C196" s="25" t="str">
        <f>IF(Table2476[[#This Row],[High Opportunity]]="High Opportunity", VLOOKUP(A196, 'Hi-Opp only SAFMR'!$A$1:$M$139, 3), "Payment Standard")</f>
        <v>Exception Payment Standard</v>
      </c>
      <c r="D196" s="26">
        <f>IF(Table2476[[#This Row],[Payment Standard]]="Exception Payment Standard", VLOOKUP($A196, 'Hi-Opp only SAFMR'!$A$1:$M$139, 4), 'NYC FMR'!A$2)</f>
        <v>2062.5</v>
      </c>
      <c r="E196" s="26">
        <f>IF(Table2476[[#This Row],[Payment Standard]]="Exception Payment Standard", VLOOKUP($A196, 'Hi-Opp only SAFMR'!$A$1:$M$139, 5), 'NYC FMR'!B$2)</f>
        <v>2750</v>
      </c>
      <c r="F196" s="26">
        <f>IF(Table2476[[#This Row],[Payment Standard]]="Exception Payment Standard", VLOOKUP($A196, 'Hi-Opp only SAFMR'!$A$1:$M$139, 6), 'NYC FMR'!C$2)</f>
        <v>2820</v>
      </c>
      <c r="G196" s="26">
        <f>IF(Table2476[[#This Row],[Payment Standard]]="Exception Payment Standard", VLOOKUP($A196, 'Hi-Opp only SAFMR'!$A$1:$M$139, 7), 'NYC FMR'!D$2)</f>
        <v>3170</v>
      </c>
      <c r="H196" s="26">
        <f>IF(Table2476[[#This Row],[Payment Standard]]="Exception Payment Standard", VLOOKUP($A196, 'Hi-Opp only SAFMR'!$A$1:$M$139, 8), 'NYC FMR'!E$2)</f>
        <v>3960</v>
      </c>
      <c r="I196" s="26">
        <f>IF(Table2476[[#This Row],[Payment Standard]]="Exception Payment Standard", VLOOKUP($A196, 'Hi-Opp only SAFMR'!$A$1:$M$139, 9), 'NYC FMR'!F$2)</f>
        <v>4260</v>
      </c>
      <c r="J196" s="26">
        <f>IF(Table2476[[#This Row],[Payment Standard]]="Exception Payment Standard", VLOOKUP($A196, 'Hi-Opp only SAFMR'!$A$1:$M$139, 10), 'NYC FMR'!G$2)</f>
        <v>4899</v>
      </c>
      <c r="K196" s="26">
        <f>IF(Table2476[[#This Row],[Payment Standard]]="Exception Payment Standard", VLOOKUP($A196, 'Hi-Opp only SAFMR'!$A$1:$M$139, 11), 'NYC FMR'!H$2)</f>
        <v>5538</v>
      </c>
      <c r="L196" s="26">
        <f>IF(Table2476[[#This Row],[Payment Standard]]="Exception Payment Standard", VLOOKUP($A196, 'Hi-Opp only SAFMR'!$A$1:$M$139, 12), 'NYC FMR'!I$2)</f>
        <v>6177</v>
      </c>
      <c r="M196" s="26">
        <f>IF(Table2476[[#This Row],[Payment Standard]]="Exception Payment Standard", VLOOKUP($A196, 'Hi-Opp only SAFMR'!$A$1:$M$139, 13), 'NYC FMR'!J$2)</f>
        <v>6816</v>
      </c>
    </row>
    <row r="197" spans="1:13" x14ac:dyDescent="0.25">
      <c r="A197" s="25">
        <v>11423</v>
      </c>
      <c r="B197" s="25"/>
      <c r="C197" s="25" t="str">
        <f>IF(Table2476[[#This Row],[High Opportunity]]="High Opportunity", VLOOKUP(A197, 'Hi-Opp only SAFMR'!$A$1:$M$139, 3), "Payment Standard")</f>
        <v>Payment Standard</v>
      </c>
      <c r="D197" s="26">
        <f>IF(Table2476[[#This Row],[Payment Standard]]="Exception Payment Standard", VLOOKUP($A197, 'Hi-Opp only SAFMR'!$A$1:$M$139, 4), 'NYC FMR'!A$2)</f>
        <v>1789</v>
      </c>
      <c r="E197" s="26">
        <f>IF(Table2476[[#This Row],[Payment Standard]]="Exception Payment Standard", VLOOKUP($A197, 'Hi-Opp only SAFMR'!$A$1:$M$139, 5), 'NYC FMR'!B$2)</f>
        <v>2386</v>
      </c>
      <c r="F197" s="26">
        <f>IF(Table2476[[#This Row],[Payment Standard]]="Exception Payment Standard", VLOOKUP($A197, 'Hi-Opp only SAFMR'!$A$1:$M$139, 6), 'NYC FMR'!C$2)</f>
        <v>2451</v>
      </c>
      <c r="G197" s="26">
        <f>IF(Table2476[[#This Row],[Payment Standard]]="Exception Payment Standard", VLOOKUP($A197, 'Hi-Opp only SAFMR'!$A$1:$M$139, 7), 'NYC FMR'!D$2)</f>
        <v>2752</v>
      </c>
      <c r="H197" s="26">
        <f>IF(Table2476[[#This Row],[Payment Standard]]="Exception Payment Standard", VLOOKUP($A197, 'Hi-Opp only SAFMR'!$A$1:$M$139, 8), 'NYC FMR'!E$2)</f>
        <v>3434</v>
      </c>
      <c r="I197" s="26">
        <f>IF(Table2476[[#This Row],[Payment Standard]]="Exception Payment Standard", VLOOKUP($A197, 'Hi-Opp only SAFMR'!$A$1:$M$139, 9), 'NYC FMR'!F$2)</f>
        <v>3700</v>
      </c>
      <c r="J197" s="26">
        <f>IF(Table2476[[#This Row],[Payment Standard]]="Exception Payment Standard", VLOOKUP($A197, 'Hi-Opp only SAFMR'!$A$1:$M$139, 10), 'NYC FMR'!G$2)</f>
        <v>4255</v>
      </c>
      <c r="K197" s="26">
        <f>IF(Table2476[[#This Row],[Payment Standard]]="Exception Payment Standard", VLOOKUP($A197, 'Hi-Opp only SAFMR'!$A$1:$M$139, 11), 'NYC FMR'!H$2)</f>
        <v>4810</v>
      </c>
      <c r="L197" s="26">
        <f>IF(Table2476[[#This Row],[Payment Standard]]="Exception Payment Standard", VLOOKUP($A197, 'Hi-Opp only SAFMR'!$A$1:$M$139, 12), 'NYC FMR'!I$2)</f>
        <v>5365</v>
      </c>
      <c r="M197" s="26">
        <f>IF(Table2476[[#This Row],[Payment Standard]]="Exception Payment Standard", VLOOKUP($A197, 'Hi-Opp only SAFMR'!$A$1:$M$139, 13), 'NYC FMR'!J$2)</f>
        <v>5920</v>
      </c>
    </row>
    <row r="198" spans="1:13" x14ac:dyDescent="0.25">
      <c r="A198" s="25">
        <v>11424</v>
      </c>
      <c r="B198" s="25"/>
      <c r="C198" s="25" t="str">
        <f>IF(Table2476[[#This Row],[High Opportunity]]="High Opportunity", VLOOKUP(A198, 'Hi-Opp only SAFMR'!$A$1:$M$139, 3), "Payment Standard")</f>
        <v>Payment Standard</v>
      </c>
      <c r="D198" s="26">
        <f>IF(Table2476[[#This Row],[Payment Standard]]="Exception Payment Standard", VLOOKUP($A198, 'Hi-Opp only SAFMR'!$A$1:$M$139, 4), 'NYC FMR'!A$2)</f>
        <v>1789</v>
      </c>
      <c r="E198" s="26">
        <f>IF(Table2476[[#This Row],[Payment Standard]]="Exception Payment Standard", VLOOKUP($A198, 'Hi-Opp only SAFMR'!$A$1:$M$139, 5), 'NYC FMR'!B$2)</f>
        <v>2386</v>
      </c>
      <c r="F198" s="26">
        <f>IF(Table2476[[#This Row],[Payment Standard]]="Exception Payment Standard", VLOOKUP($A198, 'Hi-Opp only SAFMR'!$A$1:$M$139, 6), 'NYC FMR'!C$2)</f>
        <v>2451</v>
      </c>
      <c r="G198" s="26">
        <f>IF(Table2476[[#This Row],[Payment Standard]]="Exception Payment Standard", VLOOKUP($A198, 'Hi-Opp only SAFMR'!$A$1:$M$139, 7), 'NYC FMR'!D$2)</f>
        <v>2752</v>
      </c>
      <c r="H198" s="26">
        <f>IF(Table2476[[#This Row],[Payment Standard]]="Exception Payment Standard", VLOOKUP($A198, 'Hi-Opp only SAFMR'!$A$1:$M$139, 8), 'NYC FMR'!E$2)</f>
        <v>3434</v>
      </c>
      <c r="I198" s="26">
        <f>IF(Table2476[[#This Row],[Payment Standard]]="Exception Payment Standard", VLOOKUP($A198, 'Hi-Opp only SAFMR'!$A$1:$M$139, 9), 'NYC FMR'!F$2)</f>
        <v>3700</v>
      </c>
      <c r="J198" s="26">
        <f>IF(Table2476[[#This Row],[Payment Standard]]="Exception Payment Standard", VLOOKUP($A198, 'Hi-Opp only SAFMR'!$A$1:$M$139, 10), 'NYC FMR'!G$2)</f>
        <v>4255</v>
      </c>
      <c r="K198" s="26">
        <f>IF(Table2476[[#This Row],[Payment Standard]]="Exception Payment Standard", VLOOKUP($A198, 'Hi-Opp only SAFMR'!$A$1:$M$139, 11), 'NYC FMR'!H$2)</f>
        <v>4810</v>
      </c>
      <c r="L198" s="26">
        <f>IF(Table2476[[#This Row],[Payment Standard]]="Exception Payment Standard", VLOOKUP($A198, 'Hi-Opp only SAFMR'!$A$1:$M$139, 12), 'NYC FMR'!I$2)</f>
        <v>5365</v>
      </c>
      <c r="M198" s="26">
        <f>IF(Table2476[[#This Row],[Payment Standard]]="Exception Payment Standard", VLOOKUP($A198, 'Hi-Opp only SAFMR'!$A$1:$M$139, 13), 'NYC FMR'!J$2)</f>
        <v>5920</v>
      </c>
    </row>
    <row r="199" spans="1:13" x14ac:dyDescent="0.25">
      <c r="A199" s="25">
        <v>11425</v>
      </c>
      <c r="B199" s="25" t="s">
        <v>2</v>
      </c>
      <c r="C199" s="25" t="str">
        <f>IF(Table2476[[#This Row],[High Opportunity]]="High Opportunity", VLOOKUP(A199, 'Hi-Opp only SAFMR'!$A$1:$M$139, 3), "Payment Standard")</f>
        <v>HPD Exception Payment Standard</v>
      </c>
      <c r="D199" s="26">
        <f>IF(Table2476[[#This Row],[Payment Standard]]="Exception Payment Standard", VLOOKUP($A199, 'Hi-Opp only SAFMR'!$A$1:$M$139, 4), 'NYC FMR'!A$2)</f>
        <v>1789</v>
      </c>
      <c r="E199" s="26">
        <f>IF(Table2476[[#This Row],[Payment Standard]]="Exception Payment Standard", VLOOKUP($A199, 'Hi-Opp only SAFMR'!$A$1:$M$139, 5), 'NYC FMR'!B$2)</f>
        <v>2386</v>
      </c>
      <c r="F199" s="26">
        <f>IF(Table2476[[#This Row],[Payment Standard]]="Exception Payment Standard", VLOOKUP($A199, 'Hi-Opp only SAFMR'!$A$1:$M$139, 6), 'NYC FMR'!C$2)</f>
        <v>2451</v>
      </c>
      <c r="G199" s="26">
        <f>IF(Table2476[[#This Row],[Payment Standard]]="Exception Payment Standard", VLOOKUP($A199, 'Hi-Opp only SAFMR'!$A$1:$M$139, 7), 'NYC FMR'!D$2)</f>
        <v>2752</v>
      </c>
      <c r="H199" s="26">
        <f>IF(Table2476[[#This Row],[Payment Standard]]="Exception Payment Standard", VLOOKUP($A199, 'Hi-Opp only SAFMR'!$A$1:$M$139, 8), 'NYC FMR'!E$2)</f>
        <v>3434</v>
      </c>
      <c r="I199" s="26">
        <f>IF(Table2476[[#This Row],[Payment Standard]]="Exception Payment Standard", VLOOKUP($A199, 'Hi-Opp only SAFMR'!$A$1:$M$139, 9), 'NYC FMR'!F$2)</f>
        <v>3700</v>
      </c>
      <c r="J199" s="26">
        <f>IF(Table2476[[#This Row],[Payment Standard]]="Exception Payment Standard", VLOOKUP($A199, 'Hi-Opp only SAFMR'!$A$1:$M$139, 10), 'NYC FMR'!G$2)</f>
        <v>4255</v>
      </c>
      <c r="K199" s="26">
        <f>IF(Table2476[[#This Row],[Payment Standard]]="Exception Payment Standard", VLOOKUP($A199, 'Hi-Opp only SAFMR'!$A$1:$M$139, 11), 'NYC FMR'!H$2)</f>
        <v>4810</v>
      </c>
      <c r="L199" s="26">
        <f>IF(Table2476[[#This Row],[Payment Standard]]="Exception Payment Standard", VLOOKUP($A199, 'Hi-Opp only SAFMR'!$A$1:$M$139, 12), 'NYC FMR'!I$2)</f>
        <v>5365</v>
      </c>
      <c r="M199" s="26">
        <f>IF(Table2476[[#This Row],[Payment Standard]]="Exception Payment Standard", VLOOKUP($A199, 'Hi-Opp only SAFMR'!$A$1:$M$139, 13), 'NYC FMR'!J$2)</f>
        <v>5920</v>
      </c>
    </row>
    <row r="200" spans="1:13" x14ac:dyDescent="0.25">
      <c r="A200" s="25">
        <v>11426</v>
      </c>
      <c r="B200" s="25" t="s">
        <v>2</v>
      </c>
      <c r="C200" s="25" t="str">
        <f>IF(Table2476[[#This Row],[High Opportunity]]="High Opportunity", VLOOKUP(A200, 'Hi-Opp only SAFMR'!$A$1:$M$139, 3), "Payment Standard")</f>
        <v>Exception Payment Standard</v>
      </c>
      <c r="D200" s="26">
        <f>IF(Table2476[[#This Row],[Payment Standard]]="Exception Payment Standard", VLOOKUP($A200, 'Hi-Opp only SAFMR'!$A$1:$M$139, 4), 'NYC FMR'!A$2)</f>
        <v>2025</v>
      </c>
      <c r="E200" s="26">
        <f>IF(Table2476[[#This Row],[Payment Standard]]="Exception Payment Standard", VLOOKUP($A200, 'Hi-Opp only SAFMR'!$A$1:$M$139, 5), 'NYC FMR'!B$2)</f>
        <v>2700</v>
      </c>
      <c r="F200" s="26">
        <f>IF(Table2476[[#This Row],[Payment Standard]]="Exception Payment Standard", VLOOKUP($A200, 'Hi-Opp only SAFMR'!$A$1:$M$139, 6), 'NYC FMR'!C$2)</f>
        <v>2770</v>
      </c>
      <c r="G200" s="26">
        <f>IF(Table2476[[#This Row],[Payment Standard]]="Exception Payment Standard", VLOOKUP($A200, 'Hi-Opp only SAFMR'!$A$1:$M$139, 7), 'NYC FMR'!D$2)</f>
        <v>3110</v>
      </c>
      <c r="H200" s="26">
        <f>IF(Table2476[[#This Row],[Payment Standard]]="Exception Payment Standard", VLOOKUP($A200, 'Hi-Opp only SAFMR'!$A$1:$M$139, 8), 'NYC FMR'!E$2)</f>
        <v>3880</v>
      </c>
      <c r="I200" s="26">
        <f>IF(Table2476[[#This Row],[Payment Standard]]="Exception Payment Standard", VLOOKUP($A200, 'Hi-Opp only SAFMR'!$A$1:$M$139, 9), 'NYC FMR'!F$2)</f>
        <v>4180</v>
      </c>
      <c r="J200" s="26">
        <f>IF(Table2476[[#This Row],[Payment Standard]]="Exception Payment Standard", VLOOKUP($A200, 'Hi-Opp only SAFMR'!$A$1:$M$139, 10), 'NYC FMR'!G$2)</f>
        <v>4807</v>
      </c>
      <c r="K200" s="26">
        <f>IF(Table2476[[#This Row],[Payment Standard]]="Exception Payment Standard", VLOOKUP($A200, 'Hi-Opp only SAFMR'!$A$1:$M$139, 11), 'NYC FMR'!H$2)</f>
        <v>5434</v>
      </c>
      <c r="L200" s="26">
        <f>IF(Table2476[[#This Row],[Payment Standard]]="Exception Payment Standard", VLOOKUP($A200, 'Hi-Opp only SAFMR'!$A$1:$M$139, 12), 'NYC FMR'!I$2)</f>
        <v>6061</v>
      </c>
      <c r="M200" s="26">
        <f>IF(Table2476[[#This Row],[Payment Standard]]="Exception Payment Standard", VLOOKUP($A200, 'Hi-Opp only SAFMR'!$A$1:$M$139, 13), 'NYC FMR'!J$2)</f>
        <v>6688</v>
      </c>
    </row>
    <row r="201" spans="1:13" x14ac:dyDescent="0.25">
      <c r="A201" s="25">
        <v>11427</v>
      </c>
      <c r="B201" s="25" t="s">
        <v>2</v>
      </c>
      <c r="C201" s="25" t="str">
        <f>IF(Table2476[[#This Row],[High Opportunity]]="High Opportunity", VLOOKUP(A201, 'Hi-Opp only SAFMR'!$A$1:$M$139, 3), "Payment Standard")</f>
        <v>HPD Exception Payment Standard</v>
      </c>
      <c r="D201" s="26">
        <f>IF(Table2476[[#This Row],[Payment Standard]]="Exception Payment Standard", VLOOKUP($A201, 'Hi-Opp only SAFMR'!$A$1:$M$139, 4), 'NYC FMR'!A$2)</f>
        <v>1789</v>
      </c>
      <c r="E201" s="26">
        <f>IF(Table2476[[#This Row],[Payment Standard]]="Exception Payment Standard", VLOOKUP($A201, 'Hi-Opp only SAFMR'!$A$1:$M$139, 5), 'NYC FMR'!B$2)</f>
        <v>2386</v>
      </c>
      <c r="F201" s="26">
        <f>IF(Table2476[[#This Row],[Payment Standard]]="Exception Payment Standard", VLOOKUP($A201, 'Hi-Opp only SAFMR'!$A$1:$M$139, 6), 'NYC FMR'!C$2)</f>
        <v>2451</v>
      </c>
      <c r="G201" s="26">
        <f>IF(Table2476[[#This Row],[Payment Standard]]="Exception Payment Standard", VLOOKUP($A201, 'Hi-Opp only SAFMR'!$A$1:$M$139, 7), 'NYC FMR'!D$2)</f>
        <v>2752</v>
      </c>
      <c r="H201" s="26">
        <f>IF(Table2476[[#This Row],[Payment Standard]]="Exception Payment Standard", VLOOKUP($A201, 'Hi-Opp only SAFMR'!$A$1:$M$139, 8), 'NYC FMR'!E$2)</f>
        <v>3434</v>
      </c>
      <c r="I201" s="26">
        <f>IF(Table2476[[#This Row],[Payment Standard]]="Exception Payment Standard", VLOOKUP($A201, 'Hi-Opp only SAFMR'!$A$1:$M$139, 9), 'NYC FMR'!F$2)</f>
        <v>3700</v>
      </c>
      <c r="J201" s="26">
        <f>IF(Table2476[[#This Row],[Payment Standard]]="Exception Payment Standard", VLOOKUP($A201, 'Hi-Opp only SAFMR'!$A$1:$M$139, 10), 'NYC FMR'!G$2)</f>
        <v>4255</v>
      </c>
      <c r="K201" s="26">
        <f>IF(Table2476[[#This Row],[Payment Standard]]="Exception Payment Standard", VLOOKUP($A201, 'Hi-Opp only SAFMR'!$A$1:$M$139, 11), 'NYC FMR'!H$2)</f>
        <v>4810</v>
      </c>
      <c r="L201" s="26">
        <f>IF(Table2476[[#This Row],[Payment Standard]]="Exception Payment Standard", VLOOKUP($A201, 'Hi-Opp only SAFMR'!$A$1:$M$139, 12), 'NYC FMR'!I$2)</f>
        <v>5365</v>
      </c>
      <c r="M201" s="26">
        <f>IF(Table2476[[#This Row],[Payment Standard]]="Exception Payment Standard", VLOOKUP($A201, 'Hi-Opp only SAFMR'!$A$1:$M$139, 13), 'NYC FMR'!J$2)</f>
        <v>5920</v>
      </c>
    </row>
    <row r="202" spans="1:13" x14ac:dyDescent="0.25">
      <c r="A202" s="25">
        <v>11428</v>
      </c>
      <c r="B202" s="25"/>
      <c r="C202" s="25" t="str">
        <f>IF(Table2476[[#This Row],[High Opportunity]]="High Opportunity", VLOOKUP(A202, 'Hi-Opp only SAFMR'!$A$1:$M$139, 3), "Payment Standard")</f>
        <v>Payment Standard</v>
      </c>
      <c r="D202" s="26">
        <f>IF(Table2476[[#This Row],[Payment Standard]]="Exception Payment Standard", VLOOKUP($A202, 'Hi-Opp only SAFMR'!$A$1:$M$139, 4), 'NYC FMR'!A$2)</f>
        <v>1789</v>
      </c>
      <c r="E202" s="26">
        <f>IF(Table2476[[#This Row],[Payment Standard]]="Exception Payment Standard", VLOOKUP($A202, 'Hi-Opp only SAFMR'!$A$1:$M$139, 5), 'NYC FMR'!B$2)</f>
        <v>2386</v>
      </c>
      <c r="F202" s="26">
        <f>IF(Table2476[[#This Row],[Payment Standard]]="Exception Payment Standard", VLOOKUP($A202, 'Hi-Opp only SAFMR'!$A$1:$M$139, 6), 'NYC FMR'!C$2)</f>
        <v>2451</v>
      </c>
      <c r="G202" s="26">
        <f>IF(Table2476[[#This Row],[Payment Standard]]="Exception Payment Standard", VLOOKUP($A202, 'Hi-Opp only SAFMR'!$A$1:$M$139, 7), 'NYC FMR'!D$2)</f>
        <v>2752</v>
      </c>
      <c r="H202" s="26">
        <f>IF(Table2476[[#This Row],[Payment Standard]]="Exception Payment Standard", VLOOKUP($A202, 'Hi-Opp only SAFMR'!$A$1:$M$139, 8), 'NYC FMR'!E$2)</f>
        <v>3434</v>
      </c>
      <c r="I202" s="26">
        <f>IF(Table2476[[#This Row],[Payment Standard]]="Exception Payment Standard", VLOOKUP($A202, 'Hi-Opp only SAFMR'!$A$1:$M$139, 9), 'NYC FMR'!F$2)</f>
        <v>3700</v>
      </c>
      <c r="J202" s="26">
        <f>IF(Table2476[[#This Row],[Payment Standard]]="Exception Payment Standard", VLOOKUP($A202, 'Hi-Opp only SAFMR'!$A$1:$M$139, 10), 'NYC FMR'!G$2)</f>
        <v>4255</v>
      </c>
      <c r="K202" s="26">
        <f>IF(Table2476[[#This Row],[Payment Standard]]="Exception Payment Standard", VLOOKUP($A202, 'Hi-Opp only SAFMR'!$A$1:$M$139, 11), 'NYC FMR'!H$2)</f>
        <v>4810</v>
      </c>
      <c r="L202" s="26">
        <f>IF(Table2476[[#This Row],[Payment Standard]]="Exception Payment Standard", VLOOKUP($A202, 'Hi-Opp only SAFMR'!$A$1:$M$139, 12), 'NYC FMR'!I$2)</f>
        <v>5365</v>
      </c>
      <c r="M202" s="26">
        <f>IF(Table2476[[#This Row],[Payment Standard]]="Exception Payment Standard", VLOOKUP($A202, 'Hi-Opp only SAFMR'!$A$1:$M$139, 13), 'NYC FMR'!J$2)</f>
        <v>5920</v>
      </c>
    </row>
    <row r="203" spans="1:13" x14ac:dyDescent="0.25">
      <c r="A203" s="25">
        <v>11429</v>
      </c>
      <c r="B203" s="25"/>
      <c r="C203" s="25" t="str">
        <f>IF(Table2476[[#This Row],[High Opportunity]]="High Opportunity", VLOOKUP(A203, 'Hi-Opp only SAFMR'!$A$1:$M$139, 3), "Payment Standard")</f>
        <v>Payment Standard</v>
      </c>
      <c r="D203" s="26">
        <f>IF(Table2476[[#This Row],[Payment Standard]]="Exception Payment Standard", VLOOKUP($A203, 'Hi-Opp only SAFMR'!$A$1:$M$139, 4), 'NYC FMR'!A$2)</f>
        <v>1789</v>
      </c>
      <c r="E203" s="26">
        <f>IF(Table2476[[#This Row],[Payment Standard]]="Exception Payment Standard", VLOOKUP($A203, 'Hi-Opp only SAFMR'!$A$1:$M$139, 5), 'NYC FMR'!B$2)</f>
        <v>2386</v>
      </c>
      <c r="F203" s="26">
        <f>IF(Table2476[[#This Row],[Payment Standard]]="Exception Payment Standard", VLOOKUP($A203, 'Hi-Opp only SAFMR'!$A$1:$M$139, 6), 'NYC FMR'!C$2)</f>
        <v>2451</v>
      </c>
      <c r="G203" s="26">
        <f>IF(Table2476[[#This Row],[Payment Standard]]="Exception Payment Standard", VLOOKUP($A203, 'Hi-Opp only SAFMR'!$A$1:$M$139, 7), 'NYC FMR'!D$2)</f>
        <v>2752</v>
      </c>
      <c r="H203" s="26">
        <f>IF(Table2476[[#This Row],[Payment Standard]]="Exception Payment Standard", VLOOKUP($A203, 'Hi-Opp only SAFMR'!$A$1:$M$139, 8), 'NYC FMR'!E$2)</f>
        <v>3434</v>
      </c>
      <c r="I203" s="26">
        <f>IF(Table2476[[#This Row],[Payment Standard]]="Exception Payment Standard", VLOOKUP($A203, 'Hi-Opp only SAFMR'!$A$1:$M$139, 9), 'NYC FMR'!F$2)</f>
        <v>3700</v>
      </c>
      <c r="J203" s="26">
        <f>IF(Table2476[[#This Row],[Payment Standard]]="Exception Payment Standard", VLOOKUP($A203, 'Hi-Opp only SAFMR'!$A$1:$M$139, 10), 'NYC FMR'!G$2)</f>
        <v>4255</v>
      </c>
      <c r="K203" s="26">
        <f>IF(Table2476[[#This Row],[Payment Standard]]="Exception Payment Standard", VLOOKUP($A203, 'Hi-Opp only SAFMR'!$A$1:$M$139, 11), 'NYC FMR'!H$2)</f>
        <v>4810</v>
      </c>
      <c r="L203" s="26">
        <f>IF(Table2476[[#This Row],[Payment Standard]]="Exception Payment Standard", VLOOKUP($A203, 'Hi-Opp only SAFMR'!$A$1:$M$139, 12), 'NYC FMR'!I$2)</f>
        <v>5365</v>
      </c>
      <c r="M203" s="26">
        <f>IF(Table2476[[#This Row],[Payment Standard]]="Exception Payment Standard", VLOOKUP($A203, 'Hi-Opp only SAFMR'!$A$1:$M$139, 13), 'NYC FMR'!J$2)</f>
        <v>5920</v>
      </c>
    </row>
    <row r="204" spans="1:13" x14ac:dyDescent="0.25">
      <c r="A204" s="25">
        <v>11430</v>
      </c>
      <c r="B204" s="25"/>
      <c r="C204" s="25" t="str">
        <f>IF(Table2476[[#This Row],[High Opportunity]]="High Opportunity", VLOOKUP(A204, 'Hi-Opp only SAFMR'!$A$1:$M$139, 3), "Payment Standard")</f>
        <v>Payment Standard</v>
      </c>
      <c r="D204" s="26">
        <f>IF(Table2476[[#This Row],[Payment Standard]]="Exception Payment Standard", VLOOKUP($A204, 'Hi-Opp only SAFMR'!$A$1:$M$139, 4), 'NYC FMR'!A$2)</f>
        <v>1789</v>
      </c>
      <c r="E204" s="26">
        <f>IF(Table2476[[#This Row],[Payment Standard]]="Exception Payment Standard", VLOOKUP($A204, 'Hi-Opp only SAFMR'!$A$1:$M$139, 5), 'NYC FMR'!B$2)</f>
        <v>2386</v>
      </c>
      <c r="F204" s="26">
        <f>IF(Table2476[[#This Row],[Payment Standard]]="Exception Payment Standard", VLOOKUP($A204, 'Hi-Opp only SAFMR'!$A$1:$M$139, 6), 'NYC FMR'!C$2)</f>
        <v>2451</v>
      </c>
      <c r="G204" s="26">
        <f>IF(Table2476[[#This Row],[Payment Standard]]="Exception Payment Standard", VLOOKUP($A204, 'Hi-Opp only SAFMR'!$A$1:$M$139, 7), 'NYC FMR'!D$2)</f>
        <v>2752</v>
      </c>
      <c r="H204" s="26">
        <f>IF(Table2476[[#This Row],[Payment Standard]]="Exception Payment Standard", VLOOKUP($A204, 'Hi-Opp only SAFMR'!$A$1:$M$139, 8), 'NYC FMR'!E$2)</f>
        <v>3434</v>
      </c>
      <c r="I204" s="26">
        <f>IF(Table2476[[#This Row],[Payment Standard]]="Exception Payment Standard", VLOOKUP($A204, 'Hi-Opp only SAFMR'!$A$1:$M$139, 9), 'NYC FMR'!F$2)</f>
        <v>3700</v>
      </c>
      <c r="J204" s="26">
        <f>IF(Table2476[[#This Row],[Payment Standard]]="Exception Payment Standard", VLOOKUP($A204, 'Hi-Opp only SAFMR'!$A$1:$M$139, 10), 'NYC FMR'!G$2)</f>
        <v>4255</v>
      </c>
      <c r="K204" s="26">
        <f>IF(Table2476[[#This Row],[Payment Standard]]="Exception Payment Standard", VLOOKUP($A204, 'Hi-Opp only SAFMR'!$A$1:$M$139, 11), 'NYC FMR'!H$2)</f>
        <v>4810</v>
      </c>
      <c r="L204" s="26">
        <f>IF(Table2476[[#This Row],[Payment Standard]]="Exception Payment Standard", VLOOKUP($A204, 'Hi-Opp only SAFMR'!$A$1:$M$139, 12), 'NYC FMR'!I$2)</f>
        <v>5365</v>
      </c>
      <c r="M204" s="26">
        <f>IF(Table2476[[#This Row],[Payment Standard]]="Exception Payment Standard", VLOOKUP($A204, 'Hi-Opp only SAFMR'!$A$1:$M$139, 13), 'NYC FMR'!J$2)</f>
        <v>5920</v>
      </c>
    </row>
    <row r="205" spans="1:13" x14ac:dyDescent="0.25">
      <c r="A205" s="25">
        <v>11432</v>
      </c>
      <c r="B205" s="25" t="s">
        <v>2</v>
      </c>
      <c r="C205" s="25" t="str">
        <f>IF(Table2476[[#This Row],[High Opportunity]]="High Opportunity", VLOOKUP(A205, 'Hi-Opp only SAFMR'!$A$1:$M$139, 3), "Payment Standard")</f>
        <v>Exception Payment Standard</v>
      </c>
      <c r="D205" s="26">
        <f>IF(Table2476[[#This Row],[Payment Standard]]="Exception Payment Standard", VLOOKUP($A205, 'Hi-Opp only SAFMR'!$A$1:$M$139, 4), 'NYC FMR'!A$2)</f>
        <v>1927.5</v>
      </c>
      <c r="E205" s="26">
        <f>IF(Table2476[[#This Row],[Payment Standard]]="Exception Payment Standard", VLOOKUP($A205, 'Hi-Opp only SAFMR'!$A$1:$M$139, 5), 'NYC FMR'!B$2)</f>
        <v>2570</v>
      </c>
      <c r="F205" s="26">
        <f>IF(Table2476[[#This Row],[Payment Standard]]="Exception Payment Standard", VLOOKUP($A205, 'Hi-Opp only SAFMR'!$A$1:$M$139, 6), 'NYC FMR'!C$2)</f>
        <v>2650</v>
      </c>
      <c r="G205" s="26">
        <f>IF(Table2476[[#This Row],[Payment Standard]]="Exception Payment Standard", VLOOKUP($A205, 'Hi-Opp only SAFMR'!$A$1:$M$139, 7), 'NYC FMR'!D$2)</f>
        <v>2970</v>
      </c>
      <c r="H205" s="26">
        <f>IF(Table2476[[#This Row],[Payment Standard]]="Exception Payment Standard", VLOOKUP($A205, 'Hi-Opp only SAFMR'!$A$1:$M$139, 8), 'NYC FMR'!E$2)</f>
        <v>3710</v>
      </c>
      <c r="I205" s="26">
        <f>IF(Table2476[[#This Row],[Payment Standard]]="Exception Payment Standard", VLOOKUP($A205, 'Hi-Opp only SAFMR'!$A$1:$M$139, 9), 'NYC FMR'!F$2)</f>
        <v>3990</v>
      </c>
      <c r="J205" s="26">
        <f>IF(Table2476[[#This Row],[Payment Standard]]="Exception Payment Standard", VLOOKUP($A205, 'Hi-Opp only SAFMR'!$A$1:$M$139, 10), 'NYC FMR'!G$2)</f>
        <v>4588.5</v>
      </c>
      <c r="K205" s="26">
        <f>IF(Table2476[[#This Row],[Payment Standard]]="Exception Payment Standard", VLOOKUP($A205, 'Hi-Opp only SAFMR'!$A$1:$M$139, 11), 'NYC FMR'!H$2)</f>
        <v>5187</v>
      </c>
      <c r="L205" s="26">
        <f>IF(Table2476[[#This Row],[Payment Standard]]="Exception Payment Standard", VLOOKUP($A205, 'Hi-Opp only SAFMR'!$A$1:$M$139, 12), 'NYC FMR'!I$2)</f>
        <v>5785.5</v>
      </c>
      <c r="M205" s="26">
        <f>IF(Table2476[[#This Row],[Payment Standard]]="Exception Payment Standard", VLOOKUP($A205, 'Hi-Opp only SAFMR'!$A$1:$M$139, 13), 'NYC FMR'!J$2)</f>
        <v>6384</v>
      </c>
    </row>
    <row r="206" spans="1:13" x14ac:dyDescent="0.25">
      <c r="A206" s="25">
        <v>11433</v>
      </c>
      <c r="B206" s="25"/>
      <c r="C206" s="25" t="str">
        <f>IF(Table2476[[#This Row],[High Opportunity]]="High Opportunity", VLOOKUP(A206, 'Hi-Opp only SAFMR'!$A$1:$M$139, 3), "Payment Standard")</f>
        <v>Payment Standard</v>
      </c>
      <c r="D206" s="26">
        <f>IF(Table2476[[#This Row],[Payment Standard]]="Exception Payment Standard", VLOOKUP($A206, 'Hi-Opp only SAFMR'!$A$1:$M$139, 4), 'NYC FMR'!A$2)</f>
        <v>1789</v>
      </c>
      <c r="E206" s="26">
        <f>IF(Table2476[[#This Row],[Payment Standard]]="Exception Payment Standard", VLOOKUP($A206, 'Hi-Opp only SAFMR'!$A$1:$M$139, 5), 'NYC FMR'!B$2)</f>
        <v>2386</v>
      </c>
      <c r="F206" s="26">
        <f>IF(Table2476[[#This Row],[Payment Standard]]="Exception Payment Standard", VLOOKUP($A206, 'Hi-Opp only SAFMR'!$A$1:$M$139, 6), 'NYC FMR'!C$2)</f>
        <v>2451</v>
      </c>
      <c r="G206" s="26">
        <f>IF(Table2476[[#This Row],[Payment Standard]]="Exception Payment Standard", VLOOKUP($A206, 'Hi-Opp only SAFMR'!$A$1:$M$139, 7), 'NYC FMR'!D$2)</f>
        <v>2752</v>
      </c>
      <c r="H206" s="26">
        <f>IF(Table2476[[#This Row],[Payment Standard]]="Exception Payment Standard", VLOOKUP($A206, 'Hi-Opp only SAFMR'!$A$1:$M$139, 8), 'NYC FMR'!E$2)</f>
        <v>3434</v>
      </c>
      <c r="I206" s="26">
        <f>IF(Table2476[[#This Row],[Payment Standard]]="Exception Payment Standard", VLOOKUP($A206, 'Hi-Opp only SAFMR'!$A$1:$M$139, 9), 'NYC FMR'!F$2)</f>
        <v>3700</v>
      </c>
      <c r="J206" s="26">
        <f>IF(Table2476[[#This Row],[Payment Standard]]="Exception Payment Standard", VLOOKUP($A206, 'Hi-Opp only SAFMR'!$A$1:$M$139, 10), 'NYC FMR'!G$2)</f>
        <v>4255</v>
      </c>
      <c r="K206" s="26">
        <f>IF(Table2476[[#This Row],[Payment Standard]]="Exception Payment Standard", VLOOKUP($A206, 'Hi-Opp only SAFMR'!$A$1:$M$139, 11), 'NYC FMR'!H$2)</f>
        <v>4810</v>
      </c>
      <c r="L206" s="26">
        <f>IF(Table2476[[#This Row],[Payment Standard]]="Exception Payment Standard", VLOOKUP($A206, 'Hi-Opp only SAFMR'!$A$1:$M$139, 12), 'NYC FMR'!I$2)</f>
        <v>5365</v>
      </c>
      <c r="M206" s="26">
        <f>IF(Table2476[[#This Row],[Payment Standard]]="Exception Payment Standard", VLOOKUP($A206, 'Hi-Opp only SAFMR'!$A$1:$M$139, 13), 'NYC FMR'!J$2)</f>
        <v>5920</v>
      </c>
    </row>
    <row r="207" spans="1:13" x14ac:dyDescent="0.25">
      <c r="A207" s="25">
        <v>11434</v>
      </c>
      <c r="B207" s="25"/>
      <c r="C207" s="25" t="str">
        <f>IF(Table2476[[#This Row],[High Opportunity]]="High Opportunity", VLOOKUP(A207, 'Hi-Opp only SAFMR'!$A$1:$M$139, 3), "Payment Standard")</f>
        <v>Payment Standard</v>
      </c>
      <c r="D207" s="26">
        <f>IF(Table2476[[#This Row],[Payment Standard]]="Exception Payment Standard", VLOOKUP($A207, 'Hi-Opp only SAFMR'!$A$1:$M$139, 4), 'NYC FMR'!A$2)</f>
        <v>1789</v>
      </c>
      <c r="E207" s="26">
        <f>IF(Table2476[[#This Row],[Payment Standard]]="Exception Payment Standard", VLOOKUP($A207, 'Hi-Opp only SAFMR'!$A$1:$M$139, 5), 'NYC FMR'!B$2)</f>
        <v>2386</v>
      </c>
      <c r="F207" s="26">
        <f>IF(Table2476[[#This Row],[Payment Standard]]="Exception Payment Standard", VLOOKUP($A207, 'Hi-Opp only SAFMR'!$A$1:$M$139, 6), 'NYC FMR'!C$2)</f>
        <v>2451</v>
      </c>
      <c r="G207" s="26">
        <f>IF(Table2476[[#This Row],[Payment Standard]]="Exception Payment Standard", VLOOKUP($A207, 'Hi-Opp only SAFMR'!$A$1:$M$139, 7), 'NYC FMR'!D$2)</f>
        <v>2752</v>
      </c>
      <c r="H207" s="26">
        <f>IF(Table2476[[#This Row],[Payment Standard]]="Exception Payment Standard", VLOOKUP($A207, 'Hi-Opp only SAFMR'!$A$1:$M$139, 8), 'NYC FMR'!E$2)</f>
        <v>3434</v>
      </c>
      <c r="I207" s="26">
        <f>IF(Table2476[[#This Row],[Payment Standard]]="Exception Payment Standard", VLOOKUP($A207, 'Hi-Opp only SAFMR'!$A$1:$M$139, 9), 'NYC FMR'!F$2)</f>
        <v>3700</v>
      </c>
      <c r="J207" s="26">
        <f>IF(Table2476[[#This Row],[Payment Standard]]="Exception Payment Standard", VLOOKUP($A207, 'Hi-Opp only SAFMR'!$A$1:$M$139, 10), 'NYC FMR'!G$2)</f>
        <v>4255</v>
      </c>
      <c r="K207" s="26">
        <f>IF(Table2476[[#This Row],[Payment Standard]]="Exception Payment Standard", VLOOKUP($A207, 'Hi-Opp only SAFMR'!$A$1:$M$139, 11), 'NYC FMR'!H$2)</f>
        <v>4810</v>
      </c>
      <c r="L207" s="26">
        <f>IF(Table2476[[#This Row],[Payment Standard]]="Exception Payment Standard", VLOOKUP($A207, 'Hi-Opp only SAFMR'!$A$1:$M$139, 12), 'NYC FMR'!I$2)</f>
        <v>5365</v>
      </c>
      <c r="M207" s="26">
        <f>IF(Table2476[[#This Row],[Payment Standard]]="Exception Payment Standard", VLOOKUP($A207, 'Hi-Opp only SAFMR'!$A$1:$M$139, 13), 'NYC FMR'!J$2)</f>
        <v>5920</v>
      </c>
    </row>
    <row r="208" spans="1:13" x14ac:dyDescent="0.25">
      <c r="A208" s="25">
        <v>11435</v>
      </c>
      <c r="B208" s="25"/>
      <c r="C208" s="25" t="str">
        <f>IF(Table2476[[#This Row],[High Opportunity]]="High Opportunity", VLOOKUP(A208, 'Hi-Opp only SAFMR'!$A$1:$M$139, 3), "Payment Standard")</f>
        <v>Payment Standard</v>
      </c>
      <c r="D208" s="26">
        <f>IF(Table2476[[#This Row],[Payment Standard]]="Exception Payment Standard", VLOOKUP($A208, 'Hi-Opp only SAFMR'!$A$1:$M$139, 4), 'NYC FMR'!A$2)</f>
        <v>1789</v>
      </c>
      <c r="E208" s="26">
        <f>IF(Table2476[[#This Row],[Payment Standard]]="Exception Payment Standard", VLOOKUP($A208, 'Hi-Opp only SAFMR'!$A$1:$M$139, 5), 'NYC FMR'!B$2)</f>
        <v>2386</v>
      </c>
      <c r="F208" s="26">
        <f>IF(Table2476[[#This Row],[Payment Standard]]="Exception Payment Standard", VLOOKUP($A208, 'Hi-Opp only SAFMR'!$A$1:$M$139, 6), 'NYC FMR'!C$2)</f>
        <v>2451</v>
      </c>
      <c r="G208" s="26">
        <f>IF(Table2476[[#This Row],[Payment Standard]]="Exception Payment Standard", VLOOKUP($A208, 'Hi-Opp only SAFMR'!$A$1:$M$139, 7), 'NYC FMR'!D$2)</f>
        <v>2752</v>
      </c>
      <c r="H208" s="26">
        <f>IF(Table2476[[#This Row],[Payment Standard]]="Exception Payment Standard", VLOOKUP($A208, 'Hi-Opp only SAFMR'!$A$1:$M$139, 8), 'NYC FMR'!E$2)</f>
        <v>3434</v>
      </c>
      <c r="I208" s="26">
        <f>IF(Table2476[[#This Row],[Payment Standard]]="Exception Payment Standard", VLOOKUP($A208, 'Hi-Opp only SAFMR'!$A$1:$M$139, 9), 'NYC FMR'!F$2)</f>
        <v>3700</v>
      </c>
      <c r="J208" s="26">
        <f>IF(Table2476[[#This Row],[Payment Standard]]="Exception Payment Standard", VLOOKUP($A208, 'Hi-Opp only SAFMR'!$A$1:$M$139, 10), 'NYC FMR'!G$2)</f>
        <v>4255</v>
      </c>
      <c r="K208" s="26">
        <f>IF(Table2476[[#This Row],[Payment Standard]]="Exception Payment Standard", VLOOKUP($A208, 'Hi-Opp only SAFMR'!$A$1:$M$139, 11), 'NYC FMR'!H$2)</f>
        <v>4810</v>
      </c>
      <c r="L208" s="26">
        <f>IF(Table2476[[#This Row],[Payment Standard]]="Exception Payment Standard", VLOOKUP($A208, 'Hi-Opp only SAFMR'!$A$1:$M$139, 12), 'NYC FMR'!I$2)</f>
        <v>5365</v>
      </c>
      <c r="M208" s="26">
        <f>IF(Table2476[[#This Row],[Payment Standard]]="Exception Payment Standard", VLOOKUP($A208, 'Hi-Opp only SAFMR'!$A$1:$M$139, 13), 'NYC FMR'!J$2)</f>
        <v>5920</v>
      </c>
    </row>
    <row r="209" spans="1:13" x14ac:dyDescent="0.25">
      <c r="A209" s="25">
        <v>11436</v>
      </c>
      <c r="B209" s="25"/>
      <c r="C209" s="25" t="str">
        <f>IF(Table2476[[#This Row],[High Opportunity]]="High Opportunity", VLOOKUP(A209, 'Hi-Opp only SAFMR'!$A$1:$M$139, 3), "Payment Standard")</f>
        <v>Payment Standard</v>
      </c>
      <c r="D209" s="26">
        <f>IF(Table2476[[#This Row],[Payment Standard]]="Exception Payment Standard", VLOOKUP($A209, 'Hi-Opp only SAFMR'!$A$1:$M$139, 4), 'NYC FMR'!A$2)</f>
        <v>1789</v>
      </c>
      <c r="E209" s="26">
        <f>IF(Table2476[[#This Row],[Payment Standard]]="Exception Payment Standard", VLOOKUP($A209, 'Hi-Opp only SAFMR'!$A$1:$M$139, 5), 'NYC FMR'!B$2)</f>
        <v>2386</v>
      </c>
      <c r="F209" s="26">
        <f>IF(Table2476[[#This Row],[Payment Standard]]="Exception Payment Standard", VLOOKUP($A209, 'Hi-Opp only SAFMR'!$A$1:$M$139, 6), 'NYC FMR'!C$2)</f>
        <v>2451</v>
      </c>
      <c r="G209" s="26">
        <f>IF(Table2476[[#This Row],[Payment Standard]]="Exception Payment Standard", VLOOKUP($A209, 'Hi-Opp only SAFMR'!$A$1:$M$139, 7), 'NYC FMR'!D$2)</f>
        <v>2752</v>
      </c>
      <c r="H209" s="26">
        <f>IF(Table2476[[#This Row],[Payment Standard]]="Exception Payment Standard", VLOOKUP($A209, 'Hi-Opp only SAFMR'!$A$1:$M$139, 8), 'NYC FMR'!E$2)</f>
        <v>3434</v>
      </c>
      <c r="I209" s="26">
        <f>IF(Table2476[[#This Row],[Payment Standard]]="Exception Payment Standard", VLOOKUP($A209, 'Hi-Opp only SAFMR'!$A$1:$M$139, 9), 'NYC FMR'!F$2)</f>
        <v>3700</v>
      </c>
      <c r="J209" s="26">
        <f>IF(Table2476[[#This Row],[Payment Standard]]="Exception Payment Standard", VLOOKUP($A209, 'Hi-Opp only SAFMR'!$A$1:$M$139, 10), 'NYC FMR'!G$2)</f>
        <v>4255</v>
      </c>
      <c r="K209" s="26">
        <f>IF(Table2476[[#This Row],[Payment Standard]]="Exception Payment Standard", VLOOKUP($A209, 'Hi-Opp only SAFMR'!$A$1:$M$139, 11), 'NYC FMR'!H$2)</f>
        <v>4810</v>
      </c>
      <c r="L209" s="26">
        <f>IF(Table2476[[#This Row],[Payment Standard]]="Exception Payment Standard", VLOOKUP($A209, 'Hi-Opp only SAFMR'!$A$1:$M$139, 12), 'NYC FMR'!I$2)</f>
        <v>5365</v>
      </c>
      <c r="M209" s="26">
        <f>IF(Table2476[[#This Row],[Payment Standard]]="Exception Payment Standard", VLOOKUP($A209, 'Hi-Opp only SAFMR'!$A$1:$M$139, 13), 'NYC FMR'!J$2)</f>
        <v>5920</v>
      </c>
    </row>
    <row r="210" spans="1:13" x14ac:dyDescent="0.25">
      <c r="A210" s="25">
        <v>11451</v>
      </c>
      <c r="B210" s="25"/>
      <c r="C210" s="25" t="str">
        <f>IF(Table2476[[#This Row],[High Opportunity]]="High Opportunity", VLOOKUP(A210, 'Hi-Opp only SAFMR'!$A$1:$M$139, 3), "Payment Standard")</f>
        <v>Payment Standard</v>
      </c>
      <c r="D210" s="26">
        <f>IF(Table2476[[#This Row],[Payment Standard]]="Exception Payment Standard", VLOOKUP($A210, 'Hi-Opp only SAFMR'!$A$1:$M$139, 4), 'NYC FMR'!A$2)</f>
        <v>1789</v>
      </c>
      <c r="E210" s="26">
        <f>IF(Table2476[[#This Row],[Payment Standard]]="Exception Payment Standard", VLOOKUP($A210, 'Hi-Opp only SAFMR'!$A$1:$M$139, 5), 'NYC FMR'!B$2)</f>
        <v>2386</v>
      </c>
      <c r="F210" s="26">
        <f>IF(Table2476[[#This Row],[Payment Standard]]="Exception Payment Standard", VLOOKUP($A210, 'Hi-Opp only SAFMR'!$A$1:$M$139, 6), 'NYC FMR'!C$2)</f>
        <v>2451</v>
      </c>
      <c r="G210" s="26">
        <f>IF(Table2476[[#This Row],[Payment Standard]]="Exception Payment Standard", VLOOKUP($A210, 'Hi-Opp only SAFMR'!$A$1:$M$139, 7), 'NYC FMR'!D$2)</f>
        <v>2752</v>
      </c>
      <c r="H210" s="26">
        <f>IF(Table2476[[#This Row],[Payment Standard]]="Exception Payment Standard", VLOOKUP($A210, 'Hi-Opp only SAFMR'!$A$1:$M$139, 8), 'NYC FMR'!E$2)</f>
        <v>3434</v>
      </c>
      <c r="I210" s="26">
        <f>IF(Table2476[[#This Row],[Payment Standard]]="Exception Payment Standard", VLOOKUP($A210, 'Hi-Opp only SAFMR'!$A$1:$M$139, 9), 'NYC FMR'!F$2)</f>
        <v>3700</v>
      </c>
      <c r="J210" s="26">
        <f>IF(Table2476[[#This Row],[Payment Standard]]="Exception Payment Standard", VLOOKUP($A210, 'Hi-Opp only SAFMR'!$A$1:$M$139, 10), 'NYC FMR'!G$2)</f>
        <v>4255</v>
      </c>
      <c r="K210" s="26">
        <f>IF(Table2476[[#This Row],[Payment Standard]]="Exception Payment Standard", VLOOKUP($A210, 'Hi-Opp only SAFMR'!$A$1:$M$139, 11), 'NYC FMR'!H$2)</f>
        <v>4810</v>
      </c>
      <c r="L210" s="26">
        <f>IF(Table2476[[#This Row],[Payment Standard]]="Exception Payment Standard", VLOOKUP($A210, 'Hi-Opp only SAFMR'!$A$1:$M$139, 12), 'NYC FMR'!I$2)</f>
        <v>5365</v>
      </c>
      <c r="M210" s="26">
        <f>IF(Table2476[[#This Row],[Payment Standard]]="Exception Payment Standard", VLOOKUP($A210, 'Hi-Opp only SAFMR'!$A$1:$M$139, 13), 'NYC FMR'!J$2)</f>
        <v>5920</v>
      </c>
    </row>
    <row r="211" spans="1:13" x14ac:dyDescent="0.25">
      <c r="A211" s="25">
        <v>11691</v>
      </c>
      <c r="B211" s="25"/>
      <c r="C211" s="25" t="str">
        <f>IF(Table2476[[#This Row],[High Opportunity]]="High Opportunity", VLOOKUP(A211, 'Hi-Opp only SAFMR'!$A$1:$M$139, 3), "Payment Standard")</f>
        <v>Payment Standard</v>
      </c>
      <c r="D211" s="26">
        <f>IF(Table2476[[#This Row],[Payment Standard]]="Exception Payment Standard", VLOOKUP($A211, 'Hi-Opp only SAFMR'!$A$1:$M$139, 4), 'NYC FMR'!A$2)</f>
        <v>1789</v>
      </c>
      <c r="E211" s="26">
        <f>IF(Table2476[[#This Row],[Payment Standard]]="Exception Payment Standard", VLOOKUP($A211, 'Hi-Opp only SAFMR'!$A$1:$M$139, 5), 'NYC FMR'!B$2)</f>
        <v>2386</v>
      </c>
      <c r="F211" s="26">
        <f>IF(Table2476[[#This Row],[Payment Standard]]="Exception Payment Standard", VLOOKUP($A211, 'Hi-Opp only SAFMR'!$A$1:$M$139, 6), 'NYC FMR'!C$2)</f>
        <v>2451</v>
      </c>
      <c r="G211" s="26">
        <f>IF(Table2476[[#This Row],[Payment Standard]]="Exception Payment Standard", VLOOKUP($A211, 'Hi-Opp only SAFMR'!$A$1:$M$139, 7), 'NYC FMR'!D$2)</f>
        <v>2752</v>
      </c>
      <c r="H211" s="26">
        <f>IF(Table2476[[#This Row],[Payment Standard]]="Exception Payment Standard", VLOOKUP($A211, 'Hi-Opp only SAFMR'!$A$1:$M$139, 8), 'NYC FMR'!E$2)</f>
        <v>3434</v>
      </c>
      <c r="I211" s="26">
        <f>IF(Table2476[[#This Row],[Payment Standard]]="Exception Payment Standard", VLOOKUP($A211, 'Hi-Opp only SAFMR'!$A$1:$M$139, 9), 'NYC FMR'!F$2)</f>
        <v>3700</v>
      </c>
      <c r="J211" s="26">
        <f>IF(Table2476[[#This Row],[Payment Standard]]="Exception Payment Standard", VLOOKUP($A211, 'Hi-Opp only SAFMR'!$A$1:$M$139, 10), 'NYC FMR'!G$2)</f>
        <v>4255</v>
      </c>
      <c r="K211" s="26">
        <f>IF(Table2476[[#This Row],[Payment Standard]]="Exception Payment Standard", VLOOKUP($A211, 'Hi-Opp only SAFMR'!$A$1:$M$139, 11), 'NYC FMR'!H$2)</f>
        <v>4810</v>
      </c>
      <c r="L211" s="26">
        <f>IF(Table2476[[#This Row],[Payment Standard]]="Exception Payment Standard", VLOOKUP($A211, 'Hi-Opp only SAFMR'!$A$1:$M$139, 12), 'NYC FMR'!I$2)</f>
        <v>5365</v>
      </c>
      <c r="M211" s="26">
        <f>IF(Table2476[[#This Row],[Payment Standard]]="Exception Payment Standard", VLOOKUP($A211, 'Hi-Opp only SAFMR'!$A$1:$M$139, 13), 'NYC FMR'!J$2)</f>
        <v>5920</v>
      </c>
    </row>
    <row r="212" spans="1:13" x14ac:dyDescent="0.25">
      <c r="A212" s="25">
        <v>11692</v>
      </c>
      <c r="B212" s="25"/>
      <c r="C212" s="25" t="str">
        <f>IF(Table2476[[#This Row],[High Opportunity]]="High Opportunity", VLOOKUP(A212, 'Hi-Opp only SAFMR'!$A$1:$M$139, 3), "Payment Standard")</f>
        <v>Payment Standard</v>
      </c>
      <c r="D212" s="26">
        <f>IF(Table2476[[#This Row],[Payment Standard]]="Exception Payment Standard", VLOOKUP($A212, 'Hi-Opp only SAFMR'!$A$1:$M$139, 4), 'NYC FMR'!A$2)</f>
        <v>1789</v>
      </c>
      <c r="E212" s="26">
        <f>IF(Table2476[[#This Row],[Payment Standard]]="Exception Payment Standard", VLOOKUP($A212, 'Hi-Opp only SAFMR'!$A$1:$M$139, 5), 'NYC FMR'!B$2)</f>
        <v>2386</v>
      </c>
      <c r="F212" s="26">
        <f>IF(Table2476[[#This Row],[Payment Standard]]="Exception Payment Standard", VLOOKUP($A212, 'Hi-Opp only SAFMR'!$A$1:$M$139, 6), 'NYC FMR'!C$2)</f>
        <v>2451</v>
      </c>
      <c r="G212" s="26">
        <f>IF(Table2476[[#This Row],[Payment Standard]]="Exception Payment Standard", VLOOKUP($A212, 'Hi-Opp only SAFMR'!$A$1:$M$139, 7), 'NYC FMR'!D$2)</f>
        <v>2752</v>
      </c>
      <c r="H212" s="26">
        <f>IF(Table2476[[#This Row],[Payment Standard]]="Exception Payment Standard", VLOOKUP($A212, 'Hi-Opp only SAFMR'!$A$1:$M$139, 8), 'NYC FMR'!E$2)</f>
        <v>3434</v>
      </c>
      <c r="I212" s="26">
        <f>IF(Table2476[[#This Row],[Payment Standard]]="Exception Payment Standard", VLOOKUP($A212, 'Hi-Opp only SAFMR'!$A$1:$M$139, 9), 'NYC FMR'!F$2)</f>
        <v>3700</v>
      </c>
      <c r="J212" s="26">
        <f>IF(Table2476[[#This Row],[Payment Standard]]="Exception Payment Standard", VLOOKUP($A212, 'Hi-Opp only SAFMR'!$A$1:$M$139, 10), 'NYC FMR'!G$2)</f>
        <v>4255</v>
      </c>
      <c r="K212" s="26">
        <f>IF(Table2476[[#This Row],[Payment Standard]]="Exception Payment Standard", VLOOKUP($A212, 'Hi-Opp only SAFMR'!$A$1:$M$139, 11), 'NYC FMR'!H$2)</f>
        <v>4810</v>
      </c>
      <c r="L212" s="26">
        <f>IF(Table2476[[#This Row],[Payment Standard]]="Exception Payment Standard", VLOOKUP($A212, 'Hi-Opp only SAFMR'!$A$1:$M$139, 12), 'NYC FMR'!I$2)</f>
        <v>5365</v>
      </c>
      <c r="M212" s="26">
        <f>IF(Table2476[[#This Row],[Payment Standard]]="Exception Payment Standard", VLOOKUP($A212, 'Hi-Opp only SAFMR'!$A$1:$M$139, 13), 'NYC FMR'!J$2)</f>
        <v>5920</v>
      </c>
    </row>
    <row r="213" spans="1:13" x14ac:dyDescent="0.25">
      <c r="A213" s="25">
        <v>11693</v>
      </c>
      <c r="B213" s="25"/>
      <c r="C213" s="25" t="str">
        <f>IF(Table2476[[#This Row],[High Opportunity]]="High Opportunity", VLOOKUP(A213, 'Hi-Opp only SAFMR'!$A$1:$M$139, 3), "Payment Standard")</f>
        <v>Payment Standard</v>
      </c>
      <c r="D213" s="26">
        <f>IF(Table2476[[#This Row],[Payment Standard]]="Exception Payment Standard", VLOOKUP($A213, 'Hi-Opp only SAFMR'!$A$1:$M$139, 4), 'NYC FMR'!A$2)</f>
        <v>1789</v>
      </c>
      <c r="E213" s="26">
        <f>IF(Table2476[[#This Row],[Payment Standard]]="Exception Payment Standard", VLOOKUP($A213, 'Hi-Opp only SAFMR'!$A$1:$M$139, 5), 'NYC FMR'!B$2)</f>
        <v>2386</v>
      </c>
      <c r="F213" s="26">
        <f>IF(Table2476[[#This Row],[Payment Standard]]="Exception Payment Standard", VLOOKUP($A213, 'Hi-Opp only SAFMR'!$A$1:$M$139, 6), 'NYC FMR'!C$2)</f>
        <v>2451</v>
      </c>
      <c r="G213" s="26">
        <f>IF(Table2476[[#This Row],[Payment Standard]]="Exception Payment Standard", VLOOKUP($A213, 'Hi-Opp only SAFMR'!$A$1:$M$139, 7), 'NYC FMR'!D$2)</f>
        <v>2752</v>
      </c>
      <c r="H213" s="26">
        <f>IF(Table2476[[#This Row],[Payment Standard]]="Exception Payment Standard", VLOOKUP($A213, 'Hi-Opp only SAFMR'!$A$1:$M$139, 8), 'NYC FMR'!E$2)</f>
        <v>3434</v>
      </c>
      <c r="I213" s="26">
        <f>IF(Table2476[[#This Row],[Payment Standard]]="Exception Payment Standard", VLOOKUP($A213, 'Hi-Opp only SAFMR'!$A$1:$M$139, 9), 'NYC FMR'!F$2)</f>
        <v>3700</v>
      </c>
      <c r="J213" s="26">
        <f>IF(Table2476[[#This Row],[Payment Standard]]="Exception Payment Standard", VLOOKUP($A213, 'Hi-Opp only SAFMR'!$A$1:$M$139, 10), 'NYC FMR'!G$2)</f>
        <v>4255</v>
      </c>
      <c r="K213" s="26">
        <f>IF(Table2476[[#This Row],[Payment Standard]]="Exception Payment Standard", VLOOKUP($A213, 'Hi-Opp only SAFMR'!$A$1:$M$139, 11), 'NYC FMR'!H$2)</f>
        <v>4810</v>
      </c>
      <c r="L213" s="26">
        <f>IF(Table2476[[#This Row],[Payment Standard]]="Exception Payment Standard", VLOOKUP($A213, 'Hi-Opp only SAFMR'!$A$1:$M$139, 12), 'NYC FMR'!I$2)</f>
        <v>5365</v>
      </c>
      <c r="M213" s="26">
        <f>IF(Table2476[[#This Row],[Payment Standard]]="Exception Payment Standard", VLOOKUP($A213, 'Hi-Opp only SAFMR'!$A$1:$M$139, 13), 'NYC FMR'!J$2)</f>
        <v>5920</v>
      </c>
    </row>
    <row r="214" spans="1:13" x14ac:dyDescent="0.25">
      <c r="A214" s="25">
        <v>11694</v>
      </c>
      <c r="B214" s="25" t="s">
        <v>2</v>
      </c>
      <c r="C214" s="25" t="str">
        <f>IF(Table2476[[#This Row],[High Opportunity]]="High Opportunity", VLOOKUP(A214, 'Hi-Opp only SAFMR'!$A$1:$M$139, 3), "Payment Standard")</f>
        <v>HPD Exception Payment Standard</v>
      </c>
      <c r="D214" s="26">
        <f>IF(Table2476[[#This Row],[Payment Standard]]="Exception Payment Standard", VLOOKUP($A214, 'Hi-Opp only SAFMR'!$A$1:$M$139, 4), 'NYC FMR'!A$2)</f>
        <v>1789</v>
      </c>
      <c r="E214" s="26">
        <f>IF(Table2476[[#This Row],[Payment Standard]]="Exception Payment Standard", VLOOKUP($A214, 'Hi-Opp only SAFMR'!$A$1:$M$139, 5), 'NYC FMR'!B$2)</f>
        <v>2386</v>
      </c>
      <c r="F214" s="26">
        <f>IF(Table2476[[#This Row],[Payment Standard]]="Exception Payment Standard", VLOOKUP($A214, 'Hi-Opp only SAFMR'!$A$1:$M$139, 6), 'NYC FMR'!C$2)</f>
        <v>2451</v>
      </c>
      <c r="G214" s="26">
        <f>IF(Table2476[[#This Row],[Payment Standard]]="Exception Payment Standard", VLOOKUP($A214, 'Hi-Opp only SAFMR'!$A$1:$M$139, 7), 'NYC FMR'!D$2)</f>
        <v>2752</v>
      </c>
      <c r="H214" s="26">
        <f>IF(Table2476[[#This Row],[Payment Standard]]="Exception Payment Standard", VLOOKUP($A214, 'Hi-Opp only SAFMR'!$A$1:$M$139, 8), 'NYC FMR'!E$2)</f>
        <v>3434</v>
      </c>
      <c r="I214" s="26">
        <f>IF(Table2476[[#This Row],[Payment Standard]]="Exception Payment Standard", VLOOKUP($A214, 'Hi-Opp only SAFMR'!$A$1:$M$139, 9), 'NYC FMR'!F$2)</f>
        <v>3700</v>
      </c>
      <c r="J214" s="26">
        <f>IF(Table2476[[#This Row],[Payment Standard]]="Exception Payment Standard", VLOOKUP($A214, 'Hi-Opp only SAFMR'!$A$1:$M$139, 10), 'NYC FMR'!G$2)</f>
        <v>4255</v>
      </c>
      <c r="K214" s="26">
        <f>IF(Table2476[[#This Row],[Payment Standard]]="Exception Payment Standard", VLOOKUP($A214, 'Hi-Opp only SAFMR'!$A$1:$M$139, 11), 'NYC FMR'!H$2)</f>
        <v>4810</v>
      </c>
      <c r="L214" s="26">
        <f>IF(Table2476[[#This Row],[Payment Standard]]="Exception Payment Standard", VLOOKUP($A214, 'Hi-Opp only SAFMR'!$A$1:$M$139, 12), 'NYC FMR'!I$2)</f>
        <v>5365</v>
      </c>
      <c r="M214" s="26">
        <f>IF(Table2476[[#This Row],[Payment Standard]]="Exception Payment Standard", VLOOKUP($A214, 'Hi-Opp only SAFMR'!$A$1:$M$139, 13), 'NYC FMR'!J$2)</f>
        <v>5920</v>
      </c>
    </row>
    <row r="215" spans="1:13" x14ac:dyDescent="0.25">
      <c r="A215" s="25">
        <v>11697</v>
      </c>
      <c r="B215" s="25" t="s">
        <v>2</v>
      </c>
      <c r="C215" s="25" t="str">
        <f>IF(Table2476[[#This Row],[High Opportunity]]="High Opportunity", VLOOKUP(A215, 'Hi-Opp only SAFMR'!$A$1:$M$139, 3), "Payment Standard")</f>
        <v>HPD Exception Payment Standard</v>
      </c>
      <c r="D215" s="26">
        <f>IF(Table2476[[#This Row],[Payment Standard]]="Exception Payment Standard", VLOOKUP($A215, 'Hi-Opp only SAFMR'!$A$1:$M$139, 4), 'NYC FMR'!A$2)</f>
        <v>1789</v>
      </c>
      <c r="E215" s="26">
        <f>IF(Table2476[[#This Row],[Payment Standard]]="Exception Payment Standard", VLOOKUP($A215, 'Hi-Opp only SAFMR'!$A$1:$M$139, 5), 'NYC FMR'!B$2)</f>
        <v>2386</v>
      </c>
      <c r="F215" s="26">
        <f>IF(Table2476[[#This Row],[Payment Standard]]="Exception Payment Standard", VLOOKUP($A215, 'Hi-Opp only SAFMR'!$A$1:$M$139, 6), 'NYC FMR'!C$2)</f>
        <v>2451</v>
      </c>
      <c r="G215" s="26">
        <f>IF(Table2476[[#This Row],[Payment Standard]]="Exception Payment Standard", VLOOKUP($A215, 'Hi-Opp only SAFMR'!$A$1:$M$139, 7), 'NYC FMR'!D$2)</f>
        <v>2752</v>
      </c>
      <c r="H215" s="26">
        <f>IF(Table2476[[#This Row],[Payment Standard]]="Exception Payment Standard", VLOOKUP($A215, 'Hi-Opp only SAFMR'!$A$1:$M$139, 8), 'NYC FMR'!E$2)</f>
        <v>3434</v>
      </c>
      <c r="I215" s="26">
        <f>IF(Table2476[[#This Row],[Payment Standard]]="Exception Payment Standard", VLOOKUP($A215, 'Hi-Opp only SAFMR'!$A$1:$M$139, 9), 'NYC FMR'!F$2)</f>
        <v>3700</v>
      </c>
      <c r="J215" s="26">
        <f>IF(Table2476[[#This Row],[Payment Standard]]="Exception Payment Standard", VLOOKUP($A215, 'Hi-Opp only SAFMR'!$A$1:$M$139, 10), 'NYC FMR'!G$2)</f>
        <v>4255</v>
      </c>
      <c r="K215" s="26">
        <f>IF(Table2476[[#This Row],[Payment Standard]]="Exception Payment Standard", VLOOKUP($A215, 'Hi-Opp only SAFMR'!$A$1:$M$139, 11), 'NYC FMR'!H$2)</f>
        <v>4810</v>
      </c>
      <c r="L215" s="26">
        <f>IF(Table2476[[#This Row],[Payment Standard]]="Exception Payment Standard", VLOOKUP($A215, 'Hi-Opp only SAFMR'!$A$1:$M$139, 12), 'NYC FMR'!I$2)</f>
        <v>5365</v>
      </c>
      <c r="M215" s="26">
        <f>IF(Table2476[[#This Row],[Payment Standard]]="Exception Payment Standard", VLOOKUP($A215, 'Hi-Opp only SAFMR'!$A$1:$M$139, 13), 'NYC FMR'!J$2)</f>
        <v>5920</v>
      </c>
    </row>
  </sheetData>
  <conditionalFormatting sqref="A1:A1048576">
    <cfRule type="duplicateValues" dxfId="50" priority="2"/>
  </conditionalFormatting>
  <conditionalFormatting sqref="A2:A215">
    <cfRule type="duplicateValues" dxfId="49" priority="1"/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215"/>
  <sheetViews>
    <sheetView workbookViewId="0">
      <selection activeCell="A2" sqref="A2"/>
    </sheetView>
  </sheetViews>
  <sheetFormatPr defaultRowHeight="15" x14ac:dyDescent="0.25"/>
  <cols>
    <col min="1" max="1" width="11.28515625" style="21" customWidth="1"/>
    <col min="2" max="2" width="26" style="21" customWidth="1"/>
    <col min="3" max="3" width="36" style="21" customWidth="1"/>
    <col min="4" max="13" width="13" style="21" customWidth="1"/>
    <col min="14" max="14" width="10" style="21" bestFit="1" customWidth="1"/>
    <col min="15" max="16384" width="9.140625" style="21"/>
  </cols>
  <sheetData>
    <row r="1" spans="1:14" x14ac:dyDescent="0.25">
      <c r="A1" s="31" t="s">
        <v>1</v>
      </c>
      <c r="B1" s="31" t="s">
        <v>2</v>
      </c>
      <c r="C1" s="31" t="s">
        <v>4</v>
      </c>
      <c r="D1" s="32" t="s">
        <v>0</v>
      </c>
      <c r="E1" s="32" t="s">
        <v>3</v>
      </c>
      <c r="F1" s="32" t="s">
        <v>5</v>
      </c>
      <c r="G1" s="32" t="s">
        <v>6</v>
      </c>
      <c r="H1" s="32" t="s">
        <v>7</v>
      </c>
      <c r="I1" s="32" t="s">
        <v>8</v>
      </c>
      <c r="J1" s="32" t="s">
        <v>9</v>
      </c>
      <c r="K1" s="32" t="s">
        <v>10</v>
      </c>
      <c r="L1" s="32" t="s">
        <v>11</v>
      </c>
      <c r="M1" s="32" t="s">
        <v>12</v>
      </c>
      <c r="N1" s="34" t="s">
        <v>84</v>
      </c>
    </row>
    <row r="2" spans="1:14" x14ac:dyDescent="0.25">
      <c r="A2" s="21">
        <v>10001</v>
      </c>
      <c r="B2" s="25" t="s">
        <v>2</v>
      </c>
      <c r="C2" s="25" t="str">
        <f>Table2476[[#This Row],[Payment Standard]]</f>
        <v>Exception Payment Standard</v>
      </c>
      <c r="D2" s="26">
        <f>ROUNDDOWN('All ZIPs FMR or SAFMR'!D2*$N2,0)</f>
        <v>2821</v>
      </c>
      <c r="E2" s="26">
        <f>ROUNDDOWN('All ZIPs FMR or SAFMR'!E2*$N2,0)</f>
        <v>3762</v>
      </c>
      <c r="F2" s="26">
        <f>ROUNDDOWN('All ZIPs FMR or SAFMR'!F2*$N2,0)</f>
        <v>3861</v>
      </c>
      <c r="G2" s="26">
        <f>ROUNDDOWN('All ZIPs FMR or SAFMR'!G2*$N2,0)</f>
        <v>4334</v>
      </c>
      <c r="H2" s="26">
        <f>ROUNDDOWN('All ZIPs FMR or SAFMR'!H2*$N2,0)</f>
        <v>5412</v>
      </c>
      <c r="I2" s="26">
        <f>ROUNDDOWN('All ZIPs FMR or SAFMR'!I2*$N2,0)</f>
        <v>5830</v>
      </c>
      <c r="J2" s="26">
        <f>ROUNDDOWN('All ZIPs FMR or SAFMR'!J2*$N2,0)</f>
        <v>6704</v>
      </c>
      <c r="K2" s="26">
        <f>ROUNDDOWN('All ZIPs FMR or SAFMR'!K2*$N2,0)</f>
        <v>7579</v>
      </c>
      <c r="L2" s="26">
        <f>ROUNDDOWN('All ZIPs FMR or SAFMR'!L2*$N2,0)</f>
        <v>8453</v>
      </c>
      <c r="M2" s="26">
        <f>ROUNDDOWN('All ZIPs FMR or SAFMR'!M2*$N2,0)</f>
        <v>9328</v>
      </c>
      <c r="N2" s="35">
        <f t="shared" ref="N2:N65" si="0">IF($C2="HPD Exception Payment Standard", 1.1, 1.1)</f>
        <v>1.1000000000000001</v>
      </c>
    </row>
    <row r="3" spans="1:14" x14ac:dyDescent="0.25">
      <c r="A3" s="25">
        <v>10002</v>
      </c>
      <c r="B3" s="25"/>
      <c r="C3" s="25" t="str">
        <f>Table2476[[#This Row],[Payment Standard]]</f>
        <v>Payment Standard</v>
      </c>
      <c r="D3" s="26">
        <f>ROUNDDOWN('All ZIPs FMR or SAFMR'!D3*$N3,0)</f>
        <v>1967</v>
      </c>
      <c r="E3" s="26">
        <f>ROUNDDOWN('All ZIPs FMR or SAFMR'!E3*$N3,0)</f>
        <v>2624</v>
      </c>
      <c r="F3" s="26">
        <f>ROUNDDOWN('All ZIPs FMR or SAFMR'!F3*$N3,0)</f>
        <v>2696</v>
      </c>
      <c r="G3" s="26">
        <f>ROUNDDOWN('All ZIPs FMR or SAFMR'!G3*$N3,0)</f>
        <v>3027</v>
      </c>
      <c r="H3" s="26">
        <f>ROUNDDOWN('All ZIPs FMR or SAFMR'!H3*$N3,0)</f>
        <v>3777</v>
      </c>
      <c r="I3" s="26">
        <f>ROUNDDOWN('All ZIPs FMR or SAFMR'!I3*$N3,0)</f>
        <v>4070</v>
      </c>
      <c r="J3" s="26">
        <f>ROUNDDOWN('All ZIPs FMR or SAFMR'!J3*$N3,0)</f>
        <v>4680</v>
      </c>
      <c r="K3" s="26">
        <f>ROUNDDOWN('All ZIPs FMR or SAFMR'!K3*$N3,0)</f>
        <v>5291</v>
      </c>
      <c r="L3" s="26">
        <f>ROUNDDOWN('All ZIPs FMR or SAFMR'!L3*$N3,0)</f>
        <v>5901</v>
      </c>
      <c r="M3" s="26">
        <f>ROUNDDOWN('All ZIPs FMR or SAFMR'!M3*$N3,0)</f>
        <v>6512</v>
      </c>
      <c r="N3" s="35">
        <f t="shared" si="0"/>
        <v>1.1000000000000001</v>
      </c>
    </row>
    <row r="4" spans="1:14" x14ac:dyDescent="0.25">
      <c r="A4" s="25">
        <v>10003</v>
      </c>
      <c r="B4" s="25" t="s">
        <v>2</v>
      </c>
      <c r="C4" s="25" t="str">
        <f>Table2476[[#This Row],[Payment Standard]]</f>
        <v>Exception Payment Standard</v>
      </c>
      <c r="D4" s="26">
        <f>ROUNDDOWN('All ZIPs FMR or SAFMR'!D4*$N4,0)</f>
        <v>2953</v>
      </c>
      <c r="E4" s="26">
        <f>ROUNDDOWN('All ZIPs FMR or SAFMR'!E4*$N4,0)</f>
        <v>3938</v>
      </c>
      <c r="F4" s="26">
        <f>ROUNDDOWN('All ZIPs FMR or SAFMR'!F4*$N4,0)</f>
        <v>4048</v>
      </c>
      <c r="G4" s="26">
        <f>ROUNDDOWN('All ZIPs FMR or SAFMR'!G4*$N4,0)</f>
        <v>4543</v>
      </c>
      <c r="H4" s="26">
        <f>ROUNDDOWN('All ZIPs FMR or SAFMR'!H4*$N4,0)</f>
        <v>5665</v>
      </c>
      <c r="I4" s="26">
        <f>ROUNDDOWN('All ZIPs FMR or SAFMR'!I4*$N4,0)</f>
        <v>6105</v>
      </c>
      <c r="J4" s="26">
        <f>ROUNDDOWN('All ZIPs FMR or SAFMR'!J4*$N4,0)</f>
        <v>7020</v>
      </c>
      <c r="K4" s="26">
        <f>ROUNDDOWN('All ZIPs FMR or SAFMR'!K4*$N4,0)</f>
        <v>7936</v>
      </c>
      <c r="L4" s="26">
        <f>ROUNDDOWN('All ZIPs FMR or SAFMR'!L4*$N4,0)</f>
        <v>8852</v>
      </c>
      <c r="M4" s="26">
        <f>ROUNDDOWN('All ZIPs FMR or SAFMR'!M4*$N4,0)</f>
        <v>9768</v>
      </c>
      <c r="N4" s="35">
        <f t="shared" si="0"/>
        <v>1.1000000000000001</v>
      </c>
    </row>
    <row r="5" spans="1:14" x14ac:dyDescent="0.25">
      <c r="A5" s="25">
        <v>10004</v>
      </c>
      <c r="B5" s="25" t="s">
        <v>2</v>
      </c>
      <c r="C5" s="25" t="str">
        <f>Table2476[[#This Row],[Payment Standard]]</f>
        <v>Exception Payment Standard</v>
      </c>
      <c r="D5" s="26">
        <f>ROUNDDOWN('All ZIPs FMR or SAFMR'!D5*$N5,0)</f>
        <v>2953</v>
      </c>
      <c r="E5" s="26">
        <f>ROUNDDOWN('All ZIPs FMR or SAFMR'!E5*$N5,0)</f>
        <v>3938</v>
      </c>
      <c r="F5" s="26">
        <f>ROUNDDOWN('All ZIPs FMR or SAFMR'!F5*$N5,0)</f>
        <v>4048</v>
      </c>
      <c r="G5" s="26">
        <f>ROUNDDOWN('All ZIPs FMR or SAFMR'!G5*$N5,0)</f>
        <v>4543</v>
      </c>
      <c r="H5" s="26">
        <f>ROUNDDOWN('All ZIPs FMR or SAFMR'!H5*$N5,0)</f>
        <v>5665</v>
      </c>
      <c r="I5" s="26">
        <f>ROUNDDOWN('All ZIPs FMR or SAFMR'!I5*$N5,0)</f>
        <v>6105</v>
      </c>
      <c r="J5" s="26">
        <f>ROUNDDOWN('All ZIPs FMR or SAFMR'!J5*$N5,0)</f>
        <v>7020</v>
      </c>
      <c r="K5" s="26">
        <f>ROUNDDOWN('All ZIPs FMR or SAFMR'!K5*$N5,0)</f>
        <v>7936</v>
      </c>
      <c r="L5" s="26">
        <f>ROUNDDOWN('All ZIPs FMR or SAFMR'!L5*$N5,0)</f>
        <v>8852</v>
      </c>
      <c r="M5" s="26">
        <f>ROUNDDOWN('All ZIPs FMR or SAFMR'!M5*$N5,0)</f>
        <v>9768</v>
      </c>
      <c r="N5" s="35">
        <f t="shared" si="0"/>
        <v>1.1000000000000001</v>
      </c>
    </row>
    <row r="6" spans="1:14" x14ac:dyDescent="0.25">
      <c r="A6" s="25">
        <v>10005</v>
      </c>
      <c r="B6" s="25" t="s">
        <v>2</v>
      </c>
      <c r="C6" s="25" t="str">
        <f>Table2476[[#This Row],[Payment Standard]]</f>
        <v>Exception Payment Standard</v>
      </c>
      <c r="D6" s="26">
        <f>ROUNDDOWN('All ZIPs FMR or SAFMR'!D6*$N6,0)</f>
        <v>2953</v>
      </c>
      <c r="E6" s="26">
        <f>ROUNDDOWN('All ZIPs FMR or SAFMR'!E6*$N6,0)</f>
        <v>3938</v>
      </c>
      <c r="F6" s="26">
        <f>ROUNDDOWN('All ZIPs FMR or SAFMR'!F6*$N6,0)</f>
        <v>4048</v>
      </c>
      <c r="G6" s="26">
        <f>ROUNDDOWN('All ZIPs FMR or SAFMR'!G6*$N6,0)</f>
        <v>4543</v>
      </c>
      <c r="H6" s="26">
        <f>ROUNDDOWN('All ZIPs FMR or SAFMR'!H6*$N6,0)</f>
        <v>5665</v>
      </c>
      <c r="I6" s="26">
        <f>ROUNDDOWN('All ZIPs FMR or SAFMR'!I6*$N6,0)</f>
        <v>6105</v>
      </c>
      <c r="J6" s="26">
        <f>ROUNDDOWN('All ZIPs FMR or SAFMR'!J6*$N6,0)</f>
        <v>7020</v>
      </c>
      <c r="K6" s="26">
        <f>ROUNDDOWN('All ZIPs FMR or SAFMR'!K6*$N6,0)</f>
        <v>7936</v>
      </c>
      <c r="L6" s="26">
        <f>ROUNDDOWN('All ZIPs FMR or SAFMR'!L6*$N6,0)</f>
        <v>8852</v>
      </c>
      <c r="M6" s="26">
        <f>ROUNDDOWN('All ZIPs FMR or SAFMR'!M6*$N6,0)</f>
        <v>9768</v>
      </c>
      <c r="N6" s="35">
        <f t="shared" si="0"/>
        <v>1.1000000000000001</v>
      </c>
    </row>
    <row r="7" spans="1:14" x14ac:dyDescent="0.25">
      <c r="A7" s="25">
        <v>10006</v>
      </c>
      <c r="B7" s="25" t="s">
        <v>2</v>
      </c>
      <c r="C7" s="25" t="str">
        <f>Table2476[[#This Row],[Payment Standard]]</f>
        <v>Exception Payment Standard</v>
      </c>
      <c r="D7" s="26">
        <f>ROUNDDOWN('All ZIPs FMR or SAFMR'!D7*$N7,0)</f>
        <v>2953</v>
      </c>
      <c r="E7" s="26">
        <f>ROUNDDOWN('All ZIPs FMR or SAFMR'!E7*$N7,0)</f>
        <v>3938</v>
      </c>
      <c r="F7" s="26">
        <f>ROUNDDOWN('All ZIPs FMR or SAFMR'!F7*$N7,0)</f>
        <v>4048</v>
      </c>
      <c r="G7" s="26">
        <f>ROUNDDOWN('All ZIPs FMR or SAFMR'!G7*$N7,0)</f>
        <v>4543</v>
      </c>
      <c r="H7" s="26">
        <f>ROUNDDOWN('All ZIPs FMR or SAFMR'!H7*$N7,0)</f>
        <v>5665</v>
      </c>
      <c r="I7" s="26">
        <f>ROUNDDOWN('All ZIPs FMR or SAFMR'!I7*$N7,0)</f>
        <v>6105</v>
      </c>
      <c r="J7" s="26">
        <f>ROUNDDOWN('All ZIPs FMR or SAFMR'!J7*$N7,0)</f>
        <v>7020</v>
      </c>
      <c r="K7" s="26">
        <f>ROUNDDOWN('All ZIPs FMR or SAFMR'!K7*$N7,0)</f>
        <v>7936</v>
      </c>
      <c r="L7" s="26">
        <f>ROUNDDOWN('All ZIPs FMR or SAFMR'!L7*$N7,0)</f>
        <v>8852</v>
      </c>
      <c r="M7" s="26">
        <f>ROUNDDOWN('All ZIPs FMR or SAFMR'!M7*$N7,0)</f>
        <v>9768</v>
      </c>
      <c r="N7" s="35">
        <f t="shared" si="0"/>
        <v>1.1000000000000001</v>
      </c>
    </row>
    <row r="8" spans="1:14" x14ac:dyDescent="0.25">
      <c r="A8" s="25">
        <v>10007</v>
      </c>
      <c r="B8" s="25" t="s">
        <v>2</v>
      </c>
      <c r="C8" s="25" t="str">
        <f>Table2476[[#This Row],[Payment Standard]]</f>
        <v>Exception Payment Standard</v>
      </c>
      <c r="D8" s="26">
        <f>ROUNDDOWN('All ZIPs FMR or SAFMR'!D8*$N8,0)</f>
        <v>2466</v>
      </c>
      <c r="E8" s="26">
        <f>ROUNDDOWN('All ZIPs FMR or SAFMR'!E8*$N8,0)</f>
        <v>3289</v>
      </c>
      <c r="F8" s="26">
        <f>ROUNDDOWN('All ZIPs FMR or SAFMR'!F8*$N8,0)</f>
        <v>3377</v>
      </c>
      <c r="G8" s="26">
        <f>ROUNDDOWN('All ZIPs FMR or SAFMR'!G8*$N8,0)</f>
        <v>3795</v>
      </c>
      <c r="H8" s="26">
        <f>ROUNDDOWN('All ZIPs FMR or SAFMR'!H8*$N8,0)</f>
        <v>4730</v>
      </c>
      <c r="I8" s="26">
        <f>ROUNDDOWN('All ZIPs FMR or SAFMR'!I8*$N8,0)</f>
        <v>5104</v>
      </c>
      <c r="J8" s="26">
        <f>ROUNDDOWN('All ZIPs FMR or SAFMR'!J8*$N8,0)</f>
        <v>5869</v>
      </c>
      <c r="K8" s="26">
        <f>ROUNDDOWN('All ZIPs FMR or SAFMR'!K8*$N8,0)</f>
        <v>6635</v>
      </c>
      <c r="L8" s="26">
        <f>ROUNDDOWN('All ZIPs FMR or SAFMR'!L8*$N8,0)</f>
        <v>7400</v>
      </c>
      <c r="M8" s="26">
        <f>ROUNDDOWN('All ZIPs FMR or SAFMR'!M8*$N8,0)</f>
        <v>8166</v>
      </c>
      <c r="N8" s="35">
        <f t="shared" si="0"/>
        <v>1.1000000000000001</v>
      </c>
    </row>
    <row r="9" spans="1:14" x14ac:dyDescent="0.25">
      <c r="A9" s="25">
        <v>10009</v>
      </c>
      <c r="B9" s="25"/>
      <c r="C9" s="25" t="str">
        <f>Table2476[[#This Row],[Payment Standard]]</f>
        <v>Payment Standard</v>
      </c>
      <c r="D9" s="26">
        <f>ROUNDDOWN('All ZIPs FMR or SAFMR'!D9*$N9,0)</f>
        <v>1967</v>
      </c>
      <c r="E9" s="26">
        <f>ROUNDDOWN('All ZIPs FMR or SAFMR'!E9*$N9,0)</f>
        <v>2624</v>
      </c>
      <c r="F9" s="26">
        <f>ROUNDDOWN('All ZIPs FMR or SAFMR'!F9*$N9,0)</f>
        <v>2696</v>
      </c>
      <c r="G9" s="26">
        <f>ROUNDDOWN('All ZIPs FMR or SAFMR'!G9*$N9,0)</f>
        <v>3027</v>
      </c>
      <c r="H9" s="26">
        <f>ROUNDDOWN('All ZIPs FMR or SAFMR'!H9*$N9,0)</f>
        <v>3777</v>
      </c>
      <c r="I9" s="26">
        <f>ROUNDDOWN('All ZIPs FMR or SAFMR'!I9*$N9,0)</f>
        <v>4070</v>
      </c>
      <c r="J9" s="26">
        <f>ROUNDDOWN('All ZIPs FMR or SAFMR'!J9*$N9,0)</f>
        <v>4680</v>
      </c>
      <c r="K9" s="26">
        <f>ROUNDDOWN('All ZIPs FMR or SAFMR'!K9*$N9,0)</f>
        <v>5291</v>
      </c>
      <c r="L9" s="26">
        <f>ROUNDDOWN('All ZIPs FMR or SAFMR'!L9*$N9,0)</f>
        <v>5901</v>
      </c>
      <c r="M9" s="26">
        <f>ROUNDDOWN('All ZIPs FMR or SAFMR'!M9*$N9,0)</f>
        <v>6512</v>
      </c>
      <c r="N9" s="35">
        <f t="shared" si="0"/>
        <v>1.1000000000000001</v>
      </c>
    </row>
    <row r="10" spans="1:14" x14ac:dyDescent="0.25">
      <c r="A10" s="25">
        <v>10010</v>
      </c>
      <c r="B10" s="25" t="s">
        <v>2</v>
      </c>
      <c r="C10" s="25" t="str">
        <f>Table2476[[#This Row],[Payment Standard]]</f>
        <v>Exception Payment Standard</v>
      </c>
      <c r="D10" s="26">
        <f>ROUNDDOWN('All ZIPs FMR or SAFMR'!D10*$N10,0)</f>
        <v>2524</v>
      </c>
      <c r="E10" s="26">
        <f>ROUNDDOWN('All ZIPs FMR or SAFMR'!E10*$N10,0)</f>
        <v>3366</v>
      </c>
      <c r="F10" s="26">
        <f>ROUNDDOWN('All ZIPs FMR or SAFMR'!F10*$N10,0)</f>
        <v>3454</v>
      </c>
      <c r="G10" s="26">
        <f>ROUNDDOWN('All ZIPs FMR or SAFMR'!G10*$N10,0)</f>
        <v>3883</v>
      </c>
      <c r="H10" s="26">
        <f>ROUNDDOWN('All ZIPs FMR or SAFMR'!H10*$N10,0)</f>
        <v>4840</v>
      </c>
      <c r="I10" s="26">
        <f>ROUNDDOWN('All ZIPs FMR or SAFMR'!I10*$N10,0)</f>
        <v>5225</v>
      </c>
      <c r="J10" s="26">
        <f>ROUNDDOWN('All ZIPs FMR or SAFMR'!J10*$N10,0)</f>
        <v>6008</v>
      </c>
      <c r="K10" s="26">
        <f>ROUNDDOWN('All ZIPs FMR or SAFMR'!K10*$N10,0)</f>
        <v>6792</v>
      </c>
      <c r="L10" s="26">
        <f>ROUNDDOWN('All ZIPs FMR or SAFMR'!L10*$N10,0)</f>
        <v>7576</v>
      </c>
      <c r="M10" s="26">
        <f>ROUNDDOWN('All ZIPs FMR or SAFMR'!M10*$N10,0)</f>
        <v>8360</v>
      </c>
      <c r="N10" s="35">
        <f t="shared" si="0"/>
        <v>1.1000000000000001</v>
      </c>
    </row>
    <row r="11" spans="1:14" x14ac:dyDescent="0.25">
      <c r="A11" s="25">
        <v>10011</v>
      </c>
      <c r="B11" s="25" t="s">
        <v>2</v>
      </c>
      <c r="C11" s="25" t="str">
        <f>Table2476[[#This Row],[Payment Standard]]</f>
        <v>Exception Payment Standard</v>
      </c>
      <c r="D11" s="26">
        <f>ROUNDDOWN('All ZIPs FMR or SAFMR'!D11*$N11,0)</f>
        <v>2953</v>
      </c>
      <c r="E11" s="26">
        <f>ROUNDDOWN('All ZIPs FMR or SAFMR'!E11*$N11,0)</f>
        <v>3938</v>
      </c>
      <c r="F11" s="26">
        <f>ROUNDDOWN('All ZIPs FMR or SAFMR'!F11*$N11,0)</f>
        <v>4048</v>
      </c>
      <c r="G11" s="26">
        <f>ROUNDDOWN('All ZIPs FMR or SAFMR'!G11*$N11,0)</f>
        <v>4543</v>
      </c>
      <c r="H11" s="26">
        <f>ROUNDDOWN('All ZIPs FMR or SAFMR'!H11*$N11,0)</f>
        <v>5665</v>
      </c>
      <c r="I11" s="26">
        <f>ROUNDDOWN('All ZIPs FMR or SAFMR'!I11*$N11,0)</f>
        <v>6105</v>
      </c>
      <c r="J11" s="26">
        <f>ROUNDDOWN('All ZIPs FMR or SAFMR'!J11*$N11,0)</f>
        <v>7020</v>
      </c>
      <c r="K11" s="26">
        <f>ROUNDDOWN('All ZIPs FMR or SAFMR'!K11*$N11,0)</f>
        <v>7936</v>
      </c>
      <c r="L11" s="26">
        <f>ROUNDDOWN('All ZIPs FMR or SAFMR'!L11*$N11,0)</f>
        <v>8852</v>
      </c>
      <c r="M11" s="26">
        <f>ROUNDDOWN('All ZIPs FMR or SAFMR'!M11*$N11,0)</f>
        <v>9768</v>
      </c>
      <c r="N11" s="35">
        <f t="shared" si="0"/>
        <v>1.1000000000000001</v>
      </c>
    </row>
    <row r="12" spans="1:14" x14ac:dyDescent="0.25">
      <c r="A12" s="25">
        <v>10012</v>
      </c>
      <c r="B12" s="25" t="s">
        <v>2</v>
      </c>
      <c r="C12" s="25" t="str">
        <f>Table2476[[#This Row],[Payment Standard]]</f>
        <v>Exception Payment Standard</v>
      </c>
      <c r="D12" s="26">
        <f>ROUNDDOWN('All ZIPs FMR or SAFMR'!D12*$N12,0)</f>
        <v>2953</v>
      </c>
      <c r="E12" s="26">
        <f>ROUNDDOWN('All ZIPs FMR or SAFMR'!E12*$N12,0)</f>
        <v>3938</v>
      </c>
      <c r="F12" s="26">
        <f>ROUNDDOWN('All ZIPs FMR or SAFMR'!F12*$N12,0)</f>
        <v>4048</v>
      </c>
      <c r="G12" s="26">
        <f>ROUNDDOWN('All ZIPs FMR or SAFMR'!G12*$N12,0)</f>
        <v>4543</v>
      </c>
      <c r="H12" s="26">
        <f>ROUNDDOWN('All ZIPs FMR or SAFMR'!H12*$N12,0)</f>
        <v>5665</v>
      </c>
      <c r="I12" s="26">
        <f>ROUNDDOWN('All ZIPs FMR or SAFMR'!I12*$N12,0)</f>
        <v>6105</v>
      </c>
      <c r="J12" s="26">
        <f>ROUNDDOWN('All ZIPs FMR or SAFMR'!J12*$N12,0)</f>
        <v>7020</v>
      </c>
      <c r="K12" s="26">
        <f>ROUNDDOWN('All ZIPs FMR or SAFMR'!K12*$N12,0)</f>
        <v>7936</v>
      </c>
      <c r="L12" s="26">
        <f>ROUNDDOWN('All ZIPs FMR or SAFMR'!L12*$N12,0)</f>
        <v>8852</v>
      </c>
      <c r="M12" s="26">
        <f>ROUNDDOWN('All ZIPs FMR or SAFMR'!M12*$N12,0)</f>
        <v>9768</v>
      </c>
      <c r="N12" s="35">
        <f t="shared" si="0"/>
        <v>1.1000000000000001</v>
      </c>
    </row>
    <row r="13" spans="1:14" x14ac:dyDescent="0.25">
      <c r="A13" s="25">
        <v>10013</v>
      </c>
      <c r="B13" s="25" t="s">
        <v>2</v>
      </c>
      <c r="C13" s="25" t="str">
        <f>Table2476[[#This Row],[Payment Standard]]</f>
        <v>Exception Payment Standard</v>
      </c>
      <c r="D13" s="26">
        <f>ROUNDDOWN('All ZIPs FMR or SAFMR'!D13*$N13,0)</f>
        <v>2656</v>
      </c>
      <c r="E13" s="26">
        <f>ROUNDDOWN('All ZIPs FMR or SAFMR'!E13*$N13,0)</f>
        <v>3542</v>
      </c>
      <c r="F13" s="26">
        <f>ROUNDDOWN('All ZIPs FMR or SAFMR'!F13*$N13,0)</f>
        <v>3630</v>
      </c>
      <c r="G13" s="26">
        <f>ROUNDDOWN('All ZIPs FMR or SAFMR'!G13*$N13,0)</f>
        <v>4081</v>
      </c>
      <c r="H13" s="26">
        <f>ROUNDDOWN('All ZIPs FMR or SAFMR'!H13*$N13,0)</f>
        <v>5093</v>
      </c>
      <c r="I13" s="26">
        <f>ROUNDDOWN('All ZIPs FMR or SAFMR'!I13*$N13,0)</f>
        <v>5489</v>
      </c>
      <c r="J13" s="26">
        <f>ROUNDDOWN('All ZIPs FMR or SAFMR'!J13*$N13,0)</f>
        <v>6312</v>
      </c>
      <c r="K13" s="26">
        <f>ROUNDDOWN('All ZIPs FMR or SAFMR'!K13*$N13,0)</f>
        <v>7135</v>
      </c>
      <c r="L13" s="26">
        <f>ROUNDDOWN('All ZIPs FMR or SAFMR'!L13*$N13,0)</f>
        <v>7959</v>
      </c>
      <c r="M13" s="26">
        <f>ROUNDDOWN('All ZIPs FMR or SAFMR'!M13*$N13,0)</f>
        <v>8782</v>
      </c>
      <c r="N13" s="35">
        <f t="shared" si="0"/>
        <v>1.1000000000000001</v>
      </c>
    </row>
    <row r="14" spans="1:14" x14ac:dyDescent="0.25">
      <c r="A14" s="25">
        <v>10014</v>
      </c>
      <c r="B14" s="25" t="s">
        <v>2</v>
      </c>
      <c r="C14" s="25" t="str">
        <f>Table2476[[#This Row],[Payment Standard]]</f>
        <v>Exception Payment Standard</v>
      </c>
      <c r="D14" s="26">
        <f>ROUNDDOWN('All ZIPs FMR or SAFMR'!D14*$N14,0)</f>
        <v>2953</v>
      </c>
      <c r="E14" s="26">
        <f>ROUNDDOWN('All ZIPs FMR or SAFMR'!E14*$N14,0)</f>
        <v>3938</v>
      </c>
      <c r="F14" s="26">
        <f>ROUNDDOWN('All ZIPs FMR or SAFMR'!F14*$N14,0)</f>
        <v>4048</v>
      </c>
      <c r="G14" s="26">
        <f>ROUNDDOWN('All ZIPs FMR or SAFMR'!G14*$N14,0)</f>
        <v>4543</v>
      </c>
      <c r="H14" s="26">
        <f>ROUNDDOWN('All ZIPs FMR or SAFMR'!H14*$N14,0)</f>
        <v>5665</v>
      </c>
      <c r="I14" s="26">
        <f>ROUNDDOWN('All ZIPs FMR or SAFMR'!I14*$N14,0)</f>
        <v>6105</v>
      </c>
      <c r="J14" s="26">
        <f>ROUNDDOWN('All ZIPs FMR or SAFMR'!J14*$N14,0)</f>
        <v>7020</v>
      </c>
      <c r="K14" s="26">
        <f>ROUNDDOWN('All ZIPs FMR or SAFMR'!K14*$N14,0)</f>
        <v>7936</v>
      </c>
      <c r="L14" s="26">
        <f>ROUNDDOWN('All ZIPs FMR or SAFMR'!L14*$N14,0)</f>
        <v>8852</v>
      </c>
      <c r="M14" s="26">
        <f>ROUNDDOWN('All ZIPs FMR or SAFMR'!M14*$N14,0)</f>
        <v>9768</v>
      </c>
      <c r="N14" s="35">
        <f t="shared" si="0"/>
        <v>1.1000000000000001</v>
      </c>
    </row>
    <row r="15" spans="1:14" x14ac:dyDescent="0.25">
      <c r="A15" s="25">
        <v>10016</v>
      </c>
      <c r="B15" s="25" t="s">
        <v>2</v>
      </c>
      <c r="C15" s="25" t="str">
        <f>Table2476[[#This Row],[Payment Standard]]</f>
        <v>Exception Payment Standard</v>
      </c>
      <c r="D15" s="26">
        <f>ROUNDDOWN('All ZIPs FMR or SAFMR'!D15*$N15,0)</f>
        <v>2953</v>
      </c>
      <c r="E15" s="26">
        <f>ROUNDDOWN('All ZIPs FMR or SAFMR'!E15*$N15,0)</f>
        <v>3938</v>
      </c>
      <c r="F15" s="26">
        <f>ROUNDDOWN('All ZIPs FMR or SAFMR'!F15*$N15,0)</f>
        <v>4048</v>
      </c>
      <c r="G15" s="26">
        <f>ROUNDDOWN('All ZIPs FMR or SAFMR'!G15*$N15,0)</f>
        <v>4543</v>
      </c>
      <c r="H15" s="26">
        <f>ROUNDDOWN('All ZIPs FMR or SAFMR'!H15*$N15,0)</f>
        <v>5665</v>
      </c>
      <c r="I15" s="26">
        <f>ROUNDDOWN('All ZIPs FMR or SAFMR'!I15*$N15,0)</f>
        <v>6105</v>
      </c>
      <c r="J15" s="26">
        <f>ROUNDDOWN('All ZIPs FMR or SAFMR'!J15*$N15,0)</f>
        <v>7020</v>
      </c>
      <c r="K15" s="26">
        <f>ROUNDDOWN('All ZIPs FMR or SAFMR'!K15*$N15,0)</f>
        <v>7936</v>
      </c>
      <c r="L15" s="26">
        <f>ROUNDDOWN('All ZIPs FMR or SAFMR'!L15*$N15,0)</f>
        <v>8852</v>
      </c>
      <c r="M15" s="26">
        <f>ROUNDDOWN('All ZIPs FMR or SAFMR'!M15*$N15,0)</f>
        <v>9768</v>
      </c>
      <c r="N15" s="35">
        <f t="shared" si="0"/>
        <v>1.1000000000000001</v>
      </c>
    </row>
    <row r="16" spans="1:14" x14ac:dyDescent="0.25">
      <c r="A16" s="25">
        <v>10017</v>
      </c>
      <c r="B16" s="25" t="s">
        <v>2</v>
      </c>
      <c r="C16" s="25" t="str">
        <f>Table2476[[#This Row],[Payment Standard]]</f>
        <v>Exception Payment Standard</v>
      </c>
      <c r="D16" s="26">
        <f>ROUNDDOWN('All ZIPs FMR or SAFMR'!D16*$N16,0)</f>
        <v>2953</v>
      </c>
      <c r="E16" s="26">
        <f>ROUNDDOWN('All ZIPs FMR or SAFMR'!E16*$N16,0)</f>
        <v>3938</v>
      </c>
      <c r="F16" s="26">
        <f>ROUNDDOWN('All ZIPs FMR or SAFMR'!F16*$N16,0)</f>
        <v>4048</v>
      </c>
      <c r="G16" s="26">
        <f>ROUNDDOWN('All ZIPs FMR or SAFMR'!G16*$N16,0)</f>
        <v>4543</v>
      </c>
      <c r="H16" s="26">
        <f>ROUNDDOWN('All ZIPs FMR or SAFMR'!H16*$N16,0)</f>
        <v>5665</v>
      </c>
      <c r="I16" s="26">
        <f>ROUNDDOWN('All ZIPs FMR or SAFMR'!I16*$N16,0)</f>
        <v>6105</v>
      </c>
      <c r="J16" s="26">
        <f>ROUNDDOWN('All ZIPs FMR or SAFMR'!J16*$N16,0)</f>
        <v>7020</v>
      </c>
      <c r="K16" s="26">
        <f>ROUNDDOWN('All ZIPs FMR or SAFMR'!K16*$N16,0)</f>
        <v>7936</v>
      </c>
      <c r="L16" s="26">
        <f>ROUNDDOWN('All ZIPs FMR or SAFMR'!L16*$N16,0)</f>
        <v>8852</v>
      </c>
      <c r="M16" s="26">
        <f>ROUNDDOWN('All ZIPs FMR or SAFMR'!M16*$N16,0)</f>
        <v>9768</v>
      </c>
      <c r="N16" s="35">
        <f t="shared" si="0"/>
        <v>1.1000000000000001</v>
      </c>
    </row>
    <row r="17" spans="1:14" x14ac:dyDescent="0.25">
      <c r="A17" s="25">
        <v>10018</v>
      </c>
      <c r="B17" s="25" t="s">
        <v>2</v>
      </c>
      <c r="C17" s="25" t="str">
        <f>Table2476[[#This Row],[Payment Standard]]</f>
        <v>Exception Payment Standard</v>
      </c>
      <c r="D17" s="26">
        <f>ROUNDDOWN('All ZIPs FMR or SAFMR'!D17*$N17,0)</f>
        <v>2953</v>
      </c>
      <c r="E17" s="26">
        <f>ROUNDDOWN('All ZIPs FMR or SAFMR'!E17*$N17,0)</f>
        <v>3938</v>
      </c>
      <c r="F17" s="26">
        <f>ROUNDDOWN('All ZIPs FMR or SAFMR'!F17*$N17,0)</f>
        <v>4048</v>
      </c>
      <c r="G17" s="26">
        <f>ROUNDDOWN('All ZIPs FMR or SAFMR'!G17*$N17,0)</f>
        <v>4543</v>
      </c>
      <c r="H17" s="26">
        <f>ROUNDDOWN('All ZIPs FMR or SAFMR'!H17*$N17,0)</f>
        <v>5665</v>
      </c>
      <c r="I17" s="26">
        <f>ROUNDDOWN('All ZIPs FMR or SAFMR'!I17*$N17,0)</f>
        <v>6105</v>
      </c>
      <c r="J17" s="26">
        <f>ROUNDDOWN('All ZIPs FMR or SAFMR'!J17*$N17,0)</f>
        <v>7020</v>
      </c>
      <c r="K17" s="26">
        <f>ROUNDDOWN('All ZIPs FMR or SAFMR'!K17*$N17,0)</f>
        <v>7936</v>
      </c>
      <c r="L17" s="26">
        <f>ROUNDDOWN('All ZIPs FMR or SAFMR'!L17*$N17,0)</f>
        <v>8852</v>
      </c>
      <c r="M17" s="26">
        <f>ROUNDDOWN('All ZIPs FMR or SAFMR'!M17*$N17,0)</f>
        <v>9768</v>
      </c>
      <c r="N17" s="35">
        <f t="shared" si="0"/>
        <v>1.1000000000000001</v>
      </c>
    </row>
    <row r="18" spans="1:14" x14ac:dyDescent="0.25">
      <c r="A18" s="25">
        <v>10019</v>
      </c>
      <c r="B18" s="25" t="s">
        <v>2</v>
      </c>
      <c r="C18" s="25" t="str">
        <f>Table2476[[#This Row],[Payment Standard]]</f>
        <v>Exception Payment Standard</v>
      </c>
      <c r="D18" s="26">
        <f>ROUNDDOWN('All ZIPs FMR or SAFMR'!D18*$N18,0)</f>
        <v>2120</v>
      </c>
      <c r="E18" s="26">
        <f>ROUNDDOWN('All ZIPs FMR or SAFMR'!E18*$N18,0)</f>
        <v>2827</v>
      </c>
      <c r="F18" s="26">
        <f>ROUNDDOWN('All ZIPs FMR or SAFMR'!F18*$N18,0)</f>
        <v>2915</v>
      </c>
      <c r="G18" s="26">
        <f>ROUNDDOWN('All ZIPs FMR or SAFMR'!G18*$N18,0)</f>
        <v>3267</v>
      </c>
      <c r="H18" s="26">
        <f>ROUNDDOWN('All ZIPs FMR or SAFMR'!H18*$N18,0)</f>
        <v>4081</v>
      </c>
      <c r="I18" s="26">
        <f>ROUNDDOWN('All ZIPs FMR or SAFMR'!I18*$N18,0)</f>
        <v>4389</v>
      </c>
      <c r="J18" s="26">
        <f>ROUNDDOWN('All ZIPs FMR or SAFMR'!J18*$N18,0)</f>
        <v>5047</v>
      </c>
      <c r="K18" s="26">
        <f>ROUNDDOWN('All ZIPs FMR or SAFMR'!K18*$N18,0)</f>
        <v>5705</v>
      </c>
      <c r="L18" s="26">
        <f>ROUNDDOWN('All ZIPs FMR or SAFMR'!L18*$N18,0)</f>
        <v>6364</v>
      </c>
      <c r="M18" s="26">
        <f>ROUNDDOWN('All ZIPs FMR or SAFMR'!M18*$N18,0)</f>
        <v>7022</v>
      </c>
      <c r="N18" s="35">
        <f t="shared" si="0"/>
        <v>1.1000000000000001</v>
      </c>
    </row>
    <row r="19" spans="1:14" x14ac:dyDescent="0.25">
      <c r="A19" s="25">
        <v>10020</v>
      </c>
      <c r="B19" s="25" t="s">
        <v>2</v>
      </c>
      <c r="C19" s="25" t="str">
        <f>Table2476[[#This Row],[Payment Standard]]</f>
        <v>Exception Payment Standard</v>
      </c>
      <c r="D19" s="26">
        <f>ROUNDDOWN('All ZIPs FMR or SAFMR'!D19*$N19,0)</f>
        <v>2466</v>
      </c>
      <c r="E19" s="26">
        <f>ROUNDDOWN('All ZIPs FMR or SAFMR'!E19*$N19,0)</f>
        <v>3289</v>
      </c>
      <c r="F19" s="26">
        <f>ROUNDDOWN('All ZIPs FMR or SAFMR'!F19*$N19,0)</f>
        <v>3377</v>
      </c>
      <c r="G19" s="26">
        <f>ROUNDDOWN('All ZIPs FMR or SAFMR'!G19*$N19,0)</f>
        <v>3795</v>
      </c>
      <c r="H19" s="26">
        <f>ROUNDDOWN('All ZIPs FMR or SAFMR'!H19*$N19,0)</f>
        <v>4730</v>
      </c>
      <c r="I19" s="26">
        <f>ROUNDDOWN('All ZIPs FMR or SAFMR'!I19*$N19,0)</f>
        <v>5104</v>
      </c>
      <c r="J19" s="26">
        <f>ROUNDDOWN('All ZIPs FMR or SAFMR'!J19*$N19,0)</f>
        <v>5869</v>
      </c>
      <c r="K19" s="26">
        <f>ROUNDDOWN('All ZIPs FMR or SAFMR'!K19*$N19,0)</f>
        <v>6635</v>
      </c>
      <c r="L19" s="26">
        <f>ROUNDDOWN('All ZIPs FMR or SAFMR'!L19*$N19,0)</f>
        <v>7400</v>
      </c>
      <c r="M19" s="26">
        <f>ROUNDDOWN('All ZIPs FMR or SAFMR'!M19*$N19,0)</f>
        <v>8166</v>
      </c>
      <c r="N19" s="35">
        <f t="shared" si="0"/>
        <v>1.1000000000000001</v>
      </c>
    </row>
    <row r="20" spans="1:14" x14ac:dyDescent="0.25">
      <c r="A20" s="25">
        <v>10021</v>
      </c>
      <c r="B20" s="25" t="s">
        <v>2</v>
      </c>
      <c r="C20" s="25" t="str">
        <f>Table2476[[#This Row],[Payment Standard]]</f>
        <v>Exception Payment Standard</v>
      </c>
      <c r="D20" s="26">
        <f>ROUNDDOWN('All ZIPs FMR or SAFMR'!D20*$N20,0)</f>
        <v>2953</v>
      </c>
      <c r="E20" s="26">
        <f>ROUNDDOWN('All ZIPs FMR or SAFMR'!E20*$N20,0)</f>
        <v>3938</v>
      </c>
      <c r="F20" s="26">
        <f>ROUNDDOWN('All ZIPs FMR or SAFMR'!F20*$N20,0)</f>
        <v>4048</v>
      </c>
      <c r="G20" s="26">
        <f>ROUNDDOWN('All ZIPs FMR or SAFMR'!G20*$N20,0)</f>
        <v>4543</v>
      </c>
      <c r="H20" s="26">
        <f>ROUNDDOWN('All ZIPs FMR or SAFMR'!H20*$N20,0)</f>
        <v>5665</v>
      </c>
      <c r="I20" s="26">
        <f>ROUNDDOWN('All ZIPs FMR or SAFMR'!I20*$N20,0)</f>
        <v>6105</v>
      </c>
      <c r="J20" s="26">
        <f>ROUNDDOWN('All ZIPs FMR or SAFMR'!J20*$N20,0)</f>
        <v>7020</v>
      </c>
      <c r="K20" s="26">
        <f>ROUNDDOWN('All ZIPs FMR or SAFMR'!K20*$N20,0)</f>
        <v>7936</v>
      </c>
      <c r="L20" s="26">
        <f>ROUNDDOWN('All ZIPs FMR or SAFMR'!L20*$N20,0)</f>
        <v>8852</v>
      </c>
      <c r="M20" s="26">
        <f>ROUNDDOWN('All ZIPs FMR or SAFMR'!M20*$N20,0)</f>
        <v>9768</v>
      </c>
      <c r="N20" s="35">
        <f t="shared" si="0"/>
        <v>1.1000000000000001</v>
      </c>
    </row>
    <row r="21" spans="1:14" x14ac:dyDescent="0.25">
      <c r="A21" s="25">
        <v>10022</v>
      </c>
      <c r="B21" s="25" t="s">
        <v>2</v>
      </c>
      <c r="C21" s="25" t="str">
        <f>Table2476[[#This Row],[Payment Standard]]</f>
        <v>Exception Payment Standard</v>
      </c>
      <c r="D21" s="26">
        <f>ROUNDDOWN('All ZIPs FMR or SAFMR'!D21*$N21,0)</f>
        <v>2953</v>
      </c>
      <c r="E21" s="26">
        <f>ROUNDDOWN('All ZIPs FMR or SAFMR'!E21*$N21,0)</f>
        <v>3938</v>
      </c>
      <c r="F21" s="26">
        <f>ROUNDDOWN('All ZIPs FMR or SAFMR'!F21*$N21,0)</f>
        <v>4048</v>
      </c>
      <c r="G21" s="26">
        <f>ROUNDDOWN('All ZIPs FMR or SAFMR'!G21*$N21,0)</f>
        <v>4543</v>
      </c>
      <c r="H21" s="26">
        <f>ROUNDDOWN('All ZIPs FMR or SAFMR'!H21*$N21,0)</f>
        <v>5665</v>
      </c>
      <c r="I21" s="26">
        <f>ROUNDDOWN('All ZIPs FMR or SAFMR'!I21*$N21,0)</f>
        <v>6105</v>
      </c>
      <c r="J21" s="26">
        <f>ROUNDDOWN('All ZIPs FMR or SAFMR'!J21*$N21,0)</f>
        <v>7020</v>
      </c>
      <c r="K21" s="26">
        <f>ROUNDDOWN('All ZIPs FMR or SAFMR'!K21*$N21,0)</f>
        <v>7936</v>
      </c>
      <c r="L21" s="26">
        <f>ROUNDDOWN('All ZIPs FMR or SAFMR'!L21*$N21,0)</f>
        <v>8852</v>
      </c>
      <c r="M21" s="26">
        <f>ROUNDDOWN('All ZIPs FMR or SAFMR'!M21*$N21,0)</f>
        <v>9768</v>
      </c>
      <c r="N21" s="35">
        <f t="shared" si="0"/>
        <v>1.1000000000000001</v>
      </c>
    </row>
    <row r="22" spans="1:14" x14ac:dyDescent="0.25">
      <c r="A22" s="25">
        <v>10023</v>
      </c>
      <c r="B22" s="25" t="s">
        <v>2</v>
      </c>
      <c r="C22" s="25" t="str">
        <f>Table2476[[#This Row],[Payment Standard]]</f>
        <v>Exception Payment Standard</v>
      </c>
      <c r="D22" s="26">
        <f>ROUNDDOWN('All ZIPs FMR or SAFMR'!D22*$N22,0)</f>
        <v>2854</v>
      </c>
      <c r="E22" s="26">
        <f>ROUNDDOWN('All ZIPs FMR or SAFMR'!E22*$N22,0)</f>
        <v>3806</v>
      </c>
      <c r="F22" s="26">
        <f>ROUNDDOWN('All ZIPs FMR or SAFMR'!F22*$N22,0)</f>
        <v>3905</v>
      </c>
      <c r="G22" s="26">
        <f>ROUNDDOWN('All ZIPs FMR or SAFMR'!G22*$N22,0)</f>
        <v>4389</v>
      </c>
      <c r="H22" s="26">
        <f>ROUNDDOWN('All ZIPs FMR or SAFMR'!H22*$N22,0)</f>
        <v>5478</v>
      </c>
      <c r="I22" s="26">
        <f>ROUNDDOWN('All ZIPs FMR or SAFMR'!I22*$N22,0)</f>
        <v>5896</v>
      </c>
      <c r="J22" s="26">
        <f>ROUNDDOWN('All ZIPs FMR or SAFMR'!J22*$N22,0)</f>
        <v>6780</v>
      </c>
      <c r="K22" s="26">
        <f>ROUNDDOWN('All ZIPs FMR or SAFMR'!K22*$N22,0)</f>
        <v>7664</v>
      </c>
      <c r="L22" s="26">
        <f>ROUNDDOWN('All ZIPs FMR or SAFMR'!L22*$N22,0)</f>
        <v>8549</v>
      </c>
      <c r="M22" s="26">
        <f>ROUNDDOWN('All ZIPs FMR or SAFMR'!M22*$N22,0)</f>
        <v>9433</v>
      </c>
      <c r="N22" s="35">
        <f t="shared" si="0"/>
        <v>1.1000000000000001</v>
      </c>
    </row>
    <row r="23" spans="1:14" x14ac:dyDescent="0.25">
      <c r="A23" s="25">
        <v>10024</v>
      </c>
      <c r="B23" s="25" t="s">
        <v>2</v>
      </c>
      <c r="C23" s="25" t="str">
        <f>Table2476[[#This Row],[Payment Standard]]</f>
        <v>Exception Payment Standard</v>
      </c>
      <c r="D23" s="26">
        <f>ROUNDDOWN('All ZIPs FMR or SAFMR'!D23*$N23,0)</f>
        <v>2805</v>
      </c>
      <c r="E23" s="26">
        <f>ROUNDDOWN('All ZIPs FMR or SAFMR'!E23*$N23,0)</f>
        <v>3740</v>
      </c>
      <c r="F23" s="26">
        <f>ROUNDDOWN('All ZIPs FMR or SAFMR'!F23*$N23,0)</f>
        <v>3839</v>
      </c>
      <c r="G23" s="26">
        <f>ROUNDDOWN('All ZIPs FMR or SAFMR'!G23*$N23,0)</f>
        <v>4312</v>
      </c>
      <c r="H23" s="26">
        <f>ROUNDDOWN('All ZIPs FMR or SAFMR'!H23*$N23,0)</f>
        <v>5379</v>
      </c>
      <c r="I23" s="26">
        <f>ROUNDDOWN('All ZIPs FMR or SAFMR'!I23*$N23,0)</f>
        <v>5797</v>
      </c>
      <c r="J23" s="26">
        <f>ROUNDDOWN('All ZIPs FMR or SAFMR'!J23*$N23,0)</f>
        <v>6666</v>
      </c>
      <c r="K23" s="26">
        <f>ROUNDDOWN('All ZIPs FMR or SAFMR'!K23*$N23,0)</f>
        <v>7536</v>
      </c>
      <c r="L23" s="26">
        <f>ROUNDDOWN('All ZIPs FMR or SAFMR'!L23*$N23,0)</f>
        <v>8405</v>
      </c>
      <c r="M23" s="26">
        <f>ROUNDDOWN('All ZIPs FMR or SAFMR'!M23*$N23,0)</f>
        <v>9275</v>
      </c>
      <c r="N23" s="35">
        <f t="shared" si="0"/>
        <v>1.1000000000000001</v>
      </c>
    </row>
    <row r="24" spans="1:14" x14ac:dyDescent="0.25">
      <c r="A24" s="25">
        <v>10025</v>
      </c>
      <c r="B24" s="25" t="s">
        <v>2</v>
      </c>
      <c r="C24" s="25" t="str">
        <f>Table2476[[#This Row],[Payment Standard]]</f>
        <v>HPD Exception Payment Standard</v>
      </c>
      <c r="D24" s="26">
        <f>ROUNDDOWN('All ZIPs FMR or SAFMR'!D24*$N24,0)</f>
        <v>1967</v>
      </c>
      <c r="E24" s="26">
        <f>ROUNDDOWN('All ZIPs FMR or SAFMR'!E24*$N24,0)</f>
        <v>2624</v>
      </c>
      <c r="F24" s="26">
        <f>ROUNDDOWN('All ZIPs FMR or SAFMR'!F24*$N24,0)</f>
        <v>2696</v>
      </c>
      <c r="G24" s="26">
        <f>ROUNDDOWN('All ZIPs FMR or SAFMR'!G24*$N24,0)</f>
        <v>3027</v>
      </c>
      <c r="H24" s="26">
        <f>ROUNDDOWN('All ZIPs FMR or SAFMR'!H24*$N24,0)</f>
        <v>3777</v>
      </c>
      <c r="I24" s="26">
        <f>ROUNDDOWN('All ZIPs FMR or SAFMR'!I24*$N24,0)</f>
        <v>4070</v>
      </c>
      <c r="J24" s="26">
        <f>ROUNDDOWN('All ZIPs FMR or SAFMR'!J24*$N24,0)</f>
        <v>4680</v>
      </c>
      <c r="K24" s="26">
        <f>ROUNDDOWN('All ZIPs FMR or SAFMR'!K24*$N24,0)</f>
        <v>5291</v>
      </c>
      <c r="L24" s="26">
        <f>ROUNDDOWN('All ZIPs FMR or SAFMR'!L24*$N24,0)</f>
        <v>5901</v>
      </c>
      <c r="M24" s="26">
        <f>ROUNDDOWN('All ZIPs FMR or SAFMR'!M24*$N24,0)</f>
        <v>6512</v>
      </c>
      <c r="N24" s="35">
        <f t="shared" si="0"/>
        <v>1.1000000000000001</v>
      </c>
    </row>
    <row r="25" spans="1:14" x14ac:dyDescent="0.25">
      <c r="A25" s="25">
        <v>10026</v>
      </c>
      <c r="B25" s="25" t="s">
        <v>2</v>
      </c>
      <c r="C25" s="25" t="str">
        <f>Table2476[[#This Row],[Payment Standard]]</f>
        <v>HPD Exception Payment Standard</v>
      </c>
      <c r="D25" s="26">
        <f>ROUNDDOWN('All ZIPs FMR or SAFMR'!D25*$N25,0)</f>
        <v>1967</v>
      </c>
      <c r="E25" s="26">
        <f>ROUNDDOWN('All ZIPs FMR or SAFMR'!E25*$N25,0)</f>
        <v>2624</v>
      </c>
      <c r="F25" s="26">
        <f>ROUNDDOWN('All ZIPs FMR or SAFMR'!F25*$N25,0)</f>
        <v>2696</v>
      </c>
      <c r="G25" s="26">
        <f>ROUNDDOWN('All ZIPs FMR or SAFMR'!G25*$N25,0)</f>
        <v>3027</v>
      </c>
      <c r="H25" s="26">
        <f>ROUNDDOWN('All ZIPs FMR or SAFMR'!H25*$N25,0)</f>
        <v>3777</v>
      </c>
      <c r="I25" s="26">
        <f>ROUNDDOWN('All ZIPs FMR or SAFMR'!I25*$N25,0)</f>
        <v>4070</v>
      </c>
      <c r="J25" s="26">
        <f>ROUNDDOWN('All ZIPs FMR or SAFMR'!J25*$N25,0)</f>
        <v>4680</v>
      </c>
      <c r="K25" s="26">
        <f>ROUNDDOWN('All ZIPs FMR or SAFMR'!K25*$N25,0)</f>
        <v>5291</v>
      </c>
      <c r="L25" s="26">
        <f>ROUNDDOWN('All ZIPs FMR or SAFMR'!L25*$N25,0)</f>
        <v>5901</v>
      </c>
      <c r="M25" s="26">
        <f>ROUNDDOWN('All ZIPs FMR or SAFMR'!M25*$N25,0)</f>
        <v>6512</v>
      </c>
      <c r="N25" s="35">
        <f t="shared" si="0"/>
        <v>1.1000000000000001</v>
      </c>
    </row>
    <row r="26" spans="1:14" x14ac:dyDescent="0.25">
      <c r="A26" s="25">
        <v>10027</v>
      </c>
      <c r="B26" s="25"/>
      <c r="C26" s="25" t="str">
        <f>Table2476[[#This Row],[Payment Standard]]</f>
        <v>Payment Standard</v>
      </c>
      <c r="D26" s="26">
        <f>ROUNDDOWN('All ZIPs FMR or SAFMR'!D26*$N26,0)</f>
        <v>1967</v>
      </c>
      <c r="E26" s="26">
        <f>ROUNDDOWN('All ZIPs FMR or SAFMR'!E26*$N26,0)</f>
        <v>2624</v>
      </c>
      <c r="F26" s="26">
        <f>ROUNDDOWN('All ZIPs FMR or SAFMR'!F26*$N26,0)</f>
        <v>2696</v>
      </c>
      <c r="G26" s="26">
        <f>ROUNDDOWN('All ZIPs FMR or SAFMR'!G26*$N26,0)</f>
        <v>3027</v>
      </c>
      <c r="H26" s="26">
        <f>ROUNDDOWN('All ZIPs FMR or SAFMR'!H26*$N26,0)</f>
        <v>3777</v>
      </c>
      <c r="I26" s="26">
        <f>ROUNDDOWN('All ZIPs FMR or SAFMR'!I26*$N26,0)</f>
        <v>4070</v>
      </c>
      <c r="J26" s="26">
        <f>ROUNDDOWN('All ZIPs FMR or SAFMR'!J26*$N26,0)</f>
        <v>4680</v>
      </c>
      <c r="K26" s="26">
        <f>ROUNDDOWN('All ZIPs FMR or SAFMR'!K26*$N26,0)</f>
        <v>5291</v>
      </c>
      <c r="L26" s="26">
        <f>ROUNDDOWN('All ZIPs FMR or SAFMR'!L26*$N26,0)</f>
        <v>5901</v>
      </c>
      <c r="M26" s="26">
        <f>ROUNDDOWN('All ZIPs FMR or SAFMR'!M26*$N26,0)</f>
        <v>6512</v>
      </c>
      <c r="N26" s="35">
        <f t="shared" si="0"/>
        <v>1.1000000000000001</v>
      </c>
    </row>
    <row r="27" spans="1:14" x14ac:dyDescent="0.25">
      <c r="A27" s="25">
        <v>10028</v>
      </c>
      <c r="B27" s="25" t="s">
        <v>2</v>
      </c>
      <c r="C27" s="25" t="str">
        <f>Table2476[[#This Row],[Payment Standard]]</f>
        <v>Exception Payment Standard</v>
      </c>
      <c r="D27" s="26">
        <f>ROUNDDOWN('All ZIPs FMR or SAFMR'!D27*$N27,0)</f>
        <v>2953</v>
      </c>
      <c r="E27" s="26">
        <f>ROUNDDOWN('All ZIPs FMR or SAFMR'!E27*$N27,0)</f>
        <v>3938</v>
      </c>
      <c r="F27" s="26">
        <f>ROUNDDOWN('All ZIPs FMR or SAFMR'!F27*$N27,0)</f>
        <v>4048</v>
      </c>
      <c r="G27" s="26">
        <f>ROUNDDOWN('All ZIPs FMR or SAFMR'!G27*$N27,0)</f>
        <v>4543</v>
      </c>
      <c r="H27" s="26">
        <f>ROUNDDOWN('All ZIPs FMR or SAFMR'!H27*$N27,0)</f>
        <v>5665</v>
      </c>
      <c r="I27" s="26">
        <f>ROUNDDOWN('All ZIPs FMR or SAFMR'!I27*$N27,0)</f>
        <v>6105</v>
      </c>
      <c r="J27" s="26">
        <f>ROUNDDOWN('All ZIPs FMR or SAFMR'!J27*$N27,0)</f>
        <v>7020</v>
      </c>
      <c r="K27" s="26">
        <f>ROUNDDOWN('All ZIPs FMR or SAFMR'!K27*$N27,0)</f>
        <v>7936</v>
      </c>
      <c r="L27" s="26">
        <f>ROUNDDOWN('All ZIPs FMR or SAFMR'!L27*$N27,0)</f>
        <v>8852</v>
      </c>
      <c r="M27" s="26">
        <f>ROUNDDOWN('All ZIPs FMR or SAFMR'!M27*$N27,0)</f>
        <v>9768</v>
      </c>
      <c r="N27" s="35">
        <f t="shared" si="0"/>
        <v>1.1000000000000001</v>
      </c>
    </row>
    <row r="28" spans="1:14" x14ac:dyDescent="0.25">
      <c r="A28" s="25">
        <v>10029</v>
      </c>
      <c r="B28" s="25"/>
      <c r="C28" s="25" t="str">
        <f>Table2476[[#This Row],[Payment Standard]]</f>
        <v>Payment Standard</v>
      </c>
      <c r="D28" s="26">
        <f>ROUNDDOWN('All ZIPs FMR or SAFMR'!D28*$N28,0)</f>
        <v>1967</v>
      </c>
      <c r="E28" s="26">
        <f>ROUNDDOWN('All ZIPs FMR or SAFMR'!E28*$N28,0)</f>
        <v>2624</v>
      </c>
      <c r="F28" s="26">
        <f>ROUNDDOWN('All ZIPs FMR or SAFMR'!F28*$N28,0)</f>
        <v>2696</v>
      </c>
      <c r="G28" s="26">
        <f>ROUNDDOWN('All ZIPs FMR or SAFMR'!G28*$N28,0)</f>
        <v>3027</v>
      </c>
      <c r="H28" s="26">
        <f>ROUNDDOWN('All ZIPs FMR or SAFMR'!H28*$N28,0)</f>
        <v>3777</v>
      </c>
      <c r="I28" s="26">
        <f>ROUNDDOWN('All ZIPs FMR or SAFMR'!I28*$N28,0)</f>
        <v>4070</v>
      </c>
      <c r="J28" s="26">
        <f>ROUNDDOWN('All ZIPs FMR or SAFMR'!J28*$N28,0)</f>
        <v>4680</v>
      </c>
      <c r="K28" s="26">
        <f>ROUNDDOWN('All ZIPs FMR or SAFMR'!K28*$N28,0)</f>
        <v>5291</v>
      </c>
      <c r="L28" s="26">
        <f>ROUNDDOWN('All ZIPs FMR or SAFMR'!L28*$N28,0)</f>
        <v>5901</v>
      </c>
      <c r="M28" s="26">
        <f>ROUNDDOWN('All ZIPs FMR or SAFMR'!M28*$N28,0)</f>
        <v>6512</v>
      </c>
      <c r="N28" s="35">
        <f t="shared" si="0"/>
        <v>1.1000000000000001</v>
      </c>
    </row>
    <row r="29" spans="1:14" x14ac:dyDescent="0.25">
      <c r="A29" s="25">
        <v>10030</v>
      </c>
      <c r="B29" s="25"/>
      <c r="C29" s="25" t="str">
        <f>Table2476[[#This Row],[Payment Standard]]</f>
        <v>Payment Standard</v>
      </c>
      <c r="D29" s="26">
        <f>ROUNDDOWN('All ZIPs FMR or SAFMR'!D29*$N29,0)</f>
        <v>1967</v>
      </c>
      <c r="E29" s="26">
        <f>ROUNDDOWN('All ZIPs FMR or SAFMR'!E29*$N29,0)</f>
        <v>2624</v>
      </c>
      <c r="F29" s="26">
        <f>ROUNDDOWN('All ZIPs FMR or SAFMR'!F29*$N29,0)</f>
        <v>2696</v>
      </c>
      <c r="G29" s="26">
        <f>ROUNDDOWN('All ZIPs FMR or SAFMR'!G29*$N29,0)</f>
        <v>3027</v>
      </c>
      <c r="H29" s="26">
        <f>ROUNDDOWN('All ZIPs FMR or SAFMR'!H29*$N29,0)</f>
        <v>3777</v>
      </c>
      <c r="I29" s="26">
        <f>ROUNDDOWN('All ZIPs FMR or SAFMR'!I29*$N29,0)</f>
        <v>4070</v>
      </c>
      <c r="J29" s="26">
        <f>ROUNDDOWN('All ZIPs FMR or SAFMR'!J29*$N29,0)</f>
        <v>4680</v>
      </c>
      <c r="K29" s="26">
        <f>ROUNDDOWN('All ZIPs FMR or SAFMR'!K29*$N29,0)</f>
        <v>5291</v>
      </c>
      <c r="L29" s="26">
        <f>ROUNDDOWN('All ZIPs FMR or SAFMR'!L29*$N29,0)</f>
        <v>5901</v>
      </c>
      <c r="M29" s="26">
        <f>ROUNDDOWN('All ZIPs FMR or SAFMR'!M29*$N29,0)</f>
        <v>6512</v>
      </c>
      <c r="N29" s="35">
        <f t="shared" si="0"/>
        <v>1.1000000000000001</v>
      </c>
    </row>
    <row r="30" spans="1:14" x14ac:dyDescent="0.25">
      <c r="A30" s="25">
        <v>10031</v>
      </c>
      <c r="B30" s="25"/>
      <c r="C30" s="25" t="str">
        <f>Table2476[[#This Row],[Payment Standard]]</f>
        <v>Payment Standard</v>
      </c>
      <c r="D30" s="26">
        <f>ROUNDDOWN('All ZIPs FMR or SAFMR'!D30*$N30,0)</f>
        <v>1967</v>
      </c>
      <c r="E30" s="26">
        <f>ROUNDDOWN('All ZIPs FMR or SAFMR'!E30*$N30,0)</f>
        <v>2624</v>
      </c>
      <c r="F30" s="26">
        <f>ROUNDDOWN('All ZIPs FMR or SAFMR'!F30*$N30,0)</f>
        <v>2696</v>
      </c>
      <c r="G30" s="26">
        <f>ROUNDDOWN('All ZIPs FMR or SAFMR'!G30*$N30,0)</f>
        <v>3027</v>
      </c>
      <c r="H30" s="26">
        <f>ROUNDDOWN('All ZIPs FMR or SAFMR'!H30*$N30,0)</f>
        <v>3777</v>
      </c>
      <c r="I30" s="26">
        <f>ROUNDDOWN('All ZIPs FMR or SAFMR'!I30*$N30,0)</f>
        <v>4070</v>
      </c>
      <c r="J30" s="26">
        <f>ROUNDDOWN('All ZIPs FMR or SAFMR'!J30*$N30,0)</f>
        <v>4680</v>
      </c>
      <c r="K30" s="26">
        <f>ROUNDDOWN('All ZIPs FMR or SAFMR'!K30*$N30,0)</f>
        <v>5291</v>
      </c>
      <c r="L30" s="26">
        <f>ROUNDDOWN('All ZIPs FMR or SAFMR'!L30*$N30,0)</f>
        <v>5901</v>
      </c>
      <c r="M30" s="26">
        <f>ROUNDDOWN('All ZIPs FMR or SAFMR'!M30*$N30,0)</f>
        <v>6512</v>
      </c>
      <c r="N30" s="35">
        <f t="shared" si="0"/>
        <v>1.1000000000000001</v>
      </c>
    </row>
    <row r="31" spans="1:14" x14ac:dyDescent="0.25">
      <c r="A31" s="25">
        <v>10032</v>
      </c>
      <c r="B31" s="25"/>
      <c r="C31" s="25" t="str">
        <f>Table2476[[#This Row],[Payment Standard]]</f>
        <v>Payment Standard</v>
      </c>
      <c r="D31" s="26">
        <f>ROUNDDOWN('All ZIPs FMR or SAFMR'!D31*$N31,0)</f>
        <v>1967</v>
      </c>
      <c r="E31" s="26">
        <f>ROUNDDOWN('All ZIPs FMR or SAFMR'!E31*$N31,0)</f>
        <v>2624</v>
      </c>
      <c r="F31" s="26">
        <f>ROUNDDOWN('All ZIPs FMR or SAFMR'!F31*$N31,0)</f>
        <v>2696</v>
      </c>
      <c r="G31" s="26">
        <f>ROUNDDOWN('All ZIPs FMR or SAFMR'!G31*$N31,0)</f>
        <v>3027</v>
      </c>
      <c r="H31" s="26">
        <f>ROUNDDOWN('All ZIPs FMR or SAFMR'!H31*$N31,0)</f>
        <v>3777</v>
      </c>
      <c r="I31" s="26">
        <f>ROUNDDOWN('All ZIPs FMR or SAFMR'!I31*$N31,0)</f>
        <v>4070</v>
      </c>
      <c r="J31" s="26">
        <f>ROUNDDOWN('All ZIPs FMR or SAFMR'!J31*$N31,0)</f>
        <v>4680</v>
      </c>
      <c r="K31" s="26">
        <f>ROUNDDOWN('All ZIPs FMR or SAFMR'!K31*$N31,0)</f>
        <v>5291</v>
      </c>
      <c r="L31" s="26">
        <f>ROUNDDOWN('All ZIPs FMR or SAFMR'!L31*$N31,0)</f>
        <v>5901</v>
      </c>
      <c r="M31" s="26">
        <f>ROUNDDOWN('All ZIPs FMR or SAFMR'!M31*$N31,0)</f>
        <v>6512</v>
      </c>
      <c r="N31" s="35">
        <f t="shared" si="0"/>
        <v>1.1000000000000001</v>
      </c>
    </row>
    <row r="32" spans="1:14" x14ac:dyDescent="0.25">
      <c r="A32" s="25">
        <v>10033</v>
      </c>
      <c r="B32" s="25" t="s">
        <v>2</v>
      </c>
      <c r="C32" s="25" t="str">
        <f>Table2476[[#This Row],[Payment Standard]]</f>
        <v>HPD Exception Payment Standard</v>
      </c>
      <c r="D32" s="26">
        <f>ROUNDDOWN('All ZIPs FMR or SAFMR'!D32*$N32,0)</f>
        <v>1967</v>
      </c>
      <c r="E32" s="26">
        <f>ROUNDDOWN('All ZIPs FMR or SAFMR'!E32*$N32,0)</f>
        <v>2624</v>
      </c>
      <c r="F32" s="26">
        <f>ROUNDDOWN('All ZIPs FMR or SAFMR'!F32*$N32,0)</f>
        <v>2696</v>
      </c>
      <c r="G32" s="26">
        <f>ROUNDDOWN('All ZIPs FMR or SAFMR'!G32*$N32,0)</f>
        <v>3027</v>
      </c>
      <c r="H32" s="26">
        <f>ROUNDDOWN('All ZIPs FMR or SAFMR'!H32*$N32,0)</f>
        <v>3777</v>
      </c>
      <c r="I32" s="26">
        <f>ROUNDDOWN('All ZIPs FMR or SAFMR'!I32*$N32,0)</f>
        <v>4070</v>
      </c>
      <c r="J32" s="26">
        <f>ROUNDDOWN('All ZIPs FMR or SAFMR'!J32*$N32,0)</f>
        <v>4680</v>
      </c>
      <c r="K32" s="26">
        <f>ROUNDDOWN('All ZIPs FMR or SAFMR'!K32*$N32,0)</f>
        <v>5291</v>
      </c>
      <c r="L32" s="26">
        <f>ROUNDDOWN('All ZIPs FMR or SAFMR'!L32*$N32,0)</f>
        <v>5901</v>
      </c>
      <c r="M32" s="26">
        <f>ROUNDDOWN('All ZIPs FMR or SAFMR'!M32*$N32,0)</f>
        <v>6512</v>
      </c>
      <c r="N32" s="35">
        <f t="shared" si="0"/>
        <v>1.1000000000000001</v>
      </c>
    </row>
    <row r="33" spans="1:14" x14ac:dyDescent="0.25">
      <c r="A33" s="25">
        <v>10034</v>
      </c>
      <c r="B33" s="25" t="s">
        <v>2</v>
      </c>
      <c r="C33" s="25" t="str">
        <f>Table2476[[#This Row],[Payment Standard]]</f>
        <v>HPD Exception Payment Standard</v>
      </c>
      <c r="D33" s="26">
        <f>ROUNDDOWN('All ZIPs FMR or SAFMR'!D33*$N33,0)</f>
        <v>1967</v>
      </c>
      <c r="E33" s="26">
        <f>ROUNDDOWN('All ZIPs FMR or SAFMR'!E33*$N33,0)</f>
        <v>2624</v>
      </c>
      <c r="F33" s="26">
        <f>ROUNDDOWN('All ZIPs FMR or SAFMR'!F33*$N33,0)</f>
        <v>2696</v>
      </c>
      <c r="G33" s="26">
        <f>ROUNDDOWN('All ZIPs FMR or SAFMR'!G33*$N33,0)</f>
        <v>3027</v>
      </c>
      <c r="H33" s="26">
        <f>ROUNDDOWN('All ZIPs FMR or SAFMR'!H33*$N33,0)</f>
        <v>3777</v>
      </c>
      <c r="I33" s="26">
        <f>ROUNDDOWN('All ZIPs FMR or SAFMR'!I33*$N33,0)</f>
        <v>4070</v>
      </c>
      <c r="J33" s="26">
        <f>ROUNDDOWN('All ZIPs FMR or SAFMR'!J33*$N33,0)</f>
        <v>4680</v>
      </c>
      <c r="K33" s="26">
        <f>ROUNDDOWN('All ZIPs FMR or SAFMR'!K33*$N33,0)</f>
        <v>5291</v>
      </c>
      <c r="L33" s="26">
        <f>ROUNDDOWN('All ZIPs FMR or SAFMR'!L33*$N33,0)</f>
        <v>5901</v>
      </c>
      <c r="M33" s="26">
        <f>ROUNDDOWN('All ZIPs FMR or SAFMR'!M33*$N33,0)</f>
        <v>6512</v>
      </c>
      <c r="N33" s="35">
        <f t="shared" si="0"/>
        <v>1.1000000000000001</v>
      </c>
    </row>
    <row r="34" spans="1:14" x14ac:dyDescent="0.25">
      <c r="A34" s="25">
        <v>10035</v>
      </c>
      <c r="B34" s="25"/>
      <c r="C34" s="25" t="str">
        <f>Table2476[[#This Row],[Payment Standard]]</f>
        <v>Payment Standard</v>
      </c>
      <c r="D34" s="26">
        <f>ROUNDDOWN('All ZIPs FMR or SAFMR'!D34*$N34,0)</f>
        <v>1967</v>
      </c>
      <c r="E34" s="26">
        <f>ROUNDDOWN('All ZIPs FMR or SAFMR'!E34*$N34,0)</f>
        <v>2624</v>
      </c>
      <c r="F34" s="26">
        <f>ROUNDDOWN('All ZIPs FMR or SAFMR'!F34*$N34,0)</f>
        <v>2696</v>
      </c>
      <c r="G34" s="26">
        <f>ROUNDDOWN('All ZIPs FMR or SAFMR'!G34*$N34,0)</f>
        <v>3027</v>
      </c>
      <c r="H34" s="26">
        <f>ROUNDDOWN('All ZIPs FMR or SAFMR'!H34*$N34,0)</f>
        <v>3777</v>
      </c>
      <c r="I34" s="26">
        <f>ROUNDDOWN('All ZIPs FMR or SAFMR'!I34*$N34,0)</f>
        <v>4070</v>
      </c>
      <c r="J34" s="26">
        <f>ROUNDDOWN('All ZIPs FMR or SAFMR'!J34*$N34,0)</f>
        <v>4680</v>
      </c>
      <c r="K34" s="26">
        <f>ROUNDDOWN('All ZIPs FMR or SAFMR'!K34*$N34,0)</f>
        <v>5291</v>
      </c>
      <c r="L34" s="26">
        <f>ROUNDDOWN('All ZIPs FMR or SAFMR'!L34*$N34,0)</f>
        <v>5901</v>
      </c>
      <c r="M34" s="26">
        <f>ROUNDDOWN('All ZIPs FMR or SAFMR'!M34*$N34,0)</f>
        <v>6512</v>
      </c>
      <c r="N34" s="35">
        <f t="shared" si="0"/>
        <v>1.1000000000000001</v>
      </c>
    </row>
    <row r="35" spans="1:14" x14ac:dyDescent="0.25">
      <c r="A35" s="25">
        <v>10036</v>
      </c>
      <c r="B35" s="25" t="s">
        <v>2</v>
      </c>
      <c r="C35" s="25" t="str">
        <f>Table2476[[#This Row],[Payment Standard]]</f>
        <v>Exception Payment Standard</v>
      </c>
      <c r="D35" s="26">
        <f>ROUNDDOWN('All ZIPs FMR or SAFMR'!D35*$N35,0)</f>
        <v>2714</v>
      </c>
      <c r="E35" s="26">
        <f>ROUNDDOWN('All ZIPs FMR or SAFMR'!E35*$N35,0)</f>
        <v>3619</v>
      </c>
      <c r="F35" s="26">
        <f>ROUNDDOWN('All ZIPs FMR or SAFMR'!F35*$N35,0)</f>
        <v>3718</v>
      </c>
      <c r="G35" s="26">
        <f>ROUNDDOWN('All ZIPs FMR or SAFMR'!G35*$N35,0)</f>
        <v>4169</v>
      </c>
      <c r="H35" s="26">
        <f>ROUNDDOWN('All ZIPs FMR or SAFMR'!H35*$N35,0)</f>
        <v>5203</v>
      </c>
      <c r="I35" s="26">
        <f>ROUNDDOWN('All ZIPs FMR or SAFMR'!I35*$N35,0)</f>
        <v>5610</v>
      </c>
      <c r="J35" s="26">
        <f>ROUNDDOWN('All ZIPs FMR or SAFMR'!J35*$N35,0)</f>
        <v>6451</v>
      </c>
      <c r="K35" s="26">
        <f>ROUNDDOWN('All ZIPs FMR or SAFMR'!K35*$N35,0)</f>
        <v>7293</v>
      </c>
      <c r="L35" s="26">
        <f>ROUNDDOWN('All ZIPs FMR or SAFMR'!L35*$N35,0)</f>
        <v>8134</v>
      </c>
      <c r="M35" s="26">
        <f>ROUNDDOWN('All ZIPs FMR or SAFMR'!M35*$N35,0)</f>
        <v>8976</v>
      </c>
      <c r="N35" s="35">
        <f t="shared" si="0"/>
        <v>1.1000000000000001</v>
      </c>
    </row>
    <row r="36" spans="1:14" x14ac:dyDescent="0.25">
      <c r="A36" s="25">
        <v>10037</v>
      </c>
      <c r="B36" s="25"/>
      <c r="C36" s="25" t="str">
        <f>Table2476[[#This Row],[Payment Standard]]</f>
        <v>Payment Standard</v>
      </c>
      <c r="D36" s="26">
        <f>ROUNDDOWN('All ZIPs FMR or SAFMR'!D36*$N36,0)</f>
        <v>1967</v>
      </c>
      <c r="E36" s="26">
        <f>ROUNDDOWN('All ZIPs FMR or SAFMR'!E36*$N36,0)</f>
        <v>2624</v>
      </c>
      <c r="F36" s="26">
        <f>ROUNDDOWN('All ZIPs FMR or SAFMR'!F36*$N36,0)</f>
        <v>2696</v>
      </c>
      <c r="G36" s="26">
        <f>ROUNDDOWN('All ZIPs FMR or SAFMR'!G36*$N36,0)</f>
        <v>3027</v>
      </c>
      <c r="H36" s="26">
        <f>ROUNDDOWN('All ZIPs FMR or SAFMR'!H36*$N36,0)</f>
        <v>3777</v>
      </c>
      <c r="I36" s="26">
        <f>ROUNDDOWN('All ZIPs FMR or SAFMR'!I36*$N36,0)</f>
        <v>4070</v>
      </c>
      <c r="J36" s="26">
        <f>ROUNDDOWN('All ZIPs FMR or SAFMR'!J36*$N36,0)</f>
        <v>4680</v>
      </c>
      <c r="K36" s="26">
        <f>ROUNDDOWN('All ZIPs FMR or SAFMR'!K36*$N36,0)</f>
        <v>5291</v>
      </c>
      <c r="L36" s="26">
        <f>ROUNDDOWN('All ZIPs FMR or SAFMR'!L36*$N36,0)</f>
        <v>5901</v>
      </c>
      <c r="M36" s="26">
        <f>ROUNDDOWN('All ZIPs FMR or SAFMR'!M36*$N36,0)</f>
        <v>6512</v>
      </c>
      <c r="N36" s="35">
        <f t="shared" si="0"/>
        <v>1.1000000000000001</v>
      </c>
    </row>
    <row r="37" spans="1:14" x14ac:dyDescent="0.25">
      <c r="A37" s="25">
        <v>10038</v>
      </c>
      <c r="B37" s="25" t="s">
        <v>2</v>
      </c>
      <c r="C37" s="25" t="str">
        <f>Table2476[[#This Row],[Payment Standard]]</f>
        <v>Exception Payment Standard</v>
      </c>
      <c r="D37" s="26">
        <f>ROUNDDOWN('All ZIPs FMR or SAFMR'!D37*$N37,0)</f>
        <v>2953</v>
      </c>
      <c r="E37" s="26">
        <f>ROUNDDOWN('All ZIPs FMR or SAFMR'!E37*$N37,0)</f>
        <v>3938</v>
      </c>
      <c r="F37" s="26">
        <f>ROUNDDOWN('All ZIPs FMR or SAFMR'!F37*$N37,0)</f>
        <v>4048</v>
      </c>
      <c r="G37" s="26">
        <f>ROUNDDOWN('All ZIPs FMR or SAFMR'!G37*$N37,0)</f>
        <v>4543</v>
      </c>
      <c r="H37" s="26">
        <f>ROUNDDOWN('All ZIPs FMR or SAFMR'!H37*$N37,0)</f>
        <v>5665</v>
      </c>
      <c r="I37" s="26">
        <f>ROUNDDOWN('All ZIPs FMR or SAFMR'!I37*$N37,0)</f>
        <v>6105</v>
      </c>
      <c r="J37" s="26">
        <f>ROUNDDOWN('All ZIPs FMR or SAFMR'!J37*$N37,0)</f>
        <v>7020</v>
      </c>
      <c r="K37" s="26">
        <f>ROUNDDOWN('All ZIPs FMR or SAFMR'!K37*$N37,0)</f>
        <v>7936</v>
      </c>
      <c r="L37" s="26">
        <f>ROUNDDOWN('All ZIPs FMR or SAFMR'!L37*$N37,0)</f>
        <v>8852</v>
      </c>
      <c r="M37" s="26">
        <f>ROUNDDOWN('All ZIPs FMR or SAFMR'!M37*$N37,0)</f>
        <v>9768</v>
      </c>
      <c r="N37" s="35">
        <f t="shared" si="0"/>
        <v>1.1000000000000001</v>
      </c>
    </row>
    <row r="38" spans="1:14" x14ac:dyDescent="0.25">
      <c r="A38" s="25">
        <v>10039</v>
      </c>
      <c r="B38" s="25"/>
      <c r="C38" s="25" t="str">
        <f>Table2476[[#This Row],[Payment Standard]]</f>
        <v>Payment Standard</v>
      </c>
      <c r="D38" s="26">
        <f>ROUNDDOWN('All ZIPs FMR or SAFMR'!D38*$N38,0)</f>
        <v>1967</v>
      </c>
      <c r="E38" s="26">
        <f>ROUNDDOWN('All ZIPs FMR or SAFMR'!E38*$N38,0)</f>
        <v>2624</v>
      </c>
      <c r="F38" s="26">
        <f>ROUNDDOWN('All ZIPs FMR or SAFMR'!F38*$N38,0)</f>
        <v>2696</v>
      </c>
      <c r="G38" s="26">
        <f>ROUNDDOWN('All ZIPs FMR or SAFMR'!G38*$N38,0)</f>
        <v>3027</v>
      </c>
      <c r="H38" s="26">
        <f>ROUNDDOWN('All ZIPs FMR or SAFMR'!H38*$N38,0)</f>
        <v>3777</v>
      </c>
      <c r="I38" s="26">
        <f>ROUNDDOWN('All ZIPs FMR or SAFMR'!I38*$N38,0)</f>
        <v>4070</v>
      </c>
      <c r="J38" s="26">
        <f>ROUNDDOWN('All ZIPs FMR or SAFMR'!J38*$N38,0)</f>
        <v>4680</v>
      </c>
      <c r="K38" s="26">
        <f>ROUNDDOWN('All ZIPs FMR or SAFMR'!K38*$N38,0)</f>
        <v>5291</v>
      </c>
      <c r="L38" s="26">
        <f>ROUNDDOWN('All ZIPs FMR or SAFMR'!L38*$N38,0)</f>
        <v>5901</v>
      </c>
      <c r="M38" s="26">
        <f>ROUNDDOWN('All ZIPs FMR or SAFMR'!M38*$N38,0)</f>
        <v>6512</v>
      </c>
      <c r="N38" s="35">
        <f t="shared" si="0"/>
        <v>1.1000000000000001</v>
      </c>
    </row>
    <row r="39" spans="1:14" x14ac:dyDescent="0.25">
      <c r="A39" s="25">
        <v>10040</v>
      </c>
      <c r="B39" s="25" t="s">
        <v>2</v>
      </c>
      <c r="C39" s="25" t="str">
        <f>Table2476[[#This Row],[Payment Standard]]</f>
        <v>HPD Exception Payment Standard</v>
      </c>
      <c r="D39" s="26">
        <f>ROUNDDOWN('All ZIPs FMR or SAFMR'!D39*$N39,0)</f>
        <v>1967</v>
      </c>
      <c r="E39" s="26">
        <f>ROUNDDOWN('All ZIPs FMR or SAFMR'!E39*$N39,0)</f>
        <v>2624</v>
      </c>
      <c r="F39" s="26">
        <f>ROUNDDOWN('All ZIPs FMR or SAFMR'!F39*$N39,0)</f>
        <v>2696</v>
      </c>
      <c r="G39" s="26">
        <f>ROUNDDOWN('All ZIPs FMR or SAFMR'!G39*$N39,0)</f>
        <v>3027</v>
      </c>
      <c r="H39" s="26">
        <f>ROUNDDOWN('All ZIPs FMR or SAFMR'!H39*$N39,0)</f>
        <v>3777</v>
      </c>
      <c r="I39" s="26">
        <f>ROUNDDOWN('All ZIPs FMR or SAFMR'!I39*$N39,0)</f>
        <v>4070</v>
      </c>
      <c r="J39" s="26">
        <f>ROUNDDOWN('All ZIPs FMR or SAFMR'!J39*$N39,0)</f>
        <v>4680</v>
      </c>
      <c r="K39" s="26">
        <f>ROUNDDOWN('All ZIPs FMR or SAFMR'!K39*$N39,0)</f>
        <v>5291</v>
      </c>
      <c r="L39" s="26">
        <f>ROUNDDOWN('All ZIPs FMR or SAFMR'!L39*$N39,0)</f>
        <v>5901</v>
      </c>
      <c r="M39" s="26">
        <f>ROUNDDOWN('All ZIPs FMR or SAFMR'!M39*$N39,0)</f>
        <v>6512</v>
      </c>
      <c r="N39" s="35">
        <f t="shared" si="0"/>
        <v>1.1000000000000001</v>
      </c>
    </row>
    <row r="40" spans="1:14" x14ac:dyDescent="0.25">
      <c r="A40" s="25">
        <v>10044</v>
      </c>
      <c r="B40" s="25" t="s">
        <v>2</v>
      </c>
      <c r="C40" s="25" t="str">
        <f>Table2476[[#This Row],[Payment Standard]]</f>
        <v>Exception Payment Standard</v>
      </c>
      <c r="D40" s="26">
        <f>ROUNDDOWN('All ZIPs FMR or SAFMR'!D40*$N40,0)</f>
        <v>2953</v>
      </c>
      <c r="E40" s="26">
        <f>ROUNDDOWN('All ZIPs FMR or SAFMR'!E40*$N40,0)</f>
        <v>3938</v>
      </c>
      <c r="F40" s="26">
        <f>ROUNDDOWN('All ZIPs FMR or SAFMR'!F40*$N40,0)</f>
        <v>4048</v>
      </c>
      <c r="G40" s="26">
        <f>ROUNDDOWN('All ZIPs FMR or SAFMR'!G40*$N40,0)</f>
        <v>4543</v>
      </c>
      <c r="H40" s="26">
        <f>ROUNDDOWN('All ZIPs FMR or SAFMR'!H40*$N40,0)</f>
        <v>5665</v>
      </c>
      <c r="I40" s="26">
        <f>ROUNDDOWN('All ZIPs FMR or SAFMR'!I40*$N40,0)</f>
        <v>6105</v>
      </c>
      <c r="J40" s="26">
        <f>ROUNDDOWN('All ZIPs FMR or SAFMR'!J40*$N40,0)</f>
        <v>7020</v>
      </c>
      <c r="K40" s="26">
        <f>ROUNDDOWN('All ZIPs FMR or SAFMR'!K40*$N40,0)</f>
        <v>7936</v>
      </c>
      <c r="L40" s="26">
        <f>ROUNDDOWN('All ZIPs FMR or SAFMR'!L40*$N40,0)</f>
        <v>8852</v>
      </c>
      <c r="M40" s="26">
        <f>ROUNDDOWN('All ZIPs FMR or SAFMR'!M40*$N40,0)</f>
        <v>9768</v>
      </c>
      <c r="N40" s="35">
        <f t="shared" si="0"/>
        <v>1.1000000000000001</v>
      </c>
    </row>
    <row r="41" spans="1:14" x14ac:dyDescent="0.25">
      <c r="A41" s="25">
        <v>10065</v>
      </c>
      <c r="B41" s="25" t="s">
        <v>2</v>
      </c>
      <c r="C41" s="25" t="str">
        <f>Table2476[[#This Row],[Payment Standard]]</f>
        <v>Exception Payment Standard</v>
      </c>
      <c r="D41" s="26">
        <f>ROUNDDOWN('All ZIPs FMR or SAFMR'!D41*$N41,0)</f>
        <v>2953</v>
      </c>
      <c r="E41" s="26">
        <f>ROUNDDOWN('All ZIPs FMR or SAFMR'!E41*$N41,0)</f>
        <v>3938</v>
      </c>
      <c r="F41" s="26">
        <f>ROUNDDOWN('All ZIPs FMR or SAFMR'!F41*$N41,0)</f>
        <v>4048</v>
      </c>
      <c r="G41" s="26">
        <f>ROUNDDOWN('All ZIPs FMR or SAFMR'!G41*$N41,0)</f>
        <v>4543</v>
      </c>
      <c r="H41" s="26">
        <f>ROUNDDOWN('All ZIPs FMR or SAFMR'!H41*$N41,0)</f>
        <v>5665</v>
      </c>
      <c r="I41" s="26">
        <f>ROUNDDOWN('All ZIPs FMR or SAFMR'!I41*$N41,0)</f>
        <v>6105</v>
      </c>
      <c r="J41" s="26">
        <f>ROUNDDOWN('All ZIPs FMR or SAFMR'!J41*$N41,0)</f>
        <v>7020</v>
      </c>
      <c r="K41" s="26">
        <f>ROUNDDOWN('All ZIPs FMR or SAFMR'!K41*$N41,0)</f>
        <v>7936</v>
      </c>
      <c r="L41" s="26">
        <f>ROUNDDOWN('All ZIPs FMR or SAFMR'!L41*$N41,0)</f>
        <v>8852</v>
      </c>
      <c r="M41" s="26">
        <f>ROUNDDOWN('All ZIPs FMR or SAFMR'!M41*$N41,0)</f>
        <v>9768</v>
      </c>
      <c r="N41" s="35">
        <f t="shared" si="0"/>
        <v>1.1000000000000001</v>
      </c>
    </row>
    <row r="42" spans="1:14" x14ac:dyDescent="0.25">
      <c r="A42" s="25">
        <v>10069</v>
      </c>
      <c r="B42" s="25" t="s">
        <v>2</v>
      </c>
      <c r="C42" s="25" t="str">
        <f>Table2476[[#This Row],[Payment Standard]]</f>
        <v>Exception Payment Standard</v>
      </c>
      <c r="D42" s="26">
        <f>ROUNDDOWN('All ZIPs FMR or SAFMR'!D42*$N42,0)</f>
        <v>2953</v>
      </c>
      <c r="E42" s="26">
        <f>ROUNDDOWN('All ZIPs FMR or SAFMR'!E42*$N42,0)</f>
        <v>3938</v>
      </c>
      <c r="F42" s="26">
        <f>ROUNDDOWN('All ZIPs FMR or SAFMR'!F42*$N42,0)</f>
        <v>4048</v>
      </c>
      <c r="G42" s="26">
        <f>ROUNDDOWN('All ZIPs FMR or SAFMR'!G42*$N42,0)</f>
        <v>4543</v>
      </c>
      <c r="H42" s="26">
        <f>ROUNDDOWN('All ZIPs FMR or SAFMR'!H42*$N42,0)</f>
        <v>5665</v>
      </c>
      <c r="I42" s="26">
        <f>ROUNDDOWN('All ZIPs FMR or SAFMR'!I42*$N42,0)</f>
        <v>6105</v>
      </c>
      <c r="J42" s="26">
        <f>ROUNDDOWN('All ZIPs FMR or SAFMR'!J42*$N42,0)</f>
        <v>7020</v>
      </c>
      <c r="K42" s="26">
        <f>ROUNDDOWN('All ZIPs FMR or SAFMR'!K42*$N42,0)</f>
        <v>7936</v>
      </c>
      <c r="L42" s="26">
        <f>ROUNDDOWN('All ZIPs FMR or SAFMR'!L42*$N42,0)</f>
        <v>8852</v>
      </c>
      <c r="M42" s="26">
        <f>ROUNDDOWN('All ZIPs FMR or SAFMR'!M42*$N42,0)</f>
        <v>9768</v>
      </c>
      <c r="N42" s="35">
        <f t="shared" si="0"/>
        <v>1.1000000000000001</v>
      </c>
    </row>
    <row r="43" spans="1:14" x14ac:dyDescent="0.25">
      <c r="A43" s="25">
        <v>10075</v>
      </c>
      <c r="B43" s="25" t="s">
        <v>2</v>
      </c>
      <c r="C43" s="25" t="str">
        <f>Table2476[[#This Row],[Payment Standard]]</f>
        <v>Exception Payment Standard</v>
      </c>
      <c r="D43" s="26">
        <f>ROUNDDOWN('All ZIPs FMR or SAFMR'!D43*$N43,0)</f>
        <v>2648</v>
      </c>
      <c r="E43" s="26">
        <f>ROUNDDOWN('All ZIPs FMR or SAFMR'!E43*$N43,0)</f>
        <v>3531</v>
      </c>
      <c r="F43" s="26">
        <f>ROUNDDOWN('All ZIPs FMR or SAFMR'!F43*$N43,0)</f>
        <v>3630</v>
      </c>
      <c r="G43" s="26">
        <f>ROUNDDOWN('All ZIPs FMR or SAFMR'!G43*$N43,0)</f>
        <v>4070</v>
      </c>
      <c r="H43" s="26">
        <f>ROUNDDOWN('All ZIPs FMR or SAFMR'!H43*$N43,0)</f>
        <v>5082</v>
      </c>
      <c r="I43" s="26">
        <f>ROUNDDOWN('All ZIPs FMR or SAFMR'!I43*$N43,0)</f>
        <v>5467</v>
      </c>
      <c r="J43" s="26">
        <f>ROUNDDOWN('All ZIPs FMR or SAFMR'!J43*$N43,0)</f>
        <v>6287</v>
      </c>
      <c r="K43" s="26">
        <f>ROUNDDOWN('All ZIPs FMR or SAFMR'!K43*$N43,0)</f>
        <v>7107</v>
      </c>
      <c r="L43" s="26">
        <f>ROUNDDOWN('All ZIPs FMR or SAFMR'!L43*$N43,0)</f>
        <v>7927</v>
      </c>
      <c r="M43" s="26">
        <f>ROUNDDOWN('All ZIPs FMR or SAFMR'!M43*$N43,0)</f>
        <v>8747</v>
      </c>
      <c r="N43" s="35">
        <f t="shared" si="0"/>
        <v>1.1000000000000001</v>
      </c>
    </row>
    <row r="44" spans="1:14" x14ac:dyDescent="0.25">
      <c r="A44" s="25">
        <v>10103</v>
      </c>
      <c r="B44" s="25" t="s">
        <v>2</v>
      </c>
      <c r="C44" s="25" t="str">
        <f>Table2476[[#This Row],[Payment Standard]]</f>
        <v>Exception Payment Standard</v>
      </c>
      <c r="D44" s="26">
        <f>ROUNDDOWN('All ZIPs FMR or SAFMR'!D44*$N44,0)</f>
        <v>2466</v>
      </c>
      <c r="E44" s="26">
        <f>ROUNDDOWN('All ZIPs FMR or SAFMR'!E44*$N44,0)</f>
        <v>3289</v>
      </c>
      <c r="F44" s="26">
        <f>ROUNDDOWN('All ZIPs FMR or SAFMR'!F44*$N44,0)</f>
        <v>3377</v>
      </c>
      <c r="G44" s="26">
        <f>ROUNDDOWN('All ZIPs FMR or SAFMR'!G44*$N44,0)</f>
        <v>3795</v>
      </c>
      <c r="H44" s="26">
        <f>ROUNDDOWN('All ZIPs FMR or SAFMR'!H44*$N44,0)</f>
        <v>4730</v>
      </c>
      <c r="I44" s="26">
        <f>ROUNDDOWN('All ZIPs FMR or SAFMR'!I44*$N44,0)</f>
        <v>5104</v>
      </c>
      <c r="J44" s="26">
        <f>ROUNDDOWN('All ZIPs FMR or SAFMR'!J44*$N44,0)</f>
        <v>5869</v>
      </c>
      <c r="K44" s="26">
        <f>ROUNDDOWN('All ZIPs FMR or SAFMR'!K44*$N44,0)</f>
        <v>6635</v>
      </c>
      <c r="L44" s="26">
        <f>ROUNDDOWN('All ZIPs FMR or SAFMR'!L44*$N44,0)</f>
        <v>7400</v>
      </c>
      <c r="M44" s="26">
        <f>ROUNDDOWN('All ZIPs FMR or SAFMR'!M44*$N44,0)</f>
        <v>8166</v>
      </c>
      <c r="N44" s="35">
        <f t="shared" si="0"/>
        <v>1.1000000000000001</v>
      </c>
    </row>
    <row r="45" spans="1:14" x14ac:dyDescent="0.25">
      <c r="A45" s="25">
        <v>10110</v>
      </c>
      <c r="B45" s="25" t="s">
        <v>2</v>
      </c>
      <c r="C45" s="25" t="str">
        <f>Table2476[[#This Row],[Payment Standard]]</f>
        <v>Exception Payment Standard</v>
      </c>
      <c r="D45" s="26">
        <f>ROUNDDOWN('All ZIPs FMR or SAFMR'!D45*$N45,0)</f>
        <v>2466</v>
      </c>
      <c r="E45" s="26">
        <f>ROUNDDOWN('All ZIPs FMR or SAFMR'!E45*$N45,0)</f>
        <v>3289</v>
      </c>
      <c r="F45" s="26">
        <f>ROUNDDOWN('All ZIPs FMR or SAFMR'!F45*$N45,0)</f>
        <v>3377</v>
      </c>
      <c r="G45" s="26">
        <f>ROUNDDOWN('All ZIPs FMR or SAFMR'!G45*$N45,0)</f>
        <v>3795</v>
      </c>
      <c r="H45" s="26">
        <f>ROUNDDOWN('All ZIPs FMR or SAFMR'!H45*$N45,0)</f>
        <v>4730</v>
      </c>
      <c r="I45" s="26">
        <f>ROUNDDOWN('All ZIPs FMR or SAFMR'!I45*$N45,0)</f>
        <v>5104</v>
      </c>
      <c r="J45" s="26">
        <f>ROUNDDOWN('All ZIPs FMR or SAFMR'!J45*$N45,0)</f>
        <v>5869</v>
      </c>
      <c r="K45" s="26">
        <f>ROUNDDOWN('All ZIPs FMR or SAFMR'!K45*$N45,0)</f>
        <v>6635</v>
      </c>
      <c r="L45" s="26">
        <f>ROUNDDOWN('All ZIPs FMR or SAFMR'!L45*$N45,0)</f>
        <v>7400</v>
      </c>
      <c r="M45" s="26">
        <f>ROUNDDOWN('All ZIPs FMR or SAFMR'!M45*$N45,0)</f>
        <v>8166</v>
      </c>
      <c r="N45" s="35">
        <f t="shared" si="0"/>
        <v>1.1000000000000001</v>
      </c>
    </row>
    <row r="46" spans="1:14" x14ac:dyDescent="0.25">
      <c r="A46" s="25">
        <v>10111</v>
      </c>
      <c r="B46" s="25" t="s">
        <v>2</v>
      </c>
      <c r="C46" s="25" t="str">
        <f>Table2476[[#This Row],[Payment Standard]]</f>
        <v>Exception Payment Standard</v>
      </c>
      <c r="D46" s="26">
        <f>ROUNDDOWN('All ZIPs FMR or SAFMR'!D46*$N46,0)</f>
        <v>2466</v>
      </c>
      <c r="E46" s="26">
        <f>ROUNDDOWN('All ZIPs FMR or SAFMR'!E46*$N46,0)</f>
        <v>3289</v>
      </c>
      <c r="F46" s="26">
        <f>ROUNDDOWN('All ZIPs FMR or SAFMR'!F46*$N46,0)</f>
        <v>3377</v>
      </c>
      <c r="G46" s="26">
        <f>ROUNDDOWN('All ZIPs FMR or SAFMR'!G46*$N46,0)</f>
        <v>3795</v>
      </c>
      <c r="H46" s="26">
        <f>ROUNDDOWN('All ZIPs FMR or SAFMR'!H46*$N46,0)</f>
        <v>4730</v>
      </c>
      <c r="I46" s="26">
        <f>ROUNDDOWN('All ZIPs FMR or SAFMR'!I46*$N46,0)</f>
        <v>5104</v>
      </c>
      <c r="J46" s="26">
        <f>ROUNDDOWN('All ZIPs FMR or SAFMR'!J46*$N46,0)</f>
        <v>5869</v>
      </c>
      <c r="K46" s="26">
        <f>ROUNDDOWN('All ZIPs FMR or SAFMR'!K46*$N46,0)</f>
        <v>6635</v>
      </c>
      <c r="L46" s="26">
        <f>ROUNDDOWN('All ZIPs FMR or SAFMR'!L46*$N46,0)</f>
        <v>7400</v>
      </c>
      <c r="M46" s="26">
        <f>ROUNDDOWN('All ZIPs FMR or SAFMR'!M46*$N46,0)</f>
        <v>8166</v>
      </c>
      <c r="N46" s="35">
        <f t="shared" si="0"/>
        <v>1.1000000000000001</v>
      </c>
    </row>
    <row r="47" spans="1:14" x14ac:dyDescent="0.25">
      <c r="A47" s="25">
        <v>10112</v>
      </c>
      <c r="B47" s="25" t="s">
        <v>2</v>
      </c>
      <c r="C47" s="25" t="str">
        <f>Table2476[[#This Row],[Payment Standard]]</f>
        <v>Exception Payment Standard</v>
      </c>
      <c r="D47" s="26">
        <f>ROUNDDOWN('All ZIPs FMR or SAFMR'!D47*$N47,0)</f>
        <v>2466</v>
      </c>
      <c r="E47" s="26">
        <f>ROUNDDOWN('All ZIPs FMR or SAFMR'!E47*$N47,0)</f>
        <v>3289</v>
      </c>
      <c r="F47" s="26">
        <f>ROUNDDOWN('All ZIPs FMR or SAFMR'!F47*$N47,0)</f>
        <v>3377</v>
      </c>
      <c r="G47" s="26">
        <f>ROUNDDOWN('All ZIPs FMR or SAFMR'!G47*$N47,0)</f>
        <v>3795</v>
      </c>
      <c r="H47" s="26">
        <f>ROUNDDOWN('All ZIPs FMR or SAFMR'!H47*$N47,0)</f>
        <v>4730</v>
      </c>
      <c r="I47" s="26">
        <f>ROUNDDOWN('All ZIPs FMR or SAFMR'!I47*$N47,0)</f>
        <v>5104</v>
      </c>
      <c r="J47" s="26">
        <f>ROUNDDOWN('All ZIPs FMR or SAFMR'!J47*$N47,0)</f>
        <v>5869</v>
      </c>
      <c r="K47" s="26">
        <f>ROUNDDOWN('All ZIPs FMR or SAFMR'!K47*$N47,0)</f>
        <v>6635</v>
      </c>
      <c r="L47" s="26">
        <f>ROUNDDOWN('All ZIPs FMR or SAFMR'!L47*$N47,0)</f>
        <v>7400</v>
      </c>
      <c r="M47" s="26">
        <f>ROUNDDOWN('All ZIPs FMR or SAFMR'!M47*$N47,0)</f>
        <v>8166</v>
      </c>
      <c r="N47" s="35">
        <f t="shared" si="0"/>
        <v>1.1000000000000001</v>
      </c>
    </row>
    <row r="48" spans="1:14" x14ac:dyDescent="0.25">
      <c r="A48" s="25">
        <v>10115</v>
      </c>
      <c r="B48" s="25" t="s">
        <v>2</v>
      </c>
      <c r="C48" s="25" t="str">
        <f>Table2476[[#This Row],[Payment Standard]]</f>
        <v>Exception Payment Standard</v>
      </c>
      <c r="D48" s="26">
        <f>ROUNDDOWN('All ZIPs FMR or SAFMR'!D48*$N48,0)</f>
        <v>2466</v>
      </c>
      <c r="E48" s="26">
        <f>ROUNDDOWN('All ZIPs FMR or SAFMR'!E48*$N48,0)</f>
        <v>3289</v>
      </c>
      <c r="F48" s="26">
        <f>ROUNDDOWN('All ZIPs FMR or SAFMR'!F48*$N48,0)</f>
        <v>3377</v>
      </c>
      <c r="G48" s="26">
        <f>ROUNDDOWN('All ZIPs FMR or SAFMR'!G48*$N48,0)</f>
        <v>3795</v>
      </c>
      <c r="H48" s="26">
        <f>ROUNDDOWN('All ZIPs FMR or SAFMR'!H48*$N48,0)</f>
        <v>4730</v>
      </c>
      <c r="I48" s="26">
        <f>ROUNDDOWN('All ZIPs FMR or SAFMR'!I48*$N48,0)</f>
        <v>5104</v>
      </c>
      <c r="J48" s="26">
        <f>ROUNDDOWN('All ZIPs FMR or SAFMR'!J48*$N48,0)</f>
        <v>5869</v>
      </c>
      <c r="K48" s="26">
        <f>ROUNDDOWN('All ZIPs FMR or SAFMR'!K48*$N48,0)</f>
        <v>6635</v>
      </c>
      <c r="L48" s="26">
        <f>ROUNDDOWN('All ZIPs FMR or SAFMR'!L48*$N48,0)</f>
        <v>7400</v>
      </c>
      <c r="M48" s="26">
        <f>ROUNDDOWN('All ZIPs FMR or SAFMR'!M48*$N48,0)</f>
        <v>8166</v>
      </c>
      <c r="N48" s="35">
        <f t="shared" si="0"/>
        <v>1.1000000000000001</v>
      </c>
    </row>
    <row r="49" spans="1:14" x14ac:dyDescent="0.25">
      <c r="A49" s="25">
        <v>10119</v>
      </c>
      <c r="B49" s="25" t="s">
        <v>2</v>
      </c>
      <c r="C49" s="25" t="str">
        <f>Table2476[[#This Row],[Payment Standard]]</f>
        <v>Exception Payment Standard</v>
      </c>
      <c r="D49" s="26">
        <f>ROUNDDOWN('All ZIPs FMR or SAFMR'!D49*$N49,0)</f>
        <v>2466</v>
      </c>
      <c r="E49" s="26">
        <f>ROUNDDOWN('All ZIPs FMR or SAFMR'!E49*$N49,0)</f>
        <v>3289</v>
      </c>
      <c r="F49" s="26">
        <f>ROUNDDOWN('All ZIPs FMR or SAFMR'!F49*$N49,0)</f>
        <v>3377</v>
      </c>
      <c r="G49" s="26">
        <f>ROUNDDOWN('All ZIPs FMR or SAFMR'!G49*$N49,0)</f>
        <v>3795</v>
      </c>
      <c r="H49" s="26">
        <f>ROUNDDOWN('All ZIPs FMR or SAFMR'!H49*$N49,0)</f>
        <v>4730</v>
      </c>
      <c r="I49" s="26">
        <f>ROUNDDOWN('All ZIPs FMR or SAFMR'!I49*$N49,0)</f>
        <v>5104</v>
      </c>
      <c r="J49" s="26">
        <f>ROUNDDOWN('All ZIPs FMR or SAFMR'!J49*$N49,0)</f>
        <v>5869</v>
      </c>
      <c r="K49" s="26">
        <f>ROUNDDOWN('All ZIPs FMR or SAFMR'!K49*$N49,0)</f>
        <v>6635</v>
      </c>
      <c r="L49" s="26">
        <f>ROUNDDOWN('All ZIPs FMR or SAFMR'!L49*$N49,0)</f>
        <v>7400</v>
      </c>
      <c r="M49" s="26">
        <f>ROUNDDOWN('All ZIPs FMR or SAFMR'!M49*$N49,0)</f>
        <v>8166</v>
      </c>
      <c r="N49" s="35">
        <f t="shared" si="0"/>
        <v>1.1000000000000001</v>
      </c>
    </row>
    <row r="50" spans="1:14" x14ac:dyDescent="0.25">
      <c r="A50" s="25">
        <v>10128</v>
      </c>
      <c r="B50" s="25" t="s">
        <v>2</v>
      </c>
      <c r="C50" s="25" t="str">
        <f>Table2476[[#This Row],[Payment Standard]]</f>
        <v>Exception Payment Standard</v>
      </c>
      <c r="D50" s="26">
        <f>ROUNDDOWN('All ZIPs FMR or SAFMR'!D50*$N50,0)</f>
        <v>2953</v>
      </c>
      <c r="E50" s="26">
        <f>ROUNDDOWN('All ZIPs FMR or SAFMR'!E50*$N50,0)</f>
        <v>3938</v>
      </c>
      <c r="F50" s="26">
        <f>ROUNDDOWN('All ZIPs FMR or SAFMR'!F50*$N50,0)</f>
        <v>4048</v>
      </c>
      <c r="G50" s="26">
        <f>ROUNDDOWN('All ZIPs FMR or SAFMR'!G50*$N50,0)</f>
        <v>4543</v>
      </c>
      <c r="H50" s="26">
        <f>ROUNDDOWN('All ZIPs FMR or SAFMR'!H50*$N50,0)</f>
        <v>5665</v>
      </c>
      <c r="I50" s="26">
        <f>ROUNDDOWN('All ZIPs FMR or SAFMR'!I50*$N50,0)</f>
        <v>6105</v>
      </c>
      <c r="J50" s="26">
        <f>ROUNDDOWN('All ZIPs FMR or SAFMR'!J50*$N50,0)</f>
        <v>7020</v>
      </c>
      <c r="K50" s="26">
        <f>ROUNDDOWN('All ZIPs FMR or SAFMR'!K50*$N50,0)</f>
        <v>7936</v>
      </c>
      <c r="L50" s="26">
        <f>ROUNDDOWN('All ZIPs FMR or SAFMR'!L50*$N50,0)</f>
        <v>8852</v>
      </c>
      <c r="M50" s="26">
        <f>ROUNDDOWN('All ZIPs FMR or SAFMR'!M50*$N50,0)</f>
        <v>9768</v>
      </c>
      <c r="N50" s="35">
        <f t="shared" si="0"/>
        <v>1.1000000000000001</v>
      </c>
    </row>
    <row r="51" spans="1:14" x14ac:dyDescent="0.25">
      <c r="A51" s="25">
        <v>10152</v>
      </c>
      <c r="B51" s="25" t="s">
        <v>2</v>
      </c>
      <c r="C51" s="25" t="str">
        <f>Table2476[[#This Row],[Payment Standard]]</f>
        <v>Exception Payment Standard</v>
      </c>
      <c r="D51" s="26">
        <f>ROUNDDOWN('All ZIPs FMR or SAFMR'!D51*$N51,0)</f>
        <v>2953</v>
      </c>
      <c r="E51" s="26">
        <f>ROUNDDOWN('All ZIPs FMR or SAFMR'!E51*$N51,0)</f>
        <v>3938</v>
      </c>
      <c r="F51" s="26">
        <f>ROUNDDOWN('All ZIPs FMR or SAFMR'!F51*$N51,0)</f>
        <v>4048</v>
      </c>
      <c r="G51" s="26">
        <f>ROUNDDOWN('All ZIPs FMR or SAFMR'!G51*$N51,0)</f>
        <v>4543</v>
      </c>
      <c r="H51" s="26">
        <f>ROUNDDOWN('All ZIPs FMR or SAFMR'!H51*$N51,0)</f>
        <v>5665</v>
      </c>
      <c r="I51" s="26">
        <f>ROUNDDOWN('All ZIPs FMR or SAFMR'!I51*$N51,0)</f>
        <v>6105</v>
      </c>
      <c r="J51" s="26">
        <f>ROUNDDOWN('All ZIPs FMR or SAFMR'!J51*$N51,0)</f>
        <v>7020</v>
      </c>
      <c r="K51" s="26">
        <f>ROUNDDOWN('All ZIPs FMR or SAFMR'!K51*$N51,0)</f>
        <v>7936</v>
      </c>
      <c r="L51" s="26">
        <f>ROUNDDOWN('All ZIPs FMR or SAFMR'!L51*$N51,0)</f>
        <v>8852</v>
      </c>
      <c r="M51" s="26">
        <f>ROUNDDOWN('All ZIPs FMR or SAFMR'!M51*$N51,0)</f>
        <v>9768</v>
      </c>
      <c r="N51" s="35">
        <f t="shared" si="0"/>
        <v>1.1000000000000001</v>
      </c>
    </row>
    <row r="52" spans="1:14" x14ac:dyDescent="0.25">
      <c r="A52" s="25">
        <v>10153</v>
      </c>
      <c r="B52" s="25" t="s">
        <v>2</v>
      </c>
      <c r="C52" s="25" t="str">
        <f>Table2476[[#This Row],[Payment Standard]]</f>
        <v>Exception Payment Standard</v>
      </c>
      <c r="D52" s="26">
        <f>ROUNDDOWN('All ZIPs FMR or SAFMR'!D52*$N52,0)</f>
        <v>2466</v>
      </c>
      <c r="E52" s="26">
        <f>ROUNDDOWN('All ZIPs FMR or SAFMR'!E52*$N52,0)</f>
        <v>3289</v>
      </c>
      <c r="F52" s="26">
        <f>ROUNDDOWN('All ZIPs FMR or SAFMR'!F52*$N52,0)</f>
        <v>3377</v>
      </c>
      <c r="G52" s="26">
        <f>ROUNDDOWN('All ZIPs FMR or SAFMR'!G52*$N52,0)</f>
        <v>3795</v>
      </c>
      <c r="H52" s="26">
        <f>ROUNDDOWN('All ZIPs FMR or SAFMR'!H52*$N52,0)</f>
        <v>4730</v>
      </c>
      <c r="I52" s="26">
        <f>ROUNDDOWN('All ZIPs FMR or SAFMR'!I52*$N52,0)</f>
        <v>5104</v>
      </c>
      <c r="J52" s="26">
        <f>ROUNDDOWN('All ZIPs FMR or SAFMR'!J52*$N52,0)</f>
        <v>5869</v>
      </c>
      <c r="K52" s="26">
        <f>ROUNDDOWN('All ZIPs FMR or SAFMR'!K52*$N52,0)</f>
        <v>6635</v>
      </c>
      <c r="L52" s="26">
        <f>ROUNDDOWN('All ZIPs FMR or SAFMR'!L52*$N52,0)</f>
        <v>7400</v>
      </c>
      <c r="M52" s="26">
        <f>ROUNDDOWN('All ZIPs FMR or SAFMR'!M52*$N52,0)</f>
        <v>8166</v>
      </c>
      <c r="N52" s="35">
        <f t="shared" si="0"/>
        <v>1.1000000000000001</v>
      </c>
    </row>
    <row r="53" spans="1:14" x14ac:dyDescent="0.25">
      <c r="A53" s="25">
        <v>10154</v>
      </c>
      <c r="B53" s="25" t="s">
        <v>2</v>
      </c>
      <c r="C53" s="25" t="str">
        <f>Table2476[[#This Row],[Payment Standard]]</f>
        <v>Exception Payment Standard</v>
      </c>
      <c r="D53" s="26">
        <f>ROUNDDOWN('All ZIPs FMR or SAFMR'!D53*$N53,0)</f>
        <v>2466</v>
      </c>
      <c r="E53" s="26">
        <f>ROUNDDOWN('All ZIPs FMR or SAFMR'!E53*$N53,0)</f>
        <v>3289</v>
      </c>
      <c r="F53" s="26">
        <f>ROUNDDOWN('All ZIPs FMR or SAFMR'!F53*$N53,0)</f>
        <v>3377</v>
      </c>
      <c r="G53" s="26">
        <f>ROUNDDOWN('All ZIPs FMR or SAFMR'!G53*$N53,0)</f>
        <v>3795</v>
      </c>
      <c r="H53" s="26">
        <f>ROUNDDOWN('All ZIPs FMR or SAFMR'!H53*$N53,0)</f>
        <v>4730</v>
      </c>
      <c r="I53" s="26">
        <f>ROUNDDOWN('All ZIPs FMR or SAFMR'!I53*$N53,0)</f>
        <v>5104</v>
      </c>
      <c r="J53" s="26">
        <f>ROUNDDOWN('All ZIPs FMR or SAFMR'!J53*$N53,0)</f>
        <v>5869</v>
      </c>
      <c r="K53" s="26">
        <f>ROUNDDOWN('All ZIPs FMR or SAFMR'!K53*$N53,0)</f>
        <v>6635</v>
      </c>
      <c r="L53" s="26">
        <f>ROUNDDOWN('All ZIPs FMR or SAFMR'!L53*$N53,0)</f>
        <v>7400</v>
      </c>
      <c r="M53" s="26">
        <f>ROUNDDOWN('All ZIPs FMR or SAFMR'!M53*$N53,0)</f>
        <v>8166</v>
      </c>
      <c r="N53" s="35">
        <f t="shared" si="0"/>
        <v>1.1000000000000001</v>
      </c>
    </row>
    <row r="54" spans="1:14" x14ac:dyDescent="0.25">
      <c r="A54" s="25">
        <v>10162</v>
      </c>
      <c r="B54" s="25" t="s">
        <v>2</v>
      </c>
      <c r="C54" s="25" t="str">
        <f>Table2476[[#This Row],[Payment Standard]]</f>
        <v>Exception Payment Standard</v>
      </c>
      <c r="D54" s="26">
        <f>ROUNDDOWN('All ZIPs FMR or SAFMR'!D54*$N54,0)</f>
        <v>2953</v>
      </c>
      <c r="E54" s="26">
        <f>ROUNDDOWN('All ZIPs FMR or SAFMR'!E54*$N54,0)</f>
        <v>3938</v>
      </c>
      <c r="F54" s="26">
        <f>ROUNDDOWN('All ZIPs FMR or SAFMR'!F54*$N54,0)</f>
        <v>4048</v>
      </c>
      <c r="G54" s="26">
        <f>ROUNDDOWN('All ZIPs FMR or SAFMR'!G54*$N54,0)</f>
        <v>4543</v>
      </c>
      <c r="H54" s="26">
        <f>ROUNDDOWN('All ZIPs FMR or SAFMR'!H54*$N54,0)</f>
        <v>5665</v>
      </c>
      <c r="I54" s="26">
        <f>ROUNDDOWN('All ZIPs FMR or SAFMR'!I54*$N54,0)</f>
        <v>6105</v>
      </c>
      <c r="J54" s="26">
        <f>ROUNDDOWN('All ZIPs FMR or SAFMR'!J54*$N54,0)</f>
        <v>7020</v>
      </c>
      <c r="K54" s="26">
        <f>ROUNDDOWN('All ZIPs FMR or SAFMR'!K54*$N54,0)</f>
        <v>7936</v>
      </c>
      <c r="L54" s="26">
        <f>ROUNDDOWN('All ZIPs FMR or SAFMR'!L54*$N54,0)</f>
        <v>8852</v>
      </c>
      <c r="M54" s="26">
        <f>ROUNDDOWN('All ZIPs FMR or SAFMR'!M54*$N54,0)</f>
        <v>9768</v>
      </c>
      <c r="N54" s="35">
        <f t="shared" si="0"/>
        <v>1.1000000000000001</v>
      </c>
    </row>
    <row r="55" spans="1:14" x14ac:dyDescent="0.25">
      <c r="A55" s="25">
        <v>10165</v>
      </c>
      <c r="B55" s="25" t="s">
        <v>2</v>
      </c>
      <c r="C55" s="25" t="str">
        <f>Table2476[[#This Row],[Payment Standard]]</f>
        <v>Exception Payment Standard</v>
      </c>
      <c r="D55" s="26">
        <f>ROUNDDOWN('All ZIPs FMR or SAFMR'!D55*$N55,0)</f>
        <v>2466</v>
      </c>
      <c r="E55" s="26">
        <f>ROUNDDOWN('All ZIPs FMR or SAFMR'!E55*$N55,0)</f>
        <v>3289</v>
      </c>
      <c r="F55" s="26">
        <f>ROUNDDOWN('All ZIPs FMR or SAFMR'!F55*$N55,0)</f>
        <v>3377</v>
      </c>
      <c r="G55" s="26">
        <f>ROUNDDOWN('All ZIPs FMR or SAFMR'!G55*$N55,0)</f>
        <v>3795</v>
      </c>
      <c r="H55" s="26">
        <f>ROUNDDOWN('All ZIPs FMR or SAFMR'!H55*$N55,0)</f>
        <v>4730</v>
      </c>
      <c r="I55" s="26">
        <f>ROUNDDOWN('All ZIPs FMR or SAFMR'!I55*$N55,0)</f>
        <v>5104</v>
      </c>
      <c r="J55" s="26">
        <f>ROUNDDOWN('All ZIPs FMR or SAFMR'!J55*$N55,0)</f>
        <v>5869</v>
      </c>
      <c r="K55" s="26">
        <f>ROUNDDOWN('All ZIPs FMR or SAFMR'!K55*$N55,0)</f>
        <v>6635</v>
      </c>
      <c r="L55" s="26">
        <f>ROUNDDOWN('All ZIPs FMR or SAFMR'!L55*$N55,0)</f>
        <v>7400</v>
      </c>
      <c r="M55" s="26">
        <f>ROUNDDOWN('All ZIPs FMR or SAFMR'!M55*$N55,0)</f>
        <v>8166</v>
      </c>
      <c r="N55" s="35">
        <f t="shared" si="0"/>
        <v>1.1000000000000001</v>
      </c>
    </row>
    <row r="56" spans="1:14" x14ac:dyDescent="0.25">
      <c r="A56" s="25">
        <v>10167</v>
      </c>
      <c r="B56" s="25" t="s">
        <v>2</v>
      </c>
      <c r="C56" s="25" t="str">
        <f>Table2476[[#This Row],[Payment Standard]]</f>
        <v>Exception Payment Standard</v>
      </c>
      <c r="D56" s="26">
        <f>ROUNDDOWN('All ZIPs FMR or SAFMR'!D56*$N56,0)</f>
        <v>2466</v>
      </c>
      <c r="E56" s="26">
        <f>ROUNDDOWN('All ZIPs FMR or SAFMR'!E56*$N56,0)</f>
        <v>3289</v>
      </c>
      <c r="F56" s="26">
        <f>ROUNDDOWN('All ZIPs FMR or SAFMR'!F56*$N56,0)</f>
        <v>3377</v>
      </c>
      <c r="G56" s="26">
        <f>ROUNDDOWN('All ZIPs FMR or SAFMR'!G56*$N56,0)</f>
        <v>3795</v>
      </c>
      <c r="H56" s="26">
        <f>ROUNDDOWN('All ZIPs FMR or SAFMR'!H56*$N56,0)</f>
        <v>4730</v>
      </c>
      <c r="I56" s="26">
        <f>ROUNDDOWN('All ZIPs FMR or SAFMR'!I56*$N56,0)</f>
        <v>5104</v>
      </c>
      <c r="J56" s="26">
        <f>ROUNDDOWN('All ZIPs FMR or SAFMR'!J56*$N56,0)</f>
        <v>5869</v>
      </c>
      <c r="K56" s="26">
        <f>ROUNDDOWN('All ZIPs FMR or SAFMR'!K56*$N56,0)</f>
        <v>6635</v>
      </c>
      <c r="L56" s="26">
        <f>ROUNDDOWN('All ZIPs FMR or SAFMR'!L56*$N56,0)</f>
        <v>7400</v>
      </c>
      <c r="M56" s="26">
        <f>ROUNDDOWN('All ZIPs FMR or SAFMR'!M56*$N56,0)</f>
        <v>8166</v>
      </c>
      <c r="N56" s="35">
        <f t="shared" si="0"/>
        <v>1.1000000000000001</v>
      </c>
    </row>
    <row r="57" spans="1:14" x14ac:dyDescent="0.25">
      <c r="A57" s="25">
        <v>10168</v>
      </c>
      <c r="B57" s="25" t="s">
        <v>2</v>
      </c>
      <c r="C57" s="25" t="str">
        <f>Table2476[[#This Row],[Payment Standard]]</f>
        <v>Exception Payment Standard</v>
      </c>
      <c r="D57" s="26">
        <f>ROUNDDOWN('All ZIPs FMR or SAFMR'!D57*$N57,0)</f>
        <v>2466</v>
      </c>
      <c r="E57" s="26">
        <f>ROUNDDOWN('All ZIPs FMR or SAFMR'!E57*$N57,0)</f>
        <v>3289</v>
      </c>
      <c r="F57" s="26">
        <f>ROUNDDOWN('All ZIPs FMR or SAFMR'!F57*$N57,0)</f>
        <v>3377</v>
      </c>
      <c r="G57" s="26">
        <f>ROUNDDOWN('All ZIPs FMR or SAFMR'!G57*$N57,0)</f>
        <v>3795</v>
      </c>
      <c r="H57" s="26">
        <f>ROUNDDOWN('All ZIPs FMR or SAFMR'!H57*$N57,0)</f>
        <v>4730</v>
      </c>
      <c r="I57" s="26">
        <f>ROUNDDOWN('All ZIPs FMR or SAFMR'!I57*$N57,0)</f>
        <v>5104</v>
      </c>
      <c r="J57" s="26">
        <f>ROUNDDOWN('All ZIPs FMR or SAFMR'!J57*$N57,0)</f>
        <v>5869</v>
      </c>
      <c r="K57" s="26">
        <f>ROUNDDOWN('All ZIPs FMR or SAFMR'!K57*$N57,0)</f>
        <v>6635</v>
      </c>
      <c r="L57" s="26">
        <f>ROUNDDOWN('All ZIPs FMR or SAFMR'!L57*$N57,0)</f>
        <v>7400</v>
      </c>
      <c r="M57" s="26">
        <f>ROUNDDOWN('All ZIPs FMR or SAFMR'!M57*$N57,0)</f>
        <v>8166</v>
      </c>
      <c r="N57" s="35">
        <f t="shared" si="0"/>
        <v>1.1000000000000001</v>
      </c>
    </row>
    <row r="58" spans="1:14" x14ac:dyDescent="0.25">
      <c r="A58" s="25">
        <v>10169</v>
      </c>
      <c r="B58" s="25" t="s">
        <v>2</v>
      </c>
      <c r="C58" s="25" t="str">
        <f>Table2476[[#This Row],[Payment Standard]]</f>
        <v>Exception Payment Standard</v>
      </c>
      <c r="D58" s="26">
        <f>ROUNDDOWN('All ZIPs FMR or SAFMR'!D58*$N58,0)</f>
        <v>2466</v>
      </c>
      <c r="E58" s="26">
        <f>ROUNDDOWN('All ZIPs FMR or SAFMR'!E58*$N58,0)</f>
        <v>3289</v>
      </c>
      <c r="F58" s="26">
        <f>ROUNDDOWN('All ZIPs FMR or SAFMR'!F58*$N58,0)</f>
        <v>3377</v>
      </c>
      <c r="G58" s="26">
        <f>ROUNDDOWN('All ZIPs FMR or SAFMR'!G58*$N58,0)</f>
        <v>3795</v>
      </c>
      <c r="H58" s="26">
        <f>ROUNDDOWN('All ZIPs FMR or SAFMR'!H58*$N58,0)</f>
        <v>4730</v>
      </c>
      <c r="I58" s="26">
        <f>ROUNDDOWN('All ZIPs FMR or SAFMR'!I58*$N58,0)</f>
        <v>5104</v>
      </c>
      <c r="J58" s="26">
        <f>ROUNDDOWN('All ZIPs FMR or SAFMR'!J58*$N58,0)</f>
        <v>5869</v>
      </c>
      <c r="K58" s="26">
        <f>ROUNDDOWN('All ZIPs FMR or SAFMR'!K58*$N58,0)</f>
        <v>6635</v>
      </c>
      <c r="L58" s="26">
        <f>ROUNDDOWN('All ZIPs FMR or SAFMR'!L58*$N58,0)</f>
        <v>7400</v>
      </c>
      <c r="M58" s="26">
        <f>ROUNDDOWN('All ZIPs FMR or SAFMR'!M58*$N58,0)</f>
        <v>8166</v>
      </c>
      <c r="N58" s="35">
        <f t="shared" si="0"/>
        <v>1.1000000000000001</v>
      </c>
    </row>
    <row r="59" spans="1:14" x14ac:dyDescent="0.25">
      <c r="A59" s="25">
        <v>10170</v>
      </c>
      <c r="B59" s="25" t="s">
        <v>2</v>
      </c>
      <c r="C59" s="25" t="str">
        <f>Table2476[[#This Row],[Payment Standard]]</f>
        <v>Exception Payment Standard</v>
      </c>
      <c r="D59" s="26">
        <f>ROUNDDOWN('All ZIPs FMR or SAFMR'!D59*$N59,0)</f>
        <v>2466</v>
      </c>
      <c r="E59" s="26">
        <f>ROUNDDOWN('All ZIPs FMR or SAFMR'!E59*$N59,0)</f>
        <v>3289</v>
      </c>
      <c r="F59" s="26">
        <f>ROUNDDOWN('All ZIPs FMR or SAFMR'!F59*$N59,0)</f>
        <v>3377</v>
      </c>
      <c r="G59" s="26">
        <f>ROUNDDOWN('All ZIPs FMR or SAFMR'!G59*$N59,0)</f>
        <v>3795</v>
      </c>
      <c r="H59" s="26">
        <f>ROUNDDOWN('All ZIPs FMR or SAFMR'!H59*$N59,0)</f>
        <v>4730</v>
      </c>
      <c r="I59" s="26">
        <f>ROUNDDOWN('All ZIPs FMR or SAFMR'!I59*$N59,0)</f>
        <v>5104</v>
      </c>
      <c r="J59" s="26">
        <f>ROUNDDOWN('All ZIPs FMR or SAFMR'!J59*$N59,0)</f>
        <v>5869</v>
      </c>
      <c r="K59" s="26">
        <f>ROUNDDOWN('All ZIPs FMR or SAFMR'!K59*$N59,0)</f>
        <v>6635</v>
      </c>
      <c r="L59" s="26">
        <f>ROUNDDOWN('All ZIPs FMR or SAFMR'!L59*$N59,0)</f>
        <v>7400</v>
      </c>
      <c r="M59" s="26">
        <f>ROUNDDOWN('All ZIPs FMR or SAFMR'!M59*$N59,0)</f>
        <v>8166</v>
      </c>
      <c r="N59" s="35">
        <f t="shared" si="0"/>
        <v>1.1000000000000001</v>
      </c>
    </row>
    <row r="60" spans="1:14" x14ac:dyDescent="0.25">
      <c r="A60" s="25">
        <v>10171</v>
      </c>
      <c r="B60" s="25" t="s">
        <v>2</v>
      </c>
      <c r="C60" s="25" t="str">
        <f>Table2476[[#This Row],[Payment Standard]]</f>
        <v>Exception Payment Standard</v>
      </c>
      <c r="D60" s="26">
        <f>ROUNDDOWN('All ZIPs FMR or SAFMR'!D60*$N60,0)</f>
        <v>2466</v>
      </c>
      <c r="E60" s="26">
        <f>ROUNDDOWN('All ZIPs FMR or SAFMR'!E60*$N60,0)</f>
        <v>3289</v>
      </c>
      <c r="F60" s="26">
        <f>ROUNDDOWN('All ZIPs FMR or SAFMR'!F60*$N60,0)</f>
        <v>3377</v>
      </c>
      <c r="G60" s="26">
        <f>ROUNDDOWN('All ZIPs FMR or SAFMR'!G60*$N60,0)</f>
        <v>3795</v>
      </c>
      <c r="H60" s="26">
        <f>ROUNDDOWN('All ZIPs FMR or SAFMR'!H60*$N60,0)</f>
        <v>4730</v>
      </c>
      <c r="I60" s="26">
        <f>ROUNDDOWN('All ZIPs FMR or SAFMR'!I60*$N60,0)</f>
        <v>5104</v>
      </c>
      <c r="J60" s="26">
        <f>ROUNDDOWN('All ZIPs FMR or SAFMR'!J60*$N60,0)</f>
        <v>5869</v>
      </c>
      <c r="K60" s="26">
        <f>ROUNDDOWN('All ZIPs FMR or SAFMR'!K60*$N60,0)</f>
        <v>6635</v>
      </c>
      <c r="L60" s="26">
        <f>ROUNDDOWN('All ZIPs FMR or SAFMR'!L60*$N60,0)</f>
        <v>7400</v>
      </c>
      <c r="M60" s="26">
        <f>ROUNDDOWN('All ZIPs FMR or SAFMR'!M60*$N60,0)</f>
        <v>8166</v>
      </c>
      <c r="N60" s="35">
        <f t="shared" si="0"/>
        <v>1.1000000000000001</v>
      </c>
    </row>
    <row r="61" spans="1:14" x14ac:dyDescent="0.25">
      <c r="A61" s="25">
        <v>10172</v>
      </c>
      <c r="B61" s="25" t="s">
        <v>2</v>
      </c>
      <c r="C61" s="25" t="str">
        <f>Table2476[[#This Row],[Payment Standard]]</f>
        <v>Exception Payment Standard</v>
      </c>
      <c r="D61" s="26">
        <f>ROUNDDOWN('All ZIPs FMR or SAFMR'!D61*$N61,0)</f>
        <v>2466</v>
      </c>
      <c r="E61" s="26">
        <f>ROUNDDOWN('All ZIPs FMR or SAFMR'!E61*$N61,0)</f>
        <v>3289</v>
      </c>
      <c r="F61" s="26">
        <f>ROUNDDOWN('All ZIPs FMR or SAFMR'!F61*$N61,0)</f>
        <v>3377</v>
      </c>
      <c r="G61" s="26">
        <f>ROUNDDOWN('All ZIPs FMR or SAFMR'!G61*$N61,0)</f>
        <v>3795</v>
      </c>
      <c r="H61" s="26">
        <f>ROUNDDOWN('All ZIPs FMR or SAFMR'!H61*$N61,0)</f>
        <v>4730</v>
      </c>
      <c r="I61" s="26">
        <f>ROUNDDOWN('All ZIPs FMR or SAFMR'!I61*$N61,0)</f>
        <v>5104</v>
      </c>
      <c r="J61" s="26">
        <f>ROUNDDOWN('All ZIPs FMR or SAFMR'!J61*$N61,0)</f>
        <v>5869</v>
      </c>
      <c r="K61" s="26">
        <f>ROUNDDOWN('All ZIPs FMR or SAFMR'!K61*$N61,0)</f>
        <v>6635</v>
      </c>
      <c r="L61" s="26">
        <f>ROUNDDOWN('All ZIPs FMR or SAFMR'!L61*$N61,0)</f>
        <v>7400</v>
      </c>
      <c r="M61" s="26">
        <f>ROUNDDOWN('All ZIPs FMR or SAFMR'!M61*$N61,0)</f>
        <v>8166</v>
      </c>
      <c r="N61" s="35">
        <f t="shared" si="0"/>
        <v>1.1000000000000001</v>
      </c>
    </row>
    <row r="62" spans="1:14" x14ac:dyDescent="0.25">
      <c r="A62" s="25">
        <v>10173</v>
      </c>
      <c r="B62" s="25" t="s">
        <v>2</v>
      </c>
      <c r="C62" s="25" t="str">
        <f>Table2476[[#This Row],[Payment Standard]]</f>
        <v>Exception Payment Standard</v>
      </c>
      <c r="D62" s="26">
        <f>ROUNDDOWN('All ZIPs FMR or SAFMR'!D62*$N62,0)</f>
        <v>2466</v>
      </c>
      <c r="E62" s="26">
        <f>ROUNDDOWN('All ZIPs FMR or SAFMR'!E62*$N62,0)</f>
        <v>3289</v>
      </c>
      <c r="F62" s="26">
        <f>ROUNDDOWN('All ZIPs FMR or SAFMR'!F62*$N62,0)</f>
        <v>3377</v>
      </c>
      <c r="G62" s="26">
        <f>ROUNDDOWN('All ZIPs FMR or SAFMR'!G62*$N62,0)</f>
        <v>3795</v>
      </c>
      <c r="H62" s="26">
        <f>ROUNDDOWN('All ZIPs FMR or SAFMR'!H62*$N62,0)</f>
        <v>4730</v>
      </c>
      <c r="I62" s="26">
        <f>ROUNDDOWN('All ZIPs FMR or SAFMR'!I62*$N62,0)</f>
        <v>5104</v>
      </c>
      <c r="J62" s="26">
        <f>ROUNDDOWN('All ZIPs FMR or SAFMR'!J62*$N62,0)</f>
        <v>5869</v>
      </c>
      <c r="K62" s="26">
        <f>ROUNDDOWN('All ZIPs FMR or SAFMR'!K62*$N62,0)</f>
        <v>6635</v>
      </c>
      <c r="L62" s="26">
        <f>ROUNDDOWN('All ZIPs FMR or SAFMR'!L62*$N62,0)</f>
        <v>7400</v>
      </c>
      <c r="M62" s="26">
        <f>ROUNDDOWN('All ZIPs FMR or SAFMR'!M62*$N62,0)</f>
        <v>8166</v>
      </c>
      <c r="N62" s="35">
        <f t="shared" si="0"/>
        <v>1.1000000000000001</v>
      </c>
    </row>
    <row r="63" spans="1:14" x14ac:dyDescent="0.25">
      <c r="A63" s="25">
        <v>10174</v>
      </c>
      <c r="B63" s="25" t="s">
        <v>2</v>
      </c>
      <c r="C63" s="25" t="str">
        <f>Table2476[[#This Row],[Payment Standard]]</f>
        <v>Exception Payment Standard</v>
      </c>
      <c r="D63" s="26">
        <f>ROUNDDOWN('All ZIPs FMR or SAFMR'!D63*$N63,0)</f>
        <v>2466</v>
      </c>
      <c r="E63" s="26">
        <f>ROUNDDOWN('All ZIPs FMR or SAFMR'!E63*$N63,0)</f>
        <v>3289</v>
      </c>
      <c r="F63" s="26">
        <f>ROUNDDOWN('All ZIPs FMR or SAFMR'!F63*$N63,0)</f>
        <v>3377</v>
      </c>
      <c r="G63" s="26">
        <f>ROUNDDOWN('All ZIPs FMR or SAFMR'!G63*$N63,0)</f>
        <v>3795</v>
      </c>
      <c r="H63" s="26">
        <f>ROUNDDOWN('All ZIPs FMR or SAFMR'!H63*$N63,0)</f>
        <v>4730</v>
      </c>
      <c r="I63" s="26">
        <f>ROUNDDOWN('All ZIPs FMR or SAFMR'!I63*$N63,0)</f>
        <v>5104</v>
      </c>
      <c r="J63" s="26">
        <f>ROUNDDOWN('All ZIPs FMR or SAFMR'!J63*$N63,0)</f>
        <v>5869</v>
      </c>
      <c r="K63" s="26">
        <f>ROUNDDOWN('All ZIPs FMR or SAFMR'!K63*$N63,0)</f>
        <v>6635</v>
      </c>
      <c r="L63" s="26">
        <f>ROUNDDOWN('All ZIPs FMR or SAFMR'!L63*$N63,0)</f>
        <v>7400</v>
      </c>
      <c r="M63" s="26">
        <f>ROUNDDOWN('All ZIPs FMR or SAFMR'!M63*$N63,0)</f>
        <v>8166</v>
      </c>
      <c r="N63" s="35">
        <f t="shared" si="0"/>
        <v>1.1000000000000001</v>
      </c>
    </row>
    <row r="64" spans="1:14" x14ac:dyDescent="0.25">
      <c r="A64" s="25">
        <v>10177</v>
      </c>
      <c r="B64" s="25" t="s">
        <v>2</v>
      </c>
      <c r="C64" s="25" t="str">
        <f>Table2476[[#This Row],[Payment Standard]]</f>
        <v>Exception Payment Standard</v>
      </c>
      <c r="D64" s="26">
        <f>ROUNDDOWN('All ZIPs FMR or SAFMR'!D64*$N64,0)</f>
        <v>2466</v>
      </c>
      <c r="E64" s="26">
        <f>ROUNDDOWN('All ZIPs FMR or SAFMR'!E64*$N64,0)</f>
        <v>3289</v>
      </c>
      <c r="F64" s="26">
        <f>ROUNDDOWN('All ZIPs FMR or SAFMR'!F64*$N64,0)</f>
        <v>3377</v>
      </c>
      <c r="G64" s="26">
        <f>ROUNDDOWN('All ZIPs FMR or SAFMR'!G64*$N64,0)</f>
        <v>3795</v>
      </c>
      <c r="H64" s="26">
        <f>ROUNDDOWN('All ZIPs FMR or SAFMR'!H64*$N64,0)</f>
        <v>4730</v>
      </c>
      <c r="I64" s="26">
        <f>ROUNDDOWN('All ZIPs FMR or SAFMR'!I64*$N64,0)</f>
        <v>5104</v>
      </c>
      <c r="J64" s="26">
        <f>ROUNDDOWN('All ZIPs FMR or SAFMR'!J64*$N64,0)</f>
        <v>5869</v>
      </c>
      <c r="K64" s="26">
        <f>ROUNDDOWN('All ZIPs FMR or SAFMR'!K64*$N64,0)</f>
        <v>6635</v>
      </c>
      <c r="L64" s="26">
        <f>ROUNDDOWN('All ZIPs FMR or SAFMR'!L64*$N64,0)</f>
        <v>7400</v>
      </c>
      <c r="M64" s="26">
        <f>ROUNDDOWN('All ZIPs FMR or SAFMR'!M64*$N64,0)</f>
        <v>8166</v>
      </c>
      <c r="N64" s="35">
        <f t="shared" si="0"/>
        <v>1.1000000000000001</v>
      </c>
    </row>
    <row r="65" spans="1:14" x14ac:dyDescent="0.25">
      <c r="A65" s="25">
        <v>10199</v>
      </c>
      <c r="B65" s="25" t="s">
        <v>2</v>
      </c>
      <c r="C65" s="25" t="str">
        <f>Table2476[[#This Row],[Payment Standard]]</f>
        <v>Exception Payment Standard</v>
      </c>
      <c r="D65" s="26">
        <f>ROUNDDOWN('All ZIPs FMR or SAFMR'!D65*$N65,0)</f>
        <v>2466</v>
      </c>
      <c r="E65" s="26">
        <f>ROUNDDOWN('All ZIPs FMR or SAFMR'!E65*$N65,0)</f>
        <v>3289</v>
      </c>
      <c r="F65" s="26">
        <f>ROUNDDOWN('All ZIPs FMR or SAFMR'!F65*$N65,0)</f>
        <v>3377</v>
      </c>
      <c r="G65" s="26">
        <f>ROUNDDOWN('All ZIPs FMR or SAFMR'!G65*$N65,0)</f>
        <v>3795</v>
      </c>
      <c r="H65" s="26">
        <f>ROUNDDOWN('All ZIPs FMR or SAFMR'!H65*$N65,0)</f>
        <v>4730</v>
      </c>
      <c r="I65" s="26">
        <f>ROUNDDOWN('All ZIPs FMR or SAFMR'!I65*$N65,0)</f>
        <v>5104</v>
      </c>
      <c r="J65" s="26">
        <f>ROUNDDOWN('All ZIPs FMR or SAFMR'!J65*$N65,0)</f>
        <v>5869</v>
      </c>
      <c r="K65" s="26">
        <f>ROUNDDOWN('All ZIPs FMR or SAFMR'!K65*$N65,0)</f>
        <v>6635</v>
      </c>
      <c r="L65" s="26">
        <f>ROUNDDOWN('All ZIPs FMR or SAFMR'!L65*$N65,0)</f>
        <v>7400</v>
      </c>
      <c r="M65" s="26">
        <f>ROUNDDOWN('All ZIPs FMR or SAFMR'!M65*$N65,0)</f>
        <v>8166</v>
      </c>
      <c r="N65" s="35">
        <f t="shared" si="0"/>
        <v>1.1000000000000001</v>
      </c>
    </row>
    <row r="66" spans="1:14" x14ac:dyDescent="0.25">
      <c r="A66" s="25">
        <v>10271</v>
      </c>
      <c r="B66" s="25" t="s">
        <v>2</v>
      </c>
      <c r="C66" s="25" t="str">
        <f>Table2476[[#This Row],[Payment Standard]]</f>
        <v>Exception Payment Standard</v>
      </c>
      <c r="D66" s="26">
        <f>ROUNDDOWN('All ZIPs FMR or SAFMR'!D66*$N66,0)</f>
        <v>2466</v>
      </c>
      <c r="E66" s="26">
        <f>ROUNDDOWN('All ZIPs FMR or SAFMR'!E66*$N66,0)</f>
        <v>3289</v>
      </c>
      <c r="F66" s="26">
        <f>ROUNDDOWN('All ZIPs FMR or SAFMR'!F66*$N66,0)</f>
        <v>3377</v>
      </c>
      <c r="G66" s="26">
        <f>ROUNDDOWN('All ZIPs FMR or SAFMR'!G66*$N66,0)</f>
        <v>3795</v>
      </c>
      <c r="H66" s="26">
        <f>ROUNDDOWN('All ZIPs FMR or SAFMR'!H66*$N66,0)</f>
        <v>4730</v>
      </c>
      <c r="I66" s="26">
        <f>ROUNDDOWN('All ZIPs FMR or SAFMR'!I66*$N66,0)</f>
        <v>5104</v>
      </c>
      <c r="J66" s="26">
        <f>ROUNDDOWN('All ZIPs FMR or SAFMR'!J66*$N66,0)</f>
        <v>5869</v>
      </c>
      <c r="K66" s="26">
        <f>ROUNDDOWN('All ZIPs FMR or SAFMR'!K66*$N66,0)</f>
        <v>6635</v>
      </c>
      <c r="L66" s="26">
        <f>ROUNDDOWN('All ZIPs FMR or SAFMR'!L66*$N66,0)</f>
        <v>7400</v>
      </c>
      <c r="M66" s="26">
        <f>ROUNDDOWN('All ZIPs FMR or SAFMR'!M66*$N66,0)</f>
        <v>8166</v>
      </c>
      <c r="N66" s="35">
        <f t="shared" ref="N66:N129" si="1">IF($C66="HPD Exception Payment Standard", 1.1, 1.1)</f>
        <v>1.1000000000000001</v>
      </c>
    </row>
    <row r="67" spans="1:14" x14ac:dyDescent="0.25">
      <c r="A67" s="25">
        <v>10278</v>
      </c>
      <c r="B67" s="25" t="s">
        <v>2</v>
      </c>
      <c r="C67" s="25" t="str">
        <f>Table2476[[#This Row],[Payment Standard]]</f>
        <v>Exception Payment Standard</v>
      </c>
      <c r="D67" s="26">
        <f>ROUNDDOWN('All ZIPs FMR or SAFMR'!D67*$N67,0)</f>
        <v>2466</v>
      </c>
      <c r="E67" s="26">
        <f>ROUNDDOWN('All ZIPs FMR or SAFMR'!E67*$N67,0)</f>
        <v>3289</v>
      </c>
      <c r="F67" s="26">
        <f>ROUNDDOWN('All ZIPs FMR or SAFMR'!F67*$N67,0)</f>
        <v>3377</v>
      </c>
      <c r="G67" s="26">
        <f>ROUNDDOWN('All ZIPs FMR or SAFMR'!G67*$N67,0)</f>
        <v>3795</v>
      </c>
      <c r="H67" s="26">
        <f>ROUNDDOWN('All ZIPs FMR or SAFMR'!H67*$N67,0)</f>
        <v>4730</v>
      </c>
      <c r="I67" s="26">
        <f>ROUNDDOWN('All ZIPs FMR or SAFMR'!I67*$N67,0)</f>
        <v>5104</v>
      </c>
      <c r="J67" s="26">
        <f>ROUNDDOWN('All ZIPs FMR or SAFMR'!J67*$N67,0)</f>
        <v>5869</v>
      </c>
      <c r="K67" s="26">
        <f>ROUNDDOWN('All ZIPs FMR or SAFMR'!K67*$N67,0)</f>
        <v>6635</v>
      </c>
      <c r="L67" s="26">
        <f>ROUNDDOWN('All ZIPs FMR or SAFMR'!L67*$N67,0)</f>
        <v>7400</v>
      </c>
      <c r="M67" s="26">
        <f>ROUNDDOWN('All ZIPs FMR or SAFMR'!M67*$N67,0)</f>
        <v>8166</v>
      </c>
      <c r="N67" s="35">
        <f t="shared" si="1"/>
        <v>1.1000000000000001</v>
      </c>
    </row>
    <row r="68" spans="1:14" x14ac:dyDescent="0.25">
      <c r="A68" s="25">
        <v>10279</v>
      </c>
      <c r="B68" s="25" t="s">
        <v>2</v>
      </c>
      <c r="C68" s="25" t="str">
        <f>Table2476[[#This Row],[Payment Standard]]</f>
        <v>Exception Payment Standard</v>
      </c>
      <c r="D68" s="26">
        <f>ROUNDDOWN('All ZIPs FMR or SAFMR'!D68*$N68,0)</f>
        <v>2466</v>
      </c>
      <c r="E68" s="26">
        <f>ROUNDDOWN('All ZIPs FMR or SAFMR'!E68*$N68,0)</f>
        <v>3289</v>
      </c>
      <c r="F68" s="26">
        <f>ROUNDDOWN('All ZIPs FMR or SAFMR'!F68*$N68,0)</f>
        <v>3377</v>
      </c>
      <c r="G68" s="26">
        <f>ROUNDDOWN('All ZIPs FMR or SAFMR'!G68*$N68,0)</f>
        <v>3795</v>
      </c>
      <c r="H68" s="26">
        <f>ROUNDDOWN('All ZIPs FMR or SAFMR'!H68*$N68,0)</f>
        <v>4730</v>
      </c>
      <c r="I68" s="26">
        <f>ROUNDDOWN('All ZIPs FMR or SAFMR'!I68*$N68,0)</f>
        <v>5104</v>
      </c>
      <c r="J68" s="26">
        <f>ROUNDDOWN('All ZIPs FMR or SAFMR'!J68*$N68,0)</f>
        <v>5869</v>
      </c>
      <c r="K68" s="26">
        <f>ROUNDDOWN('All ZIPs FMR or SAFMR'!K68*$N68,0)</f>
        <v>6635</v>
      </c>
      <c r="L68" s="26">
        <f>ROUNDDOWN('All ZIPs FMR or SAFMR'!L68*$N68,0)</f>
        <v>7400</v>
      </c>
      <c r="M68" s="26">
        <f>ROUNDDOWN('All ZIPs FMR or SAFMR'!M68*$N68,0)</f>
        <v>8166</v>
      </c>
      <c r="N68" s="35">
        <f t="shared" si="1"/>
        <v>1.1000000000000001</v>
      </c>
    </row>
    <row r="69" spans="1:14" x14ac:dyDescent="0.25">
      <c r="A69" s="25">
        <v>10280</v>
      </c>
      <c r="B69" s="25" t="s">
        <v>2</v>
      </c>
      <c r="C69" s="25" t="str">
        <f>Table2476[[#This Row],[Payment Standard]]</f>
        <v>Exception Payment Standard</v>
      </c>
      <c r="D69" s="26">
        <f>ROUNDDOWN('All ZIPs FMR or SAFMR'!D69*$N69,0)</f>
        <v>2953</v>
      </c>
      <c r="E69" s="26">
        <f>ROUNDDOWN('All ZIPs FMR or SAFMR'!E69*$N69,0)</f>
        <v>3938</v>
      </c>
      <c r="F69" s="26">
        <f>ROUNDDOWN('All ZIPs FMR or SAFMR'!F69*$N69,0)</f>
        <v>4048</v>
      </c>
      <c r="G69" s="26">
        <f>ROUNDDOWN('All ZIPs FMR or SAFMR'!G69*$N69,0)</f>
        <v>4543</v>
      </c>
      <c r="H69" s="26">
        <f>ROUNDDOWN('All ZIPs FMR or SAFMR'!H69*$N69,0)</f>
        <v>5665</v>
      </c>
      <c r="I69" s="26">
        <f>ROUNDDOWN('All ZIPs FMR or SAFMR'!I69*$N69,0)</f>
        <v>6105</v>
      </c>
      <c r="J69" s="26">
        <f>ROUNDDOWN('All ZIPs FMR or SAFMR'!J69*$N69,0)</f>
        <v>7020</v>
      </c>
      <c r="K69" s="26">
        <f>ROUNDDOWN('All ZIPs FMR or SAFMR'!K69*$N69,0)</f>
        <v>7936</v>
      </c>
      <c r="L69" s="26">
        <f>ROUNDDOWN('All ZIPs FMR or SAFMR'!L69*$N69,0)</f>
        <v>8852</v>
      </c>
      <c r="M69" s="26">
        <f>ROUNDDOWN('All ZIPs FMR or SAFMR'!M69*$N69,0)</f>
        <v>9768</v>
      </c>
      <c r="N69" s="35">
        <f t="shared" si="1"/>
        <v>1.1000000000000001</v>
      </c>
    </row>
    <row r="70" spans="1:14" x14ac:dyDescent="0.25">
      <c r="A70" s="25">
        <v>10282</v>
      </c>
      <c r="B70" s="25" t="s">
        <v>2</v>
      </c>
      <c r="C70" s="25" t="str">
        <f>Table2476[[#This Row],[Payment Standard]]</f>
        <v>Exception Payment Standard</v>
      </c>
      <c r="D70" s="26">
        <f>ROUNDDOWN('All ZIPs FMR or SAFMR'!D70*$N70,0)</f>
        <v>2656</v>
      </c>
      <c r="E70" s="26">
        <f>ROUNDDOWN('All ZIPs FMR or SAFMR'!E70*$N70,0)</f>
        <v>3542</v>
      </c>
      <c r="F70" s="26">
        <f>ROUNDDOWN('All ZIPs FMR or SAFMR'!F70*$N70,0)</f>
        <v>3630</v>
      </c>
      <c r="G70" s="26">
        <f>ROUNDDOWN('All ZIPs FMR or SAFMR'!G70*$N70,0)</f>
        <v>4081</v>
      </c>
      <c r="H70" s="26">
        <f>ROUNDDOWN('All ZIPs FMR or SAFMR'!H70*$N70,0)</f>
        <v>5093</v>
      </c>
      <c r="I70" s="26">
        <f>ROUNDDOWN('All ZIPs FMR or SAFMR'!I70*$N70,0)</f>
        <v>5489</v>
      </c>
      <c r="J70" s="26">
        <f>ROUNDDOWN('All ZIPs FMR or SAFMR'!J70*$N70,0)</f>
        <v>6312</v>
      </c>
      <c r="K70" s="26">
        <f>ROUNDDOWN('All ZIPs FMR or SAFMR'!K70*$N70,0)</f>
        <v>7135</v>
      </c>
      <c r="L70" s="26">
        <f>ROUNDDOWN('All ZIPs FMR or SAFMR'!L70*$N70,0)</f>
        <v>7959</v>
      </c>
      <c r="M70" s="26">
        <f>ROUNDDOWN('All ZIPs FMR or SAFMR'!M70*$N70,0)</f>
        <v>8782</v>
      </c>
      <c r="N70" s="35">
        <f t="shared" si="1"/>
        <v>1.1000000000000001</v>
      </c>
    </row>
    <row r="71" spans="1:14" x14ac:dyDescent="0.25">
      <c r="A71" s="25">
        <v>10301</v>
      </c>
      <c r="B71" s="25"/>
      <c r="C71" s="25" t="str">
        <f>Table2476[[#This Row],[Payment Standard]]</f>
        <v>Payment Standard</v>
      </c>
      <c r="D71" s="26">
        <f>ROUNDDOWN('All ZIPs FMR or SAFMR'!D71*$N71,0)</f>
        <v>1967</v>
      </c>
      <c r="E71" s="26">
        <f>ROUNDDOWN('All ZIPs FMR or SAFMR'!E71*$N71,0)</f>
        <v>2624</v>
      </c>
      <c r="F71" s="26">
        <f>ROUNDDOWN('All ZIPs FMR or SAFMR'!F71*$N71,0)</f>
        <v>2696</v>
      </c>
      <c r="G71" s="26">
        <f>ROUNDDOWN('All ZIPs FMR or SAFMR'!G71*$N71,0)</f>
        <v>3027</v>
      </c>
      <c r="H71" s="26">
        <f>ROUNDDOWN('All ZIPs FMR or SAFMR'!H71*$N71,0)</f>
        <v>3777</v>
      </c>
      <c r="I71" s="26">
        <f>ROUNDDOWN('All ZIPs FMR or SAFMR'!I71*$N71,0)</f>
        <v>4070</v>
      </c>
      <c r="J71" s="26">
        <f>ROUNDDOWN('All ZIPs FMR or SAFMR'!J71*$N71,0)</f>
        <v>4680</v>
      </c>
      <c r="K71" s="26">
        <f>ROUNDDOWN('All ZIPs FMR or SAFMR'!K71*$N71,0)</f>
        <v>5291</v>
      </c>
      <c r="L71" s="26">
        <f>ROUNDDOWN('All ZIPs FMR or SAFMR'!L71*$N71,0)</f>
        <v>5901</v>
      </c>
      <c r="M71" s="26">
        <f>ROUNDDOWN('All ZIPs FMR or SAFMR'!M71*$N71,0)</f>
        <v>6512</v>
      </c>
      <c r="N71" s="35">
        <f t="shared" si="1"/>
        <v>1.1000000000000001</v>
      </c>
    </row>
    <row r="72" spans="1:14" x14ac:dyDescent="0.25">
      <c r="A72" s="25">
        <v>10302</v>
      </c>
      <c r="B72" s="25"/>
      <c r="C72" s="25" t="str">
        <f>Table2476[[#This Row],[Payment Standard]]</f>
        <v>Payment Standard</v>
      </c>
      <c r="D72" s="26">
        <f>ROUNDDOWN('All ZIPs FMR or SAFMR'!D72*$N72,0)</f>
        <v>1967</v>
      </c>
      <c r="E72" s="26">
        <f>ROUNDDOWN('All ZIPs FMR or SAFMR'!E72*$N72,0)</f>
        <v>2624</v>
      </c>
      <c r="F72" s="26">
        <f>ROUNDDOWN('All ZIPs FMR or SAFMR'!F72*$N72,0)</f>
        <v>2696</v>
      </c>
      <c r="G72" s="26">
        <f>ROUNDDOWN('All ZIPs FMR or SAFMR'!G72*$N72,0)</f>
        <v>3027</v>
      </c>
      <c r="H72" s="26">
        <f>ROUNDDOWN('All ZIPs FMR or SAFMR'!H72*$N72,0)</f>
        <v>3777</v>
      </c>
      <c r="I72" s="26">
        <f>ROUNDDOWN('All ZIPs FMR or SAFMR'!I72*$N72,0)</f>
        <v>4070</v>
      </c>
      <c r="J72" s="26">
        <f>ROUNDDOWN('All ZIPs FMR or SAFMR'!J72*$N72,0)</f>
        <v>4680</v>
      </c>
      <c r="K72" s="26">
        <f>ROUNDDOWN('All ZIPs FMR or SAFMR'!K72*$N72,0)</f>
        <v>5291</v>
      </c>
      <c r="L72" s="26">
        <f>ROUNDDOWN('All ZIPs FMR or SAFMR'!L72*$N72,0)</f>
        <v>5901</v>
      </c>
      <c r="M72" s="26">
        <f>ROUNDDOWN('All ZIPs FMR or SAFMR'!M72*$N72,0)</f>
        <v>6512</v>
      </c>
      <c r="N72" s="35">
        <f t="shared" si="1"/>
        <v>1.1000000000000001</v>
      </c>
    </row>
    <row r="73" spans="1:14" x14ac:dyDescent="0.25">
      <c r="A73" s="25">
        <v>10303</v>
      </c>
      <c r="B73" s="25"/>
      <c r="C73" s="25" t="str">
        <f>Table2476[[#This Row],[Payment Standard]]</f>
        <v>Payment Standard</v>
      </c>
      <c r="D73" s="26">
        <f>ROUNDDOWN('All ZIPs FMR or SAFMR'!D73*$N73,0)</f>
        <v>1967</v>
      </c>
      <c r="E73" s="26">
        <f>ROUNDDOWN('All ZIPs FMR or SAFMR'!E73*$N73,0)</f>
        <v>2624</v>
      </c>
      <c r="F73" s="26">
        <f>ROUNDDOWN('All ZIPs FMR or SAFMR'!F73*$N73,0)</f>
        <v>2696</v>
      </c>
      <c r="G73" s="26">
        <f>ROUNDDOWN('All ZIPs FMR or SAFMR'!G73*$N73,0)</f>
        <v>3027</v>
      </c>
      <c r="H73" s="26">
        <f>ROUNDDOWN('All ZIPs FMR or SAFMR'!H73*$N73,0)</f>
        <v>3777</v>
      </c>
      <c r="I73" s="26">
        <f>ROUNDDOWN('All ZIPs FMR or SAFMR'!I73*$N73,0)</f>
        <v>4070</v>
      </c>
      <c r="J73" s="26">
        <f>ROUNDDOWN('All ZIPs FMR or SAFMR'!J73*$N73,0)</f>
        <v>4680</v>
      </c>
      <c r="K73" s="26">
        <f>ROUNDDOWN('All ZIPs FMR or SAFMR'!K73*$N73,0)</f>
        <v>5291</v>
      </c>
      <c r="L73" s="26">
        <f>ROUNDDOWN('All ZIPs FMR or SAFMR'!L73*$N73,0)</f>
        <v>5901</v>
      </c>
      <c r="M73" s="26">
        <f>ROUNDDOWN('All ZIPs FMR or SAFMR'!M73*$N73,0)</f>
        <v>6512</v>
      </c>
      <c r="N73" s="35">
        <f t="shared" si="1"/>
        <v>1.1000000000000001</v>
      </c>
    </row>
    <row r="74" spans="1:14" x14ac:dyDescent="0.25">
      <c r="A74" s="25">
        <v>10304</v>
      </c>
      <c r="B74" s="25" t="s">
        <v>2</v>
      </c>
      <c r="C74" s="25" t="str">
        <f>Table2476[[#This Row],[Payment Standard]]</f>
        <v>HPD Exception Payment Standard</v>
      </c>
      <c r="D74" s="26">
        <f>ROUNDDOWN('All ZIPs FMR or SAFMR'!D74*$N74,0)</f>
        <v>1967</v>
      </c>
      <c r="E74" s="26">
        <f>ROUNDDOWN('All ZIPs FMR or SAFMR'!E74*$N74,0)</f>
        <v>2624</v>
      </c>
      <c r="F74" s="26">
        <f>ROUNDDOWN('All ZIPs FMR or SAFMR'!F74*$N74,0)</f>
        <v>2696</v>
      </c>
      <c r="G74" s="26">
        <f>ROUNDDOWN('All ZIPs FMR or SAFMR'!G74*$N74,0)</f>
        <v>3027</v>
      </c>
      <c r="H74" s="26">
        <f>ROUNDDOWN('All ZIPs FMR or SAFMR'!H74*$N74,0)</f>
        <v>3777</v>
      </c>
      <c r="I74" s="26">
        <f>ROUNDDOWN('All ZIPs FMR or SAFMR'!I74*$N74,0)</f>
        <v>4070</v>
      </c>
      <c r="J74" s="26">
        <f>ROUNDDOWN('All ZIPs FMR or SAFMR'!J74*$N74,0)</f>
        <v>4680</v>
      </c>
      <c r="K74" s="26">
        <f>ROUNDDOWN('All ZIPs FMR or SAFMR'!K74*$N74,0)</f>
        <v>5291</v>
      </c>
      <c r="L74" s="26">
        <f>ROUNDDOWN('All ZIPs FMR or SAFMR'!L74*$N74,0)</f>
        <v>5901</v>
      </c>
      <c r="M74" s="26">
        <f>ROUNDDOWN('All ZIPs FMR or SAFMR'!M74*$N74,0)</f>
        <v>6512</v>
      </c>
      <c r="N74" s="35">
        <f t="shared" si="1"/>
        <v>1.1000000000000001</v>
      </c>
    </row>
    <row r="75" spans="1:14" x14ac:dyDescent="0.25">
      <c r="A75" s="25">
        <v>10305</v>
      </c>
      <c r="B75" s="25" t="s">
        <v>2</v>
      </c>
      <c r="C75" s="25" t="str">
        <f>Table2476[[#This Row],[Payment Standard]]</f>
        <v>HPD Exception Payment Standard</v>
      </c>
      <c r="D75" s="26">
        <f>ROUNDDOWN('All ZIPs FMR or SAFMR'!D75*$N75,0)</f>
        <v>1967</v>
      </c>
      <c r="E75" s="26">
        <f>ROUNDDOWN('All ZIPs FMR or SAFMR'!E75*$N75,0)</f>
        <v>2624</v>
      </c>
      <c r="F75" s="26">
        <f>ROUNDDOWN('All ZIPs FMR or SAFMR'!F75*$N75,0)</f>
        <v>2696</v>
      </c>
      <c r="G75" s="26">
        <f>ROUNDDOWN('All ZIPs FMR or SAFMR'!G75*$N75,0)</f>
        <v>3027</v>
      </c>
      <c r="H75" s="26">
        <f>ROUNDDOWN('All ZIPs FMR or SAFMR'!H75*$N75,0)</f>
        <v>3777</v>
      </c>
      <c r="I75" s="26">
        <f>ROUNDDOWN('All ZIPs FMR or SAFMR'!I75*$N75,0)</f>
        <v>4070</v>
      </c>
      <c r="J75" s="26">
        <f>ROUNDDOWN('All ZIPs FMR or SAFMR'!J75*$N75,0)</f>
        <v>4680</v>
      </c>
      <c r="K75" s="26">
        <f>ROUNDDOWN('All ZIPs FMR or SAFMR'!K75*$N75,0)</f>
        <v>5291</v>
      </c>
      <c r="L75" s="26">
        <f>ROUNDDOWN('All ZIPs FMR or SAFMR'!L75*$N75,0)</f>
        <v>5901</v>
      </c>
      <c r="M75" s="26">
        <f>ROUNDDOWN('All ZIPs FMR or SAFMR'!M75*$N75,0)</f>
        <v>6512</v>
      </c>
      <c r="N75" s="35">
        <f t="shared" si="1"/>
        <v>1.1000000000000001</v>
      </c>
    </row>
    <row r="76" spans="1:14" x14ac:dyDescent="0.25">
      <c r="A76" s="25">
        <v>10306</v>
      </c>
      <c r="B76" s="25" t="s">
        <v>2</v>
      </c>
      <c r="C76" s="25" t="str">
        <f>Table2476[[#This Row],[Payment Standard]]</f>
        <v>HPD Exception Payment Standard</v>
      </c>
      <c r="D76" s="26">
        <f>ROUNDDOWN('All ZIPs FMR or SAFMR'!D76*$N76,0)</f>
        <v>1967</v>
      </c>
      <c r="E76" s="26">
        <f>ROUNDDOWN('All ZIPs FMR or SAFMR'!E76*$N76,0)</f>
        <v>2624</v>
      </c>
      <c r="F76" s="26">
        <f>ROUNDDOWN('All ZIPs FMR or SAFMR'!F76*$N76,0)</f>
        <v>2696</v>
      </c>
      <c r="G76" s="26">
        <f>ROUNDDOWN('All ZIPs FMR or SAFMR'!G76*$N76,0)</f>
        <v>3027</v>
      </c>
      <c r="H76" s="26">
        <f>ROUNDDOWN('All ZIPs FMR or SAFMR'!H76*$N76,0)</f>
        <v>3777</v>
      </c>
      <c r="I76" s="26">
        <f>ROUNDDOWN('All ZIPs FMR or SAFMR'!I76*$N76,0)</f>
        <v>4070</v>
      </c>
      <c r="J76" s="26">
        <f>ROUNDDOWN('All ZIPs FMR or SAFMR'!J76*$N76,0)</f>
        <v>4680</v>
      </c>
      <c r="K76" s="26">
        <f>ROUNDDOWN('All ZIPs FMR or SAFMR'!K76*$N76,0)</f>
        <v>5291</v>
      </c>
      <c r="L76" s="26">
        <f>ROUNDDOWN('All ZIPs FMR or SAFMR'!L76*$N76,0)</f>
        <v>5901</v>
      </c>
      <c r="M76" s="26">
        <f>ROUNDDOWN('All ZIPs FMR or SAFMR'!M76*$N76,0)</f>
        <v>6512</v>
      </c>
      <c r="N76" s="35">
        <f t="shared" si="1"/>
        <v>1.1000000000000001</v>
      </c>
    </row>
    <row r="77" spans="1:14" x14ac:dyDescent="0.25">
      <c r="A77" s="25">
        <v>10307</v>
      </c>
      <c r="B77" s="25" t="s">
        <v>2</v>
      </c>
      <c r="C77" s="25" t="str">
        <f>Table2476[[#This Row],[Payment Standard]]</f>
        <v>HPD Exception Payment Standard</v>
      </c>
      <c r="D77" s="26">
        <f>ROUNDDOWN('All ZIPs FMR or SAFMR'!D77*$N77,0)</f>
        <v>1967</v>
      </c>
      <c r="E77" s="26">
        <f>ROUNDDOWN('All ZIPs FMR or SAFMR'!E77*$N77,0)</f>
        <v>2624</v>
      </c>
      <c r="F77" s="26">
        <f>ROUNDDOWN('All ZIPs FMR or SAFMR'!F77*$N77,0)</f>
        <v>2696</v>
      </c>
      <c r="G77" s="26">
        <f>ROUNDDOWN('All ZIPs FMR or SAFMR'!G77*$N77,0)</f>
        <v>3027</v>
      </c>
      <c r="H77" s="26">
        <f>ROUNDDOWN('All ZIPs FMR or SAFMR'!H77*$N77,0)</f>
        <v>3777</v>
      </c>
      <c r="I77" s="26">
        <f>ROUNDDOWN('All ZIPs FMR or SAFMR'!I77*$N77,0)</f>
        <v>4070</v>
      </c>
      <c r="J77" s="26">
        <f>ROUNDDOWN('All ZIPs FMR or SAFMR'!J77*$N77,0)</f>
        <v>4680</v>
      </c>
      <c r="K77" s="26">
        <f>ROUNDDOWN('All ZIPs FMR or SAFMR'!K77*$N77,0)</f>
        <v>5291</v>
      </c>
      <c r="L77" s="26">
        <f>ROUNDDOWN('All ZIPs FMR or SAFMR'!L77*$N77,0)</f>
        <v>5901</v>
      </c>
      <c r="M77" s="26">
        <f>ROUNDDOWN('All ZIPs FMR or SAFMR'!M77*$N77,0)</f>
        <v>6512</v>
      </c>
      <c r="N77" s="35">
        <f t="shared" si="1"/>
        <v>1.1000000000000001</v>
      </c>
    </row>
    <row r="78" spans="1:14" x14ac:dyDescent="0.25">
      <c r="A78" s="25">
        <v>10308</v>
      </c>
      <c r="B78" s="25" t="s">
        <v>2</v>
      </c>
      <c r="C78" s="25" t="str">
        <f>Table2476[[#This Row],[Payment Standard]]</f>
        <v>Exception Payment Standard</v>
      </c>
      <c r="D78" s="26">
        <f>ROUNDDOWN('All ZIPs FMR or SAFMR'!D78*$N78,0)</f>
        <v>2112</v>
      </c>
      <c r="E78" s="26">
        <f>ROUNDDOWN('All ZIPs FMR or SAFMR'!E78*$N78,0)</f>
        <v>2816</v>
      </c>
      <c r="F78" s="26">
        <f>ROUNDDOWN('All ZIPs FMR or SAFMR'!F78*$N78,0)</f>
        <v>2893</v>
      </c>
      <c r="G78" s="26">
        <f>ROUNDDOWN('All ZIPs FMR or SAFMR'!G78*$N78,0)</f>
        <v>3245</v>
      </c>
      <c r="H78" s="26">
        <f>ROUNDDOWN('All ZIPs FMR or SAFMR'!H78*$N78,0)</f>
        <v>4048</v>
      </c>
      <c r="I78" s="26">
        <f>ROUNDDOWN('All ZIPs FMR or SAFMR'!I78*$N78,0)</f>
        <v>4367</v>
      </c>
      <c r="J78" s="26">
        <f>ROUNDDOWN('All ZIPs FMR or SAFMR'!J78*$N78,0)</f>
        <v>5022</v>
      </c>
      <c r="K78" s="26">
        <f>ROUNDDOWN('All ZIPs FMR or SAFMR'!K78*$N78,0)</f>
        <v>5677</v>
      </c>
      <c r="L78" s="26">
        <f>ROUNDDOWN('All ZIPs FMR or SAFMR'!L78*$N78,0)</f>
        <v>6332</v>
      </c>
      <c r="M78" s="26">
        <f>ROUNDDOWN('All ZIPs FMR or SAFMR'!M78*$N78,0)</f>
        <v>6987</v>
      </c>
      <c r="N78" s="35">
        <f t="shared" si="1"/>
        <v>1.1000000000000001</v>
      </c>
    </row>
    <row r="79" spans="1:14" x14ac:dyDescent="0.25">
      <c r="A79" s="25">
        <v>10309</v>
      </c>
      <c r="B79" s="25" t="s">
        <v>2</v>
      </c>
      <c r="C79" s="25" t="str">
        <f>Table2476[[#This Row],[Payment Standard]]</f>
        <v>Exception Payment Standard</v>
      </c>
      <c r="D79" s="26">
        <f>ROUNDDOWN('All ZIPs FMR or SAFMR'!D79*$N79,0)</f>
        <v>2136</v>
      </c>
      <c r="E79" s="26">
        <f>ROUNDDOWN('All ZIPs FMR or SAFMR'!E79*$N79,0)</f>
        <v>2849</v>
      </c>
      <c r="F79" s="26">
        <f>ROUNDDOWN('All ZIPs FMR or SAFMR'!F79*$N79,0)</f>
        <v>2926</v>
      </c>
      <c r="G79" s="26">
        <f>ROUNDDOWN('All ZIPs FMR or SAFMR'!G79*$N79,0)</f>
        <v>3289</v>
      </c>
      <c r="H79" s="26">
        <f>ROUNDDOWN('All ZIPs FMR or SAFMR'!H79*$N79,0)</f>
        <v>4103</v>
      </c>
      <c r="I79" s="26">
        <f>ROUNDDOWN('All ZIPs FMR or SAFMR'!I79*$N79,0)</f>
        <v>4422</v>
      </c>
      <c r="J79" s="26">
        <f>ROUNDDOWN('All ZIPs FMR or SAFMR'!J79*$N79,0)</f>
        <v>5085</v>
      </c>
      <c r="K79" s="26">
        <f>ROUNDDOWN('All ZIPs FMR or SAFMR'!K79*$N79,0)</f>
        <v>5748</v>
      </c>
      <c r="L79" s="26">
        <f>ROUNDDOWN('All ZIPs FMR or SAFMR'!L79*$N79,0)</f>
        <v>6411</v>
      </c>
      <c r="M79" s="26">
        <f>ROUNDDOWN('All ZIPs FMR or SAFMR'!M79*$N79,0)</f>
        <v>7075</v>
      </c>
      <c r="N79" s="35">
        <f t="shared" si="1"/>
        <v>1.1000000000000001</v>
      </c>
    </row>
    <row r="80" spans="1:14" x14ac:dyDescent="0.25">
      <c r="A80" s="25">
        <v>10310</v>
      </c>
      <c r="B80" s="25"/>
      <c r="C80" s="25" t="str">
        <f>Table2476[[#This Row],[Payment Standard]]</f>
        <v>Payment Standard</v>
      </c>
      <c r="D80" s="26">
        <f>ROUNDDOWN('All ZIPs FMR or SAFMR'!D80*$N80,0)</f>
        <v>1967</v>
      </c>
      <c r="E80" s="26">
        <f>ROUNDDOWN('All ZIPs FMR or SAFMR'!E80*$N80,0)</f>
        <v>2624</v>
      </c>
      <c r="F80" s="26">
        <f>ROUNDDOWN('All ZIPs FMR or SAFMR'!F80*$N80,0)</f>
        <v>2696</v>
      </c>
      <c r="G80" s="26">
        <f>ROUNDDOWN('All ZIPs FMR or SAFMR'!G80*$N80,0)</f>
        <v>3027</v>
      </c>
      <c r="H80" s="26">
        <f>ROUNDDOWN('All ZIPs FMR or SAFMR'!H80*$N80,0)</f>
        <v>3777</v>
      </c>
      <c r="I80" s="26">
        <f>ROUNDDOWN('All ZIPs FMR or SAFMR'!I80*$N80,0)</f>
        <v>4070</v>
      </c>
      <c r="J80" s="26">
        <f>ROUNDDOWN('All ZIPs FMR or SAFMR'!J80*$N80,0)</f>
        <v>4680</v>
      </c>
      <c r="K80" s="26">
        <f>ROUNDDOWN('All ZIPs FMR or SAFMR'!K80*$N80,0)</f>
        <v>5291</v>
      </c>
      <c r="L80" s="26">
        <f>ROUNDDOWN('All ZIPs FMR or SAFMR'!L80*$N80,0)</f>
        <v>5901</v>
      </c>
      <c r="M80" s="26">
        <f>ROUNDDOWN('All ZIPs FMR or SAFMR'!M80*$N80,0)</f>
        <v>6512</v>
      </c>
      <c r="N80" s="35">
        <f t="shared" si="1"/>
        <v>1.1000000000000001</v>
      </c>
    </row>
    <row r="81" spans="1:14" x14ac:dyDescent="0.25">
      <c r="A81" s="25">
        <v>10311</v>
      </c>
      <c r="B81" s="25"/>
      <c r="C81" s="25" t="str">
        <f>Table2476[[#This Row],[Payment Standard]]</f>
        <v>Payment Standard</v>
      </c>
      <c r="D81" s="26">
        <f>ROUNDDOWN('All ZIPs FMR or SAFMR'!D81*$N81,0)</f>
        <v>1967</v>
      </c>
      <c r="E81" s="26">
        <f>ROUNDDOWN('All ZIPs FMR or SAFMR'!E81*$N81,0)</f>
        <v>2624</v>
      </c>
      <c r="F81" s="26">
        <f>ROUNDDOWN('All ZIPs FMR or SAFMR'!F81*$N81,0)</f>
        <v>2696</v>
      </c>
      <c r="G81" s="26">
        <f>ROUNDDOWN('All ZIPs FMR or SAFMR'!G81*$N81,0)</f>
        <v>3027</v>
      </c>
      <c r="H81" s="26">
        <f>ROUNDDOWN('All ZIPs FMR or SAFMR'!H81*$N81,0)</f>
        <v>3777</v>
      </c>
      <c r="I81" s="26">
        <f>ROUNDDOWN('All ZIPs FMR or SAFMR'!I81*$N81,0)</f>
        <v>4070</v>
      </c>
      <c r="J81" s="26">
        <f>ROUNDDOWN('All ZIPs FMR or SAFMR'!J81*$N81,0)</f>
        <v>4680</v>
      </c>
      <c r="K81" s="26">
        <f>ROUNDDOWN('All ZIPs FMR or SAFMR'!K81*$N81,0)</f>
        <v>5291</v>
      </c>
      <c r="L81" s="26">
        <f>ROUNDDOWN('All ZIPs FMR or SAFMR'!L81*$N81,0)</f>
        <v>5901</v>
      </c>
      <c r="M81" s="26">
        <f>ROUNDDOWN('All ZIPs FMR or SAFMR'!M81*$N81,0)</f>
        <v>6512</v>
      </c>
      <c r="N81" s="35">
        <f t="shared" si="1"/>
        <v>1.1000000000000001</v>
      </c>
    </row>
    <row r="82" spans="1:14" x14ac:dyDescent="0.25">
      <c r="A82" s="25">
        <v>10312</v>
      </c>
      <c r="B82" s="25" t="s">
        <v>2</v>
      </c>
      <c r="C82" s="25" t="str">
        <f>Table2476[[#This Row],[Payment Standard]]</f>
        <v>HPD Exception Payment Standard</v>
      </c>
      <c r="D82" s="26">
        <f>ROUNDDOWN('All ZIPs FMR or SAFMR'!D82*$N82,0)</f>
        <v>1967</v>
      </c>
      <c r="E82" s="26">
        <f>ROUNDDOWN('All ZIPs FMR or SAFMR'!E82*$N82,0)</f>
        <v>2624</v>
      </c>
      <c r="F82" s="26">
        <f>ROUNDDOWN('All ZIPs FMR or SAFMR'!F82*$N82,0)</f>
        <v>2696</v>
      </c>
      <c r="G82" s="26">
        <f>ROUNDDOWN('All ZIPs FMR or SAFMR'!G82*$N82,0)</f>
        <v>3027</v>
      </c>
      <c r="H82" s="26">
        <f>ROUNDDOWN('All ZIPs FMR or SAFMR'!H82*$N82,0)</f>
        <v>3777</v>
      </c>
      <c r="I82" s="26">
        <f>ROUNDDOWN('All ZIPs FMR or SAFMR'!I82*$N82,0)</f>
        <v>4070</v>
      </c>
      <c r="J82" s="26">
        <f>ROUNDDOWN('All ZIPs FMR or SAFMR'!J82*$N82,0)</f>
        <v>4680</v>
      </c>
      <c r="K82" s="26">
        <f>ROUNDDOWN('All ZIPs FMR or SAFMR'!K82*$N82,0)</f>
        <v>5291</v>
      </c>
      <c r="L82" s="26">
        <f>ROUNDDOWN('All ZIPs FMR or SAFMR'!L82*$N82,0)</f>
        <v>5901</v>
      </c>
      <c r="M82" s="26">
        <f>ROUNDDOWN('All ZIPs FMR or SAFMR'!M82*$N82,0)</f>
        <v>6512</v>
      </c>
      <c r="N82" s="35">
        <f t="shared" si="1"/>
        <v>1.1000000000000001</v>
      </c>
    </row>
    <row r="83" spans="1:14" x14ac:dyDescent="0.25">
      <c r="A83" s="25">
        <v>10314</v>
      </c>
      <c r="B83" s="25" t="s">
        <v>2</v>
      </c>
      <c r="C83" s="25" t="str">
        <f>Table2476[[#This Row],[Payment Standard]]</f>
        <v>HPD Exception Payment Standard</v>
      </c>
      <c r="D83" s="26">
        <f>ROUNDDOWN('All ZIPs FMR or SAFMR'!D83*$N83,0)</f>
        <v>1967</v>
      </c>
      <c r="E83" s="26">
        <f>ROUNDDOWN('All ZIPs FMR or SAFMR'!E83*$N83,0)</f>
        <v>2624</v>
      </c>
      <c r="F83" s="26">
        <f>ROUNDDOWN('All ZIPs FMR or SAFMR'!F83*$N83,0)</f>
        <v>2696</v>
      </c>
      <c r="G83" s="26">
        <f>ROUNDDOWN('All ZIPs FMR or SAFMR'!G83*$N83,0)</f>
        <v>3027</v>
      </c>
      <c r="H83" s="26">
        <f>ROUNDDOWN('All ZIPs FMR or SAFMR'!H83*$N83,0)</f>
        <v>3777</v>
      </c>
      <c r="I83" s="26">
        <f>ROUNDDOWN('All ZIPs FMR or SAFMR'!I83*$N83,0)</f>
        <v>4070</v>
      </c>
      <c r="J83" s="26">
        <f>ROUNDDOWN('All ZIPs FMR or SAFMR'!J83*$N83,0)</f>
        <v>4680</v>
      </c>
      <c r="K83" s="26">
        <f>ROUNDDOWN('All ZIPs FMR or SAFMR'!K83*$N83,0)</f>
        <v>5291</v>
      </c>
      <c r="L83" s="26">
        <f>ROUNDDOWN('All ZIPs FMR or SAFMR'!L83*$N83,0)</f>
        <v>5901</v>
      </c>
      <c r="M83" s="26">
        <f>ROUNDDOWN('All ZIPs FMR or SAFMR'!M83*$N83,0)</f>
        <v>6512</v>
      </c>
      <c r="N83" s="35">
        <f t="shared" si="1"/>
        <v>1.1000000000000001</v>
      </c>
    </row>
    <row r="84" spans="1:14" x14ac:dyDescent="0.25">
      <c r="A84" s="25">
        <v>10451</v>
      </c>
      <c r="B84" s="25"/>
      <c r="C84" s="25" t="str">
        <f>Table2476[[#This Row],[Payment Standard]]</f>
        <v>Payment Standard</v>
      </c>
      <c r="D84" s="26">
        <f>ROUNDDOWN('All ZIPs FMR or SAFMR'!D84*$N84,0)</f>
        <v>1967</v>
      </c>
      <c r="E84" s="26">
        <f>ROUNDDOWN('All ZIPs FMR or SAFMR'!E84*$N84,0)</f>
        <v>2624</v>
      </c>
      <c r="F84" s="26">
        <f>ROUNDDOWN('All ZIPs FMR or SAFMR'!F84*$N84,0)</f>
        <v>2696</v>
      </c>
      <c r="G84" s="26">
        <f>ROUNDDOWN('All ZIPs FMR or SAFMR'!G84*$N84,0)</f>
        <v>3027</v>
      </c>
      <c r="H84" s="26">
        <f>ROUNDDOWN('All ZIPs FMR or SAFMR'!H84*$N84,0)</f>
        <v>3777</v>
      </c>
      <c r="I84" s="26">
        <f>ROUNDDOWN('All ZIPs FMR or SAFMR'!I84*$N84,0)</f>
        <v>4070</v>
      </c>
      <c r="J84" s="26">
        <f>ROUNDDOWN('All ZIPs FMR or SAFMR'!J84*$N84,0)</f>
        <v>4680</v>
      </c>
      <c r="K84" s="26">
        <f>ROUNDDOWN('All ZIPs FMR or SAFMR'!K84*$N84,0)</f>
        <v>5291</v>
      </c>
      <c r="L84" s="26">
        <f>ROUNDDOWN('All ZIPs FMR or SAFMR'!L84*$N84,0)</f>
        <v>5901</v>
      </c>
      <c r="M84" s="26">
        <f>ROUNDDOWN('All ZIPs FMR or SAFMR'!M84*$N84,0)</f>
        <v>6512</v>
      </c>
      <c r="N84" s="35">
        <f t="shared" si="1"/>
        <v>1.1000000000000001</v>
      </c>
    </row>
    <row r="85" spans="1:14" x14ac:dyDescent="0.25">
      <c r="A85" s="25">
        <v>10452</v>
      </c>
      <c r="B85" s="25"/>
      <c r="C85" s="25" t="str">
        <f>Table2476[[#This Row],[Payment Standard]]</f>
        <v>Payment Standard</v>
      </c>
      <c r="D85" s="26">
        <f>ROUNDDOWN('All ZIPs FMR or SAFMR'!D85*$N85,0)</f>
        <v>1967</v>
      </c>
      <c r="E85" s="26">
        <f>ROUNDDOWN('All ZIPs FMR or SAFMR'!E85*$N85,0)</f>
        <v>2624</v>
      </c>
      <c r="F85" s="26">
        <f>ROUNDDOWN('All ZIPs FMR or SAFMR'!F85*$N85,0)</f>
        <v>2696</v>
      </c>
      <c r="G85" s="26">
        <f>ROUNDDOWN('All ZIPs FMR or SAFMR'!G85*$N85,0)</f>
        <v>3027</v>
      </c>
      <c r="H85" s="26">
        <f>ROUNDDOWN('All ZIPs FMR or SAFMR'!H85*$N85,0)</f>
        <v>3777</v>
      </c>
      <c r="I85" s="26">
        <f>ROUNDDOWN('All ZIPs FMR or SAFMR'!I85*$N85,0)</f>
        <v>4070</v>
      </c>
      <c r="J85" s="26">
        <f>ROUNDDOWN('All ZIPs FMR or SAFMR'!J85*$N85,0)</f>
        <v>4680</v>
      </c>
      <c r="K85" s="26">
        <f>ROUNDDOWN('All ZIPs FMR or SAFMR'!K85*$N85,0)</f>
        <v>5291</v>
      </c>
      <c r="L85" s="26">
        <f>ROUNDDOWN('All ZIPs FMR or SAFMR'!L85*$N85,0)</f>
        <v>5901</v>
      </c>
      <c r="M85" s="26">
        <f>ROUNDDOWN('All ZIPs FMR or SAFMR'!M85*$N85,0)</f>
        <v>6512</v>
      </c>
      <c r="N85" s="35">
        <f t="shared" si="1"/>
        <v>1.1000000000000001</v>
      </c>
    </row>
    <row r="86" spans="1:14" x14ac:dyDescent="0.25">
      <c r="A86" s="25">
        <v>10453</v>
      </c>
      <c r="B86" s="25"/>
      <c r="C86" s="25" t="str">
        <f>Table2476[[#This Row],[Payment Standard]]</f>
        <v>Payment Standard</v>
      </c>
      <c r="D86" s="26">
        <f>ROUNDDOWN('All ZIPs FMR or SAFMR'!D86*$N86,0)</f>
        <v>1967</v>
      </c>
      <c r="E86" s="26">
        <f>ROUNDDOWN('All ZIPs FMR or SAFMR'!E86*$N86,0)</f>
        <v>2624</v>
      </c>
      <c r="F86" s="26">
        <f>ROUNDDOWN('All ZIPs FMR or SAFMR'!F86*$N86,0)</f>
        <v>2696</v>
      </c>
      <c r="G86" s="26">
        <f>ROUNDDOWN('All ZIPs FMR or SAFMR'!G86*$N86,0)</f>
        <v>3027</v>
      </c>
      <c r="H86" s="26">
        <f>ROUNDDOWN('All ZIPs FMR or SAFMR'!H86*$N86,0)</f>
        <v>3777</v>
      </c>
      <c r="I86" s="26">
        <f>ROUNDDOWN('All ZIPs FMR or SAFMR'!I86*$N86,0)</f>
        <v>4070</v>
      </c>
      <c r="J86" s="26">
        <f>ROUNDDOWN('All ZIPs FMR or SAFMR'!J86*$N86,0)</f>
        <v>4680</v>
      </c>
      <c r="K86" s="26">
        <f>ROUNDDOWN('All ZIPs FMR or SAFMR'!K86*$N86,0)</f>
        <v>5291</v>
      </c>
      <c r="L86" s="26">
        <f>ROUNDDOWN('All ZIPs FMR or SAFMR'!L86*$N86,0)</f>
        <v>5901</v>
      </c>
      <c r="M86" s="26">
        <f>ROUNDDOWN('All ZIPs FMR or SAFMR'!M86*$N86,0)</f>
        <v>6512</v>
      </c>
      <c r="N86" s="35">
        <f t="shared" si="1"/>
        <v>1.1000000000000001</v>
      </c>
    </row>
    <row r="87" spans="1:14" x14ac:dyDescent="0.25">
      <c r="A87" s="25">
        <v>10454</v>
      </c>
      <c r="B87" s="25"/>
      <c r="C87" s="25" t="str">
        <f>Table2476[[#This Row],[Payment Standard]]</f>
        <v>Payment Standard</v>
      </c>
      <c r="D87" s="26">
        <f>ROUNDDOWN('All ZIPs FMR or SAFMR'!D87*$N87,0)</f>
        <v>1967</v>
      </c>
      <c r="E87" s="26">
        <f>ROUNDDOWN('All ZIPs FMR or SAFMR'!E87*$N87,0)</f>
        <v>2624</v>
      </c>
      <c r="F87" s="26">
        <f>ROUNDDOWN('All ZIPs FMR or SAFMR'!F87*$N87,0)</f>
        <v>2696</v>
      </c>
      <c r="G87" s="26">
        <f>ROUNDDOWN('All ZIPs FMR or SAFMR'!G87*$N87,0)</f>
        <v>3027</v>
      </c>
      <c r="H87" s="26">
        <f>ROUNDDOWN('All ZIPs FMR or SAFMR'!H87*$N87,0)</f>
        <v>3777</v>
      </c>
      <c r="I87" s="26">
        <f>ROUNDDOWN('All ZIPs FMR or SAFMR'!I87*$N87,0)</f>
        <v>4070</v>
      </c>
      <c r="J87" s="26">
        <f>ROUNDDOWN('All ZIPs FMR or SAFMR'!J87*$N87,0)</f>
        <v>4680</v>
      </c>
      <c r="K87" s="26">
        <f>ROUNDDOWN('All ZIPs FMR or SAFMR'!K87*$N87,0)</f>
        <v>5291</v>
      </c>
      <c r="L87" s="26">
        <f>ROUNDDOWN('All ZIPs FMR or SAFMR'!L87*$N87,0)</f>
        <v>5901</v>
      </c>
      <c r="M87" s="26">
        <f>ROUNDDOWN('All ZIPs FMR or SAFMR'!M87*$N87,0)</f>
        <v>6512</v>
      </c>
      <c r="N87" s="35">
        <f t="shared" si="1"/>
        <v>1.1000000000000001</v>
      </c>
    </row>
    <row r="88" spans="1:14" x14ac:dyDescent="0.25">
      <c r="A88" s="25">
        <v>10455</v>
      </c>
      <c r="B88" s="25"/>
      <c r="C88" s="25" t="str">
        <f>Table2476[[#This Row],[Payment Standard]]</f>
        <v>Payment Standard</v>
      </c>
      <c r="D88" s="26">
        <f>ROUNDDOWN('All ZIPs FMR or SAFMR'!D88*$N88,0)</f>
        <v>1967</v>
      </c>
      <c r="E88" s="26">
        <f>ROUNDDOWN('All ZIPs FMR or SAFMR'!E88*$N88,0)</f>
        <v>2624</v>
      </c>
      <c r="F88" s="26">
        <f>ROUNDDOWN('All ZIPs FMR or SAFMR'!F88*$N88,0)</f>
        <v>2696</v>
      </c>
      <c r="G88" s="26">
        <f>ROUNDDOWN('All ZIPs FMR or SAFMR'!G88*$N88,0)</f>
        <v>3027</v>
      </c>
      <c r="H88" s="26">
        <f>ROUNDDOWN('All ZIPs FMR or SAFMR'!H88*$N88,0)</f>
        <v>3777</v>
      </c>
      <c r="I88" s="26">
        <f>ROUNDDOWN('All ZIPs FMR or SAFMR'!I88*$N88,0)</f>
        <v>4070</v>
      </c>
      <c r="J88" s="26">
        <f>ROUNDDOWN('All ZIPs FMR or SAFMR'!J88*$N88,0)</f>
        <v>4680</v>
      </c>
      <c r="K88" s="26">
        <f>ROUNDDOWN('All ZIPs FMR or SAFMR'!K88*$N88,0)</f>
        <v>5291</v>
      </c>
      <c r="L88" s="26">
        <f>ROUNDDOWN('All ZIPs FMR or SAFMR'!L88*$N88,0)</f>
        <v>5901</v>
      </c>
      <c r="M88" s="26">
        <f>ROUNDDOWN('All ZIPs FMR or SAFMR'!M88*$N88,0)</f>
        <v>6512</v>
      </c>
      <c r="N88" s="35">
        <f t="shared" si="1"/>
        <v>1.1000000000000001</v>
      </c>
    </row>
    <row r="89" spans="1:14" x14ac:dyDescent="0.25">
      <c r="A89" s="25">
        <v>10456</v>
      </c>
      <c r="B89" s="25"/>
      <c r="C89" s="25" t="str">
        <f>Table2476[[#This Row],[Payment Standard]]</f>
        <v>Payment Standard</v>
      </c>
      <c r="D89" s="26">
        <f>ROUNDDOWN('All ZIPs FMR or SAFMR'!D89*$N89,0)</f>
        <v>1967</v>
      </c>
      <c r="E89" s="26">
        <f>ROUNDDOWN('All ZIPs FMR or SAFMR'!E89*$N89,0)</f>
        <v>2624</v>
      </c>
      <c r="F89" s="26">
        <f>ROUNDDOWN('All ZIPs FMR or SAFMR'!F89*$N89,0)</f>
        <v>2696</v>
      </c>
      <c r="G89" s="26">
        <f>ROUNDDOWN('All ZIPs FMR or SAFMR'!G89*$N89,0)</f>
        <v>3027</v>
      </c>
      <c r="H89" s="26">
        <f>ROUNDDOWN('All ZIPs FMR or SAFMR'!H89*$N89,0)</f>
        <v>3777</v>
      </c>
      <c r="I89" s="26">
        <f>ROUNDDOWN('All ZIPs FMR or SAFMR'!I89*$N89,0)</f>
        <v>4070</v>
      </c>
      <c r="J89" s="26">
        <f>ROUNDDOWN('All ZIPs FMR or SAFMR'!J89*$N89,0)</f>
        <v>4680</v>
      </c>
      <c r="K89" s="26">
        <f>ROUNDDOWN('All ZIPs FMR or SAFMR'!K89*$N89,0)</f>
        <v>5291</v>
      </c>
      <c r="L89" s="26">
        <f>ROUNDDOWN('All ZIPs FMR or SAFMR'!L89*$N89,0)</f>
        <v>5901</v>
      </c>
      <c r="M89" s="26">
        <f>ROUNDDOWN('All ZIPs FMR or SAFMR'!M89*$N89,0)</f>
        <v>6512</v>
      </c>
      <c r="N89" s="35">
        <f t="shared" si="1"/>
        <v>1.1000000000000001</v>
      </c>
    </row>
    <row r="90" spans="1:14" x14ac:dyDescent="0.25">
      <c r="A90" s="25">
        <v>10457</v>
      </c>
      <c r="B90" s="25"/>
      <c r="C90" s="25" t="str">
        <f>Table2476[[#This Row],[Payment Standard]]</f>
        <v>Payment Standard</v>
      </c>
      <c r="D90" s="26">
        <f>ROUNDDOWN('All ZIPs FMR or SAFMR'!D90*$N90,0)</f>
        <v>1967</v>
      </c>
      <c r="E90" s="26">
        <f>ROUNDDOWN('All ZIPs FMR or SAFMR'!E90*$N90,0)</f>
        <v>2624</v>
      </c>
      <c r="F90" s="26">
        <f>ROUNDDOWN('All ZIPs FMR or SAFMR'!F90*$N90,0)</f>
        <v>2696</v>
      </c>
      <c r="G90" s="26">
        <f>ROUNDDOWN('All ZIPs FMR or SAFMR'!G90*$N90,0)</f>
        <v>3027</v>
      </c>
      <c r="H90" s="26">
        <f>ROUNDDOWN('All ZIPs FMR or SAFMR'!H90*$N90,0)</f>
        <v>3777</v>
      </c>
      <c r="I90" s="26">
        <f>ROUNDDOWN('All ZIPs FMR or SAFMR'!I90*$N90,0)</f>
        <v>4070</v>
      </c>
      <c r="J90" s="26">
        <f>ROUNDDOWN('All ZIPs FMR or SAFMR'!J90*$N90,0)</f>
        <v>4680</v>
      </c>
      <c r="K90" s="26">
        <f>ROUNDDOWN('All ZIPs FMR or SAFMR'!K90*$N90,0)</f>
        <v>5291</v>
      </c>
      <c r="L90" s="26">
        <f>ROUNDDOWN('All ZIPs FMR or SAFMR'!L90*$N90,0)</f>
        <v>5901</v>
      </c>
      <c r="M90" s="26">
        <f>ROUNDDOWN('All ZIPs FMR or SAFMR'!M90*$N90,0)</f>
        <v>6512</v>
      </c>
      <c r="N90" s="35">
        <f t="shared" si="1"/>
        <v>1.1000000000000001</v>
      </c>
    </row>
    <row r="91" spans="1:14" x14ac:dyDescent="0.25">
      <c r="A91" s="25">
        <v>10458</v>
      </c>
      <c r="B91" s="25"/>
      <c r="C91" s="25" t="str">
        <f>Table2476[[#This Row],[Payment Standard]]</f>
        <v>Payment Standard</v>
      </c>
      <c r="D91" s="26">
        <f>ROUNDDOWN('All ZIPs FMR or SAFMR'!D91*$N91,0)</f>
        <v>1967</v>
      </c>
      <c r="E91" s="26">
        <f>ROUNDDOWN('All ZIPs FMR or SAFMR'!E91*$N91,0)</f>
        <v>2624</v>
      </c>
      <c r="F91" s="26">
        <f>ROUNDDOWN('All ZIPs FMR or SAFMR'!F91*$N91,0)</f>
        <v>2696</v>
      </c>
      <c r="G91" s="26">
        <f>ROUNDDOWN('All ZIPs FMR or SAFMR'!G91*$N91,0)</f>
        <v>3027</v>
      </c>
      <c r="H91" s="26">
        <f>ROUNDDOWN('All ZIPs FMR or SAFMR'!H91*$N91,0)</f>
        <v>3777</v>
      </c>
      <c r="I91" s="26">
        <f>ROUNDDOWN('All ZIPs FMR or SAFMR'!I91*$N91,0)</f>
        <v>4070</v>
      </c>
      <c r="J91" s="26">
        <f>ROUNDDOWN('All ZIPs FMR or SAFMR'!J91*$N91,0)</f>
        <v>4680</v>
      </c>
      <c r="K91" s="26">
        <f>ROUNDDOWN('All ZIPs FMR or SAFMR'!K91*$N91,0)</f>
        <v>5291</v>
      </c>
      <c r="L91" s="26">
        <f>ROUNDDOWN('All ZIPs FMR or SAFMR'!L91*$N91,0)</f>
        <v>5901</v>
      </c>
      <c r="M91" s="26">
        <f>ROUNDDOWN('All ZIPs FMR or SAFMR'!M91*$N91,0)</f>
        <v>6512</v>
      </c>
      <c r="N91" s="35">
        <f t="shared" si="1"/>
        <v>1.1000000000000001</v>
      </c>
    </row>
    <row r="92" spans="1:14" x14ac:dyDescent="0.25">
      <c r="A92" s="25">
        <v>10459</v>
      </c>
      <c r="B92" s="25"/>
      <c r="C92" s="25" t="str">
        <f>Table2476[[#This Row],[Payment Standard]]</f>
        <v>Payment Standard</v>
      </c>
      <c r="D92" s="26">
        <f>ROUNDDOWN('All ZIPs FMR or SAFMR'!D92*$N92,0)</f>
        <v>1967</v>
      </c>
      <c r="E92" s="26">
        <f>ROUNDDOWN('All ZIPs FMR or SAFMR'!E92*$N92,0)</f>
        <v>2624</v>
      </c>
      <c r="F92" s="26">
        <f>ROUNDDOWN('All ZIPs FMR or SAFMR'!F92*$N92,0)</f>
        <v>2696</v>
      </c>
      <c r="G92" s="26">
        <f>ROUNDDOWN('All ZIPs FMR or SAFMR'!G92*$N92,0)</f>
        <v>3027</v>
      </c>
      <c r="H92" s="26">
        <f>ROUNDDOWN('All ZIPs FMR or SAFMR'!H92*$N92,0)</f>
        <v>3777</v>
      </c>
      <c r="I92" s="26">
        <f>ROUNDDOWN('All ZIPs FMR or SAFMR'!I92*$N92,0)</f>
        <v>4070</v>
      </c>
      <c r="J92" s="26">
        <f>ROUNDDOWN('All ZIPs FMR or SAFMR'!J92*$N92,0)</f>
        <v>4680</v>
      </c>
      <c r="K92" s="26">
        <f>ROUNDDOWN('All ZIPs FMR or SAFMR'!K92*$N92,0)</f>
        <v>5291</v>
      </c>
      <c r="L92" s="26">
        <f>ROUNDDOWN('All ZIPs FMR or SAFMR'!L92*$N92,0)</f>
        <v>5901</v>
      </c>
      <c r="M92" s="26">
        <f>ROUNDDOWN('All ZIPs FMR or SAFMR'!M92*$N92,0)</f>
        <v>6512</v>
      </c>
      <c r="N92" s="35">
        <f t="shared" si="1"/>
        <v>1.1000000000000001</v>
      </c>
    </row>
    <row r="93" spans="1:14" x14ac:dyDescent="0.25">
      <c r="A93" s="25">
        <v>10460</v>
      </c>
      <c r="B93" s="25"/>
      <c r="C93" s="25" t="str">
        <f>Table2476[[#This Row],[Payment Standard]]</f>
        <v>Payment Standard</v>
      </c>
      <c r="D93" s="26">
        <f>ROUNDDOWN('All ZIPs FMR or SAFMR'!D93*$N93,0)</f>
        <v>1967</v>
      </c>
      <c r="E93" s="26">
        <f>ROUNDDOWN('All ZIPs FMR or SAFMR'!E93*$N93,0)</f>
        <v>2624</v>
      </c>
      <c r="F93" s="26">
        <f>ROUNDDOWN('All ZIPs FMR or SAFMR'!F93*$N93,0)</f>
        <v>2696</v>
      </c>
      <c r="G93" s="26">
        <f>ROUNDDOWN('All ZIPs FMR or SAFMR'!G93*$N93,0)</f>
        <v>3027</v>
      </c>
      <c r="H93" s="26">
        <f>ROUNDDOWN('All ZIPs FMR or SAFMR'!H93*$N93,0)</f>
        <v>3777</v>
      </c>
      <c r="I93" s="26">
        <f>ROUNDDOWN('All ZIPs FMR or SAFMR'!I93*$N93,0)</f>
        <v>4070</v>
      </c>
      <c r="J93" s="26">
        <f>ROUNDDOWN('All ZIPs FMR or SAFMR'!J93*$N93,0)</f>
        <v>4680</v>
      </c>
      <c r="K93" s="26">
        <f>ROUNDDOWN('All ZIPs FMR or SAFMR'!K93*$N93,0)</f>
        <v>5291</v>
      </c>
      <c r="L93" s="26">
        <f>ROUNDDOWN('All ZIPs FMR or SAFMR'!L93*$N93,0)</f>
        <v>5901</v>
      </c>
      <c r="M93" s="26">
        <f>ROUNDDOWN('All ZIPs FMR or SAFMR'!M93*$N93,0)</f>
        <v>6512</v>
      </c>
      <c r="N93" s="35">
        <f t="shared" si="1"/>
        <v>1.1000000000000001</v>
      </c>
    </row>
    <row r="94" spans="1:14" x14ac:dyDescent="0.25">
      <c r="A94" s="25">
        <v>10461</v>
      </c>
      <c r="B94" s="25" t="s">
        <v>2</v>
      </c>
      <c r="C94" s="25" t="str">
        <f>Table2476[[#This Row],[Payment Standard]]</f>
        <v>Exception Payment Standard</v>
      </c>
      <c r="D94" s="26">
        <f>ROUNDDOWN('All ZIPs FMR or SAFMR'!D94*$N94,0)</f>
        <v>2029</v>
      </c>
      <c r="E94" s="26">
        <f>ROUNDDOWN('All ZIPs FMR or SAFMR'!E94*$N94,0)</f>
        <v>2706</v>
      </c>
      <c r="F94" s="26">
        <f>ROUNDDOWN('All ZIPs FMR or SAFMR'!F94*$N94,0)</f>
        <v>2783</v>
      </c>
      <c r="G94" s="26">
        <f>ROUNDDOWN('All ZIPs FMR or SAFMR'!G94*$N94,0)</f>
        <v>3124</v>
      </c>
      <c r="H94" s="26">
        <f>ROUNDDOWN('All ZIPs FMR or SAFMR'!H94*$N94,0)</f>
        <v>3894</v>
      </c>
      <c r="I94" s="26">
        <f>ROUNDDOWN('All ZIPs FMR or SAFMR'!I94*$N94,0)</f>
        <v>4202</v>
      </c>
      <c r="J94" s="26">
        <f>ROUNDDOWN('All ZIPs FMR or SAFMR'!J94*$N94,0)</f>
        <v>4832</v>
      </c>
      <c r="K94" s="26">
        <f>ROUNDDOWN('All ZIPs FMR or SAFMR'!K94*$N94,0)</f>
        <v>5462</v>
      </c>
      <c r="L94" s="26">
        <f>ROUNDDOWN('All ZIPs FMR or SAFMR'!L94*$N94,0)</f>
        <v>6092</v>
      </c>
      <c r="M94" s="26">
        <f>ROUNDDOWN('All ZIPs FMR or SAFMR'!M94*$N94,0)</f>
        <v>6723</v>
      </c>
      <c r="N94" s="35">
        <f t="shared" si="1"/>
        <v>1.1000000000000001</v>
      </c>
    </row>
    <row r="95" spans="1:14" x14ac:dyDescent="0.25">
      <c r="A95" s="25">
        <v>10462</v>
      </c>
      <c r="B95" s="25" t="s">
        <v>2</v>
      </c>
      <c r="C95" s="25" t="str">
        <f>Table2476[[#This Row],[Payment Standard]]</f>
        <v>HPD Exception Payment Standard</v>
      </c>
      <c r="D95" s="26">
        <f>ROUNDDOWN('All ZIPs FMR or SAFMR'!D95*$N95,0)</f>
        <v>1967</v>
      </c>
      <c r="E95" s="26">
        <f>ROUNDDOWN('All ZIPs FMR or SAFMR'!E95*$N95,0)</f>
        <v>2624</v>
      </c>
      <c r="F95" s="26">
        <f>ROUNDDOWN('All ZIPs FMR or SAFMR'!F95*$N95,0)</f>
        <v>2696</v>
      </c>
      <c r="G95" s="26">
        <f>ROUNDDOWN('All ZIPs FMR or SAFMR'!G95*$N95,0)</f>
        <v>3027</v>
      </c>
      <c r="H95" s="26">
        <f>ROUNDDOWN('All ZIPs FMR or SAFMR'!H95*$N95,0)</f>
        <v>3777</v>
      </c>
      <c r="I95" s="26">
        <f>ROUNDDOWN('All ZIPs FMR or SAFMR'!I95*$N95,0)</f>
        <v>4070</v>
      </c>
      <c r="J95" s="26">
        <f>ROUNDDOWN('All ZIPs FMR or SAFMR'!J95*$N95,0)</f>
        <v>4680</v>
      </c>
      <c r="K95" s="26">
        <f>ROUNDDOWN('All ZIPs FMR or SAFMR'!K95*$N95,0)</f>
        <v>5291</v>
      </c>
      <c r="L95" s="26">
        <f>ROUNDDOWN('All ZIPs FMR or SAFMR'!L95*$N95,0)</f>
        <v>5901</v>
      </c>
      <c r="M95" s="26">
        <f>ROUNDDOWN('All ZIPs FMR or SAFMR'!M95*$N95,0)</f>
        <v>6512</v>
      </c>
      <c r="N95" s="35">
        <f t="shared" si="1"/>
        <v>1.1000000000000001</v>
      </c>
    </row>
    <row r="96" spans="1:14" x14ac:dyDescent="0.25">
      <c r="A96" s="25">
        <v>10463</v>
      </c>
      <c r="B96" s="25" t="s">
        <v>2</v>
      </c>
      <c r="C96" s="25" t="str">
        <f>Table2476[[#This Row],[Payment Standard]]</f>
        <v>HPD Exception Payment Standard</v>
      </c>
      <c r="D96" s="26">
        <f>ROUNDDOWN('All ZIPs FMR or SAFMR'!D96*$N96,0)</f>
        <v>1967</v>
      </c>
      <c r="E96" s="26">
        <f>ROUNDDOWN('All ZIPs FMR or SAFMR'!E96*$N96,0)</f>
        <v>2624</v>
      </c>
      <c r="F96" s="26">
        <f>ROUNDDOWN('All ZIPs FMR or SAFMR'!F96*$N96,0)</f>
        <v>2696</v>
      </c>
      <c r="G96" s="26">
        <f>ROUNDDOWN('All ZIPs FMR or SAFMR'!G96*$N96,0)</f>
        <v>3027</v>
      </c>
      <c r="H96" s="26">
        <f>ROUNDDOWN('All ZIPs FMR or SAFMR'!H96*$N96,0)</f>
        <v>3777</v>
      </c>
      <c r="I96" s="26">
        <f>ROUNDDOWN('All ZIPs FMR or SAFMR'!I96*$N96,0)</f>
        <v>4070</v>
      </c>
      <c r="J96" s="26">
        <f>ROUNDDOWN('All ZIPs FMR or SAFMR'!J96*$N96,0)</f>
        <v>4680</v>
      </c>
      <c r="K96" s="26">
        <f>ROUNDDOWN('All ZIPs FMR or SAFMR'!K96*$N96,0)</f>
        <v>5291</v>
      </c>
      <c r="L96" s="26">
        <f>ROUNDDOWN('All ZIPs FMR or SAFMR'!L96*$N96,0)</f>
        <v>5901</v>
      </c>
      <c r="M96" s="26">
        <f>ROUNDDOWN('All ZIPs FMR or SAFMR'!M96*$N96,0)</f>
        <v>6512</v>
      </c>
      <c r="N96" s="35">
        <f t="shared" si="1"/>
        <v>1.1000000000000001</v>
      </c>
    </row>
    <row r="97" spans="1:14" x14ac:dyDescent="0.25">
      <c r="A97" s="25">
        <v>10464</v>
      </c>
      <c r="B97" s="25" t="s">
        <v>2</v>
      </c>
      <c r="C97" s="25" t="str">
        <f>Table2476[[#This Row],[Payment Standard]]</f>
        <v>HPD Exception Payment Standard</v>
      </c>
      <c r="D97" s="26">
        <f>ROUNDDOWN('All ZIPs FMR or SAFMR'!D97*$N97,0)</f>
        <v>1967</v>
      </c>
      <c r="E97" s="26">
        <f>ROUNDDOWN('All ZIPs FMR or SAFMR'!E97*$N97,0)</f>
        <v>2624</v>
      </c>
      <c r="F97" s="26">
        <f>ROUNDDOWN('All ZIPs FMR or SAFMR'!F97*$N97,0)</f>
        <v>2696</v>
      </c>
      <c r="G97" s="26">
        <f>ROUNDDOWN('All ZIPs FMR or SAFMR'!G97*$N97,0)</f>
        <v>3027</v>
      </c>
      <c r="H97" s="26">
        <f>ROUNDDOWN('All ZIPs FMR or SAFMR'!H97*$N97,0)</f>
        <v>3777</v>
      </c>
      <c r="I97" s="26">
        <f>ROUNDDOWN('All ZIPs FMR or SAFMR'!I97*$N97,0)</f>
        <v>4070</v>
      </c>
      <c r="J97" s="26">
        <f>ROUNDDOWN('All ZIPs FMR or SAFMR'!J97*$N97,0)</f>
        <v>4680</v>
      </c>
      <c r="K97" s="26">
        <f>ROUNDDOWN('All ZIPs FMR or SAFMR'!K97*$N97,0)</f>
        <v>5291</v>
      </c>
      <c r="L97" s="26">
        <f>ROUNDDOWN('All ZIPs FMR or SAFMR'!L97*$N97,0)</f>
        <v>5901</v>
      </c>
      <c r="M97" s="26">
        <f>ROUNDDOWN('All ZIPs FMR or SAFMR'!M97*$N97,0)</f>
        <v>6512</v>
      </c>
      <c r="N97" s="35">
        <f t="shared" si="1"/>
        <v>1.1000000000000001</v>
      </c>
    </row>
    <row r="98" spans="1:14" x14ac:dyDescent="0.25">
      <c r="A98" s="25">
        <v>10465</v>
      </c>
      <c r="B98" s="25" t="s">
        <v>2</v>
      </c>
      <c r="C98" s="25" t="str">
        <f>Table2476[[#This Row],[Payment Standard]]</f>
        <v>Exception Payment Standard</v>
      </c>
      <c r="D98" s="26">
        <f>ROUNDDOWN('All ZIPs FMR or SAFMR'!D98*$N98,0)</f>
        <v>2013</v>
      </c>
      <c r="E98" s="26">
        <f>ROUNDDOWN('All ZIPs FMR or SAFMR'!E98*$N98,0)</f>
        <v>2684</v>
      </c>
      <c r="F98" s="26">
        <f>ROUNDDOWN('All ZIPs FMR or SAFMR'!F98*$N98,0)</f>
        <v>2761</v>
      </c>
      <c r="G98" s="26">
        <f>ROUNDDOWN('All ZIPs FMR or SAFMR'!G98*$N98,0)</f>
        <v>3102</v>
      </c>
      <c r="H98" s="26">
        <f>ROUNDDOWN('All ZIPs FMR or SAFMR'!H98*$N98,0)</f>
        <v>3872</v>
      </c>
      <c r="I98" s="26">
        <f>ROUNDDOWN('All ZIPs FMR or SAFMR'!I98*$N98,0)</f>
        <v>4169</v>
      </c>
      <c r="J98" s="26">
        <f>ROUNDDOWN('All ZIPs FMR or SAFMR'!J98*$N98,0)</f>
        <v>4794</v>
      </c>
      <c r="K98" s="26">
        <f>ROUNDDOWN('All ZIPs FMR or SAFMR'!K98*$N98,0)</f>
        <v>5419</v>
      </c>
      <c r="L98" s="26">
        <f>ROUNDDOWN('All ZIPs FMR or SAFMR'!L98*$N98,0)</f>
        <v>6045</v>
      </c>
      <c r="M98" s="26">
        <f>ROUNDDOWN('All ZIPs FMR or SAFMR'!M98*$N98,0)</f>
        <v>6670</v>
      </c>
      <c r="N98" s="35">
        <f t="shared" si="1"/>
        <v>1.1000000000000001</v>
      </c>
    </row>
    <row r="99" spans="1:14" x14ac:dyDescent="0.25">
      <c r="A99" s="25">
        <v>10466</v>
      </c>
      <c r="B99" s="25"/>
      <c r="C99" s="25" t="str">
        <f>Table2476[[#This Row],[Payment Standard]]</f>
        <v>Payment Standard</v>
      </c>
      <c r="D99" s="26">
        <f>ROUNDDOWN('All ZIPs FMR or SAFMR'!D99*$N99,0)</f>
        <v>1967</v>
      </c>
      <c r="E99" s="26">
        <f>ROUNDDOWN('All ZIPs FMR or SAFMR'!E99*$N99,0)</f>
        <v>2624</v>
      </c>
      <c r="F99" s="26">
        <f>ROUNDDOWN('All ZIPs FMR or SAFMR'!F99*$N99,0)</f>
        <v>2696</v>
      </c>
      <c r="G99" s="26">
        <f>ROUNDDOWN('All ZIPs FMR or SAFMR'!G99*$N99,0)</f>
        <v>3027</v>
      </c>
      <c r="H99" s="26">
        <f>ROUNDDOWN('All ZIPs FMR or SAFMR'!H99*$N99,0)</f>
        <v>3777</v>
      </c>
      <c r="I99" s="26">
        <f>ROUNDDOWN('All ZIPs FMR or SAFMR'!I99*$N99,0)</f>
        <v>4070</v>
      </c>
      <c r="J99" s="26">
        <f>ROUNDDOWN('All ZIPs FMR or SAFMR'!J99*$N99,0)</f>
        <v>4680</v>
      </c>
      <c r="K99" s="26">
        <f>ROUNDDOWN('All ZIPs FMR or SAFMR'!K99*$N99,0)</f>
        <v>5291</v>
      </c>
      <c r="L99" s="26">
        <f>ROUNDDOWN('All ZIPs FMR or SAFMR'!L99*$N99,0)</f>
        <v>5901</v>
      </c>
      <c r="M99" s="26">
        <f>ROUNDDOWN('All ZIPs FMR or SAFMR'!M99*$N99,0)</f>
        <v>6512</v>
      </c>
      <c r="N99" s="35">
        <f t="shared" si="1"/>
        <v>1.1000000000000001</v>
      </c>
    </row>
    <row r="100" spans="1:14" x14ac:dyDescent="0.25">
      <c r="A100" s="25">
        <v>10467</v>
      </c>
      <c r="B100" s="25"/>
      <c r="C100" s="25" t="str">
        <f>Table2476[[#This Row],[Payment Standard]]</f>
        <v>Payment Standard</v>
      </c>
      <c r="D100" s="26">
        <f>ROUNDDOWN('All ZIPs FMR or SAFMR'!D100*$N100,0)</f>
        <v>1967</v>
      </c>
      <c r="E100" s="26">
        <f>ROUNDDOWN('All ZIPs FMR or SAFMR'!E100*$N100,0)</f>
        <v>2624</v>
      </c>
      <c r="F100" s="26">
        <f>ROUNDDOWN('All ZIPs FMR or SAFMR'!F100*$N100,0)</f>
        <v>2696</v>
      </c>
      <c r="G100" s="26">
        <f>ROUNDDOWN('All ZIPs FMR or SAFMR'!G100*$N100,0)</f>
        <v>3027</v>
      </c>
      <c r="H100" s="26">
        <f>ROUNDDOWN('All ZIPs FMR or SAFMR'!H100*$N100,0)</f>
        <v>3777</v>
      </c>
      <c r="I100" s="26">
        <f>ROUNDDOWN('All ZIPs FMR or SAFMR'!I100*$N100,0)</f>
        <v>4070</v>
      </c>
      <c r="J100" s="26">
        <f>ROUNDDOWN('All ZIPs FMR or SAFMR'!J100*$N100,0)</f>
        <v>4680</v>
      </c>
      <c r="K100" s="26">
        <f>ROUNDDOWN('All ZIPs FMR or SAFMR'!K100*$N100,0)</f>
        <v>5291</v>
      </c>
      <c r="L100" s="26">
        <f>ROUNDDOWN('All ZIPs FMR or SAFMR'!L100*$N100,0)</f>
        <v>5901</v>
      </c>
      <c r="M100" s="26">
        <f>ROUNDDOWN('All ZIPs FMR or SAFMR'!M100*$N100,0)</f>
        <v>6512</v>
      </c>
      <c r="N100" s="35">
        <f t="shared" si="1"/>
        <v>1.1000000000000001</v>
      </c>
    </row>
    <row r="101" spans="1:14" x14ac:dyDescent="0.25">
      <c r="A101" s="25">
        <v>10468</v>
      </c>
      <c r="B101" s="25"/>
      <c r="C101" s="25" t="str">
        <f>Table2476[[#This Row],[Payment Standard]]</f>
        <v>Payment Standard</v>
      </c>
      <c r="D101" s="26">
        <f>ROUNDDOWN('All ZIPs FMR or SAFMR'!D101*$N101,0)</f>
        <v>1967</v>
      </c>
      <c r="E101" s="26">
        <f>ROUNDDOWN('All ZIPs FMR or SAFMR'!E101*$N101,0)</f>
        <v>2624</v>
      </c>
      <c r="F101" s="26">
        <f>ROUNDDOWN('All ZIPs FMR or SAFMR'!F101*$N101,0)</f>
        <v>2696</v>
      </c>
      <c r="G101" s="26">
        <f>ROUNDDOWN('All ZIPs FMR or SAFMR'!G101*$N101,0)</f>
        <v>3027</v>
      </c>
      <c r="H101" s="26">
        <f>ROUNDDOWN('All ZIPs FMR or SAFMR'!H101*$N101,0)</f>
        <v>3777</v>
      </c>
      <c r="I101" s="26">
        <f>ROUNDDOWN('All ZIPs FMR or SAFMR'!I101*$N101,0)</f>
        <v>4070</v>
      </c>
      <c r="J101" s="26">
        <f>ROUNDDOWN('All ZIPs FMR or SAFMR'!J101*$N101,0)</f>
        <v>4680</v>
      </c>
      <c r="K101" s="26">
        <f>ROUNDDOWN('All ZIPs FMR or SAFMR'!K101*$N101,0)</f>
        <v>5291</v>
      </c>
      <c r="L101" s="26">
        <f>ROUNDDOWN('All ZIPs FMR or SAFMR'!L101*$N101,0)</f>
        <v>5901</v>
      </c>
      <c r="M101" s="26">
        <f>ROUNDDOWN('All ZIPs FMR or SAFMR'!M101*$N101,0)</f>
        <v>6512</v>
      </c>
      <c r="N101" s="35">
        <f t="shared" si="1"/>
        <v>1.1000000000000001</v>
      </c>
    </row>
    <row r="102" spans="1:14" x14ac:dyDescent="0.25">
      <c r="A102" s="25">
        <v>10469</v>
      </c>
      <c r="B102" s="25"/>
      <c r="C102" s="25" t="str">
        <f>Table2476[[#This Row],[Payment Standard]]</f>
        <v>Payment Standard</v>
      </c>
      <c r="D102" s="26">
        <f>ROUNDDOWN('All ZIPs FMR or SAFMR'!D102*$N102,0)</f>
        <v>1967</v>
      </c>
      <c r="E102" s="26">
        <f>ROUNDDOWN('All ZIPs FMR or SAFMR'!E102*$N102,0)</f>
        <v>2624</v>
      </c>
      <c r="F102" s="26">
        <f>ROUNDDOWN('All ZIPs FMR or SAFMR'!F102*$N102,0)</f>
        <v>2696</v>
      </c>
      <c r="G102" s="26">
        <f>ROUNDDOWN('All ZIPs FMR or SAFMR'!G102*$N102,0)</f>
        <v>3027</v>
      </c>
      <c r="H102" s="26">
        <f>ROUNDDOWN('All ZIPs FMR or SAFMR'!H102*$N102,0)</f>
        <v>3777</v>
      </c>
      <c r="I102" s="26">
        <f>ROUNDDOWN('All ZIPs FMR or SAFMR'!I102*$N102,0)</f>
        <v>4070</v>
      </c>
      <c r="J102" s="26">
        <f>ROUNDDOWN('All ZIPs FMR or SAFMR'!J102*$N102,0)</f>
        <v>4680</v>
      </c>
      <c r="K102" s="26">
        <f>ROUNDDOWN('All ZIPs FMR or SAFMR'!K102*$N102,0)</f>
        <v>5291</v>
      </c>
      <c r="L102" s="26">
        <f>ROUNDDOWN('All ZIPs FMR or SAFMR'!L102*$N102,0)</f>
        <v>5901</v>
      </c>
      <c r="M102" s="26">
        <f>ROUNDDOWN('All ZIPs FMR or SAFMR'!M102*$N102,0)</f>
        <v>6512</v>
      </c>
      <c r="N102" s="35">
        <f t="shared" si="1"/>
        <v>1.1000000000000001</v>
      </c>
    </row>
    <row r="103" spans="1:14" x14ac:dyDescent="0.25">
      <c r="A103" s="25">
        <v>10470</v>
      </c>
      <c r="B103" s="25"/>
      <c r="C103" s="25" t="str">
        <f>Table2476[[#This Row],[Payment Standard]]</f>
        <v>Payment Standard</v>
      </c>
      <c r="D103" s="26">
        <f>ROUNDDOWN('All ZIPs FMR or SAFMR'!D103*$N103,0)</f>
        <v>1967</v>
      </c>
      <c r="E103" s="26">
        <f>ROUNDDOWN('All ZIPs FMR or SAFMR'!E103*$N103,0)</f>
        <v>2624</v>
      </c>
      <c r="F103" s="26">
        <f>ROUNDDOWN('All ZIPs FMR or SAFMR'!F103*$N103,0)</f>
        <v>2696</v>
      </c>
      <c r="G103" s="26">
        <f>ROUNDDOWN('All ZIPs FMR or SAFMR'!G103*$N103,0)</f>
        <v>3027</v>
      </c>
      <c r="H103" s="26">
        <f>ROUNDDOWN('All ZIPs FMR or SAFMR'!H103*$N103,0)</f>
        <v>3777</v>
      </c>
      <c r="I103" s="26">
        <f>ROUNDDOWN('All ZIPs FMR or SAFMR'!I103*$N103,0)</f>
        <v>4070</v>
      </c>
      <c r="J103" s="26">
        <f>ROUNDDOWN('All ZIPs FMR or SAFMR'!J103*$N103,0)</f>
        <v>4680</v>
      </c>
      <c r="K103" s="26">
        <f>ROUNDDOWN('All ZIPs FMR or SAFMR'!K103*$N103,0)</f>
        <v>5291</v>
      </c>
      <c r="L103" s="26">
        <f>ROUNDDOWN('All ZIPs FMR or SAFMR'!L103*$N103,0)</f>
        <v>5901</v>
      </c>
      <c r="M103" s="26">
        <f>ROUNDDOWN('All ZIPs FMR or SAFMR'!M103*$N103,0)</f>
        <v>6512</v>
      </c>
      <c r="N103" s="35">
        <f t="shared" si="1"/>
        <v>1.1000000000000001</v>
      </c>
    </row>
    <row r="104" spans="1:14" x14ac:dyDescent="0.25">
      <c r="A104" s="25">
        <v>10471</v>
      </c>
      <c r="B104" s="25" t="s">
        <v>2</v>
      </c>
      <c r="C104" s="25" t="str">
        <f>Table2476[[#This Row],[Payment Standard]]</f>
        <v>Exception Payment Standard</v>
      </c>
      <c r="D104" s="26">
        <f>ROUNDDOWN('All ZIPs FMR or SAFMR'!D104*$N104,0)</f>
        <v>2029</v>
      </c>
      <c r="E104" s="26">
        <f>ROUNDDOWN('All ZIPs FMR or SAFMR'!E104*$N104,0)</f>
        <v>2706</v>
      </c>
      <c r="F104" s="26">
        <f>ROUNDDOWN('All ZIPs FMR or SAFMR'!F104*$N104,0)</f>
        <v>2783</v>
      </c>
      <c r="G104" s="26">
        <f>ROUNDDOWN('All ZIPs FMR or SAFMR'!G104*$N104,0)</f>
        <v>3124</v>
      </c>
      <c r="H104" s="26">
        <f>ROUNDDOWN('All ZIPs FMR or SAFMR'!H104*$N104,0)</f>
        <v>3894</v>
      </c>
      <c r="I104" s="26">
        <f>ROUNDDOWN('All ZIPs FMR or SAFMR'!I104*$N104,0)</f>
        <v>4202</v>
      </c>
      <c r="J104" s="26">
        <f>ROUNDDOWN('All ZIPs FMR or SAFMR'!J104*$N104,0)</f>
        <v>4832</v>
      </c>
      <c r="K104" s="26">
        <f>ROUNDDOWN('All ZIPs FMR or SAFMR'!K104*$N104,0)</f>
        <v>5462</v>
      </c>
      <c r="L104" s="26">
        <f>ROUNDDOWN('All ZIPs FMR or SAFMR'!L104*$N104,0)</f>
        <v>6092</v>
      </c>
      <c r="M104" s="26">
        <f>ROUNDDOWN('All ZIPs FMR or SAFMR'!M104*$N104,0)</f>
        <v>6723</v>
      </c>
      <c r="N104" s="35">
        <f t="shared" si="1"/>
        <v>1.1000000000000001</v>
      </c>
    </row>
    <row r="105" spans="1:14" x14ac:dyDescent="0.25">
      <c r="A105" s="25">
        <v>10472</v>
      </c>
      <c r="B105" s="25"/>
      <c r="C105" s="25" t="str">
        <f>Table2476[[#This Row],[Payment Standard]]</f>
        <v>Payment Standard</v>
      </c>
      <c r="D105" s="26">
        <f>ROUNDDOWN('All ZIPs FMR or SAFMR'!D105*$N105,0)</f>
        <v>1967</v>
      </c>
      <c r="E105" s="26">
        <f>ROUNDDOWN('All ZIPs FMR or SAFMR'!E105*$N105,0)</f>
        <v>2624</v>
      </c>
      <c r="F105" s="26">
        <f>ROUNDDOWN('All ZIPs FMR or SAFMR'!F105*$N105,0)</f>
        <v>2696</v>
      </c>
      <c r="G105" s="26">
        <f>ROUNDDOWN('All ZIPs FMR or SAFMR'!G105*$N105,0)</f>
        <v>3027</v>
      </c>
      <c r="H105" s="26">
        <f>ROUNDDOWN('All ZIPs FMR or SAFMR'!H105*$N105,0)</f>
        <v>3777</v>
      </c>
      <c r="I105" s="26">
        <f>ROUNDDOWN('All ZIPs FMR or SAFMR'!I105*$N105,0)</f>
        <v>4070</v>
      </c>
      <c r="J105" s="26">
        <f>ROUNDDOWN('All ZIPs FMR or SAFMR'!J105*$N105,0)</f>
        <v>4680</v>
      </c>
      <c r="K105" s="26">
        <f>ROUNDDOWN('All ZIPs FMR or SAFMR'!K105*$N105,0)</f>
        <v>5291</v>
      </c>
      <c r="L105" s="26">
        <f>ROUNDDOWN('All ZIPs FMR or SAFMR'!L105*$N105,0)</f>
        <v>5901</v>
      </c>
      <c r="M105" s="26">
        <f>ROUNDDOWN('All ZIPs FMR or SAFMR'!M105*$N105,0)</f>
        <v>6512</v>
      </c>
      <c r="N105" s="35">
        <f t="shared" si="1"/>
        <v>1.1000000000000001</v>
      </c>
    </row>
    <row r="106" spans="1:14" x14ac:dyDescent="0.25">
      <c r="A106" s="25">
        <v>10473</v>
      </c>
      <c r="B106" s="25"/>
      <c r="C106" s="25" t="str">
        <f>Table2476[[#This Row],[Payment Standard]]</f>
        <v>Payment Standard</v>
      </c>
      <c r="D106" s="26">
        <f>ROUNDDOWN('All ZIPs FMR or SAFMR'!D106*$N106,0)</f>
        <v>1967</v>
      </c>
      <c r="E106" s="26">
        <f>ROUNDDOWN('All ZIPs FMR or SAFMR'!E106*$N106,0)</f>
        <v>2624</v>
      </c>
      <c r="F106" s="26">
        <f>ROUNDDOWN('All ZIPs FMR or SAFMR'!F106*$N106,0)</f>
        <v>2696</v>
      </c>
      <c r="G106" s="26">
        <f>ROUNDDOWN('All ZIPs FMR or SAFMR'!G106*$N106,0)</f>
        <v>3027</v>
      </c>
      <c r="H106" s="26">
        <f>ROUNDDOWN('All ZIPs FMR or SAFMR'!H106*$N106,0)</f>
        <v>3777</v>
      </c>
      <c r="I106" s="26">
        <f>ROUNDDOWN('All ZIPs FMR or SAFMR'!I106*$N106,0)</f>
        <v>4070</v>
      </c>
      <c r="J106" s="26">
        <f>ROUNDDOWN('All ZIPs FMR or SAFMR'!J106*$N106,0)</f>
        <v>4680</v>
      </c>
      <c r="K106" s="26">
        <f>ROUNDDOWN('All ZIPs FMR or SAFMR'!K106*$N106,0)</f>
        <v>5291</v>
      </c>
      <c r="L106" s="26">
        <f>ROUNDDOWN('All ZIPs FMR or SAFMR'!L106*$N106,0)</f>
        <v>5901</v>
      </c>
      <c r="M106" s="26">
        <f>ROUNDDOWN('All ZIPs FMR or SAFMR'!M106*$N106,0)</f>
        <v>6512</v>
      </c>
      <c r="N106" s="35">
        <f t="shared" si="1"/>
        <v>1.1000000000000001</v>
      </c>
    </row>
    <row r="107" spans="1:14" x14ac:dyDescent="0.25">
      <c r="A107" s="25">
        <v>10474</v>
      </c>
      <c r="B107" s="25"/>
      <c r="C107" s="25" t="str">
        <f>Table2476[[#This Row],[Payment Standard]]</f>
        <v>Payment Standard</v>
      </c>
      <c r="D107" s="26">
        <f>ROUNDDOWN('All ZIPs FMR or SAFMR'!D107*$N107,0)</f>
        <v>1967</v>
      </c>
      <c r="E107" s="26">
        <f>ROUNDDOWN('All ZIPs FMR or SAFMR'!E107*$N107,0)</f>
        <v>2624</v>
      </c>
      <c r="F107" s="26">
        <f>ROUNDDOWN('All ZIPs FMR or SAFMR'!F107*$N107,0)</f>
        <v>2696</v>
      </c>
      <c r="G107" s="26">
        <f>ROUNDDOWN('All ZIPs FMR or SAFMR'!G107*$N107,0)</f>
        <v>3027</v>
      </c>
      <c r="H107" s="26">
        <f>ROUNDDOWN('All ZIPs FMR or SAFMR'!H107*$N107,0)</f>
        <v>3777</v>
      </c>
      <c r="I107" s="26">
        <f>ROUNDDOWN('All ZIPs FMR or SAFMR'!I107*$N107,0)</f>
        <v>4070</v>
      </c>
      <c r="J107" s="26">
        <f>ROUNDDOWN('All ZIPs FMR or SAFMR'!J107*$N107,0)</f>
        <v>4680</v>
      </c>
      <c r="K107" s="26">
        <f>ROUNDDOWN('All ZIPs FMR or SAFMR'!K107*$N107,0)</f>
        <v>5291</v>
      </c>
      <c r="L107" s="26">
        <f>ROUNDDOWN('All ZIPs FMR or SAFMR'!L107*$N107,0)</f>
        <v>5901</v>
      </c>
      <c r="M107" s="26">
        <f>ROUNDDOWN('All ZIPs FMR or SAFMR'!M107*$N107,0)</f>
        <v>6512</v>
      </c>
      <c r="N107" s="35">
        <f t="shared" si="1"/>
        <v>1.1000000000000001</v>
      </c>
    </row>
    <row r="108" spans="1:14" x14ac:dyDescent="0.25">
      <c r="A108" s="25">
        <v>10475</v>
      </c>
      <c r="B108" s="25"/>
      <c r="C108" s="25" t="str">
        <f>Table2476[[#This Row],[Payment Standard]]</f>
        <v>Payment Standard</v>
      </c>
      <c r="D108" s="26">
        <f>ROUNDDOWN('All ZIPs FMR or SAFMR'!D108*$N108,0)</f>
        <v>1967</v>
      </c>
      <c r="E108" s="26">
        <f>ROUNDDOWN('All ZIPs FMR or SAFMR'!E108*$N108,0)</f>
        <v>2624</v>
      </c>
      <c r="F108" s="26">
        <f>ROUNDDOWN('All ZIPs FMR or SAFMR'!F108*$N108,0)</f>
        <v>2696</v>
      </c>
      <c r="G108" s="26">
        <f>ROUNDDOWN('All ZIPs FMR or SAFMR'!G108*$N108,0)</f>
        <v>3027</v>
      </c>
      <c r="H108" s="26">
        <f>ROUNDDOWN('All ZIPs FMR or SAFMR'!H108*$N108,0)</f>
        <v>3777</v>
      </c>
      <c r="I108" s="26">
        <f>ROUNDDOWN('All ZIPs FMR or SAFMR'!I108*$N108,0)</f>
        <v>4070</v>
      </c>
      <c r="J108" s="26">
        <f>ROUNDDOWN('All ZIPs FMR or SAFMR'!J108*$N108,0)</f>
        <v>4680</v>
      </c>
      <c r="K108" s="26">
        <f>ROUNDDOWN('All ZIPs FMR or SAFMR'!K108*$N108,0)</f>
        <v>5291</v>
      </c>
      <c r="L108" s="26">
        <f>ROUNDDOWN('All ZIPs FMR or SAFMR'!L108*$N108,0)</f>
        <v>5901</v>
      </c>
      <c r="M108" s="26">
        <f>ROUNDDOWN('All ZIPs FMR or SAFMR'!M108*$N108,0)</f>
        <v>6512</v>
      </c>
      <c r="N108" s="35">
        <f t="shared" si="1"/>
        <v>1.1000000000000001</v>
      </c>
    </row>
    <row r="109" spans="1:14" x14ac:dyDescent="0.25">
      <c r="A109" s="27">
        <v>11001</v>
      </c>
      <c r="B109" s="25"/>
      <c r="C109" s="25" t="str">
        <f>Table2476[[#This Row],[Payment Standard]]</f>
        <v>Payment Standard</v>
      </c>
      <c r="D109" s="28">
        <f>ROUNDDOWN('All ZIPs FMR or SAFMR'!D109*$N109,0)</f>
        <v>1967</v>
      </c>
      <c r="E109" s="28">
        <f>ROUNDDOWN('All ZIPs FMR or SAFMR'!E109*$N109,0)</f>
        <v>2624</v>
      </c>
      <c r="F109" s="28">
        <f>ROUNDDOWN('All ZIPs FMR or SAFMR'!F109*$N109,0)</f>
        <v>2696</v>
      </c>
      <c r="G109" s="28">
        <f>ROUNDDOWN('All ZIPs FMR or SAFMR'!G109*$N109,0)</f>
        <v>3027</v>
      </c>
      <c r="H109" s="28">
        <f>ROUNDDOWN('All ZIPs FMR or SAFMR'!H109*$N109,0)</f>
        <v>3777</v>
      </c>
      <c r="I109" s="28">
        <f>ROUNDDOWN('All ZIPs FMR or SAFMR'!I109*$N109,0)</f>
        <v>4070</v>
      </c>
      <c r="J109" s="28">
        <f>ROUNDDOWN('All ZIPs FMR or SAFMR'!J109*$N109,0)</f>
        <v>4680</v>
      </c>
      <c r="K109" s="28">
        <f>ROUNDDOWN('All ZIPs FMR or SAFMR'!K109*$N109,0)</f>
        <v>5291</v>
      </c>
      <c r="L109" s="28">
        <f>ROUNDDOWN('All ZIPs FMR or SAFMR'!L109*$N109,0)</f>
        <v>5901</v>
      </c>
      <c r="M109" s="28">
        <f>ROUNDDOWN('All ZIPs FMR or SAFMR'!M109*$N109,0)</f>
        <v>6512</v>
      </c>
      <c r="N109" s="36">
        <f t="shared" si="1"/>
        <v>1.1000000000000001</v>
      </c>
    </row>
    <row r="110" spans="1:14" x14ac:dyDescent="0.25">
      <c r="A110" s="25">
        <v>11004</v>
      </c>
      <c r="B110" s="25" t="s">
        <v>2</v>
      </c>
      <c r="C110" s="25" t="str">
        <f>Table2476[[#This Row],[Payment Standard]]</f>
        <v>Exception Payment Standard</v>
      </c>
      <c r="D110" s="26">
        <f>ROUNDDOWN('All ZIPs FMR or SAFMR'!D110*$N110,0)</f>
        <v>2013</v>
      </c>
      <c r="E110" s="26">
        <f>ROUNDDOWN('All ZIPs FMR or SAFMR'!E110*$N110,0)</f>
        <v>2684</v>
      </c>
      <c r="F110" s="26">
        <f>ROUNDDOWN('All ZIPs FMR or SAFMR'!F110*$N110,0)</f>
        <v>2761</v>
      </c>
      <c r="G110" s="26">
        <f>ROUNDDOWN('All ZIPs FMR or SAFMR'!G110*$N110,0)</f>
        <v>3102</v>
      </c>
      <c r="H110" s="26">
        <f>ROUNDDOWN('All ZIPs FMR or SAFMR'!H110*$N110,0)</f>
        <v>3872</v>
      </c>
      <c r="I110" s="26">
        <f>ROUNDDOWN('All ZIPs FMR or SAFMR'!I110*$N110,0)</f>
        <v>4169</v>
      </c>
      <c r="J110" s="26">
        <f>ROUNDDOWN('All ZIPs FMR or SAFMR'!J110*$N110,0)</f>
        <v>4794</v>
      </c>
      <c r="K110" s="26">
        <f>ROUNDDOWN('All ZIPs FMR or SAFMR'!K110*$N110,0)</f>
        <v>5419</v>
      </c>
      <c r="L110" s="26">
        <f>ROUNDDOWN('All ZIPs FMR or SAFMR'!L110*$N110,0)</f>
        <v>6045</v>
      </c>
      <c r="M110" s="26">
        <f>ROUNDDOWN('All ZIPs FMR or SAFMR'!M110*$N110,0)</f>
        <v>6670</v>
      </c>
      <c r="N110" s="35">
        <f t="shared" si="1"/>
        <v>1.1000000000000001</v>
      </c>
    </row>
    <row r="111" spans="1:14" x14ac:dyDescent="0.25">
      <c r="A111" s="25">
        <v>11005</v>
      </c>
      <c r="B111" s="25" t="s">
        <v>2</v>
      </c>
      <c r="C111" s="25" t="str">
        <f>Table2476[[#This Row],[Payment Standard]]</f>
        <v>Exception Payment Standard</v>
      </c>
      <c r="D111" s="26">
        <f>ROUNDDOWN('All ZIPs FMR or SAFMR'!D111*$N111,0)</f>
        <v>2953</v>
      </c>
      <c r="E111" s="26">
        <f>ROUNDDOWN('All ZIPs FMR or SAFMR'!E111*$N111,0)</f>
        <v>3938</v>
      </c>
      <c r="F111" s="26">
        <f>ROUNDDOWN('All ZIPs FMR or SAFMR'!F111*$N111,0)</f>
        <v>4048</v>
      </c>
      <c r="G111" s="26">
        <f>ROUNDDOWN('All ZIPs FMR or SAFMR'!G111*$N111,0)</f>
        <v>4543</v>
      </c>
      <c r="H111" s="26">
        <f>ROUNDDOWN('All ZIPs FMR or SAFMR'!H111*$N111,0)</f>
        <v>5665</v>
      </c>
      <c r="I111" s="26">
        <f>ROUNDDOWN('All ZIPs FMR or SAFMR'!I111*$N111,0)</f>
        <v>6105</v>
      </c>
      <c r="J111" s="26">
        <f>ROUNDDOWN('All ZIPs FMR or SAFMR'!J111*$N111,0)</f>
        <v>7020</v>
      </c>
      <c r="K111" s="26">
        <f>ROUNDDOWN('All ZIPs FMR or SAFMR'!K111*$N111,0)</f>
        <v>7936</v>
      </c>
      <c r="L111" s="26">
        <f>ROUNDDOWN('All ZIPs FMR or SAFMR'!L111*$N111,0)</f>
        <v>8852</v>
      </c>
      <c r="M111" s="26">
        <f>ROUNDDOWN('All ZIPs FMR or SAFMR'!M111*$N111,0)</f>
        <v>9768</v>
      </c>
      <c r="N111" s="35">
        <f t="shared" si="1"/>
        <v>1.1000000000000001</v>
      </c>
    </row>
    <row r="112" spans="1:14" x14ac:dyDescent="0.25">
      <c r="A112" s="27">
        <v>11040</v>
      </c>
      <c r="B112" s="25"/>
      <c r="C112" s="33" t="str">
        <f>Table2476[[#This Row],[Payment Standard]]</f>
        <v>Payment Standard</v>
      </c>
      <c r="D112" s="28">
        <f>ROUNDDOWN('All ZIPs FMR or SAFMR'!D112*$N112,0)</f>
        <v>1967</v>
      </c>
      <c r="E112" s="28">
        <f>ROUNDDOWN('All ZIPs FMR or SAFMR'!E112*$N112,0)</f>
        <v>2624</v>
      </c>
      <c r="F112" s="28">
        <f>ROUNDDOWN('All ZIPs FMR or SAFMR'!F112*$N112,0)</f>
        <v>2696</v>
      </c>
      <c r="G112" s="28">
        <f>ROUNDDOWN('All ZIPs FMR or SAFMR'!G112*$N112,0)</f>
        <v>3027</v>
      </c>
      <c r="H112" s="28">
        <f>ROUNDDOWN('All ZIPs FMR or SAFMR'!H112*$N112,0)</f>
        <v>3777</v>
      </c>
      <c r="I112" s="28">
        <f>ROUNDDOWN('All ZIPs FMR or SAFMR'!I112*$N112,0)</f>
        <v>4070</v>
      </c>
      <c r="J112" s="28">
        <f>ROUNDDOWN('All ZIPs FMR or SAFMR'!J112*$N112,0)</f>
        <v>4680</v>
      </c>
      <c r="K112" s="28">
        <f>ROUNDDOWN('All ZIPs FMR or SAFMR'!K112*$N112,0)</f>
        <v>5291</v>
      </c>
      <c r="L112" s="28">
        <f>ROUNDDOWN('All ZIPs FMR or SAFMR'!L112*$N112,0)</f>
        <v>5901</v>
      </c>
      <c r="M112" s="28">
        <f>ROUNDDOWN('All ZIPs FMR or SAFMR'!M112*$N112,0)</f>
        <v>6512</v>
      </c>
      <c r="N112" s="36">
        <f t="shared" si="1"/>
        <v>1.1000000000000001</v>
      </c>
    </row>
    <row r="113" spans="1:14" x14ac:dyDescent="0.25">
      <c r="A113" s="25">
        <v>11101</v>
      </c>
      <c r="B113" s="25" t="s">
        <v>2</v>
      </c>
      <c r="C113" s="25" t="str">
        <f>Table2476[[#This Row],[Payment Standard]]</f>
        <v>Exception Payment Standard</v>
      </c>
      <c r="D113" s="26">
        <f>ROUNDDOWN('All ZIPs FMR or SAFMR'!D113*$N113,0)</f>
        <v>2343</v>
      </c>
      <c r="E113" s="26">
        <f>ROUNDDOWN('All ZIPs FMR or SAFMR'!E113*$N113,0)</f>
        <v>3124</v>
      </c>
      <c r="F113" s="26">
        <f>ROUNDDOWN('All ZIPs FMR or SAFMR'!F113*$N113,0)</f>
        <v>3212</v>
      </c>
      <c r="G113" s="26">
        <f>ROUNDDOWN('All ZIPs FMR or SAFMR'!G113*$N113,0)</f>
        <v>3608</v>
      </c>
      <c r="H113" s="26">
        <f>ROUNDDOWN('All ZIPs FMR or SAFMR'!H113*$N113,0)</f>
        <v>4499</v>
      </c>
      <c r="I113" s="26">
        <f>ROUNDDOWN('All ZIPs FMR or SAFMR'!I113*$N113,0)</f>
        <v>4851</v>
      </c>
      <c r="J113" s="26">
        <f>ROUNDDOWN('All ZIPs FMR or SAFMR'!J113*$N113,0)</f>
        <v>5578</v>
      </c>
      <c r="K113" s="26">
        <f>ROUNDDOWN('All ZIPs FMR or SAFMR'!K113*$N113,0)</f>
        <v>6306</v>
      </c>
      <c r="L113" s="26">
        <f>ROUNDDOWN('All ZIPs FMR or SAFMR'!L113*$N113,0)</f>
        <v>7033</v>
      </c>
      <c r="M113" s="26">
        <f>ROUNDDOWN('All ZIPs FMR or SAFMR'!M113*$N113,0)</f>
        <v>7761</v>
      </c>
      <c r="N113" s="35">
        <f t="shared" si="1"/>
        <v>1.1000000000000001</v>
      </c>
    </row>
    <row r="114" spans="1:14" x14ac:dyDescent="0.25">
      <c r="A114" s="25">
        <v>11102</v>
      </c>
      <c r="B114" s="25" t="s">
        <v>2</v>
      </c>
      <c r="C114" s="25" t="str">
        <f>Table2476[[#This Row],[Payment Standard]]</f>
        <v>Exception Payment Standard</v>
      </c>
      <c r="D114" s="26">
        <f>ROUNDDOWN('All ZIPs FMR or SAFMR'!D114*$N114,0)</f>
        <v>2466</v>
      </c>
      <c r="E114" s="26">
        <f>ROUNDDOWN('All ZIPs FMR or SAFMR'!E114*$N114,0)</f>
        <v>3289</v>
      </c>
      <c r="F114" s="26">
        <f>ROUNDDOWN('All ZIPs FMR or SAFMR'!F114*$N114,0)</f>
        <v>3377</v>
      </c>
      <c r="G114" s="26">
        <f>ROUNDDOWN('All ZIPs FMR or SAFMR'!G114*$N114,0)</f>
        <v>3795</v>
      </c>
      <c r="H114" s="26">
        <f>ROUNDDOWN('All ZIPs FMR or SAFMR'!H114*$N114,0)</f>
        <v>4730</v>
      </c>
      <c r="I114" s="26">
        <f>ROUNDDOWN('All ZIPs FMR or SAFMR'!I114*$N114,0)</f>
        <v>5104</v>
      </c>
      <c r="J114" s="26">
        <f>ROUNDDOWN('All ZIPs FMR or SAFMR'!J114*$N114,0)</f>
        <v>5869</v>
      </c>
      <c r="K114" s="26">
        <f>ROUNDDOWN('All ZIPs FMR or SAFMR'!K114*$N114,0)</f>
        <v>6635</v>
      </c>
      <c r="L114" s="26">
        <f>ROUNDDOWN('All ZIPs FMR or SAFMR'!L114*$N114,0)</f>
        <v>7400</v>
      </c>
      <c r="M114" s="26">
        <f>ROUNDDOWN('All ZIPs FMR or SAFMR'!M114*$N114,0)</f>
        <v>8166</v>
      </c>
      <c r="N114" s="35">
        <f t="shared" si="1"/>
        <v>1.1000000000000001</v>
      </c>
    </row>
    <row r="115" spans="1:14" x14ac:dyDescent="0.25">
      <c r="A115" s="25">
        <v>11103</v>
      </c>
      <c r="B115" s="25" t="s">
        <v>2</v>
      </c>
      <c r="C115" s="25" t="str">
        <f>Table2476[[#This Row],[Payment Standard]]</f>
        <v>Exception Payment Standard</v>
      </c>
      <c r="D115" s="26">
        <f>ROUNDDOWN('All ZIPs FMR or SAFMR'!D115*$N115,0)</f>
        <v>2268</v>
      </c>
      <c r="E115" s="26">
        <f>ROUNDDOWN('All ZIPs FMR or SAFMR'!E115*$N115,0)</f>
        <v>3025</v>
      </c>
      <c r="F115" s="26">
        <f>ROUNDDOWN('All ZIPs FMR or SAFMR'!F115*$N115,0)</f>
        <v>3102</v>
      </c>
      <c r="G115" s="26">
        <f>ROUNDDOWN('All ZIPs FMR or SAFMR'!G115*$N115,0)</f>
        <v>3487</v>
      </c>
      <c r="H115" s="26">
        <f>ROUNDDOWN('All ZIPs FMR or SAFMR'!H115*$N115,0)</f>
        <v>4356</v>
      </c>
      <c r="I115" s="26">
        <f>ROUNDDOWN('All ZIPs FMR or SAFMR'!I115*$N115,0)</f>
        <v>4686</v>
      </c>
      <c r="J115" s="26">
        <f>ROUNDDOWN('All ZIPs FMR or SAFMR'!J115*$N115,0)</f>
        <v>5388</v>
      </c>
      <c r="K115" s="26">
        <f>ROUNDDOWN('All ZIPs FMR or SAFMR'!K115*$N115,0)</f>
        <v>6091</v>
      </c>
      <c r="L115" s="26">
        <f>ROUNDDOWN('All ZIPs FMR or SAFMR'!L115*$N115,0)</f>
        <v>6794</v>
      </c>
      <c r="M115" s="26">
        <f>ROUNDDOWN('All ZIPs FMR or SAFMR'!M115*$N115,0)</f>
        <v>7497</v>
      </c>
      <c r="N115" s="35">
        <f t="shared" si="1"/>
        <v>1.1000000000000001</v>
      </c>
    </row>
    <row r="116" spans="1:14" x14ac:dyDescent="0.25">
      <c r="A116" s="25">
        <v>11104</v>
      </c>
      <c r="B116" s="25" t="s">
        <v>2</v>
      </c>
      <c r="C116" s="25" t="str">
        <f>Table2476[[#This Row],[Payment Standard]]</f>
        <v>Exception Payment Standard</v>
      </c>
      <c r="D116" s="26">
        <f>ROUNDDOWN('All ZIPs FMR or SAFMR'!D116*$N116,0)</f>
        <v>2211</v>
      </c>
      <c r="E116" s="26">
        <f>ROUNDDOWN('All ZIPs FMR or SAFMR'!E116*$N116,0)</f>
        <v>2948</v>
      </c>
      <c r="F116" s="26">
        <f>ROUNDDOWN('All ZIPs FMR or SAFMR'!F116*$N116,0)</f>
        <v>3025</v>
      </c>
      <c r="G116" s="26">
        <f>ROUNDDOWN('All ZIPs FMR or SAFMR'!G116*$N116,0)</f>
        <v>3399</v>
      </c>
      <c r="H116" s="26">
        <f>ROUNDDOWN('All ZIPs FMR or SAFMR'!H116*$N116,0)</f>
        <v>4246</v>
      </c>
      <c r="I116" s="26">
        <f>ROUNDDOWN('All ZIPs FMR or SAFMR'!I116*$N116,0)</f>
        <v>4565</v>
      </c>
      <c r="J116" s="26">
        <f>ROUNDDOWN('All ZIPs FMR or SAFMR'!J116*$N116,0)</f>
        <v>5249</v>
      </c>
      <c r="K116" s="26">
        <f>ROUNDDOWN('All ZIPs FMR or SAFMR'!K116*$N116,0)</f>
        <v>5934</v>
      </c>
      <c r="L116" s="26">
        <f>ROUNDDOWN('All ZIPs FMR or SAFMR'!L116*$N116,0)</f>
        <v>6619</v>
      </c>
      <c r="M116" s="26">
        <f>ROUNDDOWN('All ZIPs FMR or SAFMR'!M116*$N116,0)</f>
        <v>7304</v>
      </c>
      <c r="N116" s="35">
        <f t="shared" si="1"/>
        <v>1.1000000000000001</v>
      </c>
    </row>
    <row r="117" spans="1:14" x14ac:dyDescent="0.25">
      <c r="A117" s="25">
        <v>11105</v>
      </c>
      <c r="B117" s="25" t="s">
        <v>2</v>
      </c>
      <c r="C117" s="25" t="str">
        <f>Table2476[[#This Row],[Payment Standard]]</f>
        <v>Exception Payment Standard</v>
      </c>
      <c r="D117" s="26">
        <f>ROUNDDOWN('All ZIPs FMR or SAFMR'!D117*$N117,0)</f>
        <v>2392</v>
      </c>
      <c r="E117" s="26">
        <f>ROUNDDOWN('All ZIPs FMR or SAFMR'!E117*$N117,0)</f>
        <v>3190</v>
      </c>
      <c r="F117" s="26">
        <f>ROUNDDOWN('All ZIPs FMR or SAFMR'!F117*$N117,0)</f>
        <v>3278</v>
      </c>
      <c r="G117" s="26">
        <f>ROUNDDOWN('All ZIPs FMR or SAFMR'!G117*$N117,0)</f>
        <v>3685</v>
      </c>
      <c r="H117" s="26">
        <f>ROUNDDOWN('All ZIPs FMR or SAFMR'!H117*$N117,0)</f>
        <v>4598</v>
      </c>
      <c r="I117" s="26">
        <f>ROUNDDOWN('All ZIPs FMR or SAFMR'!I117*$N117,0)</f>
        <v>4950</v>
      </c>
      <c r="J117" s="26">
        <f>ROUNDDOWN('All ZIPs FMR or SAFMR'!J117*$N117,0)</f>
        <v>5692</v>
      </c>
      <c r="K117" s="26">
        <f>ROUNDDOWN('All ZIPs FMR or SAFMR'!K117*$N117,0)</f>
        <v>6435</v>
      </c>
      <c r="L117" s="26">
        <f>ROUNDDOWN('All ZIPs FMR or SAFMR'!L117*$N117,0)</f>
        <v>7177</v>
      </c>
      <c r="M117" s="26">
        <f>ROUNDDOWN('All ZIPs FMR or SAFMR'!M117*$N117,0)</f>
        <v>7920</v>
      </c>
      <c r="N117" s="35">
        <f t="shared" si="1"/>
        <v>1.1000000000000001</v>
      </c>
    </row>
    <row r="118" spans="1:14" x14ac:dyDescent="0.25">
      <c r="A118" s="25">
        <v>11106</v>
      </c>
      <c r="B118" s="25" t="s">
        <v>2</v>
      </c>
      <c r="C118" s="25" t="str">
        <f>Table2476[[#This Row],[Payment Standard]]</f>
        <v>Exception Payment Standard</v>
      </c>
      <c r="D118" s="26">
        <f>ROUNDDOWN('All ZIPs FMR or SAFMR'!D118*$N118,0)</f>
        <v>2235</v>
      </c>
      <c r="E118" s="26">
        <f>ROUNDDOWN('All ZIPs FMR or SAFMR'!E118*$N118,0)</f>
        <v>2981</v>
      </c>
      <c r="F118" s="26">
        <f>ROUNDDOWN('All ZIPs FMR or SAFMR'!F118*$N118,0)</f>
        <v>3069</v>
      </c>
      <c r="G118" s="26">
        <f>ROUNDDOWN('All ZIPs FMR or SAFMR'!G118*$N118,0)</f>
        <v>3443</v>
      </c>
      <c r="H118" s="26">
        <f>ROUNDDOWN('All ZIPs FMR or SAFMR'!H118*$N118,0)</f>
        <v>4301</v>
      </c>
      <c r="I118" s="26">
        <f>ROUNDDOWN('All ZIPs FMR or SAFMR'!I118*$N118,0)</f>
        <v>4631</v>
      </c>
      <c r="J118" s="26">
        <f>ROUNDDOWN('All ZIPs FMR or SAFMR'!J118*$N118,0)</f>
        <v>5325</v>
      </c>
      <c r="K118" s="26">
        <f>ROUNDDOWN('All ZIPs FMR or SAFMR'!K118*$N118,0)</f>
        <v>6020</v>
      </c>
      <c r="L118" s="26">
        <f>ROUNDDOWN('All ZIPs FMR or SAFMR'!L118*$N118,0)</f>
        <v>6714</v>
      </c>
      <c r="M118" s="26">
        <f>ROUNDDOWN('All ZIPs FMR or SAFMR'!M118*$N118,0)</f>
        <v>7409</v>
      </c>
      <c r="N118" s="35">
        <f t="shared" si="1"/>
        <v>1.1000000000000001</v>
      </c>
    </row>
    <row r="119" spans="1:14" x14ac:dyDescent="0.25">
      <c r="A119" s="25">
        <v>11109</v>
      </c>
      <c r="B119" s="25" t="s">
        <v>2</v>
      </c>
      <c r="C119" s="25" t="str">
        <f>Table2476[[#This Row],[Payment Standard]]</f>
        <v>Exception Payment Standard</v>
      </c>
      <c r="D119" s="26">
        <f>ROUNDDOWN('All ZIPs FMR or SAFMR'!D119*$N119,0)</f>
        <v>2953</v>
      </c>
      <c r="E119" s="26">
        <f>ROUNDDOWN('All ZIPs FMR or SAFMR'!E119*$N119,0)</f>
        <v>3938</v>
      </c>
      <c r="F119" s="26">
        <f>ROUNDDOWN('All ZIPs FMR or SAFMR'!F119*$N119,0)</f>
        <v>4048</v>
      </c>
      <c r="G119" s="26">
        <f>ROUNDDOWN('All ZIPs FMR or SAFMR'!G119*$N119,0)</f>
        <v>4543</v>
      </c>
      <c r="H119" s="26">
        <f>ROUNDDOWN('All ZIPs FMR or SAFMR'!H119*$N119,0)</f>
        <v>5665</v>
      </c>
      <c r="I119" s="26">
        <f>ROUNDDOWN('All ZIPs FMR or SAFMR'!I119*$N119,0)</f>
        <v>6105</v>
      </c>
      <c r="J119" s="26">
        <f>ROUNDDOWN('All ZIPs FMR or SAFMR'!J119*$N119,0)</f>
        <v>7020</v>
      </c>
      <c r="K119" s="26">
        <f>ROUNDDOWN('All ZIPs FMR or SAFMR'!K119*$N119,0)</f>
        <v>7936</v>
      </c>
      <c r="L119" s="26">
        <f>ROUNDDOWN('All ZIPs FMR or SAFMR'!L119*$N119,0)</f>
        <v>8852</v>
      </c>
      <c r="M119" s="26">
        <f>ROUNDDOWN('All ZIPs FMR or SAFMR'!M119*$N119,0)</f>
        <v>9768</v>
      </c>
      <c r="N119" s="35">
        <f t="shared" si="1"/>
        <v>1.1000000000000001</v>
      </c>
    </row>
    <row r="120" spans="1:14" x14ac:dyDescent="0.25">
      <c r="A120" s="25">
        <v>11201</v>
      </c>
      <c r="B120" s="25" t="s">
        <v>2</v>
      </c>
      <c r="C120" s="25" t="str">
        <f>Table2476[[#This Row],[Payment Standard]]</f>
        <v>Exception Payment Standard</v>
      </c>
      <c r="D120" s="26">
        <f>ROUNDDOWN('All ZIPs FMR or SAFMR'!D120*$N120,0)</f>
        <v>2953</v>
      </c>
      <c r="E120" s="26">
        <f>ROUNDDOWN('All ZIPs FMR or SAFMR'!E120*$N120,0)</f>
        <v>3938</v>
      </c>
      <c r="F120" s="26">
        <f>ROUNDDOWN('All ZIPs FMR or SAFMR'!F120*$N120,0)</f>
        <v>4048</v>
      </c>
      <c r="G120" s="26">
        <f>ROUNDDOWN('All ZIPs FMR or SAFMR'!G120*$N120,0)</f>
        <v>4543</v>
      </c>
      <c r="H120" s="26">
        <f>ROUNDDOWN('All ZIPs FMR or SAFMR'!H120*$N120,0)</f>
        <v>5665</v>
      </c>
      <c r="I120" s="26">
        <f>ROUNDDOWN('All ZIPs FMR or SAFMR'!I120*$N120,0)</f>
        <v>6105</v>
      </c>
      <c r="J120" s="26">
        <f>ROUNDDOWN('All ZIPs FMR or SAFMR'!J120*$N120,0)</f>
        <v>7020</v>
      </c>
      <c r="K120" s="26">
        <f>ROUNDDOWN('All ZIPs FMR or SAFMR'!K120*$N120,0)</f>
        <v>7936</v>
      </c>
      <c r="L120" s="26">
        <f>ROUNDDOWN('All ZIPs FMR or SAFMR'!L120*$N120,0)</f>
        <v>8852</v>
      </c>
      <c r="M120" s="26">
        <f>ROUNDDOWN('All ZIPs FMR or SAFMR'!M120*$N120,0)</f>
        <v>9768</v>
      </c>
      <c r="N120" s="35">
        <f t="shared" si="1"/>
        <v>1.1000000000000001</v>
      </c>
    </row>
    <row r="121" spans="1:14" x14ac:dyDescent="0.25">
      <c r="A121" s="25">
        <v>11203</v>
      </c>
      <c r="B121" s="25"/>
      <c r="C121" s="25" t="str">
        <f>Table2476[[#This Row],[Payment Standard]]</f>
        <v>Payment Standard</v>
      </c>
      <c r="D121" s="26">
        <f>ROUNDDOWN('All ZIPs FMR or SAFMR'!D121*$N121,0)</f>
        <v>1967</v>
      </c>
      <c r="E121" s="26">
        <f>ROUNDDOWN('All ZIPs FMR or SAFMR'!E121*$N121,0)</f>
        <v>2624</v>
      </c>
      <c r="F121" s="26">
        <f>ROUNDDOWN('All ZIPs FMR or SAFMR'!F121*$N121,0)</f>
        <v>2696</v>
      </c>
      <c r="G121" s="26">
        <f>ROUNDDOWN('All ZIPs FMR or SAFMR'!G121*$N121,0)</f>
        <v>3027</v>
      </c>
      <c r="H121" s="26">
        <f>ROUNDDOWN('All ZIPs FMR or SAFMR'!H121*$N121,0)</f>
        <v>3777</v>
      </c>
      <c r="I121" s="26">
        <f>ROUNDDOWN('All ZIPs FMR or SAFMR'!I121*$N121,0)</f>
        <v>4070</v>
      </c>
      <c r="J121" s="26">
        <f>ROUNDDOWN('All ZIPs FMR or SAFMR'!J121*$N121,0)</f>
        <v>4680</v>
      </c>
      <c r="K121" s="26">
        <f>ROUNDDOWN('All ZIPs FMR or SAFMR'!K121*$N121,0)</f>
        <v>5291</v>
      </c>
      <c r="L121" s="26">
        <f>ROUNDDOWN('All ZIPs FMR or SAFMR'!L121*$N121,0)</f>
        <v>5901</v>
      </c>
      <c r="M121" s="26">
        <f>ROUNDDOWN('All ZIPs FMR or SAFMR'!M121*$N121,0)</f>
        <v>6512</v>
      </c>
      <c r="N121" s="35">
        <f t="shared" si="1"/>
        <v>1.1000000000000001</v>
      </c>
    </row>
    <row r="122" spans="1:14" x14ac:dyDescent="0.25">
      <c r="A122" s="25">
        <v>11204</v>
      </c>
      <c r="B122" s="25" t="s">
        <v>2</v>
      </c>
      <c r="C122" s="25" t="str">
        <f>Table2476[[#This Row],[Payment Standard]]</f>
        <v>HPD Exception Payment Standard</v>
      </c>
      <c r="D122" s="26">
        <f>ROUNDDOWN('All ZIPs FMR or SAFMR'!D122*$N122,0)</f>
        <v>1967</v>
      </c>
      <c r="E122" s="26">
        <f>ROUNDDOWN('All ZIPs FMR or SAFMR'!E122*$N122,0)</f>
        <v>2624</v>
      </c>
      <c r="F122" s="26">
        <f>ROUNDDOWN('All ZIPs FMR or SAFMR'!F122*$N122,0)</f>
        <v>2696</v>
      </c>
      <c r="G122" s="26">
        <f>ROUNDDOWN('All ZIPs FMR or SAFMR'!G122*$N122,0)</f>
        <v>3027</v>
      </c>
      <c r="H122" s="26">
        <f>ROUNDDOWN('All ZIPs FMR or SAFMR'!H122*$N122,0)</f>
        <v>3777</v>
      </c>
      <c r="I122" s="26">
        <f>ROUNDDOWN('All ZIPs FMR or SAFMR'!I122*$N122,0)</f>
        <v>4070</v>
      </c>
      <c r="J122" s="26">
        <f>ROUNDDOWN('All ZIPs FMR or SAFMR'!J122*$N122,0)</f>
        <v>4680</v>
      </c>
      <c r="K122" s="26">
        <f>ROUNDDOWN('All ZIPs FMR or SAFMR'!K122*$N122,0)</f>
        <v>5291</v>
      </c>
      <c r="L122" s="26">
        <f>ROUNDDOWN('All ZIPs FMR or SAFMR'!L122*$N122,0)</f>
        <v>5901</v>
      </c>
      <c r="M122" s="26">
        <f>ROUNDDOWN('All ZIPs FMR or SAFMR'!M122*$N122,0)</f>
        <v>6512</v>
      </c>
      <c r="N122" s="35">
        <f t="shared" si="1"/>
        <v>1.1000000000000001</v>
      </c>
    </row>
    <row r="123" spans="1:14" x14ac:dyDescent="0.25">
      <c r="A123" s="25">
        <v>11205</v>
      </c>
      <c r="B123" s="25" t="s">
        <v>2</v>
      </c>
      <c r="C123" s="25" t="str">
        <f>Table2476[[#This Row],[Payment Standard]]</f>
        <v>Exception Payment Standard</v>
      </c>
      <c r="D123" s="26">
        <f>ROUNDDOWN('All ZIPs FMR or SAFMR'!D123*$N123,0)</f>
        <v>2070</v>
      </c>
      <c r="E123" s="26">
        <f>ROUNDDOWN('All ZIPs FMR or SAFMR'!E123*$N123,0)</f>
        <v>2761</v>
      </c>
      <c r="F123" s="26">
        <f>ROUNDDOWN('All ZIPs FMR or SAFMR'!F123*$N123,0)</f>
        <v>2827</v>
      </c>
      <c r="G123" s="26">
        <f>ROUNDDOWN('All ZIPs FMR or SAFMR'!G123*$N123,0)</f>
        <v>3179</v>
      </c>
      <c r="H123" s="26">
        <f>ROUNDDOWN('All ZIPs FMR or SAFMR'!H123*$N123,0)</f>
        <v>3971</v>
      </c>
      <c r="I123" s="26">
        <f>ROUNDDOWN('All ZIPs FMR or SAFMR'!I123*$N123,0)</f>
        <v>4279</v>
      </c>
      <c r="J123" s="26">
        <f>ROUNDDOWN('All ZIPs FMR or SAFMR'!J123*$N123,0)</f>
        <v>4920</v>
      </c>
      <c r="K123" s="26">
        <f>ROUNDDOWN('All ZIPs FMR or SAFMR'!K123*$N123,0)</f>
        <v>5562</v>
      </c>
      <c r="L123" s="26">
        <f>ROUNDDOWN('All ZIPs FMR or SAFMR'!L123*$N123,0)</f>
        <v>6204</v>
      </c>
      <c r="M123" s="26">
        <f>ROUNDDOWN('All ZIPs FMR or SAFMR'!M123*$N123,0)</f>
        <v>6846</v>
      </c>
      <c r="N123" s="35">
        <f t="shared" si="1"/>
        <v>1.1000000000000001</v>
      </c>
    </row>
    <row r="124" spans="1:14" x14ac:dyDescent="0.25">
      <c r="A124" s="25">
        <v>11206</v>
      </c>
      <c r="B124" s="25"/>
      <c r="C124" s="25" t="str">
        <f>Table2476[[#This Row],[Payment Standard]]</f>
        <v>Payment Standard</v>
      </c>
      <c r="D124" s="26">
        <f>ROUNDDOWN('All ZIPs FMR or SAFMR'!D124*$N124,0)</f>
        <v>1967</v>
      </c>
      <c r="E124" s="26">
        <f>ROUNDDOWN('All ZIPs FMR or SAFMR'!E124*$N124,0)</f>
        <v>2624</v>
      </c>
      <c r="F124" s="26">
        <f>ROUNDDOWN('All ZIPs FMR or SAFMR'!F124*$N124,0)</f>
        <v>2696</v>
      </c>
      <c r="G124" s="26">
        <f>ROUNDDOWN('All ZIPs FMR or SAFMR'!G124*$N124,0)</f>
        <v>3027</v>
      </c>
      <c r="H124" s="26">
        <f>ROUNDDOWN('All ZIPs FMR or SAFMR'!H124*$N124,0)</f>
        <v>3777</v>
      </c>
      <c r="I124" s="26">
        <f>ROUNDDOWN('All ZIPs FMR or SAFMR'!I124*$N124,0)</f>
        <v>4070</v>
      </c>
      <c r="J124" s="26">
        <f>ROUNDDOWN('All ZIPs FMR or SAFMR'!J124*$N124,0)</f>
        <v>4680</v>
      </c>
      <c r="K124" s="26">
        <f>ROUNDDOWN('All ZIPs FMR or SAFMR'!K124*$N124,0)</f>
        <v>5291</v>
      </c>
      <c r="L124" s="26">
        <f>ROUNDDOWN('All ZIPs FMR or SAFMR'!L124*$N124,0)</f>
        <v>5901</v>
      </c>
      <c r="M124" s="26">
        <f>ROUNDDOWN('All ZIPs FMR or SAFMR'!M124*$N124,0)</f>
        <v>6512</v>
      </c>
      <c r="N124" s="35">
        <f t="shared" si="1"/>
        <v>1.1000000000000001</v>
      </c>
    </row>
    <row r="125" spans="1:14" x14ac:dyDescent="0.25">
      <c r="A125" s="25">
        <v>11207</v>
      </c>
      <c r="B125" s="25"/>
      <c r="C125" s="25" t="str">
        <f>Table2476[[#This Row],[Payment Standard]]</f>
        <v>Payment Standard</v>
      </c>
      <c r="D125" s="26">
        <f>ROUNDDOWN('All ZIPs FMR or SAFMR'!D125*$N125,0)</f>
        <v>1967</v>
      </c>
      <c r="E125" s="26">
        <f>ROUNDDOWN('All ZIPs FMR or SAFMR'!E125*$N125,0)</f>
        <v>2624</v>
      </c>
      <c r="F125" s="26">
        <f>ROUNDDOWN('All ZIPs FMR or SAFMR'!F125*$N125,0)</f>
        <v>2696</v>
      </c>
      <c r="G125" s="26">
        <f>ROUNDDOWN('All ZIPs FMR or SAFMR'!G125*$N125,0)</f>
        <v>3027</v>
      </c>
      <c r="H125" s="26">
        <f>ROUNDDOWN('All ZIPs FMR or SAFMR'!H125*$N125,0)</f>
        <v>3777</v>
      </c>
      <c r="I125" s="26">
        <f>ROUNDDOWN('All ZIPs FMR or SAFMR'!I125*$N125,0)</f>
        <v>4070</v>
      </c>
      <c r="J125" s="26">
        <f>ROUNDDOWN('All ZIPs FMR or SAFMR'!J125*$N125,0)</f>
        <v>4680</v>
      </c>
      <c r="K125" s="26">
        <f>ROUNDDOWN('All ZIPs FMR or SAFMR'!K125*$N125,0)</f>
        <v>5291</v>
      </c>
      <c r="L125" s="26">
        <f>ROUNDDOWN('All ZIPs FMR or SAFMR'!L125*$N125,0)</f>
        <v>5901</v>
      </c>
      <c r="M125" s="26">
        <f>ROUNDDOWN('All ZIPs FMR or SAFMR'!M125*$N125,0)</f>
        <v>6512</v>
      </c>
      <c r="N125" s="35">
        <f t="shared" si="1"/>
        <v>1.1000000000000001</v>
      </c>
    </row>
    <row r="126" spans="1:14" x14ac:dyDescent="0.25">
      <c r="A126" s="25">
        <v>11208</v>
      </c>
      <c r="B126" s="25"/>
      <c r="C126" s="25" t="str">
        <f>Table2476[[#This Row],[Payment Standard]]</f>
        <v>Payment Standard</v>
      </c>
      <c r="D126" s="26">
        <f>ROUNDDOWN('All ZIPs FMR or SAFMR'!D126*$N126,0)</f>
        <v>1967</v>
      </c>
      <c r="E126" s="26">
        <f>ROUNDDOWN('All ZIPs FMR or SAFMR'!E126*$N126,0)</f>
        <v>2624</v>
      </c>
      <c r="F126" s="26">
        <f>ROUNDDOWN('All ZIPs FMR or SAFMR'!F126*$N126,0)</f>
        <v>2696</v>
      </c>
      <c r="G126" s="26">
        <f>ROUNDDOWN('All ZIPs FMR or SAFMR'!G126*$N126,0)</f>
        <v>3027</v>
      </c>
      <c r="H126" s="26">
        <f>ROUNDDOWN('All ZIPs FMR or SAFMR'!H126*$N126,0)</f>
        <v>3777</v>
      </c>
      <c r="I126" s="26">
        <f>ROUNDDOWN('All ZIPs FMR or SAFMR'!I126*$N126,0)</f>
        <v>4070</v>
      </c>
      <c r="J126" s="26">
        <f>ROUNDDOWN('All ZIPs FMR or SAFMR'!J126*$N126,0)</f>
        <v>4680</v>
      </c>
      <c r="K126" s="26">
        <f>ROUNDDOWN('All ZIPs FMR or SAFMR'!K126*$N126,0)</f>
        <v>5291</v>
      </c>
      <c r="L126" s="26">
        <f>ROUNDDOWN('All ZIPs FMR or SAFMR'!L126*$N126,0)</f>
        <v>5901</v>
      </c>
      <c r="M126" s="26">
        <f>ROUNDDOWN('All ZIPs FMR or SAFMR'!M126*$N126,0)</f>
        <v>6512</v>
      </c>
      <c r="N126" s="35">
        <f t="shared" si="1"/>
        <v>1.1000000000000001</v>
      </c>
    </row>
    <row r="127" spans="1:14" x14ac:dyDescent="0.25">
      <c r="A127" s="25">
        <v>11209</v>
      </c>
      <c r="B127" s="25" t="s">
        <v>2</v>
      </c>
      <c r="C127" s="25" t="str">
        <f>Table2476[[#This Row],[Payment Standard]]</f>
        <v>Exception Payment Standard</v>
      </c>
      <c r="D127" s="26">
        <f>ROUNDDOWN('All ZIPs FMR or SAFMR'!D127*$N127,0)</f>
        <v>2120</v>
      </c>
      <c r="E127" s="26">
        <f>ROUNDDOWN('All ZIPs FMR or SAFMR'!E127*$N127,0)</f>
        <v>2827</v>
      </c>
      <c r="F127" s="26">
        <f>ROUNDDOWN('All ZIPs FMR or SAFMR'!F127*$N127,0)</f>
        <v>2915</v>
      </c>
      <c r="G127" s="26">
        <f>ROUNDDOWN('All ZIPs FMR or SAFMR'!G127*$N127,0)</f>
        <v>3267</v>
      </c>
      <c r="H127" s="26">
        <f>ROUNDDOWN('All ZIPs FMR or SAFMR'!H127*$N127,0)</f>
        <v>4081</v>
      </c>
      <c r="I127" s="26">
        <f>ROUNDDOWN('All ZIPs FMR or SAFMR'!I127*$N127,0)</f>
        <v>4389</v>
      </c>
      <c r="J127" s="26">
        <f>ROUNDDOWN('All ZIPs FMR or SAFMR'!J127*$N127,0)</f>
        <v>5047</v>
      </c>
      <c r="K127" s="26">
        <f>ROUNDDOWN('All ZIPs FMR or SAFMR'!K127*$N127,0)</f>
        <v>5705</v>
      </c>
      <c r="L127" s="26">
        <f>ROUNDDOWN('All ZIPs FMR or SAFMR'!L127*$N127,0)</f>
        <v>6364</v>
      </c>
      <c r="M127" s="26">
        <f>ROUNDDOWN('All ZIPs FMR or SAFMR'!M127*$N127,0)</f>
        <v>7022</v>
      </c>
      <c r="N127" s="35">
        <f t="shared" si="1"/>
        <v>1.1000000000000001</v>
      </c>
    </row>
    <row r="128" spans="1:14" x14ac:dyDescent="0.25">
      <c r="A128" s="25">
        <v>11210</v>
      </c>
      <c r="B128" s="25"/>
      <c r="C128" s="25" t="str">
        <f>Table2476[[#This Row],[Payment Standard]]</f>
        <v>Payment Standard</v>
      </c>
      <c r="D128" s="26">
        <f>ROUNDDOWN('All ZIPs FMR or SAFMR'!D128*$N128,0)</f>
        <v>1967</v>
      </c>
      <c r="E128" s="26">
        <f>ROUNDDOWN('All ZIPs FMR or SAFMR'!E128*$N128,0)</f>
        <v>2624</v>
      </c>
      <c r="F128" s="26">
        <f>ROUNDDOWN('All ZIPs FMR or SAFMR'!F128*$N128,0)</f>
        <v>2696</v>
      </c>
      <c r="G128" s="26">
        <f>ROUNDDOWN('All ZIPs FMR or SAFMR'!G128*$N128,0)</f>
        <v>3027</v>
      </c>
      <c r="H128" s="26">
        <f>ROUNDDOWN('All ZIPs FMR or SAFMR'!H128*$N128,0)</f>
        <v>3777</v>
      </c>
      <c r="I128" s="26">
        <f>ROUNDDOWN('All ZIPs FMR or SAFMR'!I128*$N128,0)</f>
        <v>4070</v>
      </c>
      <c r="J128" s="26">
        <f>ROUNDDOWN('All ZIPs FMR or SAFMR'!J128*$N128,0)</f>
        <v>4680</v>
      </c>
      <c r="K128" s="26">
        <f>ROUNDDOWN('All ZIPs FMR or SAFMR'!K128*$N128,0)</f>
        <v>5291</v>
      </c>
      <c r="L128" s="26">
        <f>ROUNDDOWN('All ZIPs FMR or SAFMR'!L128*$N128,0)</f>
        <v>5901</v>
      </c>
      <c r="M128" s="26">
        <f>ROUNDDOWN('All ZIPs FMR or SAFMR'!M128*$N128,0)</f>
        <v>6512</v>
      </c>
      <c r="N128" s="35">
        <f t="shared" si="1"/>
        <v>1.1000000000000001</v>
      </c>
    </row>
    <row r="129" spans="1:14" x14ac:dyDescent="0.25">
      <c r="A129" s="25">
        <v>11211</v>
      </c>
      <c r="B129" s="25" t="s">
        <v>2</v>
      </c>
      <c r="C129" s="25" t="str">
        <f>Table2476[[#This Row],[Payment Standard]]</f>
        <v>Exception Payment Standard</v>
      </c>
      <c r="D129" s="26">
        <f>ROUNDDOWN('All ZIPs FMR or SAFMR'!D129*$N129,0)</f>
        <v>2343</v>
      </c>
      <c r="E129" s="26">
        <f>ROUNDDOWN('All ZIPs FMR or SAFMR'!E129*$N129,0)</f>
        <v>3124</v>
      </c>
      <c r="F129" s="26">
        <f>ROUNDDOWN('All ZIPs FMR or SAFMR'!F129*$N129,0)</f>
        <v>3212</v>
      </c>
      <c r="G129" s="26">
        <f>ROUNDDOWN('All ZIPs FMR or SAFMR'!G129*$N129,0)</f>
        <v>3608</v>
      </c>
      <c r="H129" s="26">
        <f>ROUNDDOWN('All ZIPs FMR or SAFMR'!H129*$N129,0)</f>
        <v>4499</v>
      </c>
      <c r="I129" s="26">
        <f>ROUNDDOWN('All ZIPs FMR or SAFMR'!I129*$N129,0)</f>
        <v>4851</v>
      </c>
      <c r="J129" s="26">
        <f>ROUNDDOWN('All ZIPs FMR or SAFMR'!J129*$N129,0)</f>
        <v>5578</v>
      </c>
      <c r="K129" s="26">
        <f>ROUNDDOWN('All ZIPs FMR or SAFMR'!K129*$N129,0)</f>
        <v>6306</v>
      </c>
      <c r="L129" s="26">
        <f>ROUNDDOWN('All ZIPs FMR or SAFMR'!L129*$N129,0)</f>
        <v>7033</v>
      </c>
      <c r="M129" s="26">
        <f>ROUNDDOWN('All ZIPs FMR or SAFMR'!M129*$N129,0)</f>
        <v>7761</v>
      </c>
      <c r="N129" s="35">
        <f t="shared" si="1"/>
        <v>1.1000000000000001</v>
      </c>
    </row>
    <row r="130" spans="1:14" x14ac:dyDescent="0.25">
      <c r="A130" s="25">
        <v>11212</v>
      </c>
      <c r="B130" s="25"/>
      <c r="C130" s="25" t="str">
        <f>Table2476[[#This Row],[Payment Standard]]</f>
        <v>Payment Standard</v>
      </c>
      <c r="D130" s="26">
        <f>ROUNDDOWN('All ZIPs FMR or SAFMR'!D130*$N130,0)</f>
        <v>1967</v>
      </c>
      <c r="E130" s="26">
        <f>ROUNDDOWN('All ZIPs FMR or SAFMR'!E130*$N130,0)</f>
        <v>2624</v>
      </c>
      <c r="F130" s="26">
        <f>ROUNDDOWN('All ZIPs FMR or SAFMR'!F130*$N130,0)</f>
        <v>2696</v>
      </c>
      <c r="G130" s="26">
        <f>ROUNDDOWN('All ZIPs FMR or SAFMR'!G130*$N130,0)</f>
        <v>3027</v>
      </c>
      <c r="H130" s="26">
        <f>ROUNDDOWN('All ZIPs FMR or SAFMR'!H130*$N130,0)</f>
        <v>3777</v>
      </c>
      <c r="I130" s="26">
        <f>ROUNDDOWN('All ZIPs FMR or SAFMR'!I130*$N130,0)</f>
        <v>4070</v>
      </c>
      <c r="J130" s="26">
        <f>ROUNDDOWN('All ZIPs FMR or SAFMR'!J130*$N130,0)</f>
        <v>4680</v>
      </c>
      <c r="K130" s="26">
        <f>ROUNDDOWN('All ZIPs FMR or SAFMR'!K130*$N130,0)</f>
        <v>5291</v>
      </c>
      <c r="L130" s="26">
        <f>ROUNDDOWN('All ZIPs FMR or SAFMR'!L130*$N130,0)</f>
        <v>5901</v>
      </c>
      <c r="M130" s="26">
        <f>ROUNDDOWN('All ZIPs FMR or SAFMR'!M130*$N130,0)</f>
        <v>6512</v>
      </c>
      <c r="N130" s="35">
        <f t="shared" ref="N130:N193" si="2">IF($C130="HPD Exception Payment Standard", 1.1, 1.1)</f>
        <v>1.1000000000000001</v>
      </c>
    </row>
    <row r="131" spans="1:14" x14ac:dyDescent="0.25">
      <c r="A131" s="25">
        <v>11213</v>
      </c>
      <c r="B131" s="25"/>
      <c r="C131" s="25" t="str">
        <f>Table2476[[#This Row],[Payment Standard]]</f>
        <v>Payment Standard</v>
      </c>
      <c r="D131" s="26">
        <f>ROUNDDOWN('All ZIPs FMR or SAFMR'!D131*$N131,0)</f>
        <v>1967</v>
      </c>
      <c r="E131" s="26">
        <f>ROUNDDOWN('All ZIPs FMR or SAFMR'!E131*$N131,0)</f>
        <v>2624</v>
      </c>
      <c r="F131" s="26">
        <f>ROUNDDOWN('All ZIPs FMR or SAFMR'!F131*$N131,0)</f>
        <v>2696</v>
      </c>
      <c r="G131" s="26">
        <f>ROUNDDOWN('All ZIPs FMR or SAFMR'!G131*$N131,0)</f>
        <v>3027</v>
      </c>
      <c r="H131" s="26">
        <f>ROUNDDOWN('All ZIPs FMR or SAFMR'!H131*$N131,0)</f>
        <v>3777</v>
      </c>
      <c r="I131" s="26">
        <f>ROUNDDOWN('All ZIPs FMR or SAFMR'!I131*$N131,0)</f>
        <v>4070</v>
      </c>
      <c r="J131" s="26">
        <f>ROUNDDOWN('All ZIPs FMR or SAFMR'!J131*$N131,0)</f>
        <v>4680</v>
      </c>
      <c r="K131" s="26">
        <f>ROUNDDOWN('All ZIPs FMR or SAFMR'!K131*$N131,0)</f>
        <v>5291</v>
      </c>
      <c r="L131" s="26">
        <f>ROUNDDOWN('All ZIPs FMR or SAFMR'!L131*$N131,0)</f>
        <v>5901</v>
      </c>
      <c r="M131" s="26">
        <f>ROUNDDOWN('All ZIPs FMR or SAFMR'!M131*$N131,0)</f>
        <v>6512</v>
      </c>
      <c r="N131" s="35">
        <f t="shared" si="2"/>
        <v>1.1000000000000001</v>
      </c>
    </row>
    <row r="132" spans="1:14" x14ac:dyDescent="0.25">
      <c r="A132" s="25">
        <v>11214</v>
      </c>
      <c r="B132" s="25" t="s">
        <v>2</v>
      </c>
      <c r="C132" s="25" t="str">
        <f>Table2476[[#This Row],[Payment Standard]]</f>
        <v>HPD Exception Payment Standard</v>
      </c>
      <c r="D132" s="26">
        <f>ROUNDDOWN('All ZIPs FMR or SAFMR'!D132*$N132,0)</f>
        <v>1967</v>
      </c>
      <c r="E132" s="26">
        <f>ROUNDDOWN('All ZIPs FMR or SAFMR'!E132*$N132,0)</f>
        <v>2624</v>
      </c>
      <c r="F132" s="26">
        <f>ROUNDDOWN('All ZIPs FMR or SAFMR'!F132*$N132,0)</f>
        <v>2696</v>
      </c>
      <c r="G132" s="26">
        <f>ROUNDDOWN('All ZIPs FMR or SAFMR'!G132*$N132,0)</f>
        <v>3027</v>
      </c>
      <c r="H132" s="26">
        <f>ROUNDDOWN('All ZIPs FMR or SAFMR'!H132*$N132,0)</f>
        <v>3777</v>
      </c>
      <c r="I132" s="26">
        <f>ROUNDDOWN('All ZIPs FMR or SAFMR'!I132*$N132,0)</f>
        <v>4070</v>
      </c>
      <c r="J132" s="26">
        <f>ROUNDDOWN('All ZIPs FMR or SAFMR'!J132*$N132,0)</f>
        <v>4680</v>
      </c>
      <c r="K132" s="26">
        <f>ROUNDDOWN('All ZIPs FMR or SAFMR'!K132*$N132,0)</f>
        <v>5291</v>
      </c>
      <c r="L132" s="26">
        <f>ROUNDDOWN('All ZIPs FMR or SAFMR'!L132*$N132,0)</f>
        <v>5901</v>
      </c>
      <c r="M132" s="26">
        <f>ROUNDDOWN('All ZIPs FMR or SAFMR'!M132*$N132,0)</f>
        <v>6512</v>
      </c>
      <c r="N132" s="35">
        <f t="shared" si="2"/>
        <v>1.1000000000000001</v>
      </c>
    </row>
    <row r="133" spans="1:14" x14ac:dyDescent="0.25">
      <c r="A133" s="25">
        <v>11215</v>
      </c>
      <c r="B133" s="25" t="s">
        <v>2</v>
      </c>
      <c r="C133" s="25" t="str">
        <f>Table2476[[#This Row],[Payment Standard]]</f>
        <v>Exception Payment Standard</v>
      </c>
      <c r="D133" s="26">
        <f>ROUNDDOWN('All ZIPs FMR or SAFMR'!D133*$N133,0)</f>
        <v>2953</v>
      </c>
      <c r="E133" s="26">
        <f>ROUNDDOWN('All ZIPs FMR or SAFMR'!E133*$N133,0)</f>
        <v>3938</v>
      </c>
      <c r="F133" s="26">
        <f>ROUNDDOWN('All ZIPs FMR or SAFMR'!F133*$N133,0)</f>
        <v>4048</v>
      </c>
      <c r="G133" s="26">
        <f>ROUNDDOWN('All ZIPs FMR or SAFMR'!G133*$N133,0)</f>
        <v>4543</v>
      </c>
      <c r="H133" s="26">
        <f>ROUNDDOWN('All ZIPs FMR or SAFMR'!H133*$N133,0)</f>
        <v>5665</v>
      </c>
      <c r="I133" s="26">
        <f>ROUNDDOWN('All ZIPs FMR or SAFMR'!I133*$N133,0)</f>
        <v>6105</v>
      </c>
      <c r="J133" s="26">
        <f>ROUNDDOWN('All ZIPs FMR or SAFMR'!J133*$N133,0)</f>
        <v>7020</v>
      </c>
      <c r="K133" s="26">
        <f>ROUNDDOWN('All ZIPs FMR or SAFMR'!K133*$N133,0)</f>
        <v>7936</v>
      </c>
      <c r="L133" s="26">
        <f>ROUNDDOWN('All ZIPs FMR or SAFMR'!L133*$N133,0)</f>
        <v>8852</v>
      </c>
      <c r="M133" s="26">
        <f>ROUNDDOWN('All ZIPs FMR or SAFMR'!M133*$N133,0)</f>
        <v>9768</v>
      </c>
      <c r="N133" s="35">
        <f t="shared" si="2"/>
        <v>1.1000000000000001</v>
      </c>
    </row>
    <row r="134" spans="1:14" x14ac:dyDescent="0.25">
      <c r="A134" s="25">
        <v>11216</v>
      </c>
      <c r="B134" s="25"/>
      <c r="C134" s="25" t="str">
        <f>Table2476[[#This Row],[Payment Standard]]</f>
        <v>Payment Standard</v>
      </c>
      <c r="D134" s="26">
        <f>ROUNDDOWN('All ZIPs FMR or SAFMR'!D134*$N134,0)</f>
        <v>1967</v>
      </c>
      <c r="E134" s="26">
        <f>ROUNDDOWN('All ZIPs FMR or SAFMR'!E134*$N134,0)</f>
        <v>2624</v>
      </c>
      <c r="F134" s="26">
        <f>ROUNDDOWN('All ZIPs FMR or SAFMR'!F134*$N134,0)</f>
        <v>2696</v>
      </c>
      <c r="G134" s="26">
        <f>ROUNDDOWN('All ZIPs FMR or SAFMR'!G134*$N134,0)</f>
        <v>3027</v>
      </c>
      <c r="H134" s="26">
        <f>ROUNDDOWN('All ZIPs FMR or SAFMR'!H134*$N134,0)</f>
        <v>3777</v>
      </c>
      <c r="I134" s="26">
        <f>ROUNDDOWN('All ZIPs FMR or SAFMR'!I134*$N134,0)</f>
        <v>4070</v>
      </c>
      <c r="J134" s="26">
        <f>ROUNDDOWN('All ZIPs FMR or SAFMR'!J134*$N134,0)</f>
        <v>4680</v>
      </c>
      <c r="K134" s="26">
        <f>ROUNDDOWN('All ZIPs FMR or SAFMR'!K134*$N134,0)</f>
        <v>5291</v>
      </c>
      <c r="L134" s="26">
        <f>ROUNDDOWN('All ZIPs FMR or SAFMR'!L134*$N134,0)</f>
        <v>5901</v>
      </c>
      <c r="M134" s="26">
        <f>ROUNDDOWN('All ZIPs FMR or SAFMR'!M134*$N134,0)</f>
        <v>6512</v>
      </c>
      <c r="N134" s="35">
        <f t="shared" si="2"/>
        <v>1.1000000000000001</v>
      </c>
    </row>
    <row r="135" spans="1:14" x14ac:dyDescent="0.25">
      <c r="A135" s="25">
        <v>11217</v>
      </c>
      <c r="B135" s="25" t="s">
        <v>2</v>
      </c>
      <c r="C135" s="25" t="str">
        <f>Table2476[[#This Row],[Payment Standard]]</f>
        <v>Exception Payment Standard</v>
      </c>
      <c r="D135" s="26">
        <f>ROUNDDOWN('All ZIPs FMR or SAFMR'!D135*$N135,0)</f>
        <v>2953</v>
      </c>
      <c r="E135" s="26">
        <f>ROUNDDOWN('All ZIPs FMR or SAFMR'!E135*$N135,0)</f>
        <v>3938</v>
      </c>
      <c r="F135" s="26">
        <f>ROUNDDOWN('All ZIPs FMR or SAFMR'!F135*$N135,0)</f>
        <v>4048</v>
      </c>
      <c r="G135" s="26">
        <f>ROUNDDOWN('All ZIPs FMR or SAFMR'!G135*$N135,0)</f>
        <v>4543</v>
      </c>
      <c r="H135" s="26">
        <f>ROUNDDOWN('All ZIPs FMR or SAFMR'!H135*$N135,0)</f>
        <v>5665</v>
      </c>
      <c r="I135" s="26">
        <f>ROUNDDOWN('All ZIPs FMR or SAFMR'!I135*$N135,0)</f>
        <v>6105</v>
      </c>
      <c r="J135" s="26">
        <f>ROUNDDOWN('All ZIPs FMR or SAFMR'!J135*$N135,0)</f>
        <v>7020</v>
      </c>
      <c r="K135" s="26">
        <f>ROUNDDOWN('All ZIPs FMR or SAFMR'!K135*$N135,0)</f>
        <v>7936</v>
      </c>
      <c r="L135" s="26">
        <f>ROUNDDOWN('All ZIPs FMR or SAFMR'!L135*$N135,0)</f>
        <v>8852</v>
      </c>
      <c r="M135" s="26">
        <f>ROUNDDOWN('All ZIPs FMR or SAFMR'!M135*$N135,0)</f>
        <v>9768</v>
      </c>
      <c r="N135" s="35">
        <f t="shared" si="2"/>
        <v>1.1000000000000001</v>
      </c>
    </row>
    <row r="136" spans="1:14" x14ac:dyDescent="0.25">
      <c r="A136" s="25">
        <v>11218</v>
      </c>
      <c r="B136" s="25" t="s">
        <v>2</v>
      </c>
      <c r="C136" s="25" t="str">
        <f>Table2476[[#This Row],[Payment Standard]]</f>
        <v>Exception Payment Standard</v>
      </c>
      <c r="D136" s="26">
        <f>ROUNDDOWN('All ZIPs FMR or SAFMR'!D136*$N136,0)</f>
        <v>2087</v>
      </c>
      <c r="E136" s="26">
        <f>ROUNDDOWN('All ZIPs FMR or SAFMR'!E136*$N136,0)</f>
        <v>2783</v>
      </c>
      <c r="F136" s="26">
        <f>ROUNDDOWN('All ZIPs FMR or SAFMR'!F136*$N136,0)</f>
        <v>2860</v>
      </c>
      <c r="G136" s="26">
        <f>ROUNDDOWN('All ZIPs FMR or SAFMR'!G136*$N136,0)</f>
        <v>3212</v>
      </c>
      <c r="H136" s="26">
        <f>ROUNDDOWN('All ZIPs FMR or SAFMR'!H136*$N136,0)</f>
        <v>4004</v>
      </c>
      <c r="I136" s="26">
        <f>ROUNDDOWN('All ZIPs FMR or SAFMR'!I136*$N136,0)</f>
        <v>4323</v>
      </c>
      <c r="J136" s="26">
        <f>ROUNDDOWN('All ZIPs FMR or SAFMR'!J136*$N136,0)</f>
        <v>4971</v>
      </c>
      <c r="K136" s="26">
        <f>ROUNDDOWN('All ZIPs FMR or SAFMR'!K136*$N136,0)</f>
        <v>5619</v>
      </c>
      <c r="L136" s="26">
        <f>ROUNDDOWN('All ZIPs FMR or SAFMR'!L136*$N136,0)</f>
        <v>6268</v>
      </c>
      <c r="M136" s="26">
        <f>ROUNDDOWN('All ZIPs FMR or SAFMR'!M136*$N136,0)</f>
        <v>6916</v>
      </c>
      <c r="N136" s="35">
        <f t="shared" si="2"/>
        <v>1.1000000000000001</v>
      </c>
    </row>
    <row r="137" spans="1:14" x14ac:dyDescent="0.25">
      <c r="A137" s="25">
        <v>11219</v>
      </c>
      <c r="B137" s="25" t="s">
        <v>2</v>
      </c>
      <c r="C137" s="25" t="str">
        <f>Table2476[[#This Row],[Payment Standard]]</f>
        <v>HPD Exception Payment Standard</v>
      </c>
      <c r="D137" s="26">
        <f>ROUNDDOWN('All ZIPs FMR or SAFMR'!D137*$N137,0)</f>
        <v>1967</v>
      </c>
      <c r="E137" s="26">
        <f>ROUNDDOWN('All ZIPs FMR or SAFMR'!E137*$N137,0)</f>
        <v>2624</v>
      </c>
      <c r="F137" s="26">
        <f>ROUNDDOWN('All ZIPs FMR or SAFMR'!F137*$N137,0)</f>
        <v>2696</v>
      </c>
      <c r="G137" s="26">
        <f>ROUNDDOWN('All ZIPs FMR or SAFMR'!G137*$N137,0)</f>
        <v>3027</v>
      </c>
      <c r="H137" s="26">
        <f>ROUNDDOWN('All ZIPs FMR or SAFMR'!H137*$N137,0)</f>
        <v>3777</v>
      </c>
      <c r="I137" s="26">
        <f>ROUNDDOWN('All ZIPs FMR or SAFMR'!I137*$N137,0)</f>
        <v>4070</v>
      </c>
      <c r="J137" s="26">
        <f>ROUNDDOWN('All ZIPs FMR or SAFMR'!J137*$N137,0)</f>
        <v>4680</v>
      </c>
      <c r="K137" s="26">
        <f>ROUNDDOWN('All ZIPs FMR or SAFMR'!K137*$N137,0)</f>
        <v>5291</v>
      </c>
      <c r="L137" s="26">
        <f>ROUNDDOWN('All ZIPs FMR or SAFMR'!L137*$N137,0)</f>
        <v>5901</v>
      </c>
      <c r="M137" s="26">
        <f>ROUNDDOWN('All ZIPs FMR or SAFMR'!M137*$N137,0)</f>
        <v>6512</v>
      </c>
      <c r="N137" s="35">
        <f t="shared" si="2"/>
        <v>1.1000000000000001</v>
      </c>
    </row>
    <row r="138" spans="1:14" x14ac:dyDescent="0.25">
      <c r="A138" s="25">
        <v>11220</v>
      </c>
      <c r="B138" s="25" t="s">
        <v>2</v>
      </c>
      <c r="C138" s="25" t="str">
        <f>Table2476[[#This Row],[Payment Standard]]</f>
        <v>HPD Exception Payment Standard</v>
      </c>
      <c r="D138" s="26">
        <f>ROUNDDOWN('All ZIPs FMR or SAFMR'!D138*$N138,0)</f>
        <v>1967</v>
      </c>
      <c r="E138" s="26">
        <f>ROUNDDOWN('All ZIPs FMR or SAFMR'!E138*$N138,0)</f>
        <v>2624</v>
      </c>
      <c r="F138" s="26">
        <f>ROUNDDOWN('All ZIPs FMR or SAFMR'!F138*$N138,0)</f>
        <v>2696</v>
      </c>
      <c r="G138" s="26">
        <f>ROUNDDOWN('All ZIPs FMR or SAFMR'!G138*$N138,0)</f>
        <v>3027</v>
      </c>
      <c r="H138" s="26">
        <f>ROUNDDOWN('All ZIPs FMR or SAFMR'!H138*$N138,0)</f>
        <v>3777</v>
      </c>
      <c r="I138" s="26">
        <f>ROUNDDOWN('All ZIPs FMR or SAFMR'!I138*$N138,0)</f>
        <v>4070</v>
      </c>
      <c r="J138" s="26">
        <f>ROUNDDOWN('All ZIPs FMR or SAFMR'!J138*$N138,0)</f>
        <v>4680</v>
      </c>
      <c r="K138" s="26">
        <f>ROUNDDOWN('All ZIPs FMR or SAFMR'!K138*$N138,0)</f>
        <v>5291</v>
      </c>
      <c r="L138" s="26">
        <f>ROUNDDOWN('All ZIPs FMR or SAFMR'!L138*$N138,0)</f>
        <v>5901</v>
      </c>
      <c r="M138" s="26">
        <f>ROUNDDOWN('All ZIPs FMR or SAFMR'!M138*$N138,0)</f>
        <v>6512</v>
      </c>
      <c r="N138" s="35">
        <f t="shared" si="2"/>
        <v>1.1000000000000001</v>
      </c>
    </row>
    <row r="139" spans="1:14" x14ac:dyDescent="0.25">
      <c r="A139" s="25">
        <v>11221</v>
      </c>
      <c r="B139" s="25"/>
      <c r="C139" s="25" t="str">
        <f>Table2476[[#This Row],[Payment Standard]]</f>
        <v>Payment Standard</v>
      </c>
      <c r="D139" s="26">
        <f>ROUNDDOWN('All ZIPs FMR or SAFMR'!D139*$N139,0)</f>
        <v>1967</v>
      </c>
      <c r="E139" s="26">
        <f>ROUNDDOWN('All ZIPs FMR or SAFMR'!E139*$N139,0)</f>
        <v>2624</v>
      </c>
      <c r="F139" s="26">
        <f>ROUNDDOWN('All ZIPs FMR or SAFMR'!F139*$N139,0)</f>
        <v>2696</v>
      </c>
      <c r="G139" s="26">
        <f>ROUNDDOWN('All ZIPs FMR or SAFMR'!G139*$N139,0)</f>
        <v>3027</v>
      </c>
      <c r="H139" s="26">
        <f>ROUNDDOWN('All ZIPs FMR or SAFMR'!H139*$N139,0)</f>
        <v>3777</v>
      </c>
      <c r="I139" s="26">
        <f>ROUNDDOWN('All ZIPs FMR or SAFMR'!I139*$N139,0)</f>
        <v>4070</v>
      </c>
      <c r="J139" s="26">
        <f>ROUNDDOWN('All ZIPs FMR or SAFMR'!J139*$N139,0)</f>
        <v>4680</v>
      </c>
      <c r="K139" s="26">
        <f>ROUNDDOWN('All ZIPs FMR or SAFMR'!K139*$N139,0)</f>
        <v>5291</v>
      </c>
      <c r="L139" s="26">
        <f>ROUNDDOWN('All ZIPs FMR or SAFMR'!L139*$N139,0)</f>
        <v>5901</v>
      </c>
      <c r="M139" s="26">
        <f>ROUNDDOWN('All ZIPs FMR or SAFMR'!M139*$N139,0)</f>
        <v>6512</v>
      </c>
      <c r="N139" s="35">
        <f t="shared" si="2"/>
        <v>1.1000000000000001</v>
      </c>
    </row>
    <row r="140" spans="1:14" x14ac:dyDescent="0.25">
      <c r="A140" s="25">
        <v>11222</v>
      </c>
      <c r="B140" s="25" t="s">
        <v>2</v>
      </c>
      <c r="C140" s="25" t="str">
        <f>Table2476[[#This Row],[Payment Standard]]</f>
        <v>Exception Payment Standard</v>
      </c>
      <c r="D140" s="26">
        <f>ROUNDDOWN('All ZIPs FMR or SAFMR'!D140*$N140,0)</f>
        <v>2516</v>
      </c>
      <c r="E140" s="26">
        <f>ROUNDDOWN('All ZIPs FMR or SAFMR'!E140*$N140,0)</f>
        <v>3355</v>
      </c>
      <c r="F140" s="26">
        <f>ROUNDDOWN('All ZIPs FMR or SAFMR'!F140*$N140,0)</f>
        <v>3454</v>
      </c>
      <c r="G140" s="26">
        <f>ROUNDDOWN('All ZIPs FMR or SAFMR'!G140*$N140,0)</f>
        <v>3872</v>
      </c>
      <c r="H140" s="26">
        <f>ROUNDDOWN('All ZIPs FMR or SAFMR'!H140*$N140,0)</f>
        <v>4829</v>
      </c>
      <c r="I140" s="26">
        <f>ROUNDDOWN('All ZIPs FMR or SAFMR'!I140*$N140,0)</f>
        <v>5203</v>
      </c>
      <c r="J140" s="26">
        <f>ROUNDDOWN('All ZIPs FMR or SAFMR'!J140*$N140,0)</f>
        <v>5983</v>
      </c>
      <c r="K140" s="26">
        <f>ROUNDDOWN('All ZIPs FMR or SAFMR'!K140*$N140,0)</f>
        <v>6763</v>
      </c>
      <c r="L140" s="26">
        <f>ROUNDDOWN('All ZIPs FMR or SAFMR'!L140*$N140,0)</f>
        <v>7544</v>
      </c>
      <c r="M140" s="26">
        <f>ROUNDDOWN('All ZIPs FMR or SAFMR'!M140*$N140,0)</f>
        <v>8324</v>
      </c>
      <c r="N140" s="35">
        <f t="shared" si="2"/>
        <v>1.1000000000000001</v>
      </c>
    </row>
    <row r="141" spans="1:14" x14ac:dyDescent="0.25">
      <c r="A141" s="25">
        <v>11223</v>
      </c>
      <c r="B141" s="25" t="s">
        <v>2</v>
      </c>
      <c r="C141" s="25" t="str">
        <f>Table2476[[#This Row],[Payment Standard]]</f>
        <v>HPD Exception Payment Standard</v>
      </c>
      <c r="D141" s="26">
        <f>ROUNDDOWN('All ZIPs FMR or SAFMR'!D141*$N141,0)</f>
        <v>1967</v>
      </c>
      <c r="E141" s="26">
        <f>ROUNDDOWN('All ZIPs FMR or SAFMR'!E141*$N141,0)</f>
        <v>2624</v>
      </c>
      <c r="F141" s="26">
        <f>ROUNDDOWN('All ZIPs FMR or SAFMR'!F141*$N141,0)</f>
        <v>2696</v>
      </c>
      <c r="G141" s="26">
        <f>ROUNDDOWN('All ZIPs FMR or SAFMR'!G141*$N141,0)</f>
        <v>3027</v>
      </c>
      <c r="H141" s="26">
        <f>ROUNDDOWN('All ZIPs FMR or SAFMR'!H141*$N141,0)</f>
        <v>3777</v>
      </c>
      <c r="I141" s="26">
        <f>ROUNDDOWN('All ZIPs FMR or SAFMR'!I141*$N141,0)</f>
        <v>4070</v>
      </c>
      <c r="J141" s="26">
        <f>ROUNDDOWN('All ZIPs FMR or SAFMR'!J141*$N141,0)</f>
        <v>4680</v>
      </c>
      <c r="K141" s="26">
        <f>ROUNDDOWN('All ZIPs FMR or SAFMR'!K141*$N141,0)</f>
        <v>5291</v>
      </c>
      <c r="L141" s="26">
        <f>ROUNDDOWN('All ZIPs FMR or SAFMR'!L141*$N141,0)</f>
        <v>5901</v>
      </c>
      <c r="M141" s="26">
        <f>ROUNDDOWN('All ZIPs FMR or SAFMR'!M141*$N141,0)</f>
        <v>6512</v>
      </c>
      <c r="N141" s="35">
        <f t="shared" si="2"/>
        <v>1.1000000000000001</v>
      </c>
    </row>
    <row r="142" spans="1:14" x14ac:dyDescent="0.25">
      <c r="A142" s="25">
        <v>11224</v>
      </c>
      <c r="B142" s="25" t="s">
        <v>2</v>
      </c>
      <c r="C142" s="25" t="str">
        <f>Table2476[[#This Row],[Payment Standard]]</f>
        <v>HPD Exception Payment Standard</v>
      </c>
      <c r="D142" s="26">
        <f>ROUNDDOWN('All ZIPs FMR or SAFMR'!D142*$N142,0)</f>
        <v>1967</v>
      </c>
      <c r="E142" s="26">
        <f>ROUNDDOWN('All ZIPs FMR or SAFMR'!E142*$N142,0)</f>
        <v>2624</v>
      </c>
      <c r="F142" s="26">
        <f>ROUNDDOWN('All ZIPs FMR or SAFMR'!F142*$N142,0)</f>
        <v>2696</v>
      </c>
      <c r="G142" s="26">
        <f>ROUNDDOWN('All ZIPs FMR or SAFMR'!G142*$N142,0)</f>
        <v>3027</v>
      </c>
      <c r="H142" s="26">
        <f>ROUNDDOWN('All ZIPs FMR or SAFMR'!H142*$N142,0)</f>
        <v>3777</v>
      </c>
      <c r="I142" s="26">
        <f>ROUNDDOWN('All ZIPs FMR or SAFMR'!I142*$N142,0)</f>
        <v>4070</v>
      </c>
      <c r="J142" s="26">
        <f>ROUNDDOWN('All ZIPs FMR or SAFMR'!J142*$N142,0)</f>
        <v>4680</v>
      </c>
      <c r="K142" s="26">
        <f>ROUNDDOWN('All ZIPs FMR or SAFMR'!K142*$N142,0)</f>
        <v>5291</v>
      </c>
      <c r="L142" s="26">
        <f>ROUNDDOWN('All ZIPs FMR or SAFMR'!L142*$N142,0)</f>
        <v>5901</v>
      </c>
      <c r="M142" s="26">
        <f>ROUNDDOWN('All ZIPs FMR or SAFMR'!M142*$N142,0)</f>
        <v>6512</v>
      </c>
      <c r="N142" s="35">
        <f t="shared" si="2"/>
        <v>1.1000000000000001</v>
      </c>
    </row>
    <row r="143" spans="1:14" x14ac:dyDescent="0.25">
      <c r="A143" s="25">
        <v>11225</v>
      </c>
      <c r="B143" s="25"/>
      <c r="C143" s="25" t="str">
        <f>Table2476[[#This Row],[Payment Standard]]</f>
        <v>Payment Standard</v>
      </c>
      <c r="D143" s="26">
        <f>ROUNDDOWN('All ZIPs FMR or SAFMR'!D143*$N143,0)</f>
        <v>1967</v>
      </c>
      <c r="E143" s="26">
        <f>ROUNDDOWN('All ZIPs FMR or SAFMR'!E143*$N143,0)</f>
        <v>2624</v>
      </c>
      <c r="F143" s="26">
        <f>ROUNDDOWN('All ZIPs FMR or SAFMR'!F143*$N143,0)</f>
        <v>2696</v>
      </c>
      <c r="G143" s="26">
        <f>ROUNDDOWN('All ZIPs FMR or SAFMR'!G143*$N143,0)</f>
        <v>3027</v>
      </c>
      <c r="H143" s="26">
        <f>ROUNDDOWN('All ZIPs FMR or SAFMR'!H143*$N143,0)</f>
        <v>3777</v>
      </c>
      <c r="I143" s="26">
        <f>ROUNDDOWN('All ZIPs FMR or SAFMR'!I143*$N143,0)</f>
        <v>4070</v>
      </c>
      <c r="J143" s="26">
        <f>ROUNDDOWN('All ZIPs FMR or SAFMR'!J143*$N143,0)</f>
        <v>4680</v>
      </c>
      <c r="K143" s="26">
        <f>ROUNDDOWN('All ZIPs FMR or SAFMR'!K143*$N143,0)</f>
        <v>5291</v>
      </c>
      <c r="L143" s="26">
        <f>ROUNDDOWN('All ZIPs FMR or SAFMR'!L143*$N143,0)</f>
        <v>5901</v>
      </c>
      <c r="M143" s="26">
        <f>ROUNDDOWN('All ZIPs FMR or SAFMR'!M143*$N143,0)</f>
        <v>6512</v>
      </c>
      <c r="N143" s="35">
        <f t="shared" si="2"/>
        <v>1.1000000000000001</v>
      </c>
    </row>
    <row r="144" spans="1:14" x14ac:dyDescent="0.25">
      <c r="A144" s="25">
        <v>11226</v>
      </c>
      <c r="B144" s="25"/>
      <c r="C144" s="25" t="str">
        <f>Table2476[[#This Row],[Payment Standard]]</f>
        <v>Payment Standard</v>
      </c>
      <c r="D144" s="26">
        <f>ROUNDDOWN('All ZIPs FMR or SAFMR'!D144*$N144,0)</f>
        <v>1967</v>
      </c>
      <c r="E144" s="26">
        <f>ROUNDDOWN('All ZIPs FMR or SAFMR'!E144*$N144,0)</f>
        <v>2624</v>
      </c>
      <c r="F144" s="26">
        <f>ROUNDDOWN('All ZIPs FMR or SAFMR'!F144*$N144,0)</f>
        <v>2696</v>
      </c>
      <c r="G144" s="26">
        <f>ROUNDDOWN('All ZIPs FMR or SAFMR'!G144*$N144,0)</f>
        <v>3027</v>
      </c>
      <c r="H144" s="26">
        <f>ROUNDDOWN('All ZIPs FMR or SAFMR'!H144*$N144,0)</f>
        <v>3777</v>
      </c>
      <c r="I144" s="26">
        <f>ROUNDDOWN('All ZIPs FMR or SAFMR'!I144*$N144,0)</f>
        <v>4070</v>
      </c>
      <c r="J144" s="26">
        <f>ROUNDDOWN('All ZIPs FMR or SAFMR'!J144*$N144,0)</f>
        <v>4680</v>
      </c>
      <c r="K144" s="26">
        <f>ROUNDDOWN('All ZIPs FMR or SAFMR'!K144*$N144,0)</f>
        <v>5291</v>
      </c>
      <c r="L144" s="26">
        <f>ROUNDDOWN('All ZIPs FMR or SAFMR'!L144*$N144,0)</f>
        <v>5901</v>
      </c>
      <c r="M144" s="26">
        <f>ROUNDDOWN('All ZIPs FMR or SAFMR'!M144*$N144,0)</f>
        <v>6512</v>
      </c>
      <c r="N144" s="35">
        <f t="shared" si="2"/>
        <v>1.1000000000000001</v>
      </c>
    </row>
    <row r="145" spans="1:14" x14ac:dyDescent="0.25">
      <c r="A145" s="25">
        <v>11228</v>
      </c>
      <c r="B145" s="25" t="s">
        <v>2</v>
      </c>
      <c r="C145" s="25" t="str">
        <f>Table2476[[#This Row],[Payment Standard]]</f>
        <v>HPD Exception Payment Standard</v>
      </c>
      <c r="D145" s="26">
        <f>ROUNDDOWN('All ZIPs FMR or SAFMR'!D145*$N145,0)</f>
        <v>1967</v>
      </c>
      <c r="E145" s="26">
        <f>ROUNDDOWN('All ZIPs FMR or SAFMR'!E145*$N145,0)</f>
        <v>2624</v>
      </c>
      <c r="F145" s="26">
        <f>ROUNDDOWN('All ZIPs FMR or SAFMR'!F145*$N145,0)</f>
        <v>2696</v>
      </c>
      <c r="G145" s="26">
        <f>ROUNDDOWN('All ZIPs FMR or SAFMR'!G145*$N145,0)</f>
        <v>3027</v>
      </c>
      <c r="H145" s="26">
        <f>ROUNDDOWN('All ZIPs FMR or SAFMR'!H145*$N145,0)</f>
        <v>3777</v>
      </c>
      <c r="I145" s="26">
        <f>ROUNDDOWN('All ZIPs FMR or SAFMR'!I145*$N145,0)</f>
        <v>4070</v>
      </c>
      <c r="J145" s="26">
        <f>ROUNDDOWN('All ZIPs FMR or SAFMR'!J145*$N145,0)</f>
        <v>4680</v>
      </c>
      <c r="K145" s="26">
        <f>ROUNDDOWN('All ZIPs FMR or SAFMR'!K145*$N145,0)</f>
        <v>5291</v>
      </c>
      <c r="L145" s="26">
        <f>ROUNDDOWN('All ZIPs FMR or SAFMR'!L145*$N145,0)</f>
        <v>5901</v>
      </c>
      <c r="M145" s="26">
        <f>ROUNDDOWN('All ZIPs FMR or SAFMR'!M145*$N145,0)</f>
        <v>6512</v>
      </c>
      <c r="N145" s="35">
        <f t="shared" si="2"/>
        <v>1.1000000000000001</v>
      </c>
    </row>
    <row r="146" spans="1:14" x14ac:dyDescent="0.25">
      <c r="A146" s="25">
        <v>11229</v>
      </c>
      <c r="B146" s="25" t="s">
        <v>2</v>
      </c>
      <c r="C146" s="25" t="str">
        <f>Table2476[[#This Row],[Payment Standard]]</f>
        <v>HPD Exception Payment Standard</v>
      </c>
      <c r="D146" s="26">
        <f>ROUNDDOWN('All ZIPs FMR or SAFMR'!D146*$N146,0)</f>
        <v>1967</v>
      </c>
      <c r="E146" s="26">
        <f>ROUNDDOWN('All ZIPs FMR or SAFMR'!E146*$N146,0)</f>
        <v>2624</v>
      </c>
      <c r="F146" s="26">
        <f>ROUNDDOWN('All ZIPs FMR or SAFMR'!F146*$N146,0)</f>
        <v>2696</v>
      </c>
      <c r="G146" s="26">
        <f>ROUNDDOWN('All ZIPs FMR or SAFMR'!G146*$N146,0)</f>
        <v>3027</v>
      </c>
      <c r="H146" s="26">
        <f>ROUNDDOWN('All ZIPs FMR or SAFMR'!H146*$N146,0)</f>
        <v>3777</v>
      </c>
      <c r="I146" s="26">
        <f>ROUNDDOWN('All ZIPs FMR or SAFMR'!I146*$N146,0)</f>
        <v>4070</v>
      </c>
      <c r="J146" s="26">
        <f>ROUNDDOWN('All ZIPs FMR or SAFMR'!J146*$N146,0)</f>
        <v>4680</v>
      </c>
      <c r="K146" s="26">
        <f>ROUNDDOWN('All ZIPs FMR or SAFMR'!K146*$N146,0)</f>
        <v>5291</v>
      </c>
      <c r="L146" s="26">
        <f>ROUNDDOWN('All ZIPs FMR or SAFMR'!L146*$N146,0)</f>
        <v>5901</v>
      </c>
      <c r="M146" s="26">
        <f>ROUNDDOWN('All ZIPs FMR or SAFMR'!M146*$N146,0)</f>
        <v>6512</v>
      </c>
      <c r="N146" s="35">
        <f t="shared" si="2"/>
        <v>1.1000000000000001</v>
      </c>
    </row>
    <row r="147" spans="1:14" x14ac:dyDescent="0.25">
      <c r="A147" s="25">
        <v>11230</v>
      </c>
      <c r="B147" s="25" t="s">
        <v>2</v>
      </c>
      <c r="C147" s="25" t="str">
        <f>Table2476[[#This Row],[Payment Standard]]</f>
        <v>HPD Exception Payment Standard</v>
      </c>
      <c r="D147" s="26">
        <f>ROUNDDOWN('All ZIPs FMR or SAFMR'!D147*$N147,0)</f>
        <v>1967</v>
      </c>
      <c r="E147" s="26">
        <f>ROUNDDOWN('All ZIPs FMR or SAFMR'!E147*$N147,0)</f>
        <v>2624</v>
      </c>
      <c r="F147" s="26">
        <f>ROUNDDOWN('All ZIPs FMR or SAFMR'!F147*$N147,0)</f>
        <v>2696</v>
      </c>
      <c r="G147" s="26">
        <f>ROUNDDOWN('All ZIPs FMR or SAFMR'!G147*$N147,0)</f>
        <v>3027</v>
      </c>
      <c r="H147" s="26">
        <f>ROUNDDOWN('All ZIPs FMR or SAFMR'!H147*$N147,0)</f>
        <v>3777</v>
      </c>
      <c r="I147" s="26">
        <f>ROUNDDOWN('All ZIPs FMR or SAFMR'!I147*$N147,0)</f>
        <v>4070</v>
      </c>
      <c r="J147" s="26">
        <f>ROUNDDOWN('All ZIPs FMR or SAFMR'!J147*$N147,0)</f>
        <v>4680</v>
      </c>
      <c r="K147" s="26">
        <f>ROUNDDOWN('All ZIPs FMR or SAFMR'!K147*$N147,0)</f>
        <v>5291</v>
      </c>
      <c r="L147" s="26">
        <f>ROUNDDOWN('All ZIPs FMR or SAFMR'!L147*$N147,0)</f>
        <v>5901</v>
      </c>
      <c r="M147" s="26">
        <f>ROUNDDOWN('All ZIPs FMR or SAFMR'!M147*$N147,0)</f>
        <v>6512</v>
      </c>
      <c r="N147" s="35">
        <f t="shared" si="2"/>
        <v>1.1000000000000001</v>
      </c>
    </row>
    <row r="148" spans="1:14" x14ac:dyDescent="0.25">
      <c r="A148" s="25">
        <v>11231</v>
      </c>
      <c r="B148" s="25" t="s">
        <v>2</v>
      </c>
      <c r="C148" s="25" t="str">
        <f>Table2476[[#This Row],[Payment Standard]]</f>
        <v>Exception Payment Standard</v>
      </c>
      <c r="D148" s="26">
        <f>ROUNDDOWN('All ZIPs FMR or SAFMR'!D148*$N148,0)</f>
        <v>2747</v>
      </c>
      <c r="E148" s="26">
        <f>ROUNDDOWN('All ZIPs FMR or SAFMR'!E148*$N148,0)</f>
        <v>3663</v>
      </c>
      <c r="F148" s="26">
        <f>ROUNDDOWN('All ZIPs FMR or SAFMR'!F148*$N148,0)</f>
        <v>3762</v>
      </c>
      <c r="G148" s="26">
        <f>ROUNDDOWN('All ZIPs FMR or SAFMR'!G148*$N148,0)</f>
        <v>4224</v>
      </c>
      <c r="H148" s="26">
        <f>ROUNDDOWN('All ZIPs FMR or SAFMR'!H148*$N148,0)</f>
        <v>5269</v>
      </c>
      <c r="I148" s="26">
        <f>ROUNDDOWN('All ZIPs FMR or SAFMR'!I148*$N148,0)</f>
        <v>5676</v>
      </c>
      <c r="J148" s="26">
        <f>ROUNDDOWN('All ZIPs FMR or SAFMR'!J148*$N148,0)</f>
        <v>6527</v>
      </c>
      <c r="K148" s="26">
        <f>ROUNDDOWN('All ZIPs FMR or SAFMR'!K148*$N148,0)</f>
        <v>7378</v>
      </c>
      <c r="L148" s="26">
        <f>ROUNDDOWN('All ZIPs FMR or SAFMR'!L148*$N148,0)</f>
        <v>8230</v>
      </c>
      <c r="M148" s="26">
        <f>ROUNDDOWN('All ZIPs FMR or SAFMR'!M148*$N148,0)</f>
        <v>9081</v>
      </c>
      <c r="N148" s="35">
        <f t="shared" si="2"/>
        <v>1.1000000000000001</v>
      </c>
    </row>
    <row r="149" spans="1:14" x14ac:dyDescent="0.25">
      <c r="A149" s="25">
        <v>11232</v>
      </c>
      <c r="B149" s="25" t="s">
        <v>2</v>
      </c>
      <c r="C149" s="25" t="str">
        <f>Table2476[[#This Row],[Payment Standard]]</f>
        <v>HPD Exception Payment Standard</v>
      </c>
      <c r="D149" s="26">
        <f>ROUNDDOWN('All ZIPs FMR or SAFMR'!D149*$N149,0)</f>
        <v>1967</v>
      </c>
      <c r="E149" s="26">
        <f>ROUNDDOWN('All ZIPs FMR or SAFMR'!E149*$N149,0)</f>
        <v>2624</v>
      </c>
      <c r="F149" s="26">
        <f>ROUNDDOWN('All ZIPs FMR or SAFMR'!F149*$N149,0)</f>
        <v>2696</v>
      </c>
      <c r="G149" s="26">
        <f>ROUNDDOWN('All ZIPs FMR or SAFMR'!G149*$N149,0)</f>
        <v>3027</v>
      </c>
      <c r="H149" s="26">
        <f>ROUNDDOWN('All ZIPs FMR or SAFMR'!H149*$N149,0)</f>
        <v>3777</v>
      </c>
      <c r="I149" s="26">
        <f>ROUNDDOWN('All ZIPs FMR or SAFMR'!I149*$N149,0)</f>
        <v>4070</v>
      </c>
      <c r="J149" s="26">
        <f>ROUNDDOWN('All ZIPs FMR or SAFMR'!J149*$N149,0)</f>
        <v>4680</v>
      </c>
      <c r="K149" s="26">
        <f>ROUNDDOWN('All ZIPs FMR or SAFMR'!K149*$N149,0)</f>
        <v>5291</v>
      </c>
      <c r="L149" s="26">
        <f>ROUNDDOWN('All ZIPs FMR or SAFMR'!L149*$N149,0)</f>
        <v>5901</v>
      </c>
      <c r="M149" s="26">
        <f>ROUNDDOWN('All ZIPs FMR or SAFMR'!M149*$N149,0)</f>
        <v>6512</v>
      </c>
      <c r="N149" s="35">
        <f t="shared" si="2"/>
        <v>1.1000000000000001</v>
      </c>
    </row>
    <row r="150" spans="1:14" x14ac:dyDescent="0.25">
      <c r="A150" s="25">
        <v>11233</v>
      </c>
      <c r="B150" s="25"/>
      <c r="C150" s="25" t="str">
        <f>Table2476[[#This Row],[Payment Standard]]</f>
        <v>Payment Standard</v>
      </c>
      <c r="D150" s="26">
        <f>ROUNDDOWN('All ZIPs FMR or SAFMR'!D150*$N150,0)</f>
        <v>1967</v>
      </c>
      <c r="E150" s="26">
        <f>ROUNDDOWN('All ZIPs FMR or SAFMR'!E150*$N150,0)</f>
        <v>2624</v>
      </c>
      <c r="F150" s="26">
        <f>ROUNDDOWN('All ZIPs FMR or SAFMR'!F150*$N150,0)</f>
        <v>2696</v>
      </c>
      <c r="G150" s="26">
        <f>ROUNDDOWN('All ZIPs FMR or SAFMR'!G150*$N150,0)</f>
        <v>3027</v>
      </c>
      <c r="H150" s="26">
        <f>ROUNDDOWN('All ZIPs FMR or SAFMR'!H150*$N150,0)</f>
        <v>3777</v>
      </c>
      <c r="I150" s="26">
        <f>ROUNDDOWN('All ZIPs FMR or SAFMR'!I150*$N150,0)</f>
        <v>4070</v>
      </c>
      <c r="J150" s="26">
        <f>ROUNDDOWN('All ZIPs FMR or SAFMR'!J150*$N150,0)</f>
        <v>4680</v>
      </c>
      <c r="K150" s="26">
        <f>ROUNDDOWN('All ZIPs FMR or SAFMR'!K150*$N150,0)</f>
        <v>5291</v>
      </c>
      <c r="L150" s="26">
        <f>ROUNDDOWN('All ZIPs FMR or SAFMR'!L150*$N150,0)</f>
        <v>5901</v>
      </c>
      <c r="M150" s="26">
        <f>ROUNDDOWN('All ZIPs FMR or SAFMR'!M150*$N150,0)</f>
        <v>6512</v>
      </c>
      <c r="N150" s="35">
        <f t="shared" si="2"/>
        <v>1.1000000000000001</v>
      </c>
    </row>
    <row r="151" spans="1:14" x14ac:dyDescent="0.25">
      <c r="A151" s="25">
        <v>11234</v>
      </c>
      <c r="B151" s="25" t="s">
        <v>2</v>
      </c>
      <c r="C151" s="25" t="str">
        <f>Table2476[[#This Row],[Payment Standard]]</f>
        <v>HPD Exception Payment Standard</v>
      </c>
      <c r="D151" s="26">
        <f>ROUNDDOWN('All ZIPs FMR or SAFMR'!D151*$N151,0)</f>
        <v>1967</v>
      </c>
      <c r="E151" s="26">
        <f>ROUNDDOWN('All ZIPs FMR or SAFMR'!E151*$N151,0)</f>
        <v>2624</v>
      </c>
      <c r="F151" s="26">
        <f>ROUNDDOWN('All ZIPs FMR or SAFMR'!F151*$N151,0)</f>
        <v>2696</v>
      </c>
      <c r="G151" s="26">
        <f>ROUNDDOWN('All ZIPs FMR or SAFMR'!G151*$N151,0)</f>
        <v>3027</v>
      </c>
      <c r="H151" s="26">
        <f>ROUNDDOWN('All ZIPs FMR or SAFMR'!H151*$N151,0)</f>
        <v>3777</v>
      </c>
      <c r="I151" s="26">
        <f>ROUNDDOWN('All ZIPs FMR or SAFMR'!I151*$N151,0)</f>
        <v>4070</v>
      </c>
      <c r="J151" s="26">
        <f>ROUNDDOWN('All ZIPs FMR or SAFMR'!J151*$N151,0)</f>
        <v>4680</v>
      </c>
      <c r="K151" s="26">
        <f>ROUNDDOWN('All ZIPs FMR or SAFMR'!K151*$N151,0)</f>
        <v>5291</v>
      </c>
      <c r="L151" s="26">
        <f>ROUNDDOWN('All ZIPs FMR or SAFMR'!L151*$N151,0)</f>
        <v>5901</v>
      </c>
      <c r="M151" s="26">
        <f>ROUNDDOWN('All ZIPs FMR or SAFMR'!M151*$N151,0)</f>
        <v>6512</v>
      </c>
      <c r="N151" s="35">
        <f t="shared" si="2"/>
        <v>1.1000000000000001</v>
      </c>
    </row>
    <row r="152" spans="1:14" x14ac:dyDescent="0.25">
      <c r="A152" s="25">
        <v>11235</v>
      </c>
      <c r="B152" s="25" t="s">
        <v>2</v>
      </c>
      <c r="C152" s="25" t="str">
        <f>Table2476[[#This Row],[Payment Standard]]</f>
        <v>HPD Exception Payment Standard</v>
      </c>
      <c r="D152" s="26">
        <f>ROUNDDOWN('All ZIPs FMR or SAFMR'!D152*$N152,0)</f>
        <v>1967</v>
      </c>
      <c r="E152" s="26">
        <f>ROUNDDOWN('All ZIPs FMR or SAFMR'!E152*$N152,0)</f>
        <v>2624</v>
      </c>
      <c r="F152" s="26">
        <f>ROUNDDOWN('All ZIPs FMR or SAFMR'!F152*$N152,0)</f>
        <v>2696</v>
      </c>
      <c r="G152" s="26">
        <f>ROUNDDOWN('All ZIPs FMR or SAFMR'!G152*$N152,0)</f>
        <v>3027</v>
      </c>
      <c r="H152" s="26">
        <f>ROUNDDOWN('All ZIPs FMR or SAFMR'!H152*$N152,0)</f>
        <v>3777</v>
      </c>
      <c r="I152" s="26">
        <f>ROUNDDOWN('All ZIPs FMR or SAFMR'!I152*$N152,0)</f>
        <v>4070</v>
      </c>
      <c r="J152" s="26">
        <f>ROUNDDOWN('All ZIPs FMR or SAFMR'!J152*$N152,0)</f>
        <v>4680</v>
      </c>
      <c r="K152" s="26">
        <f>ROUNDDOWN('All ZIPs FMR or SAFMR'!K152*$N152,0)</f>
        <v>5291</v>
      </c>
      <c r="L152" s="26">
        <f>ROUNDDOWN('All ZIPs FMR or SAFMR'!L152*$N152,0)</f>
        <v>5901</v>
      </c>
      <c r="M152" s="26">
        <f>ROUNDDOWN('All ZIPs FMR or SAFMR'!M152*$N152,0)</f>
        <v>6512</v>
      </c>
      <c r="N152" s="35">
        <f t="shared" si="2"/>
        <v>1.1000000000000001</v>
      </c>
    </row>
    <row r="153" spans="1:14" x14ac:dyDescent="0.25">
      <c r="A153" s="25">
        <v>11236</v>
      </c>
      <c r="B153" s="25"/>
      <c r="C153" s="25" t="str">
        <f>Table2476[[#This Row],[Payment Standard]]</f>
        <v>Payment Standard</v>
      </c>
      <c r="D153" s="26">
        <f>ROUNDDOWN('All ZIPs FMR or SAFMR'!D153*$N153,0)</f>
        <v>1967</v>
      </c>
      <c r="E153" s="26">
        <f>ROUNDDOWN('All ZIPs FMR or SAFMR'!E153*$N153,0)</f>
        <v>2624</v>
      </c>
      <c r="F153" s="26">
        <f>ROUNDDOWN('All ZIPs FMR or SAFMR'!F153*$N153,0)</f>
        <v>2696</v>
      </c>
      <c r="G153" s="26">
        <f>ROUNDDOWN('All ZIPs FMR or SAFMR'!G153*$N153,0)</f>
        <v>3027</v>
      </c>
      <c r="H153" s="26">
        <f>ROUNDDOWN('All ZIPs FMR or SAFMR'!H153*$N153,0)</f>
        <v>3777</v>
      </c>
      <c r="I153" s="26">
        <f>ROUNDDOWN('All ZIPs FMR or SAFMR'!I153*$N153,0)</f>
        <v>4070</v>
      </c>
      <c r="J153" s="26">
        <f>ROUNDDOWN('All ZIPs FMR or SAFMR'!J153*$N153,0)</f>
        <v>4680</v>
      </c>
      <c r="K153" s="26">
        <f>ROUNDDOWN('All ZIPs FMR or SAFMR'!K153*$N153,0)</f>
        <v>5291</v>
      </c>
      <c r="L153" s="26">
        <f>ROUNDDOWN('All ZIPs FMR or SAFMR'!L153*$N153,0)</f>
        <v>5901</v>
      </c>
      <c r="M153" s="26">
        <f>ROUNDDOWN('All ZIPs FMR or SAFMR'!M153*$N153,0)</f>
        <v>6512</v>
      </c>
      <c r="N153" s="35">
        <f t="shared" si="2"/>
        <v>1.1000000000000001</v>
      </c>
    </row>
    <row r="154" spans="1:14" x14ac:dyDescent="0.25">
      <c r="A154" s="25">
        <v>11237</v>
      </c>
      <c r="B154" s="25"/>
      <c r="C154" s="25" t="str">
        <f>Table2476[[#This Row],[Payment Standard]]</f>
        <v>Payment Standard</v>
      </c>
      <c r="D154" s="26">
        <f>ROUNDDOWN('All ZIPs FMR or SAFMR'!D154*$N154,0)</f>
        <v>1967</v>
      </c>
      <c r="E154" s="26">
        <f>ROUNDDOWN('All ZIPs FMR or SAFMR'!E154*$N154,0)</f>
        <v>2624</v>
      </c>
      <c r="F154" s="26">
        <f>ROUNDDOWN('All ZIPs FMR or SAFMR'!F154*$N154,0)</f>
        <v>2696</v>
      </c>
      <c r="G154" s="26">
        <f>ROUNDDOWN('All ZIPs FMR or SAFMR'!G154*$N154,0)</f>
        <v>3027</v>
      </c>
      <c r="H154" s="26">
        <f>ROUNDDOWN('All ZIPs FMR or SAFMR'!H154*$N154,0)</f>
        <v>3777</v>
      </c>
      <c r="I154" s="26">
        <f>ROUNDDOWN('All ZIPs FMR or SAFMR'!I154*$N154,0)</f>
        <v>4070</v>
      </c>
      <c r="J154" s="26">
        <f>ROUNDDOWN('All ZIPs FMR or SAFMR'!J154*$N154,0)</f>
        <v>4680</v>
      </c>
      <c r="K154" s="26">
        <f>ROUNDDOWN('All ZIPs FMR or SAFMR'!K154*$N154,0)</f>
        <v>5291</v>
      </c>
      <c r="L154" s="26">
        <f>ROUNDDOWN('All ZIPs FMR or SAFMR'!L154*$N154,0)</f>
        <v>5901</v>
      </c>
      <c r="M154" s="26">
        <f>ROUNDDOWN('All ZIPs FMR or SAFMR'!M154*$N154,0)</f>
        <v>6512</v>
      </c>
      <c r="N154" s="35">
        <f t="shared" si="2"/>
        <v>1.1000000000000001</v>
      </c>
    </row>
    <row r="155" spans="1:14" x14ac:dyDescent="0.25">
      <c r="A155" s="25">
        <v>11238</v>
      </c>
      <c r="B155" s="25" t="s">
        <v>2</v>
      </c>
      <c r="C155" s="25" t="str">
        <f>Table2476[[#This Row],[Payment Standard]]</f>
        <v>Exception Payment Standard</v>
      </c>
      <c r="D155" s="26">
        <f>ROUNDDOWN('All ZIPs FMR or SAFMR'!D155*$N155,0)</f>
        <v>2458</v>
      </c>
      <c r="E155" s="26">
        <f>ROUNDDOWN('All ZIPs FMR or SAFMR'!E155*$N155,0)</f>
        <v>3278</v>
      </c>
      <c r="F155" s="26">
        <f>ROUNDDOWN('All ZIPs FMR or SAFMR'!F155*$N155,0)</f>
        <v>3366</v>
      </c>
      <c r="G155" s="26">
        <f>ROUNDDOWN('All ZIPs FMR or SAFMR'!G155*$N155,0)</f>
        <v>3784</v>
      </c>
      <c r="H155" s="26">
        <f>ROUNDDOWN('All ZIPs FMR or SAFMR'!H155*$N155,0)</f>
        <v>4719</v>
      </c>
      <c r="I155" s="26">
        <f>ROUNDDOWN('All ZIPs FMR or SAFMR'!I155*$N155,0)</f>
        <v>5082</v>
      </c>
      <c r="J155" s="26">
        <f>ROUNDDOWN('All ZIPs FMR or SAFMR'!J155*$N155,0)</f>
        <v>5844</v>
      </c>
      <c r="K155" s="26">
        <f>ROUNDDOWN('All ZIPs FMR or SAFMR'!K155*$N155,0)</f>
        <v>6606</v>
      </c>
      <c r="L155" s="26">
        <f>ROUNDDOWN('All ZIPs FMR or SAFMR'!L155*$N155,0)</f>
        <v>7368</v>
      </c>
      <c r="M155" s="26">
        <f>ROUNDDOWN('All ZIPs FMR or SAFMR'!M155*$N155,0)</f>
        <v>8131</v>
      </c>
      <c r="N155" s="35">
        <f t="shared" si="2"/>
        <v>1.1000000000000001</v>
      </c>
    </row>
    <row r="156" spans="1:14" x14ac:dyDescent="0.25">
      <c r="A156" s="25">
        <v>11239</v>
      </c>
      <c r="B156" s="25"/>
      <c r="C156" s="25" t="str">
        <f>Table2476[[#This Row],[Payment Standard]]</f>
        <v>Payment Standard</v>
      </c>
      <c r="D156" s="26">
        <f>ROUNDDOWN('All ZIPs FMR or SAFMR'!D156*$N156,0)</f>
        <v>1967</v>
      </c>
      <c r="E156" s="26">
        <f>ROUNDDOWN('All ZIPs FMR or SAFMR'!E156*$N156,0)</f>
        <v>2624</v>
      </c>
      <c r="F156" s="26">
        <f>ROUNDDOWN('All ZIPs FMR or SAFMR'!F156*$N156,0)</f>
        <v>2696</v>
      </c>
      <c r="G156" s="26">
        <f>ROUNDDOWN('All ZIPs FMR or SAFMR'!G156*$N156,0)</f>
        <v>3027</v>
      </c>
      <c r="H156" s="26">
        <f>ROUNDDOWN('All ZIPs FMR or SAFMR'!H156*$N156,0)</f>
        <v>3777</v>
      </c>
      <c r="I156" s="26">
        <f>ROUNDDOWN('All ZIPs FMR or SAFMR'!I156*$N156,0)</f>
        <v>4070</v>
      </c>
      <c r="J156" s="26">
        <f>ROUNDDOWN('All ZIPs FMR or SAFMR'!J156*$N156,0)</f>
        <v>4680</v>
      </c>
      <c r="K156" s="26">
        <f>ROUNDDOWN('All ZIPs FMR or SAFMR'!K156*$N156,0)</f>
        <v>5291</v>
      </c>
      <c r="L156" s="26">
        <f>ROUNDDOWN('All ZIPs FMR or SAFMR'!L156*$N156,0)</f>
        <v>5901</v>
      </c>
      <c r="M156" s="26">
        <f>ROUNDDOWN('All ZIPs FMR or SAFMR'!M156*$N156,0)</f>
        <v>6512</v>
      </c>
      <c r="N156" s="35">
        <f t="shared" si="2"/>
        <v>1.1000000000000001</v>
      </c>
    </row>
    <row r="157" spans="1:14" x14ac:dyDescent="0.25">
      <c r="A157" s="30">
        <v>11249</v>
      </c>
      <c r="B157" s="25" t="s">
        <v>2</v>
      </c>
      <c r="C157" s="25" t="str">
        <f>Table2476[[#This Row],[Payment Standard]]</f>
        <v>HPD Exception Payment Standard</v>
      </c>
      <c r="D157" s="26">
        <f>ROUNDDOWN('All ZIPs FMR or SAFMR'!D157*$N157,0)</f>
        <v>1967</v>
      </c>
      <c r="E157" s="26">
        <f>ROUNDDOWN('All ZIPs FMR or SAFMR'!E157*$N157,0)</f>
        <v>2624</v>
      </c>
      <c r="F157" s="26">
        <f>ROUNDDOWN('All ZIPs FMR or SAFMR'!F157*$N157,0)</f>
        <v>2696</v>
      </c>
      <c r="G157" s="26">
        <f>ROUNDDOWN('All ZIPs FMR or SAFMR'!G157*$N157,0)</f>
        <v>3027</v>
      </c>
      <c r="H157" s="26">
        <f>ROUNDDOWN('All ZIPs FMR or SAFMR'!H157*$N157,0)</f>
        <v>3777</v>
      </c>
      <c r="I157" s="26">
        <f>ROUNDDOWN('All ZIPs FMR or SAFMR'!I157*$N157,0)</f>
        <v>4070</v>
      </c>
      <c r="J157" s="26">
        <f>ROUNDDOWN('All ZIPs FMR or SAFMR'!J157*$N157,0)</f>
        <v>4680</v>
      </c>
      <c r="K157" s="26">
        <f>ROUNDDOWN('All ZIPs FMR or SAFMR'!K157*$N157,0)</f>
        <v>5291</v>
      </c>
      <c r="L157" s="26">
        <f>ROUNDDOWN('All ZIPs FMR or SAFMR'!L157*$N157,0)</f>
        <v>5901</v>
      </c>
      <c r="M157" s="26">
        <f>ROUNDDOWN('All ZIPs FMR or SAFMR'!M157*$N157,0)</f>
        <v>6512</v>
      </c>
      <c r="N157" s="37">
        <f t="shared" si="2"/>
        <v>1.1000000000000001</v>
      </c>
    </row>
    <row r="158" spans="1:14" x14ac:dyDescent="0.25">
      <c r="A158" s="25">
        <v>11351</v>
      </c>
      <c r="B158" s="25" t="s">
        <v>2</v>
      </c>
      <c r="C158" s="25" t="str">
        <f>Table2476[[#This Row],[Payment Standard]]</f>
        <v>Exception Payment Standard</v>
      </c>
      <c r="D158" s="26">
        <f>ROUNDDOWN('All ZIPs FMR or SAFMR'!D158*$N158,0)</f>
        <v>2013</v>
      </c>
      <c r="E158" s="26">
        <f>ROUNDDOWN('All ZIPs FMR or SAFMR'!E158*$N158,0)</f>
        <v>2684</v>
      </c>
      <c r="F158" s="26">
        <f>ROUNDDOWN('All ZIPs FMR or SAFMR'!F158*$N158,0)</f>
        <v>2761</v>
      </c>
      <c r="G158" s="26">
        <f>ROUNDDOWN('All ZIPs FMR or SAFMR'!G158*$N158,0)</f>
        <v>3102</v>
      </c>
      <c r="H158" s="26">
        <f>ROUNDDOWN('All ZIPs FMR or SAFMR'!H158*$N158,0)</f>
        <v>3872</v>
      </c>
      <c r="I158" s="26">
        <f>ROUNDDOWN('All ZIPs FMR or SAFMR'!I158*$N158,0)</f>
        <v>4169</v>
      </c>
      <c r="J158" s="26">
        <f>ROUNDDOWN('All ZIPs FMR or SAFMR'!J158*$N158,0)</f>
        <v>4794</v>
      </c>
      <c r="K158" s="26">
        <f>ROUNDDOWN('All ZIPs FMR or SAFMR'!K158*$N158,0)</f>
        <v>5419</v>
      </c>
      <c r="L158" s="26">
        <f>ROUNDDOWN('All ZIPs FMR or SAFMR'!L158*$N158,0)</f>
        <v>6045</v>
      </c>
      <c r="M158" s="26">
        <f>ROUNDDOWN('All ZIPs FMR or SAFMR'!M158*$N158,0)</f>
        <v>6670</v>
      </c>
      <c r="N158" s="35">
        <f t="shared" si="2"/>
        <v>1.1000000000000001</v>
      </c>
    </row>
    <row r="159" spans="1:14" x14ac:dyDescent="0.25">
      <c r="A159" s="25">
        <v>11354</v>
      </c>
      <c r="B159" s="25" t="s">
        <v>2</v>
      </c>
      <c r="C159" s="25" t="str">
        <f>Table2476[[#This Row],[Payment Standard]]</f>
        <v>Exception Payment Standard</v>
      </c>
      <c r="D159" s="26">
        <f>ROUNDDOWN('All ZIPs FMR or SAFMR'!D159*$N159,0)</f>
        <v>1971</v>
      </c>
      <c r="E159" s="26">
        <f>ROUNDDOWN('All ZIPs FMR or SAFMR'!E159*$N159,0)</f>
        <v>2629</v>
      </c>
      <c r="F159" s="26">
        <f>ROUNDDOWN('All ZIPs FMR or SAFMR'!F159*$N159,0)</f>
        <v>2706</v>
      </c>
      <c r="G159" s="26">
        <f>ROUNDDOWN('All ZIPs FMR or SAFMR'!G159*$N159,0)</f>
        <v>3036</v>
      </c>
      <c r="H159" s="26">
        <f>ROUNDDOWN('All ZIPs FMR or SAFMR'!H159*$N159,0)</f>
        <v>3784</v>
      </c>
      <c r="I159" s="26">
        <f>ROUNDDOWN('All ZIPs FMR or SAFMR'!I159*$N159,0)</f>
        <v>4081</v>
      </c>
      <c r="J159" s="26">
        <f>ROUNDDOWN('All ZIPs FMR or SAFMR'!J159*$N159,0)</f>
        <v>4693</v>
      </c>
      <c r="K159" s="26">
        <f>ROUNDDOWN('All ZIPs FMR or SAFMR'!K159*$N159,0)</f>
        <v>5305</v>
      </c>
      <c r="L159" s="26">
        <f>ROUNDDOWN('All ZIPs FMR or SAFMR'!L159*$N159,0)</f>
        <v>5917</v>
      </c>
      <c r="M159" s="26">
        <f>ROUNDDOWN('All ZIPs FMR or SAFMR'!M159*$N159,0)</f>
        <v>6529</v>
      </c>
      <c r="N159" s="35">
        <f t="shared" si="2"/>
        <v>1.1000000000000001</v>
      </c>
    </row>
    <row r="160" spans="1:14" x14ac:dyDescent="0.25">
      <c r="A160" s="25">
        <v>11355</v>
      </c>
      <c r="B160" s="25" t="s">
        <v>2</v>
      </c>
      <c r="C160" s="25" t="str">
        <f>Table2476[[#This Row],[Payment Standard]]</f>
        <v>HPD Exception Payment Standard</v>
      </c>
      <c r="D160" s="26">
        <f>ROUNDDOWN('All ZIPs FMR or SAFMR'!D160*$N160,0)</f>
        <v>1967</v>
      </c>
      <c r="E160" s="26">
        <f>ROUNDDOWN('All ZIPs FMR or SAFMR'!E160*$N160,0)</f>
        <v>2624</v>
      </c>
      <c r="F160" s="26">
        <f>ROUNDDOWN('All ZIPs FMR or SAFMR'!F160*$N160,0)</f>
        <v>2696</v>
      </c>
      <c r="G160" s="26">
        <f>ROUNDDOWN('All ZIPs FMR or SAFMR'!G160*$N160,0)</f>
        <v>3027</v>
      </c>
      <c r="H160" s="26">
        <f>ROUNDDOWN('All ZIPs FMR or SAFMR'!H160*$N160,0)</f>
        <v>3777</v>
      </c>
      <c r="I160" s="26">
        <f>ROUNDDOWN('All ZIPs FMR or SAFMR'!I160*$N160,0)</f>
        <v>4070</v>
      </c>
      <c r="J160" s="26">
        <f>ROUNDDOWN('All ZIPs FMR or SAFMR'!J160*$N160,0)</f>
        <v>4680</v>
      </c>
      <c r="K160" s="26">
        <f>ROUNDDOWN('All ZIPs FMR or SAFMR'!K160*$N160,0)</f>
        <v>5291</v>
      </c>
      <c r="L160" s="26">
        <f>ROUNDDOWN('All ZIPs FMR or SAFMR'!L160*$N160,0)</f>
        <v>5901</v>
      </c>
      <c r="M160" s="26">
        <f>ROUNDDOWN('All ZIPs FMR or SAFMR'!M160*$N160,0)</f>
        <v>6512</v>
      </c>
      <c r="N160" s="35">
        <f t="shared" si="2"/>
        <v>1.1000000000000001</v>
      </c>
    </row>
    <row r="161" spans="1:14" x14ac:dyDescent="0.25">
      <c r="A161" s="25">
        <v>11356</v>
      </c>
      <c r="B161" s="25" t="s">
        <v>2</v>
      </c>
      <c r="C161" s="25" t="str">
        <f>Table2476[[#This Row],[Payment Standard]]</f>
        <v>Exception Payment Standard</v>
      </c>
      <c r="D161" s="26">
        <f>ROUNDDOWN('All ZIPs FMR or SAFMR'!D161*$N161,0)</f>
        <v>2169</v>
      </c>
      <c r="E161" s="26">
        <f>ROUNDDOWN('All ZIPs FMR or SAFMR'!E161*$N161,0)</f>
        <v>2893</v>
      </c>
      <c r="F161" s="26">
        <f>ROUNDDOWN('All ZIPs FMR or SAFMR'!F161*$N161,0)</f>
        <v>2970</v>
      </c>
      <c r="G161" s="26">
        <f>ROUNDDOWN('All ZIPs FMR or SAFMR'!G161*$N161,0)</f>
        <v>3333</v>
      </c>
      <c r="H161" s="26">
        <f>ROUNDDOWN('All ZIPs FMR or SAFMR'!H161*$N161,0)</f>
        <v>4158</v>
      </c>
      <c r="I161" s="26">
        <f>ROUNDDOWN('All ZIPs FMR or SAFMR'!I161*$N161,0)</f>
        <v>4477</v>
      </c>
      <c r="J161" s="26">
        <f>ROUNDDOWN('All ZIPs FMR or SAFMR'!J161*$N161,0)</f>
        <v>5148</v>
      </c>
      <c r="K161" s="26">
        <f>ROUNDDOWN('All ZIPs FMR or SAFMR'!K161*$N161,0)</f>
        <v>5820</v>
      </c>
      <c r="L161" s="26">
        <f>ROUNDDOWN('All ZIPs FMR or SAFMR'!L161*$N161,0)</f>
        <v>6491</v>
      </c>
      <c r="M161" s="26">
        <f>ROUNDDOWN('All ZIPs FMR or SAFMR'!M161*$N161,0)</f>
        <v>7163</v>
      </c>
      <c r="N161" s="35">
        <f t="shared" si="2"/>
        <v>1.1000000000000001</v>
      </c>
    </row>
    <row r="162" spans="1:14" x14ac:dyDescent="0.25">
      <c r="A162" s="25">
        <v>11357</v>
      </c>
      <c r="B162" s="25" t="s">
        <v>2</v>
      </c>
      <c r="C162" s="25" t="str">
        <f>Table2476[[#This Row],[Payment Standard]]</f>
        <v>Exception Payment Standard</v>
      </c>
      <c r="D162" s="26">
        <f>ROUNDDOWN('All ZIPs FMR or SAFMR'!D162*$N162,0)</f>
        <v>2227</v>
      </c>
      <c r="E162" s="26">
        <f>ROUNDDOWN('All ZIPs FMR or SAFMR'!E162*$N162,0)</f>
        <v>2970</v>
      </c>
      <c r="F162" s="26">
        <f>ROUNDDOWN('All ZIPs FMR or SAFMR'!F162*$N162,0)</f>
        <v>3047</v>
      </c>
      <c r="G162" s="26">
        <f>ROUNDDOWN('All ZIPs FMR or SAFMR'!G162*$N162,0)</f>
        <v>3421</v>
      </c>
      <c r="H162" s="26">
        <f>ROUNDDOWN('All ZIPs FMR or SAFMR'!H162*$N162,0)</f>
        <v>4268</v>
      </c>
      <c r="I162" s="26">
        <f>ROUNDDOWN('All ZIPs FMR or SAFMR'!I162*$N162,0)</f>
        <v>4598</v>
      </c>
      <c r="J162" s="26">
        <f>ROUNDDOWN('All ZIPs FMR or SAFMR'!J162*$N162,0)</f>
        <v>5287</v>
      </c>
      <c r="K162" s="26">
        <f>ROUNDDOWN('All ZIPs FMR or SAFMR'!K162*$N162,0)</f>
        <v>5977</v>
      </c>
      <c r="L162" s="26">
        <f>ROUNDDOWN('All ZIPs FMR or SAFMR'!L162*$N162,0)</f>
        <v>6667</v>
      </c>
      <c r="M162" s="26">
        <f>ROUNDDOWN('All ZIPs FMR or SAFMR'!M162*$N162,0)</f>
        <v>7356</v>
      </c>
      <c r="N162" s="35">
        <f t="shared" si="2"/>
        <v>1.1000000000000001</v>
      </c>
    </row>
    <row r="163" spans="1:14" x14ac:dyDescent="0.25">
      <c r="A163" s="25">
        <v>11358</v>
      </c>
      <c r="B163" s="25" t="s">
        <v>2</v>
      </c>
      <c r="C163" s="25" t="str">
        <f>Table2476[[#This Row],[Payment Standard]]</f>
        <v>Exception Payment Standard</v>
      </c>
      <c r="D163" s="26">
        <f>ROUNDDOWN('All ZIPs FMR or SAFMR'!D163*$N163,0)</f>
        <v>2079</v>
      </c>
      <c r="E163" s="26">
        <f>ROUNDDOWN('All ZIPs FMR or SAFMR'!E163*$N163,0)</f>
        <v>2772</v>
      </c>
      <c r="F163" s="26">
        <f>ROUNDDOWN('All ZIPs FMR or SAFMR'!F163*$N163,0)</f>
        <v>2849</v>
      </c>
      <c r="G163" s="26">
        <f>ROUNDDOWN('All ZIPs FMR or SAFMR'!G163*$N163,0)</f>
        <v>3201</v>
      </c>
      <c r="H163" s="26">
        <f>ROUNDDOWN('All ZIPs FMR or SAFMR'!H163*$N163,0)</f>
        <v>3993</v>
      </c>
      <c r="I163" s="26">
        <f>ROUNDDOWN('All ZIPs FMR or SAFMR'!I163*$N163,0)</f>
        <v>4301</v>
      </c>
      <c r="J163" s="26">
        <f>ROUNDDOWN('All ZIPs FMR or SAFMR'!J163*$N163,0)</f>
        <v>4946</v>
      </c>
      <c r="K163" s="26">
        <f>ROUNDDOWN('All ZIPs FMR or SAFMR'!K163*$N163,0)</f>
        <v>5591</v>
      </c>
      <c r="L163" s="26">
        <f>ROUNDDOWN('All ZIPs FMR or SAFMR'!L163*$N163,0)</f>
        <v>6236</v>
      </c>
      <c r="M163" s="26">
        <f>ROUNDDOWN('All ZIPs FMR or SAFMR'!M163*$N163,0)</f>
        <v>6881</v>
      </c>
      <c r="N163" s="35">
        <f t="shared" si="2"/>
        <v>1.1000000000000001</v>
      </c>
    </row>
    <row r="164" spans="1:14" x14ac:dyDescent="0.25">
      <c r="A164" s="25">
        <v>11359</v>
      </c>
      <c r="B164" s="25" t="s">
        <v>2</v>
      </c>
      <c r="C164" s="25" t="str">
        <f>Table2476[[#This Row],[Payment Standard]]</f>
        <v>Exception Payment Standard</v>
      </c>
      <c r="D164" s="26">
        <f>ROUNDDOWN('All ZIPs FMR or SAFMR'!D164*$N164,0)</f>
        <v>2013</v>
      </c>
      <c r="E164" s="26">
        <f>ROUNDDOWN('All ZIPs FMR or SAFMR'!E164*$N164,0)</f>
        <v>2684</v>
      </c>
      <c r="F164" s="26">
        <f>ROUNDDOWN('All ZIPs FMR or SAFMR'!F164*$N164,0)</f>
        <v>2761</v>
      </c>
      <c r="G164" s="26">
        <f>ROUNDDOWN('All ZIPs FMR or SAFMR'!G164*$N164,0)</f>
        <v>3102</v>
      </c>
      <c r="H164" s="26">
        <f>ROUNDDOWN('All ZIPs FMR or SAFMR'!H164*$N164,0)</f>
        <v>3872</v>
      </c>
      <c r="I164" s="26">
        <f>ROUNDDOWN('All ZIPs FMR or SAFMR'!I164*$N164,0)</f>
        <v>4169</v>
      </c>
      <c r="J164" s="26">
        <f>ROUNDDOWN('All ZIPs FMR or SAFMR'!J164*$N164,0)</f>
        <v>4794</v>
      </c>
      <c r="K164" s="26">
        <f>ROUNDDOWN('All ZIPs FMR or SAFMR'!K164*$N164,0)</f>
        <v>5419</v>
      </c>
      <c r="L164" s="26">
        <f>ROUNDDOWN('All ZIPs FMR or SAFMR'!L164*$N164,0)</f>
        <v>6045</v>
      </c>
      <c r="M164" s="26">
        <f>ROUNDDOWN('All ZIPs FMR or SAFMR'!M164*$N164,0)</f>
        <v>6670</v>
      </c>
      <c r="N164" s="35">
        <f t="shared" si="2"/>
        <v>1.1000000000000001</v>
      </c>
    </row>
    <row r="165" spans="1:14" x14ac:dyDescent="0.25">
      <c r="A165" s="25">
        <v>11360</v>
      </c>
      <c r="B165" s="25" t="s">
        <v>2</v>
      </c>
      <c r="C165" s="25" t="str">
        <f>Table2476[[#This Row],[Payment Standard]]</f>
        <v>Exception Payment Standard</v>
      </c>
      <c r="D165" s="26">
        <f>ROUNDDOWN('All ZIPs FMR or SAFMR'!D165*$N165,0)</f>
        <v>2565</v>
      </c>
      <c r="E165" s="26">
        <f>ROUNDDOWN('All ZIPs FMR or SAFMR'!E165*$N165,0)</f>
        <v>3421</v>
      </c>
      <c r="F165" s="26">
        <f>ROUNDDOWN('All ZIPs FMR or SAFMR'!F165*$N165,0)</f>
        <v>3520</v>
      </c>
      <c r="G165" s="26">
        <f>ROUNDDOWN('All ZIPs FMR or SAFMR'!G165*$N165,0)</f>
        <v>3949</v>
      </c>
      <c r="H165" s="26">
        <f>ROUNDDOWN('All ZIPs FMR or SAFMR'!H165*$N165,0)</f>
        <v>4928</v>
      </c>
      <c r="I165" s="26">
        <f>ROUNDDOWN('All ZIPs FMR or SAFMR'!I165*$N165,0)</f>
        <v>5313</v>
      </c>
      <c r="J165" s="26">
        <f>ROUNDDOWN('All ZIPs FMR or SAFMR'!J165*$N165,0)</f>
        <v>6109</v>
      </c>
      <c r="K165" s="26">
        <f>ROUNDDOWN('All ZIPs FMR or SAFMR'!K165*$N165,0)</f>
        <v>6906</v>
      </c>
      <c r="L165" s="26">
        <f>ROUNDDOWN('All ZIPs FMR or SAFMR'!L165*$N165,0)</f>
        <v>7703</v>
      </c>
      <c r="M165" s="26">
        <f>ROUNDDOWN('All ZIPs FMR or SAFMR'!M165*$N165,0)</f>
        <v>8500</v>
      </c>
      <c r="N165" s="35">
        <f t="shared" si="2"/>
        <v>1.1000000000000001</v>
      </c>
    </row>
    <row r="166" spans="1:14" x14ac:dyDescent="0.25">
      <c r="A166" s="25">
        <v>11361</v>
      </c>
      <c r="B166" s="25" t="s">
        <v>2</v>
      </c>
      <c r="C166" s="25" t="str">
        <f>Table2476[[#This Row],[Payment Standard]]</f>
        <v>Exception Payment Standard</v>
      </c>
      <c r="D166" s="26">
        <f>ROUNDDOWN('All ZIPs FMR or SAFMR'!D166*$N166,0)</f>
        <v>2334</v>
      </c>
      <c r="E166" s="26">
        <f>ROUNDDOWN('All ZIPs FMR or SAFMR'!E166*$N166,0)</f>
        <v>3113</v>
      </c>
      <c r="F166" s="26">
        <f>ROUNDDOWN('All ZIPs FMR or SAFMR'!F166*$N166,0)</f>
        <v>3190</v>
      </c>
      <c r="G166" s="26">
        <f>ROUNDDOWN('All ZIPs FMR or SAFMR'!G166*$N166,0)</f>
        <v>3586</v>
      </c>
      <c r="H166" s="26">
        <f>ROUNDDOWN('All ZIPs FMR or SAFMR'!H166*$N166,0)</f>
        <v>4477</v>
      </c>
      <c r="I166" s="26">
        <f>ROUNDDOWN('All ZIPs FMR or SAFMR'!I166*$N166,0)</f>
        <v>4818</v>
      </c>
      <c r="J166" s="26">
        <f>ROUNDDOWN('All ZIPs FMR or SAFMR'!J166*$N166,0)</f>
        <v>5540</v>
      </c>
      <c r="K166" s="26">
        <f>ROUNDDOWN('All ZIPs FMR or SAFMR'!K166*$N166,0)</f>
        <v>6263</v>
      </c>
      <c r="L166" s="26">
        <f>ROUNDDOWN('All ZIPs FMR or SAFMR'!L166*$N166,0)</f>
        <v>6986</v>
      </c>
      <c r="M166" s="26">
        <f>ROUNDDOWN('All ZIPs FMR or SAFMR'!M166*$N166,0)</f>
        <v>7708</v>
      </c>
      <c r="N166" s="35">
        <f t="shared" si="2"/>
        <v>1.1000000000000001</v>
      </c>
    </row>
    <row r="167" spans="1:14" x14ac:dyDescent="0.25">
      <c r="A167" s="25">
        <v>11362</v>
      </c>
      <c r="B167" s="25" t="s">
        <v>2</v>
      </c>
      <c r="C167" s="25" t="str">
        <f>Table2476[[#This Row],[Payment Standard]]</f>
        <v>Exception Payment Standard</v>
      </c>
      <c r="D167" s="26">
        <f>ROUNDDOWN('All ZIPs FMR or SAFMR'!D167*$N167,0)</f>
        <v>2433</v>
      </c>
      <c r="E167" s="26">
        <f>ROUNDDOWN('All ZIPs FMR or SAFMR'!E167*$N167,0)</f>
        <v>3245</v>
      </c>
      <c r="F167" s="26">
        <f>ROUNDDOWN('All ZIPs FMR or SAFMR'!F167*$N167,0)</f>
        <v>3333</v>
      </c>
      <c r="G167" s="26">
        <f>ROUNDDOWN('All ZIPs FMR or SAFMR'!G167*$N167,0)</f>
        <v>3740</v>
      </c>
      <c r="H167" s="26">
        <f>ROUNDDOWN('All ZIPs FMR or SAFMR'!H167*$N167,0)</f>
        <v>4664</v>
      </c>
      <c r="I167" s="26">
        <f>ROUNDDOWN('All ZIPs FMR or SAFMR'!I167*$N167,0)</f>
        <v>5027</v>
      </c>
      <c r="J167" s="26">
        <f>ROUNDDOWN('All ZIPs FMR or SAFMR'!J167*$N167,0)</f>
        <v>5781</v>
      </c>
      <c r="K167" s="26">
        <f>ROUNDDOWN('All ZIPs FMR or SAFMR'!K167*$N167,0)</f>
        <v>6535</v>
      </c>
      <c r="L167" s="26">
        <f>ROUNDDOWN('All ZIPs FMR or SAFMR'!L167*$N167,0)</f>
        <v>7289</v>
      </c>
      <c r="M167" s="26">
        <f>ROUNDDOWN('All ZIPs FMR or SAFMR'!M167*$N167,0)</f>
        <v>8043</v>
      </c>
      <c r="N167" s="35">
        <f t="shared" si="2"/>
        <v>1.1000000000000001</v>
      </c>
    </row>
    <row r="168" spans="1:14" x14ac:dyDescent="0.25">
      <c r="A168" s="25">
        <v>11363</v>
      </c>
      <c r="B168" s="25" t="s">
        <v>2</v>
      </c>
      <c r="C168" s="25" t="str">
        <f>Table2476[[#This Row],[Payment Standard]]</f>
        <v>Exception Payment Standard</v>
      </c>
      <c r="D168" s="26">
        <f>ROUNDDOWN('All ZIPs FMR or SAFMR'!D168*$N168,0)</f>
        <v>2557</v>
      </c>
      <c r="E168" s="26">
        <f>ROUNDDOWN('All ZIPs FMR or SAFMR'!E168*$N168,0)</f>
        <v>3410</v>
      </c>
      <c r="F168" s="26">
        <f>ROUNDDOWN('All ZIPs FMR or SAFMR'!F168*$N168,0)</f>
        <v>3509</v>
      </c>
      <c r="G168" s="26">
        <f>ROUNDDOWN('All ZIPs FMR or SAFMR'!G168*$N168,0)</f>
        <v>3938</v>
      </c>
      <c r="H168" s="26">
        <f>ROUNDDOWN('All ZIPs FMR or SAFMR'!H168*$N168,0)</f>
        <v>4917</v>
      </c>
      <c r="I168" s="26">
        <f>ROUNDDOWN('All ZIPs FMR or SAFMR'!I168*$N168,0)</f>
        <v>5291</v>
      </c>
      <c r="J168" s="26">
        <f>ROUNDDOWN('All ZIPs FMR or SAFMR'!J168*$N168,0)</f>
        <v>6084</v>
      </c>
      <c r="K168" s="26">
        <f>ROUNDDOWN('All ZIPs FMR or SAFMR'!K168*$N168,0)</f>
        <v>6878</v>
      </c>
      <c r="L168" s="26">
        <f>ROUNDDOWN('All ZIPs FMR or SAFMR'!L168*$N168,0)</f>
        <v>7671</v>
      </c>
      <c r="M168" s="26">
        <f>ROUNDDOWN('All ZIPs FMR or SAFMR'!M168*$N168,0)</f>
        <v>8465</v>
      </c>
      <c r="N168" s="35">
        <f t="shared" si="2"/>
        <v>1.1000000000000001</v>
      </c>
    </row>
    <row r="169" spans="1:14" x14ac:dyDescent="0.25">
      <c r="A169" s="25">
        <v>11364</v>
      </c>
      <c r="B169" s="25" t="s">
        <v>2</v>
      </c>
      <c r="C169" s="25" t="str">
        <f>Table2476[[#This Row],[Payment Standard]]</f>
        <v>Exception Payment Standard</v>
      </c>
      <c r="D169" s="26">
        <f>ROUNDDOWN('All ZIPs FMR or SAFMR'!D169*$N169,0)</f>
        <v>2268</v>
      </c>
      <c r="E169" s="26">
        <f>ROUNDDOWN('All ZIPs FMR or SAFMR'!E169*$N169,0)</f>
        <v>3025</v>
      </c>
      <c r="F169" s="26">
        <f>ROUNDDOWN('All ZIPs FMR or SAFMR'!F169*$N169,0)</f>
        <v>3102</v>
      </c>
      <c r="G169" s="26">
        <f>ROUNDDOWN('All ZIPs FMR or SAFMR'!G169*$N169,0)</f>
        <v>3487</v>
      </c>
      <c r="H169" s="26">
        <f>ROUNDDOWN('All ZIPs FMR or SAFMR'!H169*$N169,0)</f>
        <v>4356</v>
      </c>
      <c r="I169" s="26">
        <f>ROUNDDOWN('All ZIPs FMR or SAFMR'!I169*$N169,0)</f>
        <v>4686</v>
      </c>
      <c r="J169" s="26">
        <f>ROUNDDOWN('All ZIPs FMR or SAFMR'!J169*$N169,0)</f>
        <v>5388</v>
      </c>
      <c r="K169" s="26">
        <f>ROUNDDOWN('All ZIPs FMR or SAFMR'!K169*$N169,0)</f>
        <v>6091</v>
      </c>
      <c r="L169" s="26">
        <f>ROUNDDOWN('All ZIPs FMR or SAFMR'!L169*$N169,0)</f>
        <v>6794</v>
      </c>
      <c r="M169" s="26">
        <f>ROUNDDOWN('All ZIPs FMR or SAFMR'!M169*$N169,0)</f>
        <v>7497</v>
      </c>
      <c r="N169" s="35">
        <f t="shared" si="2"/>
        <v>1.1000000000000001</v>
      </c>
    </row>
    <row r="170" spans="1:14" x14ac:dyDescent="0.25">
      <c r="A170" s="25">
        <v>11365</v>
      </c>
      <c r="B170" s="25" t="s">
        <v>2</v>
      </c>
      <c r="C170" s="25" t="str">
        <f>Table2476[[#This Row],[Payment Standard]]</f>
        <v>HPD Exception Payment Standard</v>
      </c>
      <c r="D170" s="26">
        <f>ROUNDDOWN('All ZIPs FMR or SAFMR'!D170*$N170,0)</f>
        <v>1967</v>
      </c>
      <c r="E170" s="26">
        <f>ROUNDDOWN('All ZIPs FMR or SAFMR'!E170*$N170,0)</f>
        <v>2624</v>
      </c>
      <c r="F170" s="26">
        <f>ROUNDDOWN('All ZIPs FMR or SAFMR'!F170*$N170,0)</f>
        <v>2696</v>
      </c>
      <c r="G170" s="26">
        <f>ROUNDDOWN('All ZIPs FMR or SAFMR'!G170*$N170,0)</f>
        <v>3027</v>
      </c>
      <c r="H170" s="26">
        <f>ROUNDDOWN('All ZIPs FMR or SAFMR'!H170*$N170,0)</f>
        <v>3777</v>
      </c>
      <c r="I170" s="26">
        <f>ROUNDDOWN('All ZIPs FMR or SAFMR'!I170*$N170,0)</f>
        <v>4070</v>
      </c>
      <c r="J170" s="26">
        <f>ROUNDDOWN('All ZIPs FMR or SAFMR'!J170*$N170,0)</f>
        <v>4680</v>
      </c>
      <c r="K170" s="26">
        <f>ROUNDDOWN('All ZIPs FMR or SAFMR'!K170*$N170,0)</f>
        <v>5291</v>
      </c>
      <c r="L170" s="26">
        <f>ROUNDDOWN('All ZIPs FMR or SAFMR'!L170*$N170,0)</f>
        <v>5901</v>
      </c>
      <c r="M170" s="26">
        <f>ROUNDDOWN('All ZIPs FMR or SAFMR'!M170*$N170,0)</f>
        <v>6512</v>
      </c>
      <c r="N170" s="35">
        <f t="shared" si="2"/>
        <v>1.1000000000000001</v>
      </c>
    </row>
    <row r="171" spans="1:14" x14ac:dyDescent="0.25">
      <c r="A171" s="25">
        <v>11366</v>
      </c>
      <c r="B171" s="25" t="s">
        <v>2</v>
      </c>
      <c r="C171" s="25" t="str">
        <f>Table2476[[#This Row],[Payment Standard]]</f>
        <v>Exception Payment Standard</v>
      </c>
      <c r="D171" s="26">
        <f>ROUNDDOWN('All ZIPs FMR or SAFMR'!D171*$N171,0)</f>
        <v>2103</v>
      </c>
      <c r="E171" s="26">
        <f>ROUNDDOWN('All ZIPs FMR or SAFMR'!E171*$N171,0)</f>
        <v>2805</v>
      </c>
      <c r="F171" s="26">
        <f>ROUNDDOWN('All ZIPs FMR or SAFMR'!F171*$N171,0)</f>
        <v>2882</v>
      </c>
      <c r="G171" s="26">
        <f>ROUNDDOWN('All ZIPs FMR or SAFMR'!G171*$N171,0)</f>
        <v>3234</v>
      </c>
      <c r="H171" s="26">
        <f>ROUNDDOWN('All ZIPs FMR or SAFMR'!H171*$N171,0)</f>
        <v>4037</v>
      </c>
      <c r="I171" s="26">
        <f>ROUNDDOWN('All ZIPs FMR or SAFMR'!I171*$N171,0)</f>
        <v>4345</v>
      </c>
      <c r="J171" s="26">
        <f>ROUNDDOWN('All ZIPs FMR or SAFMR'!J171*$N171,0)</f>
        <v>4996</v>
      </c>
      <c r="K171" s="26">
        <f>ROUNDDOWN('All ZIPs FMR or SAFMR'!K171*$N171,0)</f>
        <v>5648</v>
      </c>
      <c r="L171" s="26">
        <f>ROUNDDOWN('All ZIPs FMR or SAFMR'!L171*$N171,0)</f>
        <v>6300</v>
      </c>
      <c r="M171" s="26">
        <f>ROUNDDOWN('All ZIPs FMR or SAFMR'!M171*$N171,0)</f>
        <v>6952</v>
      </c>
      <c r="N171" s="35">
        <f t="shared" si="2"/>
        <v>1.1000000000000001</v>
      </c>
    </row>
    <row r="172" spans="1:14" x14ac:dyDescent="0.25">
      <c r="A172" s="25">
        <v>11367</v>
      </c>
      <c r="B172" s="25" t="s">
        <v>2</v>
      </c>
      <c r="C172" s="25" t="str">
        <f>Table2476[[#This Row],[Payment Standard]]</f>
        <v>HPD Exception Payment Standard</v>
      </c>
      <c r="D172" s="26">
        <f>ROUNDDOWN('All ZIPs FMR or SAFMR'!D172*$N172,0)</f>
        <v>1967</v>
      </c>
      <c r="E172" s="26">
        <f>ROUNDDOWN('All ZIPs FMR or SAFMR'!E172*$N172,0)</f>
        <v>2624</v>
      </c>
      <c r="F172" s="26">
        <f>ROUNDDOWN('All ZIPs FMR or SAFMR'!F172*$N172,0)</f>
        <v>2696</v>
      </c>
      <c r="G172" s="26">
        <f>ROUNDDOWN('All ZIPs FMR or SAFMR'!G172*$N172,0)</f>
        <v>3027</v>
      </c>
      <c r="H172" s="26">
        <f>ROUNDDOWN('All ZIPs FMR or SAFMR'!H172*$N172,0)</f>
        <v>3777</v>
      </c>
      <c r="I172" s="26">
        <f>ROUNDDOWN('All ZIPs FMR or SAFMR'!I172*$N172,0)</f>
        <v>4070</v>
      </c>
      <c r="J172" s="26">
        <f>ROUNDDOWN('All ZIPs FMR or SAFMR'!J172*$N172,0)</f>
        <v>4680</v>
      </c>
      <c r="K172" s="26">
        <f>ROUNDDOWN('All ZIPs FMR or SAFMR'!K172*$N172,0)</f>
        <v>5291</v>
      </c>
      <c r="L172" s="26">
        <f>ROUNDDOWN('All ZIPs FMR or SAFMR'!L172*$N172,0)</f>
        <v>5901</v>
      </c>
      <c r="M172" s="26">
        <f>ROUNDDOWN('All ZIPs FMR or SAFMR'!M172*$N172,0)</f>
        <v>6512</v>
      </c>
      <c r="N172" s="35">
        <f t="shared" si="2"/>
        <v>1.1000000000000001</v>
      </c>
    </row>
    <row r="173" spans="1:14" x14ac:dyDescent="0.25">
      <c r="A173" s="25">
        <v>11368</v>
      </c>
      <c r="B173" s="25"/>
      <c r="C173" s="25" t="str">
        <f>Table2476[[#This Row],[Payment Standard]]</f>
        <v>Payment Standard</v>
      </c>
      <c r="D173" s="26">
        <f>ROUNDDOWN('All ZIPs FMR or SAFMR'!D173*$N173,0)</f>
        <v>1967</v>
      </c>
      <c r="E173" s="26">
        <f>ROUNDDOWN('All ZIPs FMR or SAFMR'!E173*$N173,0)</f>
        <v>2624</v>
      </c>
      <c r="F173" s="26">
        <f>ROUNDDOWN('All ZIPs FMR or SAFMR'!F173*$N173,0)</f>
        <v>2696</v>
      </c>
      <c r="G173" s="26">
        <f>ROUNDDOWN('All ZIPs FMR or SAFMR'!G173*$N173,0)</f>
        <v>3027</v>
      </c>
      <c r="H173" s="26">
        <f>ROUNDDOWN('All ZIPs FMR or SAFMR'!H173*$N173,0)</f>
        <v>3777</v>
      </c>
      <c r="I173" s="26">
        <f>ROUNDDOWN('All ZIPs FMR or SAFMR'!I173*$N173,0)</f>
        <v>4070</v>
      </c>
      <c r="J173" s="26">
        <f>ROUNDDOWN('All ZIPs FMR or SAFMR'!J173*$N173,0)</f>
        <v>4680</v>
      </c>
      <c r="K173" s="26">
        <f>ROUNDDOWN('All ZIPs FMR or SAFMR'!K173*$N173,0)</f>
        <v>5291</v>
      </c>
      <c r="L173" s="26">
        <f>ROUNDDOWN('All ZIPs FMR or SAFMR'!L173*$N173,0)</f>
        <v>5901</v>
      </c>
      <c r="M173" s="26">
        <f>ROUNDDOWN('All ZIPs FMR or SAFMR'!M173*$N173,0)</f>
        <v>6512</v>
      </c>
      <c r="N173" s="35">
        <f t="shared" si="2"/>
        <v>1.1000000000000001</v>
      </c>
    </row>
    <row r="174" spans="1:14" x14ac:dyDescent="0.25">
      <c r="A174" s="25">
        <v>11369</v>
      </c>
      <c r="B174" s="25"/>
      <c r="C174" s="25" t="str">
        <f>Table2476[[#This Row],[Payment Standard]]</f>
        <v>Payment Standard</v>
      </c>
      <c r="D174" s="26">
        <f>ROUNDDOWN('All ZIPs FMR or SAFMR'!D174*$N174,0)</f>
        <v>1967</v>
      </c>
      <c r="E174" s="26">
        <f>ROUNDDOWN('All ZIPs FMR or SAFMR'!E174*$N174,0)</f>
        <v>2624</v>
      </c>
      <c r="F174" s="26">
        <f>ROUNDDOWN('All ZIPs FMR or SAFMR'!F174*$N174,0)</f>
        <v>2696</v>
      </c>
      <c r="G174" s="26">
        <f>ROUNDDOWN('All ZIPs FMR or SAFMR'!G174*$N174,0)</f>
        <v>3027</v>
      </c>
      <c r="H174" s="26">
        <f>ROUNDDOWN('All ZIPs FMR or SAFMR'!H174*$N174,0)</f>
        <v>3777</v>
      </c>
      <c r="I174" s="26">
        <f>ROUNDDOWN('All ZIPs FMR or SAFMR'!I174*$N174,0)</f>
        <v>4070</v>
      </c>
      <c r="J174" s="26">
        <f>ROUNDDOWN('All ZIPs FMR or SAFMR'!J174*$N174,0)</f>
        <v>4680</v>
      </c>
      <c r="K174" s="26">
        <f>ROUNDDOWN('All ZIPs FMR or SAFMR'!K174*$N174,0)</f>
        <v>5291</v>
      </c>
      <c r="L174" s="26">
        <f>ROUNDDOWN('All ZIPs FMR or SAFMR'!L174*$N174,0)</f>
        <v>5901</v>
      </c>
      <c r="M174" s="26">
        <f>ROUNDDOWN('All ZIPs FMR or SAFMR'!M174*$N174,0)</f>
        <v>6512</v>
      </c>
      <c r="N174" s="35">
        <f t="shared" si="2"/>
        <v>1.1000000000000001</v>
      </c>
    </row>
    <row r="175" spans="1:14" x14ac:dyDescent="0.25">
      <c r="A175" s="25">
        <v>11370</v>
      </c>
      <c r="B175" s="25"/>
      <c r="C175" s="25" t="str">
        <f>Table2476[[#This Row],[Payment Standard]]</f>
        <v>Payment Standard</v>
      </c>
      <c r="D175" s="26">
        <f>ROUNDDOWN('All ZIPs FMR or SAFMR'!D175*$N175,0)</f>
        <v>1967</v>
      </c>
      <c r="E175" s="26">
        <f>ROUNDDOWN('All ZIPs FMR or SAFMR'!E175*$N175,0)</f>
        <v>2624</v>
      </c>
      <c r="F175" s="26">
        <f>ROUNDDOWN('All ZIPs FMR or SAFMR'!F175*$N175,0)</f>
        <v>2696</v>
      </c>
      <c r="G175" s="26">
        <f>ROUNDDOWN('All ZIPs FMR or SAFMR'!G175*$N175,0)</f>
        <v>3027</v>
      </c>
      <c r="H175" s="26">
        <f>ROUNDDOWN('All ZIPs FMR or SAFMR'!H175*$N175,0)</f>
        <v>3777</v>
      </c>
      <c r="I175" s="26">
        <f>ROUNDDOWN('All ZIPs FMR or SAFMR'!I175*$N175,0)</f>
        <v>4070</v>
      </c>
      <c r="J175" s="26">
        <f>ROUNDDOWN('All ZIPs FMR or SAFMR'!J175*$N175,0)</f>
        <v>4680</v>
      </c>
      <c r="K175" s="26">
        <f>ROUNDDOWN('All ZIPs FMR or SAFMR'!K175*$N175,0)</f>
        <v>5291</v>
      </c>
      <c r="L175" s="26">
        <f>ROUNDDOWN('All ZIPs FMR or SAFMR'!L175*$N175,0)</f>
        <v>5901</v>
      </c>
      <c r="M175" s="26">
        <f>ROUNDDOWN('All ZIPs FMR or SAFMR'!M175*$N175,0)</f>
        <v>6512</v>
      </c>
      <c r="N175" s="35">
        <f t="shared" si="2"/>
        <v>1.1000000000000001</v>
      </c>
    </row>
    <row r="176" spans="1:14" x14ac:dyDescent="0.25">
      <c r="A176" s="25">
        <v>11371</v>
      </c>
      <c r="B176" s="25"/>
      <c r="C176" s="25" t="str">
        <f>Table2476[[#This Row],[Payment Standard]]</f>
        <v>Payment Standard</v>
      </c>
      <c r="D176" s="26">
        <f>ROUNDDOWN('All ZIPs FMR or SAFMR'!D176*$N176,0)</f>
        <v>1967</v>
      </c>
      <c r="E176" s="26">
        <f>ROUNDDOWN('All ZIPs FMR or SAFMR'!E176*$N176,0)</f>
        <v>2624</v>
      </c>
      <c r="F176" s="26">
        <f>ROUNDDOWN('All ZIPs FMR or SAFMR'!F176*$N176,0)</f>
        <v>2696</v>
      </c>
      <c r="G176" s="26">
        <f>ROUNDDOWN('All ZIPs FMR or SAFMR'!G176*$N176,0)</f>
        <v>3027</v>
      </c>
      <c r="H176" s="26">
        <f>ROUNDDOWN('All ZIPs FMR or SAFMR'!H176*$N176,0)</f>
        <v>3777</v>
      </c>
      <c r="I176" s="26">
        <f>ROUNDDOWN('All ZIPs FMR or SAFMR'!I176*$N176,0)</f>
        <v>4070</v>
      </c>
      <c r="J176" s="26">
        <f>ROUNDDOWN('All ZIPs FMR or SAFMR'!J176*$N176,0)</f>
        <v>4680</v>
      </c>
      <c r="K176" s="26">
        <f>ROUNDDOWN('All ZIPs FMR or SAFMR'!K176*$N176,0)</f>
        <v>5291</v>
      </c>
      <c r="L176" s="26">
        <f>ROUNDDOWN('All ZIPs FMR or SAFMR'!L176*$N176,0)</f>
        <v>5901</v>
      </c>
      <c r="M176" s="26">
        <f>ROUNDDOWN('All ZIPs FMR or SAFMR'!M176*$N176,0)</f>
        <v>6512</v>
      </c>
      <c r="N176" s="35">
        <f t="shared" si="2"/>
        <v>1.1000000000000001</v>
      </c>
    </row>
    <row r="177" spans="1:14" x14ac:dyDescent="0.25">
      <c r="A177" s="25">
        <v>11372</v>
      </c>
      <c r="B177" s="25"/>
      <c r="C177" s="25" t="str">
        <f>Table2476[[#This Row],[Payment Standard]]</f>
        <v>Payment Standard</v>
      </c>
      <c r="D177" s="26">
        <f>ROUNDDOWN('All ZIPs FMR or SAFMR'!D177*$N177,0)</f>
        <v>1967</v>
      </c>
      <c r="E177" s="26">
        <f>ROUNDDOWN('All ZIPs FMR or SAFMR'!E177*$N177,0)</f>
        <v>2624</v>
      </c>
      <c r="F177" s="26">
        <f>ROUNDDOWN('All ZIPs FMR or SAFMR'!F177*$N177,0)</f>
        <v>2696</v>
      </c>
      <c r="G177" s="26">
        <f>ROUNDDOWN('All ZIPs FMR or SAFMR'!G177*$N177,0)</f>
        <v>3027</v>
      </c>
      <c r="H177" s="26">
        <f>ROUNDDOWN('All ZIPs FMR or SAFMR'!H177*$N177,0)</f>
        <v>3777</v>
      </c>
      <c r="I177" s="26">
        <f>ROUNDDOWN('All ZIPs FMR or SAFMR'!I177*$N177,0)</f>
        <v>4070</v>
      </c>
      <c r="J177" s="26">
        <f>ROUNDDOWN('All ZIPs FMR or SAFMR'!J177*$N177,0)</f>
        <v>4680</v>
      </c>
      <c r="K177" s="26">
        <f>ROUNDDOWN('All ZIPs FMR or SAFMR'!K177*$N177,0)</f>
        <v>5291</v>
      </c>
      <c r="L177" s="26">
        <f>ROUNDDOWN('All ZIPs FMR or SAFMR'!L177*$N177,0)</f>
        <v>5901</v>
      </c>
      <c r="M177" s="26">
        <f>ROUNDDOWN('All ZIPs FMR or SAFMR'!M177*$N177,0)</f>
        <v>6512</v>
      </c>
      <c r="N177" s="35">
        <f t="shared" si="2"/>
        <v>1.1000000000000001</v>
      </c>
    </row>
    <row r="178" spans="1:14" x14ac:dyDescent="0.25">
      <c r="A178" s="25">
        <v>11373</v>
      </c>
      <c r="B178" s="25" t="s">
        <v>2</v>
      </c>
      <c r="C178" s="25" t="str">
        <f>Table2476[[#This Row],[Payment Standard]]</f>
        <v>Exception Payment Standard</v>
      </c>
      <c r="D178" s="26">
        <f>ROUNDDOWN('All ZIPs FMR or SAFMR'!D178*$N178,0)</f>
        <v>2062</v>
      </c>
      <c r="E178" s="26">
        <f>ROUNDDOWN('All ZIPs FMR or SAFMR'!E178*$N178,0)</f>
        <v>2750</v>
      </c>
      <c r="F178" s="26">
        <f>ROUNDDOWN('All ZIPs FMR or SAFMR'!F178*$N178,0)</f>
        <v>2827</v>
      </c>
      <c r="G178" s="26">
        <f>ROUNDDOWN('All ZIPs FMR or SAFMR'!G178*$N178,0)</f>
        <v>3168</v>
      </c>
      <c r="H178" s="26">
        <f>ROUNDDOWN('All ZIPs FMR or SAFMR'!H178*$N178,0)</f>
        <v>3949</v>
      </c>
      <c r="I178" s="26">
        <f>ROUNDDOWN('All ZIPs FMR or SAFMR'!I178*$N178,0)</f>
        <v>4257</v>
      </c>
      <c r="J178" s="26">
        <f>ROUNDDOWN('All ZIPs FMR or SAFMR'!J178*$N178,0)</f>
        <v>4895</v>
      </c>
      <c r="K178" s="26">
        <f>ROUNDDOWN('All ZIPs FMR or SAFMR'!K178*$N178,0)</f>
        <v>5534</v>
      </c>
      <c r="L178" s="26">
        <f>ROUNDDOWN('All ZIPs FMR or SAFMR'!L178*$N178,0)</f>
        <v>6172</v>
      </c>
      <c r="M178" s="26">
        <f>ROUNDDOWN('All ZIPs FMR or SAFMR'!M178*$N178,0)</f>
        <v>6811</v>
      </c>
      <c r="N178" s="35">
        <f t="shared" si="2"/>
        <v>1.1000000000000001</v>
      </c>
    </row>
    <row r="179" spans="1:14" x14ac:dyDescent="0.25">
      <c r="A179" s="25">
        <v>11374</v>
      </c>
      <c r="B179" s="25" t="s">
        <v>2</v>
      </c>
      <c r="C179" s="25" t="str">
        <f>Table2476[[#This Row],[Payment Standard]]</f>
        <v>Exception Payment Standard</v>
      </c>
      <c r="D179" s="26">
        <f>ROUNDDOWN('All ZIPs FMR or SAFMR'!D179*$N179,0)</f>
        <v>2359</v>
      </c>
      <c r="E179" s="26">
        <f>ROUNDDOWN('All ZIPs FMR or SAFMR'!E179*$N179,0)</f>
        <v>3146</v>
      </c>
      <c r="F179" s="26">
        <f>ROUNDDOWN('All ZIPs FMR or SAFMR'!F179*$N179,0)</f>
        <v>3234</v>
      </c>
      <c r="G179" s="26">
        <f>ROUNDDOWN('All ZIPs FMR or SAFMR'!G179*$N179,0)</f>
        <v>3630</v>
      </c>
      <c r="H179" s="26">
        <f>ROUNDDOWN('All ZIPs FMR or SAFMR'!H179*$N179,0)</f>
        <v>4532</v>
      </c>
      <c r="I179" s="26">
        <f>ROUNDDOWN('All ZIPs FMR or SAFMR'!I179*$N179,0)</f>
        <v>4884</v>
      </c>
      <c r="J179" s="26">
        <f>ROUNDDOWN('All ZIPs FMR or SAFMR'!J179*$N179,0)</f>
        <v>5616</v>
      </c>
      <c r="K179" s="26">
        <f>ROUNDDOWN('All ZIPs FMR or SAFMR'!K179*$N179,0)</f>
        <v>6349</v>
      </c>
      <c r="L179" s="26">
        <f>ROUNDDOWN('All ZIPs FMR or SAFMR'!L179*$N179,0)</f>
        <v>7081</v>
      </c>
      <c r="M179" s="26">
        <f>ROUNDDOWN('All ZIPs FMR or SAFMR'!M179*$N179,0)</f>
        <v>7814</v>
      </c>
      <c r="N179" s="35">
        <f t="shared" si="2"/>
        <v>1.1000000000000001</v>
      </c>
    </row>
    <row r="180" spans="1:14" x14ac:dyDescent="0.25">
      <c r="A180" s="25">
        <v>11375</v>
      </c>
      <c r="B180" s="25" t="s">
        <v>2</v>
      </c>
      <c r="C180" s="25" t="str">
        <f>Table2476[[#This Row],[Payment Standard]]</f>
        <v>Exception Payment Standard</v>
      </c>
      <c r="D180" s="26">
        <f>ROUNDDOWN('All ZIPs FMR or SAFMR'!D180*$N180,0)</f>
        <v>2417</v>
      </c>
      <c r="E180" s="26">
        <f>ROUNDDOWN('All ZIPs FMR or SAFMR'!E180*$N180,0)</f>
        <v>3223</v>
      </c>
      <c r="F180" s="26">
        <f>ROUNDDOWN('All ZIPs FMR or SAFMR'!F180*$N180,0)</f>
        <v>3311</v>
      </c>
      <c r="G180" s="26">
        <f>ROUNDDOWN('All ZIPs FMR or SAFMR'!G180*$N180,0)</f>
        <v>3718</v>
      </c>
      <c r="H180" s="26">
        <f>ROUNDDOWN('All ZIPs FMR or SAFMR'!H180*$N180,0)</f>
        <v>4642</v>
      </c>
      <c r="I180" s="26">
        <f>ROUNDDOWN('All ZIPs FMR or SAFMR'!I180*$N180,0)</f>
        <v>4994</v>
      </c>
      <c r="J180" s="26">
        <f>ROUNDDOWN('All ZIPs FMR or SAFMR'!J180*$N180,0)</f>
        <v>5743</v>
      </c>
      <c r="K180" s="26">
        <f>ROUNDDOWN('All ZIPs FMR or SAFMR'!K180*$N180,0)</f>
        <v>6492</v>
      </c>
      <c r="L180" s="26">
        <f>ROUNDDOWN('All ZIPs FMR or SAFMR'!L180*$N180,0)</f>
        <v>7241</v>
      </c>
      <c r="M180" s="26">
        <f>ROUNDDOWN('All ZIPs FMR or SAFMR'!M180*$N180,0)</f>
        <v>7990</v>
      </c>
      <c r="N180" s="35">
        <f t="shared" si="2"/>
        <v>1.1000000000000001</v>
      </c>
    </row>
    <row r="181" spans="1:14" x14ac:dyDescent="0.25">
      <c r="A181" s="25">
        <v>11377</v>
      </c>
      <c r="B181" s="25" t="s">
        <v>2</v>
      </c>
      <c r="C181" s="25" t="str">
        <f>Table2476[[#This Row],[Payment Standard]]</f>
        <v>Exception Payment Standard</v>
      </c>
      <c r="D181" s="26">
        <f>ROUNDDOWN('All ZIPs FMR or SAFMR'!D181*$N181,0)</f>
        <v>2062</v>
      </c>
      <c r="E181" s="26">
        <f>ROUNDDOWN('All ZIPs FMR or SAFMR'!E181*$N181,0)</f>
        <v>2750</v>
      </c>
      <c r="F181" s="26">
        <f>ROUNDDOWN('All ZIPs FMR or SAFMR'!F181*$N181,0)</f>
        <v>2827</v>
      </c>
      <c r="G181" s="26">
        <f>ROUNDDOWN('All ZIPs FMR or SAFMR'!G181*$N181,0)</f>
        <v>3168</v>
      </c>
      <c r="H181" s="26">
        <f>ROUNDDOWN('All ZIPs FMR or SAFMR'!H181*$N181,0)</f>
        <v>3949</v>
      </c>
      <c r="I181" s="26">
        <f>ROUNDDOWN('All ZIPs FMR or SAFMR'!I181*$N181,0)</f>
        <v>4257</v>
      </c>
      <c r="J181" s="26">
        <f>ROUNDDOWN('All ZIPs FMR or SAFMR'!J181*$N181,0)</f>
        <v>4895</v>
      </c>
      <c r="K181" s="26">
        <f>ROUNDDOWN('All ZIPs FMR or SAFMR'!K181*$N181,0)</f>
        <v>5534</v>
      </c>
      <c r="L181" s="26">
        <f>ROUNDDOWN('All ZIPs FMR or SAFMR'!L181*$N181,0)</f>
        <v>6172</v>
      </c>
      <c r="M181" s="26">
        <f>ROUNDDOWN('All ZIPs FMR or SAFMR'!M181*$N181,0)</f>
        <v>6811</v>
      </c>
      <c r="N181" s="35">
        <f t="shared" si="2"/>
        <v>1.1000000000000001</v>
      </c>
    </row>
    <row r="182" spans="1:14" x14ac:dyDescent="0.25">
      <c r="A182" s="25">
        <v>11378</v>
      </c>
      <c r="B182" s="25" t="s">
        <v>2</v>
      </c>
      <c r="C182" s="25" t="str">
        <f>Table2476[[#This Row],[Payment Standard]]</f>
        <v>Exception Payment Standard</v>
      </c>
      <c r="D182" s="26">
        <f>ROUNDDOWN('All ZIPs FMR or SAFMR'!D182*$N182,0)</f>
        <v>2046</v>
      </c>
      <c r="E182" s="26">
        <f>ROUNDDOWN('All ZIPs FMR or SAFMR'!E182*$N182,0)</f>
        <v>2728</v>
      </c>
      <c r="F182" s="26">
        <f>ROUNDDOWN('All ZIPs FMR or SAFMR'!F182*$N182,0)</f>
        <v>2805</v>
      </c>
      <c r="G182" s="26">
        <f>ROUNDDOWN('All ZIPs FMR or SAFMR'!G182*$N182,0)</f>
        <v>3146</v>
      </c>
      <c r="H182" s="26">
        <f>ROUNDDOWN('All ZIPs FMR or SAFMR'!H182*$N182,0)</f>
        <v>3927</v>
      </c>
      <c r="I182" s="26">
        <f>ROUNDDOWN('All ZIPs FMR or SAFMR'!I182*$N182,0)</f>
        <v>4235</v>
      </c>
      <c r="J182" s="26">
        <f>ROUNDDOWN('All ZIPs FMR or SAFMR'!J182*$N182,0)</f>
        <v>4870</v>
      </c>
      <c r="K182" s="26">
        <f>ROUNDDOWN('All ZIPs FMR or SAFMR'!K182*$N182,0)</f>
        <v>5505</v>
      </c>
      <c r="L182" s="26">
        <f>ROUNDDOWN('All ZIPs FMR or SAFMR'!L182*$N182,0)</f>
        <v>6140</v>
      </c>
      <c r="M182" s="26">
        <f>ROUNDDOWN('All ZIPs FMR or SAFMR'!M182*$N182,0)</f>
        <v>6776</v>
      </c>
      <c r="N182" s="35">
        <f t="shared" si="2"/>
        <v>1.1000000000000001</v>
      </c>
    </row>
    <row r="183" spans="1:14" x14ac:dyDescent="0.25">
      <c r="A183" s="25">
        <v>11379</v>
      </c>
      <c r="B183" s="25" t="s">
        <v>2</v>
      </c>
      <c r="C183" s="25" t="str">
        <f>Table2476[[#This Row],[Payment Standard]]</f>
        <v>Exception Payment Standard</v>
      </c>
      <c r="D183" s="26">
        <f>ROUNDDOWN('All ZIPs FMR or SAFMR'!D183*$N183,0)</f>
        <v>2103</v>
      </c>
      <c r="E183" s="26">
        <f>ROUNDDOWN('All ZIPs FMR or SAFMR'!E183*$N183,0)</f>
        <v>2805</v>
      </c>
      <c r="F183" s="26">
        <f>ROUNDDOWN('All ZIPs FMR or SAFMR'!F183*$N183,0)</f>
        <v>2882</v>
      </c>
      <c r="G183" s="26">
        <f>ROUNDDOWN('All ZIPs FMR or SAFMR'!G183*$N183,0)</f>
        <v>3234</v>
      </c>
      <c r="H183" s="26">
        <f>ROUNDDOWN('All ZIPs FMR or SAFMR'!H183*$N183,0)</f>
        <v>4037</v>
      </c>
      <c r="I183" s="26">
        <f>ROUNDDOWN('All ZIPs FMR or SAFMR'!I183*$N183,0)</f>
        <v>4345</v>
      </c>
      <c r="J183" s="26">
        <f>ROUNDDOWN('All ZIPs FMR or SAFMR'!J183*$N183,0)</f>
        <v>4996</v>
      </c>
      <c r="K183" s="26">
        <f>ROUNDDOWN('All ZIPs FMR or SAFMR'!K183*$N183,0)</f>
        <v>5648</v>
      </c>
      <c r="L183" s="26">
        <f>ROUNDDOWN('All ZIPs FMR or SAFMR'!L183*$N183,0)</f>
        <v>6300</v>
      </c>
      <c r="M183" s="26">
        <f>ROUNDDOWN('All ZIPs FMR or SAFMR'!M183*$N183,0)</f>
        <v>6952</v>
      </c>
      <c r="N183" s="35">
        <f t="shared" si="2"/>
        <v>1.1000000000000001</v>
      </c>
    </row>
    <row r="184" spans="1:14" x14ac:dyDescent="0.25">
      <c r="A184" s="25">
        <v>11385</v>
      </c>
      <c r="B184" s="25"/>
      <c r="C184" s="25" t="str">
        <f>Table2476[[#This Row],[Payment Standard]]</f>
        <v>Payment Standard</v>
      </c>
      <c r="D184" s="26">
        <f>ROUNDDOWN('All ZIPs FMR or SAFMR'!D184*$N184,0)</f>
        <v>1967</v>
      </c>
      <c r="E184" s="26">
        <f>ROUNDDOWN('All ZIPs FMR or SAFMR'!E184*$N184,0)</f>
        <v>2624</v>
      </c>
      <c r="F184" s="26">
        <f>ROUNDDOWN('All ZIPs FMR or SAFMR'!F184*$N184,0)</f>
        <v>2696</v>
      </c>
      <c r="G184" s="26">
        <f>ROUNDDOWN('All ZIPs FMR or SAFMR'!G184*$N184,0)</f>
        <v>3027</v>
      </c>
      <c r="H184" s="26">
        <f>ROUNDDOWN('All ZIPs FMR or SAFMR'!H184*$N184,0)</f>
        <v>3777</v>
      </c>
      <c r="I184" s="26">
        <f>ROUNDDOWN('All ZIPs FMR or SAFMR'!I184*$N184,0)</f>
        <v>4070</v>
      </c>
      <c r="J184" s="26">
        <f>ROUNDDOWN('All ZIPs FMR or SAFMR'!J184*$N184,0)</f>
        <v>4680</v>
      </c>
      <c r="K184" s="26">
        <f>ROUNDDOWN('All ZIPs FMR or SAFMR'!K184*$N184,0)</f>
        <v>5291</v>
      </c>
      <c r="L184" s="26">
        <f>ROUNDDOWN('All ZIPs FMR or SAFMR'!L184*$N184,0)</f>
        <v>5901</v>
      </c>
      <c r="M184" s="26">
        <f>ROUNDDOWN('All ZIPs FMR or SAFMR'!M184*$N184,0)</f>
        <v>6512</v>
      </c>
      <c r="N184" s="35">
        <f t="shared" si="2"/>
        <v>1.1000000000000001</v>
      </c>
    </row>
    <row r="185" spans="1:14" x14ac:dyDescent="0.25">
      <c r="A185" s="25">
        <v>11411</v>
      </c>
      <c r="B185" s="25" t="s">
        <v>2</v>
      </c>
      <c r="C185" s="25" t="str">
        <f>Table2476[[#This Row],[Payment Standard]]</f>
        <v>HPD Exception Payment Standard</v>
      </c>
      <c r="D185" s="26">
        <f>ROUNDDOWN('All ZIPs FMR or SAFMR'!D185*$N185,0)</f>
        <v>1967</v>
      </c>
      <c r="E185" s="26">
        <f>ROUNDDOWN('All ZIPs FMR or SAFMR'!E185*$N185,0)</f>
        <v>2624</v>
      </c>
      <c r="F185" s="26">
        <f>ROUNDDOWN('All ZIPs FMR or SAFMR'!F185*$N185,0)</f>
        <v>2696</v>
      </c>
      <c r="G185" s="26">
        <f>ROUNDDOWN('All ZIPs FMR or SAFMR'!G185*$N185,0)</f>
        <v>3027</v>
      </c>
      <c r="H185" s="26">
        <f>ROUNDDOWN('All ZIPs FMR or SAFMR'!H185*$N185,0)</f>
        <v>3777</v>
      </c>
      <c r="I185" s="26">
        <f>ROUNDDOWN('All ZIPs FMR or SAFMR'!I185*$N185,0)</f>
        <v>4070</v>
      </c>
      <c r="J185" s="26">
        <f>ROUNDDOWN('All ZIPs FMR or SAFMR'!J185*$N185,0)</f>
        <v>4680</v>
      </c>
      <c r="K185" s="26">
        <f>ROUNDDOWN('All ZIPs FMR or SAFMR'!K185*$N185,0)</f>
        <v>5291</v>
      </c>
      <c r="L185" s="26">
        <f>ROUNDDOWN('All ZIPs FMR or SAFMR'!L185*$N185,0)</f>
        <v>5901</v>
      </c>
      <c r="M185" s="26">
        <f>ROUNDDOWN('All ZIPs FMR or SAFMR'!M185*$N185,0)</f>
        <v>6512</v>
      </c>
      <c r="N185" s="35">
        <f t="shared" si="2"/>
        <v>1.1000000000000001</v>
      </c>
    </row>
    <row r="186" spans="1:14" x14ac:dyDescent="0.25">
      <c r="A186" s="25">
        <v>11412</v>
      </c>
      <c r="B186" s="25" t="s">
        <v>2</v>
      </c>
      <c r="C186" s="25" t="str">
        <f>Table2476[[#This Row],[Payment Standard]]</f>
        <v>HPD Exception Payment Standard</v>
      </c>
      <c r="D186" s="26">
        <f>ROUNDDOWN('All ZIPs FMR or SAFMR'!D186*$N186,0)</f>
        <v>1967</v>
      </c>
      <c r="E186" s="26">
        <f>ROUNDDOWN('All ZIPs FMR or SAFMR'!E186*$N186,0)</f>
        <v>2624</v>
      </c>
      <c r="F186" s="26">
        <f>ROUNDDOWN('All ZIPs FMR or SAFMR'!F186*$N186,0)</f>
        <v>2696</v>
      </c>
      <c r="G186" s="26">
        <f>ROUNDDOWN('All ZIPs FMR or SAFMR'!G186*$N186,0)</f>
        <v>3027</v>
      </c>
      <c r="H186" s="26">
        <f>ROUNDDOWN('All ZIPs FMR or SAFMR'!H186*$N186,0)</f>
        <v>3777</v>
      </c>
      <c r="I186" s="26">
        <f>ROUNDDOWN('All ZIPs FMR or SAFMR'!I186*$N186,0)</f>
        <v>4070</v>
      </c>
      <c r="J186" s="26">
        <f>ROUNDDOWN('All ZIPs FMR or SAFMR'!J186*$N186,0)</f>
        <v>4680</v>
      </c>
      <c r="K186" s="26">
        <f>ROUNDDOWN('All ZIPs FMR or SAFMR'!K186*$N186,0)</f>
        <v>5291</v>
      </c>
      <c r="L186" s="26">
        <f>ROUNDDOWN('All ZIPs FMR or SAFMR'!L186*$N186,0)</f>
        <v>5901</v>
      </c>
      <c r="M186" s="26">
        <f>ROUNDDOWN('All ZIPs FMR or SAFMR'!M186*$N186,0)</f>
        <v>6512</v>
      </c>
      <c r="N186" s="35">
        <f t="shared" si="2"/>
        <v>1.1000000000000001</v>
      </c>
    </row>
    <row r="187" spans="1:14" x14ac:dyDescent="0.25">
      <c r="A187" s="25">
        <v>11413</v>
      </c>
      <c r="B187" s="25" t="s">
        <v>2</v>
      </c>
      <c r="C187" s="25" t="str">
        <f>Table2476[[#This Row],[Payment Standard]]</f>
        <v>HPD Exception Payment Standard</v>
      </c>
      <c r="D187" s="26">
        <f>ROUNDDOWN('All ZIPs FMR or SAFMR'!D187*$N187,0)</f>
        <v>1967</v>
      </c>
      <c r="E187" s="26">
        <f>ROUNDDOWN('All ZIPs FMR or SAFMR'!E187*$N187,0)</f>
        <v>2624</v>
      </c>
      <c r="F187" s="26">
        <f>ROUNDDOWN('All ZIPs FMR or SAFMR'!F187*$N187,0)</f>
        <v>2696</v>
      </c>
      <c r="G187" s="26">
        <f>ROUNDDOWN('All ZIPs FMR or SAFMR'!G187*$N187,0)</f>
        <v>3027</v>
      </c>
      <c r="H187" s="26">
        <f>ROUNDDOWN('All ZIPs FMR or SAFMR'!H187*$N187,0)</f>
        <v>3777</v>
      </c>
      <c r="I187" s="26">
        <f>ROUNDDOWN('All ZIPs FMR or SAFMR'!I187*$N187,0)</f>
        <v>4070</v>
      </c>
      <c r="J187" s="26">
        <f>ROUNDDOWN('All ZIPs FMR or SAFMR'!J187*$N187,0)</f>
        <v>4680</v>
      </c>
      <c r="K187" s="26">
        <f>ROUNDDOWN('All ZIPs FMR or SAFMR'!K187*$N187,0)</f>
        <v>5291</v>
      </c>
      <c r="L187" s="26">
        <f>ROUNDDOWN('All ZIPs FMR or SAFMR'!L187*$N187,0)</f>
        <v>5901</v>
      </c>
      <c r="M187" s="26">
        <f>ROUNDDOWN('All ZIPs FMR or SAFMR'!M187*$N187,0)</f>
        <v>6512</v>
      </c>
      <c r="N187" s="35">
        <f t="shared" si="2"/>
        <v>1.1000000000000001</v>
      </c>
    </row>
    <row r="188" spans="1:14" x14ac:dyDescent="0.25">
      <c r="A188" s="25">
        <v>11414</v>
      </c>
      <c r="B188" s="25" t="s">
        <v>2</v>
      </c>
      <c r="C188" s="25" t="str">
        <f>Table2476[[#This Row],[Payment Standard]]</f>
        <v>Exception Payment Standard</v>
      </c>
      <c r="D188" s="26">
        <f>ROUNDDOWN('All ZIPs FMR or SAFMR'!D188*$N188,0)</f>
        <v>2029</v>
      </c>
      <c r="E188" s="26">
        <f>ROUNDDOWN('All ZIPs FMR or SAFMR'!E188*$N188,0)</f>
        <v>2706</v>
      </c>
      <c r="F188" s="26">
        <f>ROUNDDOWN('All ZIPs FMR or SAFMR'!F188*$N188,0)</f>
        <v>2783</v>
      </c>
      <c r="G188" s="26">
        <f>ROUNDDOWN('All ZIPs FMR or SAFMR'!G188*$N188,0)</f>
        <v>3124</v>
      </c>
      <c r="H188" s="26">
        <f>ROUNDDOWN('All ZIPs FMR or SAFMR'!H188*$N188,0)</f>
        <v>3894</v>
      </c>
      <c r="I188" s="26">
        <f>ROUNDDOWN('All ZIPs FMR or SAFMR'!I188*$N188,0)</f>
        <v>4202</v>
      </c>
      <c r="J188" s="26">
        <f>ROUNDDOWN('All ZIPs FMR or SAFMR'!J188*$N188,0)</f>
        <v>4832</v>
      </c>
      <c r="K188" s="26">
        <f>ROUNDDOWN('All ZIPs FMR or SAFMR'!K188*$N188,0)</f>
        <v>5462</v>
      </c>
      <c r="L188" s="26">
        <f>ROUNDDOWN('All ZIPs FMR or SAFMR'!L188*$N188,0)</f>
        <v>6092</v>
      </c>
      <c r="M188" s="26">
        <f>ROUNDDOWN('All ZIPs FMR or SAFMR'!M188*$N188,0)</f>
        <v>6723</v>
      </c>
      <c r="N188" s="35">
        <f t="shared" si="2"/>
        <v>1.1000000000000001</v>
      </c>
    </row>
    <row r="189" spans="1:14" x14ac:dyDescent="0.25">
      <c r="A189" s="25">
        <v>11415</v>
      </c>
      <c r="B189" s="25" t="s">
        <v>2</v>
      </c>
      <c r="C189" s="25" t="str">
        <f>Table2476[[#This Row],[Payment Standard]]</f>
        <v>Exception Payment Standard</v>
      </c>
      <c r="D189" s="26">
        <f>ROUNDDOWN('All ZIPs FMR or SAFMR'!D189*$N189,0)</f>
        <v>2128</v>
      </c>
      <c r="E189" s="26">
        <f>ROUNDDOWN('All ZIPs FMR or SAFMR'!E189*$N189,0)</f>
        <v>2838</v>
      </c>
      <c r="F189" s="26">
        <f>ROUNDDOWN('All ZIPs FMR or SAFMR'!F189*$N189,0)</f>
        <v>2915</v>
      </c>
      <c r="G189" s="26">
        <f>ROUNDDOWN('All ZIPs FMR or SAFMR'!G189*$N189,0)</f>
        <v>3278</v>
      </c>
      <c r="H189" s="26">
        <f>ROUNDDOWN('All ZIPs FMR or SAFMR'!H189*$N189,0)</f>
        <v>4092</v>
      </c>
      <c r="I189" s="26">
        <f>ROUNDDOWN('All ZIPs FMR or SAFMR'!I189*$N189,0)</f>
        <v>4411</v>
      </c>
      <c r="J189" s="26">
        <f>ROUNDDOWN('All ZIPs FMR or SAFMR'!J189*$N189,0)</f>
        <v>5072</v>
      </c>
      <c r="K189" s="26">
        <f>ROUNDDOWN('All ZIPs FMR or SAFMR'!K189*$N189,0)</f>
        <v>5734</v>
      </c>
      <c r="L189" s="26">
        <f>ROUNDDOWN('All ZIPs FMR or SAFMR'!L189*$N189,0)</f>
        <v>6395</v>
      </c>
      <c r="M189" s="26">
        <f>ROUNDDOWN('All ZIPs FMR or SAFMR'!M189*$N189,0)</f>
        <v>7057</v>
      </c>
      <c r="N189" s="35">
        <f t="shared" si="2"/>
        <v>1.1000000000000001</v>
      </c>
    </row>
    <row r="190" spans="1:14" x14ac:dyDescent="0.25">
      <c r="A190" s="25">
        <v>11416</v>
      </c>
      <c r="B190" s="25"/>
      <c r="C190" s="25" t="str">
        <f>Table2476[[#This Row],[Payment Standard]]</f>
        <v>Payment Standard</v>
      </c>
      <c r="D190" s="26">
        <f>ROUNDDOWN('All ZIPs FMR or SAFMR'!D190*$N190,0)</f>
        <v>1967</v>
      </c>
      <c r="E190" s="26">
        <f>ROUNDDOWN('All ZIPs FMR or SAFMR'!E190*$N190,0)</f>
        <v>2624</v>
      </c>
      <c r="F190" s="26">
        <f>ROUNDDOWN('All ZIPs FMR or SAFMR'!F190*$N190,0)</f>
        <v>2696</v>
      </c>
      <c r="G190" s="26">
        <f>ROUNDDOWN('All ZIPs FMR or SAFMR'!G190*$N190,0)</f>
        <v>3027</v>
      </c>
      <c r="H190" s="26">
        <f>ROUNDDOWN('All ZIPs FMR or SAFMR'!H190*$N190,0)</f>
        <v>3777</v>
      </c>
      <c r="I190" s="26">
        <f>ROUNDDOWN('All ZIPs FMR or SAFMR'!I190*$N190,0)</f>
        <v>4070</v>
      </c>
      <c r="J190" s="26">
        <f>ROUNDDOWN('All ZIPs FMR or SAFMR'!J190*$N190,0)</f>
        <v>4680</v>
      </c>
      <c r="K190" s="26">
        <f>ROUNDDOWN('All ZIPs FMR or SAFMR'!K190*$N190,0)</f>
        <v>5291</v>
      </c>
      <c r="L190" s="26">
        <f>ROUNDDOWN('All ZIPs FMR or SAFMR'!L190*$N190,0)</f>
        <v>5901</v>
      </c>
      <c r="M190" s="26">
        <f>ROUNDDOWN('All ZIPs FMR or SAFMR'!M190*$N190,0)</f>
        <v>6512</v>
      </c>
      <c r="N190" s="35">
        <f t="shared" si="2"/>
        <v>1.1000000000000001</v>
      </c>
    </row>
    <row r="191" spans="1:14" x14ac:dyDescent="0.25">
      <c r="A191" s="25">
        <v>11417</v>
      </c>
      <c r="B191" s="25"/>
      <c r="C191" s="25" t="str">
        <f>Table2476[[#This Row],[Payment Standard]]</f>
        <v>Payment Standard</v>
      </c>
      <c r="D191" s="26">
        <f>ROUNDDOWN('All ZIPs FMR or SAFMR'!D191*$N191,0)</f>
        <v>1967</v>
      </c>
      <c r="E191" s="26">
        <f>ROUNDDOWN('All ZIPs FMR or SAFMR'!E191*$N191,0)</f>
        <v>2624</v>
      </c>
      <c r="F191" s="26">
        <f>ROUNDDOWN('All ZIPs FMR or SAFMR'!F191*$N191,0)</f>
        <v>2696</v>
      </c>
      <c r="G191" s="26">
        <f>ROUNDDOWN('All ZIPs FMR or SAFMR'!G191*$N191,0)</f>
        <v>3027</v>
      </c>
      <c r="H191" s="26">
        <f>ROUNDDOWN('All ZIPs FMR or SAFMR'!H191*$N191,0)</f>
        <v>3777</v>
      </c>
      <c r="I191" s="26">
        <f>ROUNDDOWN('All ZIPs FMR or SAFMR'!I191*$N191,0)</f>
        <v>4070</v>
      </c>
      <c r="J191" s="26">
        <f>ROUNDDOWN('All ZIPs FMR or SAFMR'!J191*$N191,0)</f>
        <v>4680</v>
      </c>
      <c r="K191" s="26">
        <f>ROUNDDOWN('All ZIPs FMR or SAFMR'!K191*$N191,0)</f>
        <v>5291</v>
      </c>
      <c r="L191" s="26">
        <f>ROUNDDOWN('All ZIPs FMR or SAFMR'!L191*$N191,0)</f>
        <v>5901</v>
      </c>
      <c r="M191" s="26">
        <f>ROUNDDOWN('All ZIPs FMR or SAFMR'!M191*$N191,0)</f>
        <v>6512</v>
      </c>
      <c r="N191" s="35">
        <f t="shared" si="2"/>
        <v>1.1000000000000001</v>
      </c>
    </row>
    <row r="192" spans="1:14" x14ac:dyDescent="0.25">
      <c r="A192" s="25">
        <v>11418</v>
      </c>
      <c r="B192" s="25"/>
      <c r="C192" s="25" t="str">
        <f>Table2476[[#This Row],[Payment Standard]]</f>
        <v>Payment Standard</v>
      </c>
      <c r="D192" s="26">
        <f>ROUNDDOWN('All ZIPs FMR or SAFMR'!D192*$N192,0)</f>
        <v>1967</v>
      </c>
      <c r="E192" s="26">
        <f>ROUNDDOWN('All ZIPs FMR or SAFMR'!E192*$N192,0)</f>
        <v>2624</v>
      </c>
      <c r="F192" s="26">
        <f>ROUNDDOWN('All ZIPs FMR or SAFMR'!F192*$N192,0)</f>
        <v>2696</v>
      </c>
      <c r="G192" s="26">
        <f>ROUNDDOWN('All ZIPs FMR or SAFMR'!G192*$N192,0)</f>
        <v>3027</v>
      </c>
      <c r="H192" s="26">
        <f>ROUNDDOWN('All ZIPs FMR or SAFMR'!H192*$N192,0)</f>
        <v>3777</v>
      </c>
      <c r="I192" s="26">
        <f>ROUNDDOWN('All ZIPs FMR or SAFMR'!I192*$N192,0)</f>
        <v>4070</v>
      </c>
      <c r="J192" s="26">
        <f>ROUNDDOWN('All ZIPs FMR or SAFMR'!J192*$N192,0)</f>
        <v>4680</v>
      </c>
      <c r="K192" s="26">
        <f>ROUNDDOWN('All ZIPs FMR or SAFMR'!K192*$N192,0)</f>
        <v>5291</v>
      </c>
      <c r="L192" s="26">
        <f>ROUNDDOWN('All ZIPs FMR or SAFMR'!L192*$N192,0)</f>
        <v>5901</v>
      </c>
      <c r="M192" s="26">
        <f>ROUNDDOWN('All ZIPs FMR or SAFMR'!M192*$N192,0)</f>
        <v>6512</v>
      </c>
      <c r="N192" s="35">
        <f t="shared" si="2"/>
        <v>1.1000000000000001</v>
      </c>
    </row>
    <row r="193" spans="1:14" x14ac:dyDescent="0.25">
      <c r="A193" s="25">
        <v>11419</v>
      </c>
      <c r="B193" s="25"/>
      <c r="C193" s="25" t="str">
        <f>Table2476[[#This Row],[Payment Standard]]</f>
        <v>Payment Standard</v>
      </c>
      <c r="D193" s="26">
        <f>ROUNDDOWN('All ZIPs FMR or SAFMR'!D193*$N193,0)</f>
        <v>1967</v>
      </c>
      <c r="E193" s="26">
        <f>ROUNDDOWN('All ZIPs FMR or SAFMR'!E193*$N193,0)</f>
        <v>2624</v>
      </c>
      <c r="F193" s="26">
        <f>ROUNDDOWN('All ZIPs FMR or SAFMR'!F193*$N193,0)</f>
        <v>2696</v>
      </c>
      <c r="G193" s="26">
        <f>ROUNDDOWN('All ZIPs FMR or SAFMR'!G193*$N193,0)</f>
        <v>3027</v>
      </c>
      <c r="H193" s="26">
        <f>ROUNDDOWN('All ZIPs FMR or SAFMR'!H193*$N193,0)</f>
        <v>3777</v>
      </c>
      <c r="I193" s="26">
        <f>ROUNDDOWN('All ZIPs FMR or SAFMR'!I193*$N193,0)</f>
        <v>4070</v>
      </c>
      <c r="J193" s="26">
        <f>ROUNDDOWN('All ZIPs FMR or SAFMR'!J193*$N193,0)</f>
        <v>4680</v>
      </c>
      <c r="K193" s="26">
        <f>ROUNDDOWN('All ZIPs FMR or SAFMR'!K193*$N193,0)</f>
        <v>5291</v>
      </c>
      <c r="L193" s="26">
        <f>ROUNDDOWN('All ZIPs FMR or SAFMR'!L193*$N193,0)</f>
        <v>5901</v>
      </c>
      <c r="M193" s="26">
        <f>ROUNDDOWN('All ZIPs FMR or SAFMR'!M193*$N193,0)</f>
        <v>6512</v>
      </c>
      <c r="N193" s="35">
        <f t="shared" si="2"/>
        <v>1.1000000000000001</v>
      </c>
    </row>
    <row r="194" spans="1:14" x14ac:dyDescent="0.25">
      <c r="A194" s="25">
        <v>11420</v>
      </c>
      <c r="B194" s="25"/>
      <c r="C194" s="25" t="str">
        <f>Table2476[[#This Row],[Payment Standard]]</f>
        <v>Payment Standard</v>
      </c>
      <c r="D194" s="26">
        <f>ROUNDDOWN('All ZIPs FMR or SAFMR'!D194*$N194,0)</f>
        <v>1967</v>
      </c>
      <c r="E194" s="26">
        <f>ROUNDDOWN('All ZIPs FMR or SAFMR'!E194*$N194,0)</f>
        <v>2624</v>
      </c>
      <c r="F194" s="26">
        <f>ROUNDDOWN('All ZIPs FMR or SAFMR'!F194*$N194,0)</f>
        <v>2696</v>
      </c>
      <c r="G194" s="26">
        <f>ROUNDDOWN('All ZIPs FMR or SAFMR'!G194*$N194,0)</f>
        <v>3027</v>
      </c>
      <c r="H194" s="26">
        <f>ROUNDDOWN('All ZIPs FMR or SAFMR'!H194*$N194,0)</f>
        <v>3777</v>
      </c>
      <c r="I194" s="26">
        <f>ROUNDDOWN('All ZIPs FMR or SAFMR'!I194*$N194,0)</f>
        <v>4070</v>
      </c>
      <c r="J194" s="26">
        <f>ROUNDDOWN('All ZIPs FMR or SAFMR'!J194*$N194,0)</f>
        <v>4680</v>
      </c>
      <c r="K194" s="26">
        <f>ROUNDDOWN('All ZIPs FMR or SAFMR'!K194*$N194,0)</f>
        <v>5291</v>
      </c>
      <c r="L194" s="26">
        <f>ROUNDDOWN('All ZIPs FMR or SAFMR'!L194*$N194,0)</f>
        <v>5901</v>
      </c>
      <c r="M194" s="26">
        <f>ROUNDDOWN('All ZIPs FMR or SAFMR'!M194*$N194,0)</f>
        <v>6512</v>
      </c>
      <c r="N194" s="35">
        <f t="shared" ref="N194:N215" si="3">IF($C194="HPD Exception Payment Standard", 1.1, 1.1)</f>
        <v>1.1000000000000001</v>
      </c>
    </row>
    <row r="195" spans="1:14" x14ac:dyDescent="0.25">
      <c r="A195" s="25">
        <v>11421</v>
      </c>
      <c r="B195" s="25"/>
      <c r="C195" s="25" t="str">
        <f>Table2476[[#This Row],[Payment Standard]]</f>
        <v>Payment Standard</v>
      </c>
      <c r="D195" s="26">
        <f>ROUNDDOWN('All ZIPs FMR or SAFMR'!D195*$N195,0)</f>
        <v>1967</v>
      </c>
      <c r="E195" s="26">
        <f>ROUNDDOWN('All ZIPs FMR or SAFMR'!E195*$N195,0)</f>
        <v>2624</v>
      </c>
      <c r="F195" s="26">
        <f>ROUNDDOWN('All ZIPs FMR or SAFMR'!F195*$N195,0)</f>
        <v>2696</v>
      </c>
      <c r="G195" s="26">
        <f>ROUNDDOWN('All ZIPs FMR or SAFMR'!G195*$N195,0)</f>
        <v>3027</v>
      </c>
      <c r="H195" s="26">
        <f>ROUNDDOWN('All ZIPs FMR or SAFMR'!H195*$N195,0)</f>
        <v>3777</v>
      </c>
      <c r="I195" s="26">
        <f>ROUNDDOWN('All ZIPs FMR or SAFMR'!I195*$N195,0)</f>
        <v>4070</v>
      </c>
      <c r="J195" s="26">
        <f>ROUNDDOWN('All ZIPs FMR or SAFMR'!J195*$N195,0)</f>
        <v>4680</v>
      </c>
      <c r="K195" s="26">
        <f>ROUNDDOWN('All ZIPs FMR or SAFMR'!K195*$N195,0)</f>
        <v>5291</v>
      </c>
      <c r="L195" s="26">
        <f>ROUNDDOWN('All ZIPs FMR or SAFMR'!L195*$N195,0)</f>
        <v>5901</v>
      </c>
      <c r="M195" s="26">
        <f>ROUNDDOWN('All ZIPs FMR or SAFMR'!M195*$N195,0)</f>
        <v>6512</v>
      </c>
      <c r="N195" s="35">
        <f t="shared" si="3"/>
        <v>1.1000000000000001</v>
      </c>
    </row>
    <row r="196" spans="1:14" x14ac:dyDescent="0.25">
      <c r="A196" s="25">
        <v>11422</v>
      </c>
      <c r="B196" s="25" t="s">
        <v>2</v>
      </c>
      <c r="C196" s="25" t="str">
        <f>Table2476[[#This Row],[Payment Standard]]</f>
        <v>Exception Payment Standard</v>
      </c>
      <c r="D196" s="26">
        <f>ROUNDDOWN('All ZIPs FMR or SAFMR'!D196*$N196,0)</f>
        <v>2268</v>
      </c>
      <c r="E196" s="26">
        <f>ROUNDDOWN('All ZIPs FMR or SAFMR'!E196*$N196,0)</f>
        <v>3025</v>
      </c>
      <c r="F196" s="26">
        <f>ROUNDDOWN('All ZIPs FMR or SAFMR'!F196*$N196,0)</f>
        <v>3102</v>
      </c>
      <c r="G196" s="26">
        <f>ROUNDDOWN('All ZIPs FMR or SAFMR'!G196*$N196,0)</f>
        <v>3487</v>
      </c>
      <c r="H196" s="26">
        <f>ROUNDDOWN('All ZIPs FMR or SAFMR'!H196*$N196,0)</f>
        <v>4356</v>
      </c>
      <c r="I196" s="26">
        <f>ROUNDDOWN('All ZIPs FMR or SAFMR'!I196*$N196,0)</f>
        <v>4686</v>
      </c>
      <c r="J196" s="26">
        <f>ROUNDDOWN('All ZIPs FMR or SAFMR'!J196*$N196,0)</f>
        <v>5388</v>
      </c>
      <c r="K196" s="26">
        <f>ROUNDDOWN('All ZIPs FMR or SAFMR'!K196*$N196,0)</f>
        <v>6091</v>
      </c>
      <c r="L196" s="26">
        <f>ROUNDDOWN('All ZIPs FMR or SAFMR'!L196*$N196,0)</f>
        <v>6794</v>
      </c>
      <c r="M196" s="26">
        <f>ROUNDDOWN('All ZIPs FMR or SAFMR'!M196*$N196,0)</f>
        <v>7497</v>
      </c>
      <c r="N196" s="35">
        <f t="shared" si="3"/>
        <v>1.1000000000000001</v>
      </c>
    </row>
    <row r="197" spans="1:14" x14ac:dyDescent="0.25">
      <c r="A197" s="25">
        <v>11423</v>
      </c>
      <c r="B197" s="25"/>
      <c r="C197" s="25" t="str">
        <f>Table2476[[#This Row],[Payment Standard]]</f>
        <v>Payment Standard</v>
      </c>
      <c r="D197" s="26">
        <f>ROUNDDOWN('All ZIPs FMR or SAFMR'!D197*$N197,0)</f>
        <v>1967</v>
      </c>
      <c r="E197" s="26">
        <f>ROUNDDOWN('All ZIPs FMR or SAFMR'!E197*$N197,0)</f>
        <v>2624</v>
      </c>
      <c r="F197" s="26">
        <f>ROUNDDOWN('All ZIPs FMR or SAFMR'!F197*$N197,0)</f>
        <v>2696</v>
      </c>
      <c r="G197" s="26">
        <f>ROUNDDOWN('All ZIPs FMR or SAFMR'!G197*$N197,0)</f>
        <v>3027</v>
      </c>
      <c r="H197" s="26">
        <f>ROUNDDOWN('All ZIPs FMR or SAFMR'!H197*$N197,0)</f>
        <v>3777</v>
      </c>
      <c r="I197" s="26">
        <f>ROUNDDOWN('All ZIPs FMR or SAFMR'!I197*$N197,0)</f>
        <v>4070</v>
      </c>
      <c r="J197" s="26">
        <f>ROUNDDOWN('All ZIPs FMR or SAFMR'!J197*$N197,0)</f>
        <v>4680</v>
      </c>
      <c r="K197" s="26">
        <f>ROUNDDOWN('All ZIPs FMR or SAFMR'!K197*$N197,0)</f>
        <v>5291</v>
      </c>
      <c r="L197" s="26">
        <f>ROUNDDOWN('All ZIPs FMR or SAFMR'!L197*$N197,0)</f>
        <v>5901</v>
      </c>
      <c r="M197" s="26">
        <f>ROUNDDOWN('All ZIPs FMR or SAFMR'!M197*$N197,0)</f>
        <v>6512</v>
      </c>
      <c r="N197" s="35">
        <f t="shared" si="3"/>
        <v>1.1000000000000001</v>
      </c>
    </row>
    <row r="198" spans="1:14" x14ac:dyDescent="0.25">
      <c r="A198" s="25">
        <v>11424</v>
      </c>
      <c r="B198" s="25"/>
      <c r="C198" s="25" t="str">
        <f>Table2476[[#This Row],[Payment Standard]]</f>
        <v>Payment Standard</v>
      </c>
      <c r="D198" s="26">
        <f>ROUNDDOWN('All ZIPs FMR or SAFMR'!D198*$N198,0)</f>
        <v>1967</v>
      </c>
      <c r="E198" s="26">
        <f>ROUNDDOWN('All ZIPs FMR or SAFMR'!E198*$N198,0)</f>
        <v>2624</v>
      </c>
      <c r="F198" s="26">
        <f>ROUNDDOWN('All ZIPs FMR or SAFMR'!F198*$N198,0)</f>
        <v>2696</v>
      </c>
      <c r="G198" s="26">
        <f>ROUNDDOWN('All ZIPs FMR or SAFMR'!G198*$N198,0)</f>
        <v>3027</v>
      </c>
      <c r="H198" s="26">
        <f>ROUNDDOWN('All ZIPs FMR or SAFMR'!H198*$N198,0)</f>
        <v>3777</v>
      </c>
      <c r="I198" s="26">
        <f>ROUNDDOWN('All ZIPs FMR or SAFMR'!I198*$N198,0)</f>
        <v>4070</v>
      </c>
      <c r="J198" s="26">
        <f>ROUNDDOWN('All ZIPs FMR or SAFMR'!J198*$N198,0)</f>
        <v>4680</v>
      </c>
      <c r="K198" s="26">
        <f>ROUNDDOWN('All ZIPs FMR or SAFMR'!K198*$N198,0)</f>
        <v>5291</v>
      </c>
      <c r="L198" s="26">
        <f>ROUNDDOWN('All ZIPs FMR or SAFMR'!L198*$N198,0)</f>
        <v>5901</v>
      </c>
      <c r="M198" s="26">
        <f>ROUNDDOWN('All ZIPs FMR or SAFMR'!M198*$N198,0)</f>
        <v>6512</v>
      </c>
      <c r="N198" s="35">
        <f t="shared" si="3"/>
        <v>1.1000000000000001</v>
      </c>
    </row>
    <row r="199" spans="1:14" x14ac:dyDescent="0.25">
      <c r="A199" s="25">
        <v>11425</v>
      </c>
      <c r="B199" s="25" t="s">
        <v>2</v>
      </c>
      <c r="C199" s="25" t="str">
        <f>Table2476[[#This Row],[Payment Standard]]</f>
        <v>HPD Exception Payment Standard</v>
      </c>
      <c r="D199" s="26">
        <f>ROUNDDOWN('All ZIPs FMR or SAFMR'!D199*$N199,0)</f>
        <v>1967</v>
      </c>
      <c r="E199" s="26">
        <f>ROUNDDOWN('All ZIPs FMR or SAFMR'!E199*$N199,0)</f>
        <v>2624</v>
      </c>
      <c r="F199" s="26">
        <f>ROUNDDOWN('All ZIPs FMR or SAFMR'!F199*$N199,0)</f>
        <v>2696</v>
      </c>
      <c r="G199" s="26">
        <f>ROUNDDOWN('All ZIPs FMR or SAFMR'!G199*$N199,0)</f>
        <v>3027</v>
      </c>
      <c r="H199" s="26">
        <f>ROUNDDOWN('All ZIPs FMR or SAFMR'!H199*$N199,0)</f>
        <v>3777</v>
      </c>
      <c r="I199" s="26">
        <f>ROUNDDOWN('All ZIPs FMR or SAFMR'!I199*$N199,0)</f>
        <v>4070</v>
      </c>
      <c r="J199" s="26">
        <f>ROUNDDOWN('All ZIPs FMR or SAFMR'!J199*$N199,0)</f>
        <v>4680</v>
      </c>
      <c r="K199" s="26">
        <f>ROUNDDOWN('All ZIPs FMR or SAFMR'!K199*$N199,0)</f>
        <v>5291</v>
      </c>
      <c r="L199" s="26">
        <f>ROUNDDOWN('All ZIPs FMR or SAFMR'!L199*$N199,0)</f>
        <v>5901</v>
      </c>
      <c r="M199" s="26">
        <f>ROUNDDOWN('All ZIPs FMR or SAFMR'!M199*$N199,0)</f>
        <v>6512</v>
      </c>
      <c r="N199" s="35">
        <f t="shared" si="3"/>
        <v>1.1000000000000001</v>
      </c>
    </row>
    <row r="200" spans="1:14" x14ac:dyDescent="0.25">
      <c r="A200" s="25">
        <v>11426</v>
      </c>
      <c r="B200" s="25" t="s">
        <v>2</v>
      </c>
      <c r="C200" s="25" t="str">
        <f>Table2476[[#This Row],[Payment Standard]]</f>
        <v>Exception Payment Standard</v>
      </c>
      <c r="D200" s="26">
        <f>ROUNDDOWN('All ZIPs FMR or SAFMR'!D200*$N200,0)</f>
        <v>2227</v>
      </c>
      <c r="E200" s="26">
        <f>ROUNDDOWN('All ZIPs FMR or SAFMR'!E200*$N200,0)</f>
        <v>2970</v>
      </c>
      <c r="F200" s="26">
        <f>ROUNDDOWN('All ZIPs FMR or SAFMR'!F200*$N200,0)</f>
        <v>3047</v>
      </c>
      <c r="G200" s="26">
        <f>ROUNDDOWN('All ZIPs FMR or SAFMR'!G200*$N200,0)</f>
        <v>3421</v>
      </c>
      <c r="H200" s="26">
        <f>ROUNDDOWN('All ZIPs FMR or SAFMR'!H200*$N200,0)</f>
        <v>4268</v>
      </c>
      <c r="I200" s="26">
        <f>ROUNDDOWN('All ZIPs FMR or SAFMR'!I200*$N200,0)</f>
        <v>4598</v>
      </c>
      <c r="J200" s="26">
        <f>ROUNDDOWN('All ZIPs FMR or SAFMR'!J200*$N200,0)</f>
        <v>5287</v>
      </c>
      <c r="K200" s="26">
        <f>ROUNDDOWN('All ZIPs FMR or SAFMR'!K200*$N200,0)</f>
        <v>5977</v>
      </c>
      <c r="L200" s="26">
        <f>ROUNDDOWN('All ZIPs FMR or SAFMR'!L200*$N200,0)</f>
        <v>6667</v>
      </c>
      <c r="M200" s="26">
        <f>ROUNDDOWN('All ZIPs FMR or SAFMR'!M200*$N200,0)</f>
        <v>7356</v>
      </c>
      <c r="N200" s="35">
        <f t="shared" si="3"/>
        <v>1.1000000000000001</v>
      </c>
    </row>
    <row r="201" spans="1:14" x14ac:dyDescent="0.25">
      <c r="A201" s="25">
        <v>11427</v>
      </c>
      <c r="B201" s="25" t="s">
        <v>2</v>
      </c>
      <c r="C201" s="25" t="str">
        <f>Table2476[[#This Row],[Payment Standard]]</f>
        <v>HPD Exception Payment Standard</v>
      </c>
      <c r="D201" s="26">
        <f>ROUNDDOWN('All ZIPs FMR or SAFMR'!D201*$N201,0)</f>
        <v>1967</v>
      </c>
      <c r="E201" s="26">
        <f>ROUNDDOWN('All ZIPs FMR or SAFMR'!E201*$N201,0)</f>
        <v>2624</v>
      </c>
      <c r="F201" s="26">
        <f>ROUNDDOWN('All ZIPs FMR or SAFMR'!F201*$N201,0)</f>
        <v>2696</v>
      </c>
      <c r="G201" s="26">
        <f>ROUNDDOWN('All ZIPs FMR or SAFMR'!G201*$N201,0)</f>
        <v>3027</v>
      </c>
      <c r="H201" s="26">
        <f>ROUNDDOWN('All ZIPs FMR or SAFMR'!H201*$N201,0)</f>
        <v>3777</v>
      </c>
      <c r="I201" s="26">
        <f>ROUNDDOWN('All ZIPs FMR or SAFMR'!I201*$N201,0)</f>
        <v>4070</v>
      </c>
      <c r="J201" s="26">
        <f>ROUNDDOWN('All ZIPs FMR or SAFMR'!J201*$N201,0)</f>
        <v>4680</v>
      </c>
      <c r="K201" s="26">
        <f>ROUNDDOWN('All ZIPs FMR or SAFMR'!K201*$N201,0)</f>
        <v>5291</v>
      </c>
      <c r="L201" s="26">
        <f>ROUNDDOWN('All ZIPs FMR or SAFMR'!L201*$N201,0)</f>
        <v>5901</v>
      </c>
      <c r="M201" s="26">
        <f>ROUNDDOWN('All ZIPs FMR or SAFMR'!M201*$N201,0)</f>
        <v>6512</v>
      </c>
      <c r="N201" s="35">
        <f t="shared" si="3"/>
        <v>1.1000000000000001</v>
      </c>
    </row>
    <row r="202" spans="1:14" x14ac:dyDescent="0.25">
      <c r="A202" s="25">
        <v>11428</v>
      </c>
      <c r="B202" s="25"/>
      <c r="C202" s="25" t="str">
        <f>Table2476[[#This Row],[Payment Standard]]</f>
        <v>Payment Standard</v>
      </c>
      <c r="D202" s="26">
        <f>ROUNDDOWN('All ZIPs FMR or SAFMR'!D202*$N202,0)</f>
        <v>1967</v>
      </c>
      <c r="E202" s="26">
        <f>ROUNDDOWN('All ZIPs FMR or SAFMR'!E202*$N202,0)</f>
        <v>2624</v>
      </c>
      <c r="F202" s="26">
        <f>ROUNDDOWN('All ZIPs FMR or SAFMR'!F202*$N202,0)</f>
        <v>2696</v>
      </c>
      <c r="G202" s="26">
        <f>ROUNDDOWN('All ZIPs FMR or SAFMR'!G202*$N202,0)</f>
        <v>3027</v>
      </c>
      <c r="H202" s="26">
        <f>ROUNDDOWN('All ZIPs FMR or SAFMR'!H202*$N202,0)</f>
        <v>3777</v>
      </c>
      <c r="I202" s="26">
        <f>ROUNDDOWN('All ZIPs FMR or SAFMR'!I202*$N202,0)</f>
        <v>4070</v>
      </c>
      <c r="J202" s="26">
        <f>ROUNDDOWN('All ZIPs FMR or SAFMR'!J202*$N202,0)</f>
        <v>4680</v>
      </c>
      <c r="K202" s="26">
        <f>ROUNDDOWN('All ZIPs FMR or SAFMR'!K202*$N202,0)</f>
        <v>5291</v>
      </c>
      <c r="L202" s="26">
        <f>ROUNDDOWN('All ZIPs FMR or SAFMR'!L202*$N202,0)</f>
        <v>5901</v>
      </c>
      <c r="M202" s="26">
        <f>ROUNDDOWN('All ZIPs FMR or SAFMR'!M202*$N202,0)</f>
        <v>6512</v>
      </c>
      <c r="N202" s="35">
        <f t="shared" si="3"/>
        <v>1.1000000000000001</v>
      </c>
    </row>
    <row r="203" spans="1:14" x14ac:dyDescent="0.25">
      <c r="A203" s="25">
        <v>11429</v>
      </c>
      <c r="B203" s="25"/>
      <c r="C203" s="25" t="str">
        <f>Table2476[[#This Row],[Payment Standard]]</f>
        <v>Payment Standard</v>
      </c>
      <c r="D203" s="26">
        <f>ROUNDDOWN('All ZIPs FMR or SAFMR'!D203*$N203,0)</f>
        <v>1967</v>
      </c>
      <c r="E203" s="26">
        <f>ROUNDDOWN('All ZIPs FMR or SAFMR'!E203*$N203,0)</f>
        <v>2624</v>
      </c>
      <c r="F203" s="26">
        <f>ROUNDDOWN('All ZIPs FMR or SAFMR'!F203*$N203,0)</f>
        <v>2696</v>
      </c>
      <c r="G203" s="26">
        <f>ROUNDDOWN('All ZIPs FMR or SAFMR'!G203*$N203,0)</f>
        <v>3027</v>
      </c>
      <c r="H203" s="26">
        <f>ROUNDDOWN('All ZIPs FMR or SAFMR'!H203*$N203,0)</f>
        <v>3777</v>
      </c>
      <c r="I203" s="26">
        <f>ROUNDDOWN('All ZIPs FMR or SAFMR'!I203*$N203,0)</f>
        <v>4070</v>
      </c>
      <c r="J203" s="26">
        <f>ROUNDDOWN('All ZIPs FMR or SAFMR'!J203*$N203,0)</f>
        <v>4680</v>
      </c>
      <c r="K203" s="26">
        <f>ROUNDDOWN('All ZIPs FMR or SAFMR'!K203*$N203,0)</f>
        <v>5291</v>
      </c>
      <c r="L203" s="26">
        <f>ROUNDDOWN('All ZIPs FMR or SAFMR'!L203*$N203,0)</f>
        <v>5901</v>
      </c>
      <c r="M203" s="26">
        <f>ROUNDDOWN('All ZIPs FMR or SAFMR'!M203*$N203,0)</f>
        <v>6512</v>
      </c>
      <c r="N203" s="35">
        <f t="shared" si="3"/>
        <v>1.1000000000000001</v>
      </c>
    </row>
    <row r="204" spans="1:14" x14ac:dyDescent="0.25">
      <c r="A204" s="25">
        <v>11430</v>
      </c>
      <c r="B204" s="25"/>
      <c r="C204" s="25" t="str">
        <f>Table2476[[#This Row],[Payment Standard]]</f>
        <v>Payment Standard</v>
      </c>
      <c r="D204" s="26">
        <f>ROUNDDOWN('All ZIPs FMR or SAFMR'!D204*$N204,0)</f>
        <v>1967</v>
      </c>
      <c r="E204" s="26">
        <f>ROUNDDOWN('All ZIPs FMR or SAFMR'!E204*$N204,0)</f>
        <v>2624</v>
      </c>
      <c r="F204" s="26">
        <f>ROUNDDOWN('All ZIPs FMR or SAFMR'!F204*$N204,0)</f>
        <v>2696</v>
      </c>
      <c r="G204" s="26">
        <f>ROUNDDOWN('All ZIPs FMR or SAFMR'!G204*$N204,0)</f>
        <v>3027</v>
      </c>
      <c r="H204" s="26">
        <f>ROUNDDOWN('All ZIPs FMR or SAFMR'!H204*$N204,0)</f>
        <v>3777</v>
      </c>
      <c r="I204" s="26">
        <f>ROUNDDOWN('All ZIPs FMR or SAFMR'!I204*$N204,0)</f>
        <v>4070</v>
      </c>
      <c r="J204" s="26">
        <f>ROUNDDOWN('All ZIPs FMR or SAFMR'!J204*$N204,0)</f>
        <v>4680</v>
      </c>
      <c r="K204" s="26">
        <f>ROUNDDOWN('All ZIPs FMR or SAFMR'!K204*$N204,0)</f>
        <v>5291</v>
      </c>
      <c r="L204" s="26">
        <f>ROUNDDOWN('All ZIPs FMR or SAFMR'!L204*$N204,0)</f>
        <v>5901</v>
      </c>
      <c r="M204" s="26">
        <f>ROUNDDOWN('All ZIPs FMR or SAFMR'!M204*$N204,0)</f>
        <v>6512</v>
      </c>
      <c r="N204" s="35">
        <f t="shared" si="3"/>
        <v>1.1000000000000001</v>
      </c>
    </row>
    <row r="205" spans="1:14" x14ac:dyDescent="0.25">
      <c r="A205" s="25">
        <v>11432</v>
      </c>
      <c r="B205" s="25" t="s">
        <v>2</v>
      </c>
      <c r="C205" s="25" t="str">
        <f>Table2476[[#This Row],[Payment Standard]]</f>
        <v>Exception Payment Standard</v>
      </c>
      <c r="D205" s="26">
        <f>ROUNDDOWN('All ZIPs FMR or SAFMR'!D205*$N205,0)</f>
        <v>2120</v>
      </c>
      <c r="E205" s="26">
        <f>ROUNDDOWN('All ZIPs FMR or SAFMR'!E205*$N205,0)</f>
        <v>2827</v>
      </c>
      <c r="F205" s="26">
        <f>ROUNDDOWN('All ZIPs FMR or SAFMR'!F205*$N205,0)</f>
        <v>2915</v>
      </c>
      <c r="G205" s="26">
        <f>ROUNDDOWN('All ZIPs FMR or SAFMR'!G205*$N205,0)</f>
        <v>3267</v>
      </c>
      <c r="H205" s="26">
        <f>ROUNDDOWN('All ZIPs FMR or SAFMR'!H205*$N205,0)</f>
        <v>4081</v>
      </c>
      <c r="I205" s="26">
        <f>ROUNDDOWN('All ZIPs FMR or SAFMR'!I205*$N205,0)</f>
        <v>4389</v>
      </c>
      <c r="J205" s="26">
        <f>ROUNDDOWN('All ZIPs FMR or SAFMR'!J205*$N205,0)</f>
        <v>5047</v>
      </c>
      <c r="K205" s="26">
        <f>ROUNDDOWN('All ZIPs FMR or SAFMR'!K205*$N205,0)</f>
        <v>5705</v>
      </c>
      <c r="L205" s="26">
        <f>ROUNDDOWN('All ZIPs FMR or SAFMR'!L205*$N205,0)</f>
        <v>6364</v>
      </c>
      <c r="M205" s="26">
        <f>ROUNDDOWN('All ZIPs FMR or SAFMR'!M205*$N205,0)</f>
        <v>7022</v>
      </c>
      <c r="N205" s="35">
        <f t="shared" si="3"/>
        <v>1.1000000000000001</v>
      </c>
    </row>
    <row r="206" spans="1:14" x14ac:dyDescent="0.25">
      <c r="A206" s="25">
        <v>11433</v>
      </c>
      <c r="B206" s="25"/>
      <c r="C206" s="25" t="str">
        <f>Table2476[[#This Row],[Payment Standard]]</f>
        <v>Payment Standard</v>
      </c>
      <c r="D206" s="26">
        <f>ROUNDDOWN('All ZIPs FMR or SAFMR'!D206*$N206,0)</f>
        <v>1967</v>
      </c>
      <c r="E206" s="26">
        <f>ROUNDDOWN('All ZIPs FMR or SAFMR'!E206*$N206,0)</f>
        <v>2624</v>
      </c>
      <c r="F206" s="26">
        <f>ROUNDDOWN('All ZIPs FMR or SAFMR'!F206*$N206,0)</f>
        <v>2696</v>
      </c>
      <c r="G206" s="26">
        <f>ROUNDDOWN('All ZIPs FMR or SAFMR'!G206*$N206,0)</f>
        <v>3027</v>
      </c>
      <c r="H206" s="26">
        <f>ROUNDDOWN('All ZIPs FMR or SAFMR'!H206*$N206,0)</f>
        <v>3777</v>
      </c>
      <c r="I206" s="26">
        <f>ROUNDDOWN('All ZIPs FMR or SAFMR'!I206*$N206,0)</f>
        <v>4070</v>
      </c>
      <c r="J206" s="26">
        <f>ROUNDDOWN('All ZIPs FMR or SAFMR'!J206*$N206,0)</f>
        <v>4680</v>
      </c>
      <c r="K206" s="26">
        <f>ROUNDDOWN('All ZIPs FMR or SAFMR'!K206*$N206,0)</f>
        <v>5291</v>
      </c>
      <c r="L206" s="26">
        <f>ROUNDDOWN('All ZIPs FMR or SAFMR'!L206*$N206,0)</f>
        <v>5901</v>
      </c>
      <c r="M206" s="26">
        <f>ROUNDDOWN('All ZIPs FMR or SAFMR'!M206*$N206,0)</f>
        <v>6512</v>
      </c>
      <c r="N206" s="35">
        <f t="shared" si="3"/>
        <v>1.1000000000000001</v>
      </c>
    </row>
    <row r="207" spans="1:14" x14ac:dyDescent="0.25">
      <c r="A207" s="25">
        <v>11434</v>
      </c>
      <c r="B207" s="25"/>
      <c r="C207" s="25" t="str">
        <f>Table2476[[#This Row],[Payment Standard]]</f>
        <v>Payment Standard</v>
      </c>
      <c r="D207" s="26">
        <f>ROUNDDOWN('All ZIPs FMR or SAFMR'!D207*$N207,0)</f>
        <v>1967</v>
      </c>
      <c r="E207" s="26">
        <f>ROUNDDOWN('All ZIPs FMR or SAFMR'!E207*$N207,0)</f>
        <v>2624</v>
      </c>
      <c r="F207" s="26">
        <f>ROUNDDOWN('All ZIPs FMR or SAFMR'!F207*$N207,0)</f>
        <v>2696</v>
      </c>
      <c r="G207" s="26">
        <f>ROUNDDOWN('All ZIPs FMR or SAFMR'!G207*$N207,0)</f>
        <v>3027</v>
      </c>
      <c r="H207" s="26">
        <f>ROUNDDOWN('All ZIPs FMR or SAFMR'!H207*$N207,0)</f>
        <v>3777</v>
      </c>
      <c r="I207" s="26">
        <f>ROUNDDOWN('All ZIPs FMR or SAFMR'!I207*$N207,0)</f>
        <v>4070</v>
      </c>
      <c r="J207" s="26">
        <f>ROUNDDOWN('All ZIPs FMR or SAFMR'!J207*$N207,0)</f>
        <v>4680</v>
      </c>
      <c r="K207" s="26">
        <f>ROUNDDOWN('All ZIPs FMR or SAFMR'!K207*$N207,0)</f>
        <v>5291</v>
      </c>
      <c r="L207" s="26">
        <f>ROUNDDOWN('All ZIPs FMR or SAFMR'!L207*$N207,0)</f>
        <v>5901</v>
      </c>
      <c r="M207" s="26">
        <f>ROUNDDOWN('All ZIPs FMR or SAFMR'!M207*$N207,0)</f>
        <v>6512</v>
      </c>
      <c r="N207" s="35">
        <f t="shared" si="3"/>
        <v>1.1000000000000001</v>
      </c>
    </row>
    <row r="208" spans="1:14" x14ac:dyDescent="0.25">
      <c r="A208" s="25">
        <v>11435</v>
      </c>
      <c r="B208" s="25"/>
      <c r="C208" s="25" t="str">
        <f>Table2476[[#This Row],[Payment Standard]]</f>
        <v>Payment Standard</v>
      </c>
      <c r="D208" s="26">
        <f>ROUNDDOWN('All ZIPs FMR or SAFMR'!D208*$N208,0)</f>
        <v>1967</v>
      </c>
      <c r="E208" s="26">
        <f>ROUNDDOWN('All ZIPs FMR or SAFMR'!E208*$N208,0)</f>
        <v>2624</v>
      </c>
      <c r="F208" s="26">
        <f>ROUNDDOWN('All ZIPs FMR or SAFMR'!F208*$N208,0)</f>
        <v>2696</v>
      </c>
      <c r="G208" s="26">
        <f>ROUNDDOWN('All ZIPs FMR or SAFMR'!G208*$N208,0)</f>
        <v>3027</v>
      </c>
      <c r="H208" s="26">
        <f>ROUNDDOWN('All ZIPs FMR or SAFMR'!H208*$N208,0)</f>
        <v>3777</v>
      </c>
      <c r="I208" s="26">
        <f>ROUNDDOWN('All ZIPs FMR or SAFMR'!I208*$N208,0)</f>
        <v>4070</v>
      </c>
      <c r="J208" s="26">
        <f>ROUNDDOWN('All ZIPs FMR or SAFMR'!J208*$N208,0)</f>
        <v>4680</v>
      </c>
      <c r="K208" s="26">
        <f>ROUNDDOWN('All ZIPs FMR or SAFMR'!K208*$N208,0)</f>
        <v>5291</v>
      </c>
      <c r="L208" s="26">
        <f>ROUNDDOWN('All ZIPs FMR or SAFMR'!L208*$N208,0)</f>
        <v>5901</v>
      </c>
      <c r="M208" s="26">
        <f>ROUNDDOWN('All ZIPs FMR or SAFMR'!M208*$N208,0)</f>
        <v>6512</v>
      </c>
      <c r="N208" s="35">
        <f t="shared" si="3"/>
        <v>1.1000000000000001</v>
      </c>
    </row>
    <row r="209" spans="1:14" x14ac:dyDescent="0.25">
      <c r="A209" s="25">
        <v>11436</v>
      </c>
      <c r="B209" s="25"/>
      <c r="C209" s="25" t="str">
        <f>Table2476[[#This Row],[Payment Standard]]</f>
        <v>Payment Standard</v>
      </c>
      <c r="D209" s="26">
        <f>ROUNDDOWN('All ZIPs FMR or SAFMR'!D209*$N209,0)</f>
        <v>1967</v>
      </c>
      <c r="E209" s="26">
        <f>ROUNDDOWN('All ZIPs FMR or SAFMR'!E209*$N209,0)</f>
        <v>2624</v>
      </c>
      <c r="F209" s="26">
        <f>ROUNDDOWN('All ZIPs FMR or SAFMR'!F209*$N209,0)</f>
        <v>2696</v>
      </c>
      <c r="G209" s="26">
        <f>ROUNDDOWN('All ZIPs FMR or SAFMR'!G209*$N209,0)</f>
        <v>3027</v>
      </c>
      <c r="H209" s="26">
        <f>ROUNDDOWN('All ZIPs FMR or SAFMR'!H209*$N209,0)</f>
        <v>3777</v>
      </c>
      <c r="I209" s="26">
        <f>ROUNDDOWN('All ZIPs FMR or SAFMR'!I209*$N209,0)</f>
        <v>4070</v>
      </c>
      <c r="J209" s="26">
        <f>ROUNDDOWN('All ZIPs FMR or SAFMR'!J209*$N209,0)</f>
        <v>4680</v>
      </c>
      <c r="K209" s="26">
        <f>ROUNDDOWN('All ZIPs FMR or SAFMR'!K209*$N209,0)</f>
        <v>5291</v>
      </c>
      <c r="L209" s="26">
        <f>ROUNDDOWN('All ZIPs FMR or SAFMR'!L209*$N209,0)</f>
        <v>5901</v>
      </c>
      <c r="M209" s="26">
        <f>ROUNDDOWN('All ZIPs FMR or SAFMR'!M209*$N209,0)</f>
        <v>6512</v>
      </c>
      <c r="N209" s="35">
        <f t="shared" si="3"/>
        <v>1.1000000000000001</v>
      </c>
    </row>
    <row r="210" spans="1:14" x14ac:dyDescent="0.25">
      <c r="A210" s="25">
        <v>11451</v>
      </c>
      <c r="B210" s="25"/>
      <c r="C210" s="25" t="str">
        <f>Table2476[[#This Row],[Payment Standard]]</f>
        <v>Payment Standard</v>
      </c>
      <c r="D210" s="26">
        <f>ROUNDDOWN('All ZIPs FMR or SAFMR'!D210*$N210,0)</f>
        <v>1967</v>
      </c>
      <c r="E210" s="26">
        <f>ROUNDDOWN('All ZIPs FMR or SAFMR'!E210*$N210,0)</f>
        <v>2624</v>
      </c>
      <c r="F210" s="26">
        <f>ROUNDDOWN('All ZIPs FMR or SAFMR'!F210*$N210,0)</f>
        <v>2696</v>
      </c>
      <c r="G210" s="26">
        <f>ROUNDDOWN('All ZIPs FMR or SAFMR'!G210*$N210,0)</f>
        <v>3027</v>
      </c>
      <c r="H210" s="26">
        <f>ROUNDDOWN('All ZIPs FMR or SAFMR'!H210*$N210,0)</f>
        <v>3777</v>
      </c>
      <c r="I210" s="26">
        <f>ROUNDDOWN('All ZIPs FMR or SAFMR'!I210*$N210,0)</f>
        <v>4070</v>
      </c>
      <c r="J210" s="26">
        <f>ROUNDDOWN('All ZIPs FMR or SAFMR'!J210*$N210,0)</f>
        <v>4680</v>
      </c>
      <c r="K210" s="26">
        <f>ROUNDDOWN('All ZIPs FMR or SAFMR'!K210*$N210,0)</f>
        <v>5291</v>
      </c>
      <c r="L210" s="26">
        <f>ROUNDDOWN('All ZIPs FMR or SAFMR'!L210*$N210,0)</f>
        <v>5901</v>
      </c>
      <c r="M210" s="26">
        <f>ROUNDDOWN('All ZIPs FMR or SAFMR'!M210*$N210,0)</f>
        <v>6512</v>
      </c>
      <c r="N210" s="35">
        <f t="shared" si="3"/>
        <v>1.1000000000000001</v>
      </c>
    </row>
    <row r="211" spans="1:14" x14ac:dyDescent="0.25">
      <c r="A211" s="25">
        <v>11691</v>
      </c>
      <c r="B211" s="25"/>
      <c r="C211" s="25" t="str">
        <f>Table2476[[#This Row],[Payment Standard]]</f>
        <v>Payment Standard</v>
      </c>
      <c r="D211" s="26">
        <f>ROUNDDOWN('All ZIPs FMR or SAFMR'!D211*$N211,0)</f>
        <v>1967</v>
      </c>
      <c r="E211" s="26">
        <f>ROUNDDOWN('All ZIPs FMR or SAFMR'!E211*$N211,0)</f>
        <v>2624</v>
      </c>
      <c r="F211" s="26">
        <f>ROUNDDOWN('All ZIPs FMR or SAFMR'!F211*$N211,0)</f>
        <v>2696</v>
      </c>
      <c r="G211" s="26">
        <f>ROUNDDOWN('All ZIPs FMR or SAFMR'!G211*$N211,0)</f>
        <v>3027</v>
      </c>
      <c r="H211" s="26">
        <f>ROUNDDOWN('All ZIPs FMR or SAFMR'!H211*$N211,0)</f>
        <v>3777</v>
      </c>
      <c r="I211" s="26">
        <f>ROUNDDOWN('All ZIPs FMR or SAFMR'!I211*$N211,0)</f>
        <v>4070</v>
      </c>
      <c r="J211" s="26">
        <f>ROUNDDOWN('All ZIPs FMR or SAFMR'!J211*$N211,0)</f>
        <v>4680</v>
      </c>
      <c r="K211" s="26">
        <f>ROUNDDOWN('All ZIPs FMR or SAFMR'!K211*$N211,0)</f>
        <v>5291</v>
      </c>
      <c r="L211" s="26">
        <f>ROUNDDOWN('All ZIPs FMR or SAFMR'!L211*$N211,0)</f>
        <v>5901</v>
      </c>
      <c r="M211" s="26">
        <f>ROUNDDOWN('All ZIPs FMR or SAFMR'!M211*$N211,0)</f>
        <v>6512</v>
      </c>
      <c r="N211" s="35">
        <f t="shared" si="3"/>
        <v>1.1000000000000001</v>
      </c>
    </row>
    <row r="212" spans="1:14" x14ac:dyDescent="0.25">
      <c r="A212" s="25">
        <v>11692</v>
      </c>
      <c r="B212" s="25"/>
      <c r="C212" s="25" t="str">
        <f>Table2476[[#This Row],[Payment Standard]]</f>
        <v>Payment Standard</v>
      </c>
      <c r="D212" s="26">
        <f>ROUNDDOWN('All ZIPs FMR or SAFMR'!D212*$N212,0)</f>
        <v>1967</v>
      </c>
      <c r="E212" s="26">
        <f>ROUNDDOWN('All ZIPs FMR or SAFMR'!E212*$N212,0)</f>
        <v>2624</v>
      </c>
      <c r="F212" s="26">
        <f>ROUNDDOWN('All ZIPs FMR or SAFMR'!F212*$N212,0)</f>
        <v>2696</v>
      </c>
      <c r="G212" s="26">
        <f>ROUNDDOWN('All ZIPs FMR or SAFMR'!G212*$N212,0)</f>
        <v>3027</v>
      </c>
      <c r="H212" s="26">
        <f>ROUNDDOWN('All ZIPs FMR or SAFMR'!H212*$N212,0)</f>
        <v>3777</v>
      </c>
      <c r="I212" s="26">
        <f>ROUNDDOWN('All ZIPs FMR or SAFMR'!I212*$N212,0)</f>
        <v>4070</v>
      </c>
      <c r="J212" s="26">
        <f>ROUNDDOWN('All ZIPs FMR or SAFMR'!J212*$N212,0)</f>
        <v>4680</v>
      </c>
      <c r="K212" s="26">
        <f>ROUNDDOWN('All ZIPs FMR or SAFMR'!K212*$N212,0)</f>
        <v>5291</v>
      </c>
      <c r="L212" s="26">
        <f>ROUNDDOWN('All ZIPs FMR or SAFMR'!L212*$N212,0)</f>
        <v>5901</v>
      </c>
      <c r="M212" s="26">
        <f>ROUNDDOWN('All ZIPs FMR or SAFMR'!M212*$N212,0)</f>
        <v>6512</v>
      </c>
      <c r="N212" s="35">
        <f t="shared" si="3"/>
        <v>1.1000000000000001</v>
      </c>
    </row>
    <row r="213" spans="1:14" x14ac:dyDescent="0.25">
      <c r="A213" s="25">
        <v>11693</v>
      </c>
      <c r="B213" s="25"/>
      <c r="C213" s="25" t="str">
        <f>Table2476[[#This Row],[Payment Standard]]</f>
        <v>Payment Standard</v>
      </c>
      <c r="D213" s="26">
        <f>ROUNDDOWN('All ZIPs FMR or SAFMR'!D213*$N213,0)</f>
        <v>1967</v>
      </c>
      <c r="E213" s="26">
        <f>ROUNDDOWN('All ZIPs FMR or SAFMR'!E213*$N213,0)</f>
        <v>2624</v>
      </c>
      <c r="F213" s="26">
        <f>ROUNDDOWN('All ZIPs FMR or SAFMR'!F213*$N213,0)</f>
        <v>2696</v>
      </c>
      <c r="G213" s="26">
        <f>ROUNDDOWN('All ZIPs FMR or SAFMR'!G213*$N213,0)</f>
        <v>3027</v>
      </c>
      <c r="H213" s="26">
        <f>ROUNDDOWN('All ZIPs FMR or SAFMR'!H213*$N213,0)</f>
        <v>3777</v>
      </c>
      <c r="I213" s="26">
        <f>ROUNDDOWN('All ZIPs FMR or SAFMR'!I213*$N213,0)</f>
        <v>4070</v>
      </c>
      <c r="J213" s="26">
        <f>ROUNDDOWN('All ZIPs FMR or SAFMR'!J213*$N213,0)</f>
        <v>4680</v>
      </c>
      <c r="K213" s="26">
        <f>ROUNDDOWN('All ZIPs FMR or SAFMR'!K213*$N213,0)</f>
        <v>5291</v>
      </c>
      <c r="L213" s="26">
        <f>ROUNDDOWN('All ZIPs FMR or SAFMR'!L213*$N213,0)</f>
        <v>5901</v>
      </c>
      <c r="M213" s="26">
        <f>ROUNDDOWN('All ZIPs FMR or SAFMR'!M213*$N213,0)</f>
        <v>6512</v>
      </c>
      <c r="N213" s="35">
        <f t="shared" si="3"/>
        <v>1.1000000000000001</v>
      </c>
    </row>
    <row r="214" spans="1:14" x14ac:dyDescent="0.25">
      <c r="A214" s="25">
        <v>11694</v>
      </c>
      <c r="B214" s="25" t="s">
        <v>2</v>
      </c>
      <c r="C214" s="25" t="str">
        <f>Table2476[[#This Row],[Payment Standard]]</f>
        <v>HPD Exception Payment Standard</v>
      </c>
      <c r="D214" s="26">
        <f>ROUNDDOWN('All ZIPs FMR or SAFMR'!D214*$N214,0)</f>
        <v>1967</v>
      </c>
      <c r="E214" s="26">
        <f>ROUNDDOWN('All ZIPs FMR or SAFMR'!E214*$N214,0)</f>
        <v>2624</v>
      </c>
      <c r="F214" s="26">
        <f>ROUNDDOWN('All ZIPs FMR or SAFMR'!F214*$N214,0)</f>
        <v>2696</v>
      </c>
      <c r="G214" s="26">
        <f>ROUNDDOWN('All ZIPs FMR or SAFMR'!G214*$N214,0)</f>
        <v>3027</v>
      </c>
      <c r="H214" s="26">
        <f>ROUNDDOWN('All ZIPs FMR or SAFMR'!H214*$N214,0)</f>
        <v>3777</v>
      </c>
      <c r="I214" s="26">
        <f>ROUNDDOWN('All ZIPs FMR or SAFMR'!I214*$N214,0)</f>
        <v>4070</v>
      </c>
      <c r="J214" s="26">
        <f>ROUNDDOWN('All ZIPs FMR or SAFMR'!J214*$N214,0)</f>
        <v>4680</v>
      </c>
      <c r="K214" s="26">
        <f>ROUNDDOWN('All ZIPs FMR or SAFMR'!K214*$N214,0)</f>
        <v>5291</v>
      </c>
      <c r="L214" s="26">
        <f>ROUNDDOWN('All ZIPs FMR or SAFMR'!L214*$N214,0)</f>
        <v>5901</v>
      </c>
      <c r="M214" s="26">
        <f>ROUNDDOWN('All ZIPs FMR or SAFMR'!M214*$N214,0)</f>
        <v>6512</v>
      </c>
      <c r="N214" s="35">
        <f t="shared" si="3"/>
        <v>1.1000000000000001</v>
      </c>
    </row>
    <row r="215" spans="1:14" x14ac:dyDescent="0.25">
      <c r="A215" s="25">
        <v>11697</v>
      </c>
      <c r="B215" s="25" t="s">
        <v>2</v>
      </c>
      <c r="C215" s="25" t="str">
        <f>Table2476[[#This Row],[Payment Standard]]</f>
        <v>HPD Exception Payment Standard</v>
      </c>
      <c r="D215" s="26">
        <f>ROUNDDOWN('All ZIPs FMR or SAFMR'!D215*$N215,0)</f>
        <v>1967</v>
      </c>
      <c r="E215" s="26">
        <f>ROUNDDOWN('All ZIPs FMR or SAFMR'!E215*$N215,0)</f>
        <v>2624</v>
      </c>
      <c r="F215" s="26">
        <f>ROUNDDOWN('All ZIPs FMR or SAFMR'!F215*$N215,0)</f>
        <v>2696</v>
      </c>
      <c r="G215" s="26">
        <f>ROUNDDOWN('All ZIPs FMR or SAFMR'!G215*$N215,0)</f>
        <v>3027</v>
      </c>
      <c r="H215" s="26">
        <f>ROUNDDOWN('All ZIPs FMR or SAFMR'!H215*$N215,0)</f>
        <v>3777</v>
      </c>
      <c r="I215" s="26">
        <f>ROUNDDOWN('All ZIPs FMR or SAFMR'!I215*$N215,0)</f>
        <v>4070</v>
      </c>
      <c r="J215" s="26">
        <f>ROUNDDOWN('All ZIPs FMR or SAFMR'!J215*$N215,0)</f>
        <v>4680</v>
      </c>
      <c r="K215" s="26">
        <f>ROUNDDOWN('All ZIPs FMR or SAFMR'!K215*$N215,0)</f>
        <v>5291</v>
      </c>
      <c r="L215" s="26">
        <f>ROUNDDOWN('All ZIPs FMR or SAFMR'!L215*$N215,0)</f>
        <v>5901</v>
      </c>
      <c r="M215" s="26">
        <f>ROUNDDOWN('All ZIPs FMR or SAFMR'!M215*$N215,0)</f>
        <v>6512</v>
      </c>
      <c r="N215" s="35">
        <f t="shared" si="3"/>
        <v>1.1000000000000001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215"/>
  <sheetViews>
    <sheetView tabSelected="1" workbookViewId="0">
      <selection activeCell="P14" sqref="P14"/>
    </sheetView>
  </sheetViews>
  <sheetFormatPr defaultRowHeight="15" x14ac:dyDescent="0.25"/>
  <cols>
    <col min="1" max="1" width="36" style="56" customWidth="1"/>
    <col min="2" max="2" width="9.140625" style="56"/>
    <col min="3" max="8" width="9.140625" style="56" customWidth="1"/>
    <col min="9" max="16384" width="9.140625" style="56"/>
  </cols>
  <sheetData>
    <row r="1" spans="1:12" x14ac:dyDescent="0.25">
      <c r="A1" s="55" t="s">
        <v>4</v>
      </c>
      <c r="B1" s="56" t="s">
        <v>1</v>
      </c>
      <c r="C1" s="56" t="s">
        <v>0</v>
      </c>
      <c r="D1" s="56" t="s">
        <v>3</v>
      </c>
      <c r="E1" s="56" t="s">
        <v>5</v>
      </c>
      <c r="F1" s="56" t="s">
        <v>6</v>
      </c>
      <c r="G1" s="56" t="s">
        <v>7</v>
      </c>
      <c r="H1" s="56" t="s">
        <v>8</v>
      </c>
      <c r="I1" s="56" t="s">
        <v>9</v>
      </c>
      <c r="J1" s="56" t="s">
        <v>10</v>
      </c>
      <c r="K1" s="56" t="s">
        <v>11</v>
      </c>
      <c r="L1" s="56" t="s">
        <v>12</v>
      </c>
    </row>
    <row r="2" spans="1:12" x14ac:dyDescent="0.25">
      <c r="A2" s="57" t="str">
        <f>Table2476[[#This Row],[Payment Standard]]</f>
        <v>Exception Payment Standard</v>
      </c>
      <c r="B2" s="56">
        <v>10001</v>
      </c>
      <c r="C2" s="57">
        <v>2821</v>
      </c>
      <c r="D2" s="57">
        <v>3762</v>
      </c>
      <c r="E2" s="57">
        <v>3861</v>
      </c>
      <c r="F2" s="57">
        <v>4334</v>
      </c>
      <c r="G2" s="57">
        <v>5412</v>
      </c>
      <c r="H2" s="57">
        <v>5830</v>
      </c>
      <c r="I2" s="57">
        <v>6704</v>
      </c>
      <c r="J2" s="57">
        <v>7579</v>
      </c>
      <c r="K2" s="57">
        <v>8453</v>
      </c>
      <c r="L2" s="57">
        <v>9328</v>
      </c>
    </row>
    <row r="3" spans="1:12" x14ac:dyDescent="0.25">
      <c r="A3" s="57" t="str">
        <f>Table2476[[#This Row],[Payment Standard]]</f>
        <v>Payment Standard</v>
      </c>
      <c r="B3" s="56">
        <v>10002</v>
      </c>
      <c r="C3" s="57">
        <v>1967</v>
      </c>
      <c r="D3" s="57">
        <v>2624</v>
      </c>
      <c r="E3" s="57">
        <v>2696</v>
      </c>
      <c r="F3" s="57">
        <v>3027</v>
      </c>
      <c r="G3" s="57">
        <v>3777</v>
      </c>
      <c r="H3" s="57">
        <v>4070</v>
      </c>
      <c r="I3" s="57">
        <v>4680</v>
      </c>
      <c r="J3" s="57">
        <v>5291</v>
      </c>
      <c r="K3" s="57">
        <v>5901</v>
      </c>
      <c r="L3" s="57">
        <v>6512</v>
      </c>
    </row>
    <row r="4" spans="1:12" x14ac:dyDescent="0.25">
      <c r="A4" s="57" t="str">
        <f>Table2476[[#This Row],[Payment Standard]]</f>
        <v>Exception Payment Standard</v>
      </c>
      <c r="B4" s="56">
        <v>10003</v>
      </c>
      <c r="C4" s="57">
        <v>2953</v>
      </c>
      <c r="D4" s="57">
        <v>3938</v>
      </c>
      <c r="E4" s="57">
        <v>4048</v>
      </c>
      <c r="F4" s="57">
        <v>4543</v>
      </c>
      <c r="G4" s="57">
        <v>5665</v>
      </c>
      <c r="H4" s="57">
        <v>6105</v>
      </c>
      <c r="I4" s="57">
        <v>7020</v>
      </c>
      <c r="J4" s="57">
        <v>7936</v>
      </c>
      <c r="K4" s="57">
        <v>8852</v>
      </c>
      <c r="L4" s="57">
        <v>9768</v>
      </c>
    </row>
    <row r="5" spans="1:12" x14ac:dyDescent="0.25">
      <c r="A5" s="57" t="str">
        <f>Table2476[[#This Row],[Payment Standard]]</f>
        <v>Exception Payment Standard</v>
      </c>
      <c r="B5" s="56">
        <v>10004</v>
      </c>
      <c r="C5" s="57">
        <v>2953</v>
      </c>
      <c r="D5" s="57">
        <v>3938</v>
      </c>
      <c r="E5" s="57">
        <v>4048</v>
      </c>
      <c r="F5" s="57">
        <v>4543</v>
      </c>
      <c r="G5" s="57">
        <v>5665</v>
      </c>
      <c r="H5" s="57">
        <v>6105</v>
      </c>
      <c r="I5" s="57">
        <v>7020</v>
      </c>
      <c r="J5" s="57">
        <v>7936</v>
      </c>
      <c r="K5" s="57">
        <v>8852</v>
      </c>
      <c r="L5" s="57">
        <v>9768</v>
      </c>
    </row>
    <row r="6" spans="1:12" x14ac:dyDescent="0.25">
      <c r="A6" s="57" t="str">
        <f>Table2476[[#This Row],[Payment Standard]]</f>
        <v>Exception Payment Standard</v>
      </c>
      <c r="B6" s="56">
        <v>10005</v>
      </c>
      <c r="C6" s="57">
        <v>2953</v>
      </c>
      <c r="D6" s="57">
        <v>3938</v>
      </c>
      <c r="E6" s="57">
        <v>4048</v>
      </c>
      <c r="F6" s="57">
        <v>4543</v>
      </c>
      <c r="G6" s="57">
        <v>5665</v>
      </c>
      <c r="H6" s="57">
        <v>6105</v>
      </c>
      <c r="I6" s="57">
        <v>7020</v>
      </c>
      <c r="J6" s="57">
        <v>7936</v>
      </c>
      <c r="K6" s="57">
        <v>8852</v>
      </c>
      <c r="L6" s="57">
        <v>9768</v>
      </c>
    </row>
    <row r="7" spans="1:12" x14ac:dyDescent="0.25">
      <c r="A7" s="57" t="str">
        <f>Table2476[[#This Row],[Payment Standard]]</f>
        <v>Exception Payment Standard</v>
      </c>
      <c r="B7" s="56">
        <v>10006</v>
      </c>
      <c r="C7" s="57">
        <v>2953</v>
      </c>
      <c r="D7" s="57">
        <v>3938</v>
      </c>
      <c r="E7" s="57">
        <v>4048</v>
      </c>
      <c r="F7" s="57">
        <v>4543</v>
      </c>
      <c r="G7" s="57">
        <v>5665</v>
      </c>
      <c r="H7" s="57">
        <v>6105</v>
      </c>
      <c r="I7" s="57">
        <v>7020</v>
      </c>
      <c r="J7" s="57">
        <v>7936</v>
      </c>
      <c r="K7" s="57">
        <v>8852</v>
      </c>
      <c r="L7" s="57">
        <v>9768</v>
      </c>
    </row>
    <row r="8" spans="1:12" x14ac:dyDescent="0.25">
      <c r="A8" s="57" t="str">
        <f>Table2476[[#This Row],[Payment Standard]]</f>
        <v>Exception Payment Standard</v>
      </c>
      <c r="B8" s="56">
        <v>10007</v>
      </c>
      <c r="C8" s="57">
        <v>2466</v>
      </c>
      <c r="D8" s="57">
        <v>3289</v>
      </c>
      <c r="E8" s="57">
        <v>3377</v>
      </c>
      <c r="F8" s="57">
        <v>3795</v>
      </c>
      <c r="G8" s="57">
        <v>4730</v>
      </c>
      <c r="H8" s="57">
        <v>5104</v>
      </c>
      <c r="I8" s="57">
        <v>5869</v>
      </c>
      <c r="J8" s="57">
        <v>6635</v>
      </c>
      <c r="K8" s="57">
        <v>7400</v>
      </c>
      <c r="L8" s="57">
        <v>8166</v>
      </c>
    </row>
    <row r="9" spans="1:12" x14ac:dyDescent="0.25">
      <c r="A9" s="57" t="str">
        <f>Table2476[[#This Row],[Payment Standard]]</f>
        <v>Payment Standard</v>
      </c>
      <c r="B9" s="56">
        <v>10009</v>
      </c>
      <c r="C9" s="57">
        <v>1967</v>
      </c>
      <c r="D9" s="57">
        <v>2624</v>
      </c>
      <c r="E9" s="57">
        <v>2696</v>
      </c>
      <c r="F9" s="57">
        <v>3027</v>
      </c>
      <c r="G9" s="57">
        <v>3777</v>
      </c>
      <c r="H9" s="57">
        <v>4070</v>
      </c>
      <c r="I9" s="57">
        <v>4680</v>
      </c>
      <c r="J9" s="57">
        <v>5291</v>
      </c>
      <c r="K9" s="57">
        <v>5901</v>
      </c>
      <c r="L9" s="57">
        <v>6512</v>
      </c>
    </row>
    <row r="10" spans="1:12" x14ac:dyDescent="0.25">
      <c r="A10" s="57" t="str">
        <f>Table2476[[#This Row],[Payment Standard]]</f>
        <v>Exception Payment Standard</v>
      </c>
      <c r="B10" s="56">
        <v>10010</v>
      </c>
      <c r="C10" s="57">
        <v>2524</v>
      </c>
      <c r="D10" s="57">
        <v>3366</v>
      </c>
      <c r="E10" s="57">
        <v>3454</v>
      </c>
      <c r="F10" s="57">
        <v>3883</v>
      </c>
      <c r="G10" s="57">
        <v>4840</v>
      </c>
      <c r="H10" s="57">
        <v>5225</v>
      </c>
      <c r="I10" s="57">
        <v>6008</v>
      </c>
      <c r="J10" s="57">
        <v>6792</v>
      </c>
      <c r="K10" s="57">
        <v>7576</v>
      </c>
      <c r="L10" s="57">
        <v>8360</v>
      </c>
    </row>
    <row r="11" spans="1:12" x14ac:dyDescent="0.25">
      <c r="A11" s="57" t="str">
        <f>Table2476[[#This Row],[Payment Standard]]</f>
        <v>Exception Payment Standard</v>
      </c>
      <c r="B11" s="56">
        <v>10011</v>
      </c>
      <c r="C11" s="57">
        <v>2953</v>
      </c>
      <c r="D11" s="57">
        <v>3938</v>
      </c>
      <c r="E11" s="57">
        <v>4048</v>
      </c>
      <c r="F11" s="57">
        <v>4543</v>
      </c>
      <c r="G11" s="57">
        <v>5665</v>
      </c>
      <c r="H11" s="57">
        <v>6105</v>
      </c>
      <c r="I11" s="57">
        <v>7020</v>
      </c>
      <c r="J11" s="57">
        <v>7936</v>
      </c>
      <c r="K11" s="57">
        <v>8852</v>
      </c>
      <c r="L11" s="57">
        <v>9768</v>
      </c>
    </row>
    <row r="12" spans="1:12" x14ac:dyDescent="0.25">
      <c r="A12" s="57" t="str">
        <f>Table2476[[#This Row],[Payment Standard]]</f>
        <v>Exception Payment Standard</v>
      </c>
      <c r="B12" s="56">
        <v>10012</v>
      </c>
      <c r="C12" s="57">
        <v>2953</v>
      </c>
      <c r="D12" s="57">
        <v>3938</v>
      </c>
      <c r="E12" s="57">
        <v>4048</v>
      </c>
      <c r="F12" s="57">
        <v>4543</v>
      </c>
      <c r="G12" s="57">
        <v>5665</v>
      </c>
      <c r="H12" s="57">
        <v>6105</v>
      </c>
      <c r="I12" s="57">
        <v>7020</v>
      </c>
      <c r="J12" s="57">
        <v>7936</v>
      </c>
      <c r="K12" s="57">
        <v>8852</v>
      </c>
      <c r="L12" s="57">
        <v>9768</v>
      </c>
    </row>
    <row r="13" spans="1:12" x14ac:dyDescent="0.25">
      <c r="A13" s="57" t="str">
        <f>Table2476[[#This Row],[Payment Standard]]</f>
        <v>Exception Payment Standard</v>
      </c>
      <c r="B13" s="56">
        <v>10013</v>
      </c>
      <c r="C13" s="57">
        <v>2656</v>
      </c>
      <c r="D13" s="57">
        <v>3542</v>
      </c>
      <c r="E13" s="57">
        <v>3630</v>
      </c>
      <c r="F13" s="57">
        <v>4081</v>
      </c>
      <c r="G13" s="57">
        <v>5093</v>
      </c>
      <c r="H13" s="57">
        <v>5489</v>
      </c>
      <c r="I13" s="57">
        <v>6312</v>
      </c>
      <c r="J13" s="57">
        <v>7135</v>
      </c>
      <c r="K13" s="57">
        <v>7959</v>
      </c>
      <c r="L13" s="57">
        <v>8782</v>
      </c>
    </row>
    <row r="14" spans="1:12" x14ac:dyDescent="0.25">
      <c r="A14" s="57" t="str">
        <f>Table2476[[#This Row],[Payment Standard]]</f>
        <v>Exception Payment Standard</v>
      </c>
      <c r="B14" s="56">
        <v>10014</v>
      </c>
      <c r="C14" s="57">
        <v>2953</v>
      </c>
      <c r="D14" s="57">
        <v>3938</v>
      </c>
      <c r="E14" s="57">
        <v>4048</v>
      </c>
      <c r="F14" s="57">
        <v>4543</v>
      </c>
      <c r="G14" s="57">
        <v>5665</v>
      </c>
      <c r="H14" s="57">
        <v>6105</v>
      </c>
      <c r="I14" s="57">
        <v>7020</v>
      </c>
      <c r="J14" s="57">
        <v>7936</v>
      </c>
      <c r="K14" s="57">
        <v>8852</v>
      </c>
      <c r="L14" s="57">
        <v>9768</v>
      </c>
    </row>
    <row r="15" spans="1:12" x14ac:dyDescent="0.25">
      <c r="A15" s="57" t="str">
        <f>Table2476[[#This Row],[Payment Standard]]</f>
        <v>Exception Payment Standard</v>
      </c>
      <c r="B15" s="56">
        <v>10016</v>
      </c>
      <c r="C15" s="57">
        <v>2953</v>
      </c>
      <c r="D15" s="57">
        <v>3938</v>
      </c>
      <c r="E15" s="57">
        <v>4048</v>
      </c>
      <c r="F15" s="57">
        <v>4543</v>
      </c>
      <c r="G15" s="57">
        <v>5665</v>
      </c>
      <c r="H15" s="57">
        <v>6105</v>
      </c>
      <c r="I15" s="57">
        <v>7020</v>
      </c>
      <c r="J15" s="57">
        <v>7936</v>
      </c>
      <c r="K15" s="57">
        <v>8852</v>
      </c>
      <c r="L15" s="57">
        <v>9768</v>
      </c>
    </row>
    <row r="16" spans="1:12" x14ac:dyDescent="0.25">
      <c r="A16" s="57" t="str">
        <f>Table2476[[#This Row],[Payment Standard]]</f>
        <v>Exception Payment Standard</v>
      </c>
      <c r="B16" s="56">
        <v>10017</v>
      </c>
      <c r="C16" s="57">
        <v>2953</v>
      </c>
      <c r="D16" s="57">
        <v>3938</v>
      </c>
      <c r="E16" s="57">
        <v>4048</v>
      </c>
      <c r="F16" s="57">
        <v>4543</v>
      </c>
      <c r="G16" s="57">
        <v>5665</v>
      </c>
      <c r="H16" s="57">
        <v>6105</v>
      </c>
      <c r="I16" s="57">
        <v>7020</v>
      </c>
      <c r="J16" s="57">
        <v>7936</v>
      </c>
      <c r="K16" s="57">
        <v>8852</v>
      </c>
      <c r="L16" s="57">
        <v>9768</v>
      </c>
    </row>
    <row r="17" spans="1:12" x14ac:dyDescent="0.25">
      <c r="A17" s="57" t="str">
        <f>Table2476[[#This Row],[Payment Standard]]</f>
        <v>Exception Payment Standard</v>
      </c>
      <c r="B17" s="56">
        <v>10018</v>
      </c>
      <c r="C17" s="57">
        <v>2953</v>
      </c>
      <c r="D17" s="57">
        <v>3938</v>
      </c>
      <c r="E17" s="57">
        <v>4048</v>
      </c>
      <c r="F17" s="57">
        <v>4543</v>
      </c>
      <c r="G17" s="57">
        <v>5665</v>
      </c>
      <c r="H17" s="57">
        <v>6105</v>
      </c>
      <c r="I17" s="57">
        <v>7020</v>
      </c>
      <c r="J17" s="57">
        <v>7936</v>
      </c>
      <c r="K17" s="57">
        <v>8852</v>
      </c>
      <c r="L17" s="57">
        <v>9768</v>
      </c>
    </row>
    <row r="18" spans="1:12" x14ac:dyDescent="0.25">
      <c r="A18" s="57" t="str">
        <f>Table2476[[#This Row],[Payment Standard]]</f>
        <v>Exception Payment Standard</v>
      </c>
      <c r="B18" s="56">
        <v>10019</v>
      </c>
      <c r="C18" s="57">
        <v>2120</v>
      </c>
      <c r="D18" s="57">
        <v>2827</v>
      </c>
      <c r="E18" s="57">
        <v>2915</v>
      </c>
      <c r="F18" s="57">
        <v>3267</v>
      </c>
      <c r="G18" s="57">
        <v>4081</v>
      </c>
      <c r="H18" s="57">
        <v>4389</v>
      </c>
      <c r="I18" s="57">
        <v>5047</v>
      </c>
      <c r="J18" s="57">
        <v>5705</v>
      </c>
      <c r="K18" s="57">
        <v>6364</v>
      </c>
      <c r="L18" s="57">
        <v>7022</v>
      </c>
    </row>
    <row r="19" spans="1:12" x14ac:dyDescent="0.25">
      <c r="A19" s="57" t="str">
        <f>Table2476[[#This Row],[Payment Standard]]</f>
        <v>Exception Payment Standard</v>
      </c>
      <c r="B19" s="56">
        <v>10020</v>
      </c>
      <c r="C19" s="57">
        <v>2466</v>
      </c>
      <c r="D19" s="57">
        <v>3289</v>
      </c>
      <c r="E19" s="57">
        <v>3377</v>
      </c>
      <c r="F19" s="57">
        <v>3795</v>
      </c>
      <c r="G19" s="57">
        <v>4730</v>
      </c>
      <c r="H19" s="57">
        <v>5104</v>
      </c>
      <c r="I19" s="57">
        <v>5869</v>
      </c>
      <c r="J19" s="57">
        <v>6635</v>
      </c>
      <c r="K19" s="57">
        <v>7400</v>
      </c>
      <c r="L19" s="57">
        <v>8166</v>
      </c>
    </row>
    <row r="20" spans="1:12" x14ac:dyDescent="0.25">
      <c r="A20" s="57" t="str">
        <f>Table2476[[#This Row],[Payment Standard]]</f>
        <v>Exception Payment Standard</v>
      </c>
      <c r="B20" s="56">
        <v>10021</v>
      </c>
      <c r="C20" s="57">
        <v>2953</v>
      </c>
      <c r="D20" s="57">
        <v>3938</v>
      </c>
      <c r="E20" s="57">
        <v>4048</v>
      </c>
      <c r="F20" s="57">
        <v>4543</v>
      </c>
      <c r="G20" s="57">
        <v>5665</v>
      </c>
      <c r="H20" s="57">
        <v>6105</v>
      </c>
      <c r="I20" s="57">
        <v>7020</v>
      </c>
      <c r="J20" s="57">
        <v>7936</v>
      </c>
      <c r="K20" s="57">
        <v>8852</v>
      </c>
      <c r="L20" s="57">
        <v>9768</v>
      </c>
    </row>
    <row r="21" spans="1:12" x14ac:dyDescent="0.25">
      <c r="A21" s="57" t="str">
        <f>Table2476[[#This Row],[Payment Standard]]</f>
        <v>Exception Payment Standard</v>
      </c>
      <c r="B21" s="56">
        <v>10022</v>
      </c>
      <c r="C21" s="57">
        <v>2953</v>
      </c>
      <c r="D21" s="57">
        <v>3938</v>
      </c>
      <c r="E21" s="57">
        <v>4048</v>
      </c>
      <c r="F21" s="57">
        <v>4543</v>
      </c>
      <c r="G21" s="57">
        <v>5665</v>
      </c>
      <c r="H21" s="57">
        <v>6105</v>
      </c>
      <c r="I21" s="57">
        <v>7020</v>
      </c>
      <c r="J21" s="57">
        <v>7936</v>
      </c>
      <c r="K21" s="57">
        <v>8852</v>
      </c>
      <c r="L21" s="57">
        <v>9768</v>
      </c>
    </row>
    <row r="22" spans="1:12" x14ac:dyDescent="0.25">
      <c r="A22" s="57" t="str">
        <f>Table2476[[#This Row],[Payment Standard]]</f>
        <v>Exception Payment Standard</v>
      </c>
      <c r="B22" s="56">
        <v>10023</v>
      </c>
      <c r="C22" s="57">
        <v>2854</v>
      </c>
      <c r="D22" s="57">
        <v>3806</v>
      </c>
      <c r="E22" s="57">
        <v>3905</v>
      </c>
      <c r="F22" s="57">
        <v>4389</v>
      </c>
      <c r="G22" s="57">
        <v>5478</v>
      </c>
      <c r="H22" s="57">
        <v>5896</v>
      </c>
      <c r="I22" s="57">
        <v>6780</v>
      </c>
      <c r="J22" s="57">
        <v>7664</v>
      </c>
      <c r="K22" s="57">
        <v>8549</v>
      </c>
      <c r="L22" s="57">
        <v>9433</v>
      </c>
    </row>
    <row r="23" spans="1:12" x14ac:dyDescent="0.25">
      <c r="A23" s="57" t="str">
        <f>Table2476[[#This Row],[Payment Standard]]</f>
        <v>Exception Payment Standard</v>
      </c>
      <c r="B23" s="56">
        <v>10024</v>
      </c>
      <c r="C23" s="57">
        <v>2805</v>
      </c>
      <c r="D23" s="57">
        <v>3740</v>
      </c>
      <c r="E23" s="57">
        <v>3839</v>
      </c>
      <c r="F23" s="57">
        <v>4312</v>
      </c>
      <c r="G23" s="57">
        <v>5379</v>
      </c>
      <c r="H23" s="57">
        <v>5797</v>
      </c>
      <c r="I23" s="57">
        <v>6666</v>
      </c>
      <c r="J23" s="57">
        <v>7536</v>
      </c>
      <c r="K23" s="57">
        <v>8405</v>
      </c>
      <c r="L23" s="57">
        <v>9275</v>
      </c>
    </row>
    <row r="24" spans="1:12" x14ac:dyDescent="0.25">
      <c r="A24" s="57" t="str">
        <f>Table2476[[#This Row],[Payment Standard]]</f>
        <v>HPD Exception Payment Standard</v>
      </c>
      <c r="B24" s="56">
        <v>10025</v>
      </c>
      <c r="C24" s="57">
        <v>1967</v>
      </c>
      <c r="D24" s="57">
        <v>2624</v>
      </c>
      <c r="E24" s="57">
        <v>2696</v>
      </c>
      <c r="F24" s="57">
        <v>3027</v>
      </c>
      <c r="G24" s="57">
        <v>3777</v>
      </c>
      <c r="H24" s="57">
        <v>4070</v>
      </c>
      <c r="I24" s="57">
        <v>4680</v>
      </c>
      <c r="J24" s="57">
        <v>5291</v>
      </c>
      <c r="K24" s="57">
        <v>5901</v>
      </c>
      <c r="L24" s="57">
        <v>6512</v>
      </c>
    </row>
    <row r="25" spans="1:12" x14ac:dyDescent="0.25">
      <c r="A25" s="57" t="str">
        <f>Table2476[[#This Row],[Payment Standard]]</f>
        <v>HPD Exception Payment Standard</v>
      </c>
      <c r="B25" s="56">
        <v>10026</v>
      </c>
      <c r="C25" s="57">
        <v>1967</v>
      </c>
      <c r="D25" s="57">
        <v>2624</v>
      </c>
      <c r="E25" s="57">
        <v>2696</v>
      </c>
      <c r="F25" s="57">
        <v>3027</v>
      </c>
      <c r="G25" s="57">
        <v>3777</v>
      </c>
      <c r="H25" s="57">
        <v>4070</v>
      </c>
      <c r="I25" s="57">
        <v>4680</v>
      </c>
      <c r="J25" s="57">
        <v>5291</v>
      </c>
      <c r="K25" s="57">
        <v>5901</v>
      </c>
      <c r="L25" s="57">
        <v>6512</v>
      </c>
    </row>
    <row r="26" spans="1:12" x14ac:dyDescent="0.25">
      <c r="A26" s="57" t="str">
        <f>Table2476[[#This Row],[Payment Standard]]</f>
        <v>Payment Standard</v>
      </c>
      <c r="B26" s="56">
        <v>10027</v>
      </c>
      <c r="C26" s="57">
        <v>1967</v>
      </c>
      <c r="D26" s="57">
        <v>2624</v>
      </c>
      <c r="E26" s="57">
        <v>2696</v>
      </c>
      <c r="F26" s="57">
        <v>3027</v>
      </c>
      <c r="G26" s="57">
        <v>3777</v>
      </c>
      <c r="H26" s="57">
        <v>4070</v>
      </c>
      <c r="I26" s="57">
        <v>4680</v>
      </c>
      <c r="J26" s="57">
        <v>5291</v>
      </c>
      <c r="K26" s="57">
        <v>5901</v>
      </c>
      <c r="L26" s="57">
        <v>6512</v>
      </c>
    </row>
    <row r="27" spans="1:12" x14ac:dyDescent="0.25">
      <c r="A27" s="57" t="str">
        <f>Table2476[[#This Row],[Payment Standard]]</f>
        <v>Exception Payment Standard</v>
      </c>
      <c r="B27" s="56">
        <v>10028</v>
      </c>
      <c r="C27" s="57">
        <v>2953</v>
      </c>
      <c r="D27" s="57">
        <v>3938</v>
      </c>
      <c r="E27" s="57">
        <v>4048</v>
      </c>
      <c r="F27" s="57">
        <v>4543</v>
      </c>
      <c r="G27" s="57">
        <v>5665</v>
      </c>
      <c r="H27" s="57">
        <v>6105</v>
      </c>
      <c r="I27" s="57">
        <v>7020</v>
      </c>
      <c r="J27" s="57">
        <v>7936</v>
      </c>
      <c r="K27" s="57">
        <v>8852</v>
      </c>
      <c r="L27" s="57">
        <v>9768</v>
      </c>
    </row>
    <row r="28" spans="1:12" x14ac:dyDescent="0.25">
      <c r="A28" s="57" t="str">
        <f>Table2476[[#This Row],[Payment Standard]]</f>
        <v>Payment Standard</v>
      </c>
      <c r="B28" s="56">
        <v>10029</v>
      </c>
      <c r="C28" s="57">
        <v>1967</v>
      </c>
      <c r="D28" s="57">
        <v>2624</v>
      </c>
      <c r="E28" s="57">
        <v>2696</v>
      </c>
      <c r="F28" s="57">
        <v>3027</v>
      </c>
      <c r="G28" s="57">
        <v>3777</v>
      </c>
      <c r="H28" s="57">
        <v>4070</v>
      </c>
      <c r="I28" s="57">
        <v>4680</v>
      </c>
      <c r="J28" s="57">
        <v>5291</v>
      </c>
      <c r="K28" s="57">
        <v>5901</v>
      </c>
      <c r="L28" s="57">
        <v>6512</v>
      </c>
    </row>
    <row r="29" spans="1:12" x14ac:dyDescent="0.25">
      <c r="A29" s="57" t="str">
        <f>Table2476[[#This Row],[Payment Standard]]</f>
        <v>Payment Standard</v>
      </c>
      <c r="B29" s="56">
        <v>10030</v>
      </c>
      <c r="C29" s="57">
        <v>1967</v>
      </c>
      <c r="D29" s="57">
        <v>2624</v>
      </c>
      <c r="E29" s="57">
        <v>2696</v>
      </c>
      <c r="F29" s="57">
        <v>3027</v>
      </c>
      <c r="G29" s="57">
        <v>3777</v>
      </c>
      <c r="H29" s="57">
        <v>4070</v>
      </c>
      <c r="I29" s="57">
        <v>4680</v>
      </c>
      <c r="J29" s="57">
        <v>5291</v>
      </c>
      <c r="K29" s="57">
        <v>5901</v>
      </c>
      <c r="L29" s="57">
        <v>6512</v>
      </c>
    </row>
    <row r="30" spans="1:12" x14ac:dyDescent="0.25">
      <c r="A30" s="57" t="str">
        <f>Table2476[[#This Row],[Payment Standard]]</f>
        <v>Payment Standard</v>
      </c>
      <c r="B30" s="56">
        <v>10031</v>
      </c>
      <c r="C30" s="57">
        <v>1967</v>
      </c>
      <c r="D30" s="57">
        <v>2624</v>
      </c>
      <c r="E30" s="57">
        <v>2696</v>
      </c>
      <c r="F30" s="57">
        <v>3027</v>
      </c>
      <c r="G30" s="57">
        <v>3777</v>
      </c>
      <c r="H30" s="57">
        <v>4070</v>
      </c>
      <c r="I30" s="57">
        <v>4680</v>
      </c>
      <c r="J30" s="57">
        <v>5291</v>
      </c>
      <c r="K30" s="57">
        <v>5901</v>
      </c>
      <c r="L30" s="57">
        <v>6512</v>
      </c>
    </row>
    <row r="31" spans="1:12" x14ac:dyDescent="0.25">
      <c r="A31" s="57" t="str">
        <f>Table2476[[#This Row],[Payment Standard]]</f>
        <v>Payment Standard</v>
      </c>
      <c r="B31" s="56">
        <v>10032</v>
      </c>
      <c r="C31" s="57">
        <v>1967</v>
      </c>
      <c r="D31" s="57">
        <v>2624</v>
      </c>
      <c r="E31" s="57">
        <v>2696</v>
      </c>
      <c r="F31" s="57">
        <v>3027</v>
      </c>
      <c r="G31" s="57">
        <v>3777</v>
      </c>
      <c r="H31" s="57">
        <v>4070</v>
      </c>
      <c r="I31" s="57">
        <v>4680</v>
      </c>
      <c r="J31" s="57">
        <v>5291</v>
      </c>
      <c r="K31" s="57">
        <v>5901</v>
      </c>
      <c r="L31" s="57">
        <v>6512</v>
      </c>
    </row>
    <row r="32" spans="1:12" x14ac:dyDescent="0.25">
      <c r="A32" s="57" t="str">
        <f>Table2476[[#This Row],[Payment Standard]]</f>
        <v>HPD Exception Payment Standard</v>
      </c>
      <c r="B32" s="56">
        <v>10033</v>
      </c>
      <c r="C32" s="57">
        <v>1967</v>
      </c>
      <c r="D32" s="57">
        <v>2624</v>
      </c>
      <c r="E32" s="57">
        <v>2696</v>
      </c>
      <c r="F32" s="57">
        <v>3027</v>
      </c>
      <c r="G32" s="57">
        <v>3777</v>
      </c>
      <c r="H32" s="57">
        <v>4070</v>
      </c>
      <c r="I32" s="57">
        <v>4680</v>
      </c>
      <c r="J32" s="57">
        <v>5291</v>
      </c>
      <c r="K32" s="57">
        <v>5901</v>
      </c>
      <c r="L32" s="57">
        <v>6512</v>
      </c>
    </row>
    <row r="33" spans="1:12" x14ac:dyDescent="0.25">
      <c r="A33" s="57" t="str">
        <f>Table2476[[#This Row],[Payment Standard]]</f>
        <v>HPD Exception Payment Standard</v>
      </c>
      <c r="B33" s="56">
        <v>10034</v>
      </c>
      <c r="C33" s="57">
        <v>1967</v>
      </c>
      <c r="D33" s="57">
        <v>2624</v>
      </c>
      <c r="E33" s="57">
        <v>2696</v>
      </c>
      <c r="F33" s="57">
        <v>3027</v>
      </c>
      <c r="G33" s="57">
        <v>3777</v>
      </c>
      <c r="H33" s="57">
        <v>4070</v>
      </c>
      <c r="I33" s="57">
        <v>4680</v>
      </c>
      <c r="J33" s="57">
        <v>5291</v>
      </c>
      <c r="K33" s="57">
        <v>5901</v>
      </c>
      <c r="L33" s="57">
        <v>6512</v>
      </c>
    </row>
    <row r="34" spans="1:12" x14ac:dyDescent="0.25">
      <c r="A34" s="57" t="str">
        <f>Table2476[[#This Row],[Payment Standard]]</f>
        <v>Payment Standard</v>
      </c>
      <c r="B34" s="56">
        <v>10035</v>
      </c>
      <c r="C34" s="57">
        <v>1967</v>
      </c>
      <c r="D34" s="57">
        <v>2624</v>
      </c>
      <c r="E34" s="57">
        <v>2696</v>
      </c>
      <c r="F34" s="57">
        <v>3027</v>
      </c>
      <c r="G34" s="57">
        <v>3777</v>
      </c>
      <c r="H34" s="57">
        <v>4070</v>
      </c>
      <c r="I34" s="57">
        <v>4680</v>
      </c>
      <c r="J34" s="57">
        <v>5291</v>
      </c>
      <c r="K34" s="57">
        <v>5901</v>
      </c>
      <c r="L34" s="57">
        <v>6512</v>
      </c>
    </row>
    <row r="35" spans="1:12" x14ac:dyDescent="0.25">
      <c r="A35" s="57" t="str">
        <f>Table2476[[#This Row],[Payment Standard]]</f>
        <v>Exception Payment Standard</v>
      </c>
      <c r="B35" s="56">
        <v>10036</v>
      </c>
      <c r="C35" s="57">
        <v>2714</v>
      </c>
      <c r="D35" s="57">
        <v>3619</v>
      </c>
      <c r="E35" s="57">
        <v>3718</v>
      </c>
      <c r="F35" s="57">
        <v>4169</v>
      </c>
      <c r="G35" s="57">
        <v>5203</v>
      </c>
      <c r="H35" s="57">
        <v>5610</v>
      </c>
      <c r="I35" s="57">
        <v>6451</v>
      </c>
      <c r="J35" s="57">
        <v>7293</v>
      </c>
      <c r="K35" s="57">
        <v>8134</v>
      </c>
      <c r="L35" s="57">
        <v>8976</v>
      </c>
    </row>
    <row r="36" spans="1:12" x14ac:dyDescent="0.25">
      <c r="A36" s="57" t="str">
        <f>Table2476[[#This Row],[Payment Standard]]</f>
        <v>Payment Standard</v>
      </c>
      <c r="B36" s="56">
        <v>10037</v>
      </c>
      <c r="C36" s="57">
        <v>1967</v>
      </c>
      <c r="D36" s="57">
        <v>2624</v>
      </c>
      <c r="E36" s="57">
        <v>2696</v>
      </c>
      <c r="F36" s="57">
        <v>3027</v>
      </c>
      <c r="G36" s="57">
        <v>3777</v>
      </c>
      <c r="H36" s="57">
        <v>4070</v>
      </c>
      <c r="I36" s="57">
        <v>4680</v>
      </c>
      <c r="J36" s="57">
        <v>5291</v>
      </c>
      <c r="K36" s="57">
        <v>5901</v>
      </c>
      <c r="L36" s="57">
        <v>6512</v>
      </c>
    </row>
    <row r="37" spans="1:12" x14ac:dyDescent="0.25">
      <c r="A37" s="57" t="str">
        <f>Table2476[[#This Row],[Payment Standard]]</f>
        <v>Exception Payment Standard</v>
      </c>
      <c r="B37" s="56">
        <v>10038</v>
      </c>
      <c r="C37" s="57">
        <v>2953</v>
      </c>
      <c r="D37" s="57">
        <v>3938</v>
      </c>
      <c r="E37" s="57">
        <v>4048</v>
      </c>
      <c r="F37" s="57">
        <v>4543</v>
      </c>
      <c r="G37" s="57">
        <v>5665</v>
      </c>
      <c r="H37" s="57">
        <v>6105</v>
      </c>
      <c r="I37" s="57">
        <v>7020</v>
      </c>
      <c r="J37" s="57">
        <v>7936</v>
      </c>
      <c r="K37" s="57">
        <v>8852</v>
      </c>
      <c r="L37" s="57">
        <v>9768</v>
      </c>
    </row>
    <row r="38" spans="1:12" x14ac:dyDescent="0.25">
      <c r="A38" s="57" t="str">
        <f>Table2476[[#This Row],[Payment Standard]]</f>
        <v>Payment Standard</v>
      </c>
      <c r="B38" s="56">
        <v>10039</v>
      </c>
      <c r="C38" s="57">
        <v>1967</v>
      </c>
      <c r="D38" s="57">
        <v>2624</v>
      </c>
      <c r="E38" s="57">
        <v>2696</v>
      </c>
      <c r="F38" s="57">
        <v>3027</v>
      </c>
      <c r="G38" s="57">
        <v>3777</v>
      </c>
      <c r="H38" s="57">
        <v>4070</v>
      </c>
      <c r="I38" s="57">
        <v>4680</v>
      </c>
      <c r="J38" s="57">
        <v>5291</v>
      </c>
      <c r="K38" s="57">
        <v>5901</v>
      </c>
      <c r="L38" s="57">
        <v>6512</v>
      </c>
    </row>
    <row r="39" spans="1:12" x14ac:dyDescent="0.25">
      <c r="A39" s="57" t="str">
        <f>Table2476[[#This Row],[Payment Standard]]</f>
        <v>HPD Exception Payment Standard</v>
      </c>
      <c r="B39" s="56">
        <v>10040</v>
      </c>
      <c r="C39" s="57">
        <v>1967</v>
      </c>
      <c r="D39" s="57">
        <v>2624</v>
      </c>
      <c r="E39" s="57">
        <v>2696</v>
      </c>
      <c r="F39" s="57">
        <v>3027</v>
      </c>
      <c r="G39" s="57">
        <v>3777</v>
      </c>
      <c r="H39" s="57">
        <v>4070</v>
      </c>
      <c r="I39" s="57">
        <v>4680</v>
      </c>
      <c r="J39" s="57">
        <v>5291</v>
      </c>
      <c r="K39" s="57">
        <v>5901</v>
      </c>
      <c r="L39" s="57">
        <v>6512</v>
      </c>
    </row>
    <row r="40" spans="1:12" x14ac:dyDescent="0.25">
      <c r="A40" s="57" t="str">
        <f>Table2476[[#This Row],[Payment Standard]]</f>
        <v>Exception Payment Standard</v>
      </c>
      <c r="B40" s="56">
        <v>10044</v>
      </c>
      <c r="C40" s="57">
        <v>2953</v>
      </c>
      <c r="D40" s="57">
        <v>3938</v>
      </c>
      <c r="E40" s="57">
        <v>4048</v>
      </c>
      <c r="F40" s="57">
        <v>4543</v>
      </c>
      <c r="G40" s="57">
        <v>5665</v>
      </c>
      <c r="H40" s="57">
        <v>6105</v>
      </c>
      <c r="I40" s="57">
        <v>7020</v>
      </c>
      <c r="J40" s="57">
        <v>7936</v>
      </c>
      <c r="K40" s="57">
        <v>8852</v>
      </c>
      <c r="L40" s="57">
        <v>9768</v>
      </c>
    </row>
    <row r="41" spans="1:12" x14ac:dyDescent="0.25">
      <c r="A41" s="57" t="str">
        <f>Table2476[[#This Row],[Payment Standard]]</f>
        <v>Exception Payment Standard</v>
      </c>
      <c r="B41" s="56">
        <v>10065</v>
      </c>
      <c r="C41" s="57">
        <v>2953</v>
      </c>
      <c r="D41" s="57">
        <v>3938</v>
      </c>
      <c r="E41" s="57">
        <v>4048</v>
      </c>
      <c r="F41" s="57">
        <v>4543</v>
      </c>
      <c r="G41" s="57">
        <v>5665</v>
      </c>
      <c r="H41" s="57">
        <v>6105</v>
      </c>
      <c r="I41" s="57">
        <v>7020</v>
      </c>
      <c r="J41" s="57">
        <v>7936</v>
      </c>
      <c r="K41" s="57">
        <v>8852</v>
      </c>
      <c r="L41" s="57">
        <v>9768</v>
      </c>
    </row>
    <row r="42" spans="1:12" x14ac:dyDescent="0.25">
      <c r="A42" s="57" t="str">
        <f>Table2476[[#This Row],[Payment Standard]]</f>
        <v>Exception Payment Standard</v>
      </c>
      <c r="B42" s="56">
        <v>10069</v>
      </c>
      <c r="C42" s="57">
        <v>2953</v>
      </c>
      <c r="D42" s="57">
        <v>3938</v>
      </c>
      <c r="E42" s="57">
        <v>4048</v>
      </c>
      <c r="F42" s="57">
        <v>4543</v>
      </c>
      <c r="G42" s="57">
        <v>5665</v>
      </c>
      <c r="H42" s="57">
        <v>6105</v>
      </c>
      <c r="I42" s="57">
        <v>7020</v>
      </c>
      <c r="J42" s="57">
        <v>7936</v>
      </c>
      <c r="K42" s="57">
        <v>8852</v>
      </c>
      <c r="L42" s="57">
        <v>9768</v>
      </c>
    </row>
    <row r="43" spans="1:12" x14ac:dyDescent="0.25">
      <c r="A43" s="57" t="str">
        <f>Table2476[[#This Row],[Payment Standard]]</f>
        <v>Exception Payment Standard</v>
      </c>
      <c r="B43" s="56">
        <v>10075</v>
      </c>
      <c r="C43" s="57">
        <v>2648</v>
      </c>
      <c r="D43" s="57">
        <v>3531</v>
      </c>
      <c r="E43" s="57">
        <v>3630</v>
      </c>
      <c r="F43" s="57">
        <v>4070</v>
      </c>
      <c r="G43" s="57">
        <v>5082</v>
      </c>
      <c r="H43" s="57">
        <v>5467</v>
      </c>
      <c r="I43" s="57">
        <v>6287</v>
      </c>
      <c r="J43" s="57">
        <v>7107</v>
      </c>
      <c r="K43" s="57">
        <v>7927</v>
      </c>
      <c r="L43" s="57">
        <v>8747</v>
      </c>
    </row>
    <row r="44" spans="1:12" x14ac:dyDescent="0.25">
      <c r="A44" s="57" t="str">
        <f>Table2476[[#This Row],[Payment Standard]]</f>
        <v>Exception Payment Standard</v>
      </c>
      <c r="B44" s="56">
        <v>10103</v>
      </c>
      <c r="C44" s="57">
        <v>2466</v>
      </c>
      <c r="D44" s="57">
        <v>3289</v>
      </c>
      <c r="E44" s="57">
        <v>3377</v>
      </c>
      <c r="F44" s="57">
        <v>3795</v>
      </c>
      <c r="G44" s="57">
        <v>4730</v>
      </c>
      <c r="H44" s="57">
        <v>5104</v>
      </c>
      <c r="I44" s="57">
        <v>5869</v>
      </c>
      <c r="J44" s="57">
        <v>6635</v>
      </c>
      <c r="K44" s="57">
        <v>7400</v>
      </c>
      <c r="L44" s="57">
        <v>8166</v>
      </c>
    </row>
    <row r="45" spans="1:12" x14ac:dyDescent="0.25">
      <c r="A45" s="57" t="str">
        <f>Table2476[[#This Row],[Payment Standard]]</f>
        <v>Exception Payment Standard</v>
      </c>
      <c r="B45" s="56">
        <v>10110</v>
      </c>
      <c r="C45" s="57">
        <v>2466</v>
      </c>
      <c r="D45" s="57">
        <v>3289</v>
      </c>
      <c r="E45" s="57">
        <v>3377</v>
      </c>
      <c r="F45" s="57">
        <v>3795</v>
      </c>
      <c r="G45" s="57">
        <v>4730</v>
      </c>
      <c r="H45" s="57">
        <v>5104</v>
      </c>
      <c r="I45" s="57">
        <v>5869</v>
      </c>
      <c r="J45" s="57">
        <v>6635</v>
      </c>
      <c r="K45" s="57">
        <v>7400</v>
      </c>
      <c r="L45" s="57">
        <v>8166</v>
      </c>
    </row>
    <row r="46" spans="1:12" x14ac:dyDescent="0.25">
      <c r="A46" s="57" t="str">
        <f>Table2476[[#This Row],[Payment Standard]]</f>
        <v>Exception Payment Standard</v>
      </c>
      <c r="B46" s="56">
        <v>10111</v>
      </c>
      <c r="C46" s="57">
        <v>2466</v>
      </c>
      <c r="D46" s="57">
        <v>3289</v>
      </c>
      <c r="E46" s="57">
        <v>3377</v>
      </c>
      <c r="F46" s="57">
        <v>3795</v>
      </c>
      <c r="G46" s="57">
        <v>4730</v>
      </c>
      <c r="H46" s="57">
        <v>5104</v>
      </c>
      <c r="I46" s="57">
        <v>5869</v>
      </c>
      <c r="J46" s="57">
        <v>6635</v>
      </c>
      <c r="K46" s="57">
        <v>7400</v>
      </c>
      <c r="L46" s="57">
        <v>8166</v>
      </c>
    </row>
    <row r="47" spans="1:12" x14ac:dyDescent="0.25">
      <c r="A47" s="57" t="str">
        <f>Table2476[[#This Row],[Payment Standard]]</f>
        <v>Exception Payment Standard</v>
      </c>
      <c r="B47" s="56">
        <v>10112</v>
      </c>
      <c r="C47" s="57">
        <v>2466</v>
      </c>
      <c r="D47" s="57">
        <v>3289</v>
      </c>
      <c r="E47" s="57">
        <v>3377</v>
      </c>
      <c r="F47" s="57">
        <v>3795</v>
      </c>
      <c r="G47" s="57">
        <v>4730</v>
      </c>
      <c r="H47" s="57">
        <v>5104</v>
      </c>
      <c r="I47" s="57">
        <v>5869</v>
      </c>
      <c r="J47" s="57">
        <v>6635</v>
      </c>
      <c r="K47" s="57">
        <v>7400</v>
      </c>
      <c r="L47" s="57">
        <v>8166</v>
      </c>
    </row>
    <row r="48" spans="1:12" x14ac:dyDescent="0.25">
      <c r="A48" s="57" t="str">
        <f>Table2476[[#This Row],[Payment Standard]]</f>
        <v>Exception Payment Standard</v>
      </c>
      <c r="B48" s="56">
        <v>10115</v>
      </c>
      <c r="C48" s="57">
        <v>2466</v>
      </c>
      <c r="D48" s="57">
        <v>3289</v>
      </c>
      <c r="E48" s="57">
        <v>3377</v>
      </c>
      <c r="F48" s="57">
        <v>3795</v>
      </c>
      <c r="G48" s="57">
        <v>4730</v>
      </c>
      <c r="H48" s="57">
        <v>5104</v>
      </c>
      <c r="I48" s="57">
        <v>5869</v>
      </c>
      <c r="J48" s="57">
        <v>6635</v>
      </c>
      <c r="K48" s="57">
        <v>7400</v>
      </c>
      <c r="L48" s="57">
        <v>8166</v>
      </c>
    </row>
    <row r="49" spans="1:12" x14ac:dyDescent="0.25">
      <c r="A49" s="57" t="str">
        <f>Table2476[[#This Row],[Payment Standard]]</f>
        <v>Exception Payment Standard</v>
      </c>
      <c r="B49" s="56">
        <v>10119</v>
      </c>
      <c r="C49" s="57">
        <v>2466</v>
      </c>
      <c r="D49" s="57">
        <v>3289</v>
      </c>
      <c r="E49" s="57">
        <v>3377</v>
      </c>
      <c r="F49" s="57">
        <v>3795</v>
      </c>
      <c r="G49" s="57">
        <v>4730</v>
      </c>
      <c r="H49" s="57">
        <v>5104</v>
      </c>
      <c r="I49" s="57">
        <v>5869</v>
      </c>
      <c r="J49" s="57">
        <v>6635</v>
      </c>
      <c r="K49" s="57">
        <v>7400</v>
      </c>
      <c r="L49" s="57">
        <v>8166</v>
      </c>
    </row>
    <row r="50" spans="1:12" x14ac:dyDescent="0.25">
      <c r="A50" s="57" t="str">
        <f>Table2476[[#This Row],[Payment Standard]]</f>
        <v>Exception Payment Standard</v>
      </c>
      <c r="B50" s="56">
        <v>10128</v>
      </c>
      <c r="C50" s="57">
        <v>2953</v>
      </c>
      <c r="D50" s="57">
        <v>3938</v>
      </c>
      <c r="E50" s="57">
        <v>4048</v>
      </c>
      <c r="F50" s="57">
        <v>4543</v>
      </c>
      <c r="G50" s="57">
        <v>5665</v>
      </c>
      <c r="H50" s="57">
        <v>6105</v>
      </c>
      <c r="I50" s="57">
        <v>7020</v>
      </c>
      <c r="J50" s="57">
        <v>7936</v>
      </c>
      <c r="K50" s="57">
        <v>8852</v>
      </c>
      <c r="L50" s="57">
        <v>9768</v>
      </c>
    </row>
    <row r="51" spans="1:12" x14ac:dyDescent="0.25">
      <c r="A51" s="57" t="str">
        <f>Table2476[[#This Row],[Payment Standard]]</f>
        <v>Exception Payment Standard</v>
      </c>
      <c r="B51" s="56">
        <v>10152</v>
      </c>
      <c r="C51" s="57">
        <v>2953</v>
      </c>
      <c r="D51" s="57">
        <v>3938</v>
      </c>
      <c r="E51" s="57">
        <v>4048</v>
      </c>
      <c r="F51" s="57">
        <v>4543</v>
      </c>
      <c r="G51" s="57">
        <v>5665</v>
      </c>
      <c r="H51" s="57">
        <v>6105</v>
      </c>
      <c r="I51" s="57">
        <v>7020</v>
      </c>
      <c r="J51" s="57">
        <v>7936</v>
      </c>
      <c r="K51" s="57">
        <v>8852</v>
      </c>
      <c r="L51" s="57">
        <v>9768</v>
      </c>
    </row>
    <row r="52" spans="1:12" x14ac:dyDescent="0.25">
      <c r="A52" s="57" t="str">
        <f>Table2476[[#This Row],[Payment Standard]]</f>
        <v>Exception Payment Standard</v>
      </c>
      <c r="B52" s="56">
        <v>10153</v>
      </c>
      <c r="C52" s="57">
        <v>2466</v>
      </c>
      <c r="D52" s="57">
        <v>3289</v>
      </c>
      <c r="E52" s="57">
        <v>3377</v>
      </c>
      <c r="F52" s="57">
        <v>3795</v>
      </c>
      <c r="G52" s="57">
        <v>4730</v>
      </c>
      <c r="H52" s="57">
        <v>5104</v>
      </c>
      <c r="I52" s="57">
        <v>5869</v>
      </c>
      <c r="J52" s="57">
        <v>6635</v>
      </c>
      <c r="K52" s="57">
        <v>7400</v>
      </c>
      <c r="L52" s="57">
        <v>8166</v>
      </c>
    </row>
    <row r="53" spans="1:12" x14ac:dyDescent="0.25">
      <c r="A53" s="57" t="str">
        <f>Table2476[[#This Row],[Payment Standard]]</f>
        <v>Exception Payment Standard</v>
      </c>
      <c r="B53" s="56">
        <v>10154</v>
      </c>
      <c r="C53" s="57">
        <v>2466</v>
      </c>
      <c r="D53" s="57">
        <v>3289</v>
      </c>
      <c r="E53" s="57">
        <v>3377</v>
      </c>
      <c r="F53" s="57">
        <v>3795</v>
      </c>
      <c r="G53" s="57">
        <v>4730</v>
      </c>
      <c r="H53" s="57">
        <v>5104</v>
      </c>
      <c r="I53" s="57">
        <v>5869</v>
      </c>
      <c r="J53" s="57">
        <v>6635</v>
      </c>
      <c r="K53" s="57">
        <v>7400</v>
      </c>
      <c r="L53" s="57">
        <v>8166</v>
      </c>
    </row>
    <row r="54" spans="1:12" x14ac:dyDescent="0.25">
      <c r="A54" s="57" t="str">
        <f>Table2476[[#This Row],[Payment Standard]]</f>
        <v>Exception Payment Standard</v>
      </c>
      <c r="B54" s="56">
        <v>10162</v>
      </c>
      <c r="C54" s="57">
        <v>2953</v>
      </c>
      <c r="D54" s="57">
        <v>3938</v>
      </c>
      <c r="E54" s="57">
        <v>4048</v>
      </c>
      <c r="F54" s="57">
        <v>4543</v>
      </c>
      <c r="G54" s="57">
        <v>5665</v>
      </c>
      <c r="H54" s="57">
        <v>6105</v>
      </c>
      <c r="I54" s="57">
        <v>7020</v>
      </c>
      <c r="J54" s="57">
        <v>7936</v>
      </c>
      <c r="K54" s="57">
        <v>8852</v>
      </c>
      <c r="L54" s="57">
        <v>9768</v>
      </c>
    </row>
    <row r="55" spans="1:12" x14ac:dyDescent="0.25">
      <c r="A55" s="57" t="str">
        <f>Table2476[[#This Row],[Payment Standard]]</f>
        <v>Exception Payment Standard</v>
      </c>
      <c r="B55" s="56">
        <v>10165</v>
      </c>
      <c r="C55" s="57">
        <v>2466</v>
      </c>
      <c r="D55" s="57">
        <v>3289</v>
      </c>
      <c r="E55" s="57">
        <v>3377</v>
      </c>
      <c r="F55" s="57">
        <v>3795</v>
      </c>
      <c r="G55" s="57">
        <v>4730</v>
      </c>
      <c r="H55" s="57">
        <v>5104</v>
      </c>
      <c r="I55" s="57">
        <v>5869</v>
      </c>
      <c r="J55" s="57">
        <v>6635</v>
      </c>
      <c r="K55" s="57">
        <v>7400</v>
      </c>
      <c r="L55" s="57">
        <v>8166</v>
      </c>
    </row>
    <row r="56" spans="1:12" x14ac:dyDescent="0.25">
      <c r="A56" s="57" t="str">
        <f>Table2476[[#This Row],[Payment Standard]]</f>
        <v>Exception Payment Standard</v>
      </c>
      <c r="B56" s="56">
        <v>10167</v>
      </c>
      <c r="C56" s="57">
        <v>2466</v>
      </c>
      <c r="D56" s="57">
        <v>3289</v>
      </c>
      <c r="E56" s="57">
        <v>3377</v>
      </c>
      <c r="F56" s="57">
        <v>3795</v>
      </c>
      <c r="G56" s="57">
        <v>4730</v>
      </c>
      <c r="H56" s="57">
        <v>5104</v>
      </c>
      <c r="I56" s="57">
        <v>5869</v>
      </c>
      <c r="J56" s="57">
        <v>6635</v>
      </c>
      <c r="K56" s="57">
        <v>7400</v>
      </c>
      <c r="L56" s="57">
        <v>8166</v>
      </c>
    </row>
    <row r="57" spans="1:12" x14ac:dyDescent="0.25">
      <c r="A57" s="57" t="str">
        <f>Table2476[[#This Row],[Payment Standard]]</f>
        <v>Exception Payment Standard</v>
      </c>
      <c r="B57" s="56">
        <v>10168</v>
      </c>
      <c r="C57" s="57">
        <v>2466</v>
      </c>
      <c r="D57" s="57">
        <v>3289</v>
      </c>
      <c r="E57" s="57">
        <v>3377</v>
      </c>
      <c r="F57" s="57">
        <v>3795</v>
      </c>
      <c r="G57" s="57">
        <v>4730</v>
      </c>
      <c r="H57" s="57">
        <v>5104</v>
      </c>
      <c r="I57" s="57">
        <v>5869</v>
      </c>
      <c r="J57" s="57">
        <v>6635</v>
      </c>
      <c r="K57" s="57">
        <v>7400</v>
      </c>
      <c r="L57" s="57">
        <v>8166</v>
      </c>
    </row>
    <row r="58" spans="1:12" x14ac:dyDescent="0.25">
      <c r="A58" s="57" t="str">
        <f>Table2476[[#This Row],[Payment Standard]]</f>
        <v>Exception Payment Standard</v>
      </c>
      <c r="B58" s="56">
        <v>10169</v>
      </c>
      <c r="C58" s="57">
        <v>2466</v>
      </c>
      <c r="D58" s="57">
        <v>3289</v>
      </c>
      <c r="E58" s="57">
        <v>3377</v>
      </c>
      <c r="F58" s="57">
        <v>3795</v>
      </c>
      <c r="G58" s="57">
        <v>4730</v>
      </c>
      <c r="H58" s="57">
        <v>5104</v>
      </c>
      <c r="I58" s="57">
        <v>5869</v>
      </c>
      <c r="J58" s="57">
        <v>6635</v>
      </c>
      <c r="K58" s="57">
        <v>7400</v>
      </c>
      <c r="L58" s="57">
        <v>8166</v>
      </c>
    </row>
    <row r="59" spans="1:12" x14ac:dyDescent="0.25">
      <c r="A59" s="57" t="str">
        <f>Table2476[[#This Row],[Payment Standard]]</f>
        <v>Exception Payment Standard</v>
      </c>
      <c r="B59" s="56">
        <v>10170</v>
      </c>
      <c r="C59" s="57">
        <v>2466</v>
      </c>
      <c r="D59" s="57">
        <v>3289</v>
      </c>
      <c r="E59" s="57">
        <v>3377</v>
      </c>
      <c r="F59" s="57">
        <v>3795</v>
      </c>
      <c r="G59" s="57">
        <v>4730</v>
      </c>
      <c r="H59" s="57">
        <v>5104</v>
      </c>
      <c r="I59" s="57">
        <v>5869</v>
      </c>
      <c r="J59" s="57">
        <v>6635</v>
      </c>
      <c r="K59" s="57">
        <v>7400</v>
      </c>
      <c r="L59" s="57">
        <v>8166</v>
      </c>
    </row>
    <row r="60" spans="1:12" x14ac:dyDescent="0.25">
      <c r="A60" s="57" t="str">
        <f>Table2476[[#This Row],[Payment Standard]]</f>
        <v>Exception Payment Standard</v>
      </c>
      <c r="B60" s="56">
        <v>10171</v>
      </c>
      <c r="C60" s="57">
        <v>2466</v>
      </c>
      <c r="D60" s="57">
        <v>3289</v>
      </c>
      <c r="E60" s="57">
        <v>3377</v>
      </c>
      <c r="F60" s="57">
        <v>3795</v>
      </c>
      <c r="G60" s="57">
        <v>4730</v>
      </c>
      <c r="H60" s="57">
        <v>5104</v>
      </c>
      <c r="I60" s="57">
        <v>5869</v>
      </c>
      <c r="J60" s="57">
        <v>6635</v>
      </c>
      <c r="K60" s="57">
        <v>7400</v>
      </c>
      <c r="L60" s="57">
        <v>8166</v>
      </c>
    </row>
    <row r="61" spans="1:12" x14ac:dyDescent="0.25">
      <c r="A61" s="57" t="str">
        <f>Table2476[[#This Row],[Payment Standard]]</f>
        <v>Exception Payment Standard</v>
      </c>
      <c r="B61" s="56">
        <v>10172</v>
      </c>
      <c r="C61" s="57">
        <v>2466</v>
      </c>
      <c r="D61" s="57">
        <v>3289</v>
      </c>
      <c r="E61" s="57">
        <v>3377</v>
      </c>
      <c r="F61" s="57">
        <v>3795</v>
      </c>
      <c r="G61" s="57">
        <v>4730</v>
      </c>
      <c r="H61" s="57">
        <v>5104</v>
      </c>
      <c r="I61" s="57">
        <v>5869</v>
      </c>
      <c r="J61" s="57">
        <v>6635</v>
      </c>
      <c r="K61" s="57">
        <v>7400</v>
      </c>
      <c r="L61" s="57">
        <v>8166</v>
      </c>
    </row>
    <row r="62" spans="1:12" x14ac:dyDescent="0.25">
      <c r="A62" s="57" t="str">
        <f>Table2476[[#This Row],[Payment Standard]]</f>
        <v>Exception Payment Standard</v>
      </c>
      <c r="B62" s="56">
        <v>10173</v>
      </c>
      <c r="C62" s="57">
        <v>2466</v>
      </c>
      <c r="D62" s="57">
        <v>3289</v>
      </c>
      <c r="E62" s="57">
        <v>3377</v>
      </c>
      <c r="F62" s="57">
        <v>3795</v>
      </c>
      <c r="G62" s="57">
        <v>4730</v>
      </c>
      <c r="H62" s="57">
        <v>5104</v>
      </c>
      <c r="I62" s="57">
        <v>5869</v>
      </c>
      <c r="J62" s="57">
        <v>6635</v>
      </c>
      <c r="K62" s="57">
        <v>7400</v>
      </c>
      <c r="L62" s="57">
        <v>8166</v>
      </c>
    </row>
    <row r="63" spans="1:12" x14ac:dyDescent="0.25">
      <c r="A63" s="57" t="str">
        <f>Table2476[[#This Row],[Payment Standard]]</f>
        <v>Exception Payment Standard</v>
      </c>
      <c r="B63" s="56">
        <v>10174</v>
      </c>
      <c r="C63" s="57">
        <v>2466</v>
      </c>
      <c r="D63" s="57">
        <v>3289</v>
      </c>
      <c r="E63" s="57">
        <v>3377</v>
      </c>
      <c r="F63" s="57">
        <v>3795</v>
      </c>
      <c r="G63" s="57">
        <v>4730</v>
      </c>
      <c r="H63" s="57">
        <v>5104</v>
      </c>
      <c r="I63" s="57">
        <v>5869</v>
      </c>
      <c r="J63" s="57">
        <v>6635</v>
      </c>
      <c r="K63" s="57">
        <v>7400</v>
      </c>
      <c r="L63" s="57">
        <v>8166</v>
      </c>
    </row>
    <row r="64" spans="1:12" x14ac:dyDescent="0.25">
      <c r="A64" s="57" t="str">
        <f>Table2476[[#This Row],[Payment Standard]]</f>
        <v>Exception Payment Standard</v>
      </c>
      <c r="B64" s="56">
        <v>10177</v>
      </c>
      <c r="C64" s="57">
        <v>2466</v>
      </c>
      <c r="D64" s="57">
        <v>3289</v>
      </c>
      <c r="E64" s="57">
        <v>3377</v>
      </c>
      <c r="F64" s="57">
        <v>3795</v>
      </c>
      <c r="G64" s="57">
        <v>4730</v>
      </c>
      <c r="H64" s="57">
        <v>5104</v>
      </c>
      <c r="I64" s="57">
        <v>5869</v>
      </c>
      <c r="J64" s="57">
        <v>6635</v>
      </c>
      <c r="K64" s="57">
        <v>7400</v>
      </c>
      <c r="L64" s="57">
        <v>8166</v>
      </c>
    </row>
    <row r="65" spans="1:12" x14ac:dyDescent="0.25">
      <c r="A65" s="57" t="str">
        <f>Table2476[[#This Row],[Payment Standard]]</f>
        <v>Exception Payment Standard</v>
      </c>
      <c r="B65" s="56">
        <v>10199</v>
      </c>
      <c r="C65" s="57">
        <v>2466</v>
      </c>
      <c r="D65" s="57">
        <v>3289</v>
      </c>
      <c r="E65" s="57">
        <v>3377</v>
      </c>
      <c r="F65" s="57">
        <v>3795</v>
      </c>
      <c r="G65" s="57">
        <v>4730</v>
      </c>
      <c r="H65" s="57">
        <v>5104</v>
      </c>
      <c r="I65" s="57">
        <v>5869</v>
      </c>
      <c r="J65" s="57">
        <v>6635</v>
      </c>
      <c r="K65" s="57">
        <v>7400</v>
      </c>
      <c r="L65" s="57">
        <v>8166</v>
      </c>
    </row>
    <row r="66" spans="1:12" x14ac:dyDescent="0.25">
      <c r="A66" s="57" t="str">
        <f>Table2476[[#This Row],[Payment Standard]]</f>
        <v>Exception Payment Standard</v>
      </c>
      <c r="B66" s="56">
        <v>10271</v>
      </c>
      <c r="C66" s="57">
        <v>2466</v>
      </c>
      <c r="D66" s="57">
        <v>3289</v>
      </c>
      <c r="E66" s="57">
        <v>3377</v>
      </c>
      <c r="F66" s="57">
        <v>3795</v>
      </c>
      <c r="G66" s="57">
        <v>4730</v>
      </c>
      <c r="H66" s="57">
        <v>5104</v>
      </c>
      <c r="I66" s="57">
        <v>5869</v>
      </c>
      <c r="J66" s="57">
        <v>6635</v>
      </c>
      <c r="K66" s="57">
        <v>7400</v>
      </c>
      <c r="L66" s="57">
        <v>8166</v>
      </c>
    </row>
    <row r="67" spans="1:12" x14ac:dyDescent="0.25">
      <c r="A67" s="57" t="str">
        <f>Table2476[[#This Row],[Payment Standard]]</f>
        <v>Exception Payment Standard</v>
      </c>
      <c r="B67" s="56">
        <v>10278</v>
      </c>
      <c r="C67" s="57">
        <v>2466</v>
      </c>
      <c r="D67" s="57">
        <v>3289</v>
      </c>
      <c r="E67" s="57">
        <v>3377</v>
      </c>
      <c r="F67" s="57">
        <v>3795</v>
      </c>
      <c r="G67" s="57">
        <v>4730</v>
      </c>
      <c r="H67" s="57">
        <v>5104</v>
      </c>
      <c r="I67" s="57">
        <v>5869</v>
      </c>
      <c r="J67" s="57">
        <v>6635</v>
      </c>
      <c r="K67" s="57">
        <v>7400</v>
      </c>
      <c r="L67" s="57">
        <v>8166</v>
      </c>
    </row>
    <row r="68" spans="1:12" x14ac:dyDescent="0.25">
      <c r="A68" s="57" t="str">
        <f>Table2476[[#This Row],[Payment Standard]]</f>
        <v>Exception Payment Standard</v>
      </c>
      <c r="B68" s="56">
        <v>10279</v>
      </c>
      <c r="C68" s="57">
        <v>2466</v>
      </c>
      <c r="D68" s="57">
        <v>3289</v>
      </c>
      <c r="E68" s="57">
        <v>3377</v>
      </c>
      <c r="F68" s="57">
        <v>3795</v>
      </c>
      <c r="G68" s="57">
        <v>4730</v>
      </c>
      <c r="H68" s="57">
        <v>5104</v>
      </c>
      <c r="I68" s="57">
        <v>5869</v>
      </c>
      <c r="J68" s="57">
        <v>6635</v>
      </c>
      <c r="K68" s="57">
        <v>7400</v>
      </c>
      <c r="L68" s="57">
        <v>8166</v>
      </c>
    </row>
    <row r="69" spans="1:12" x14ac:dyDescent="0.25">
      <c r="A69" s="57" t="str">
        <f>Table2476[[#This Row],[Payment Standard]]</f>
        <v>Exception Payment Standard</v>
      </c>
      <c r="B69" s="56">
        <v>10280</v>
      </c>
      <c r="C69" s="57">
        <v>2953</v>
      </c>
      <c r="D69" s="57">
        <v>3938</v>
      </c>
      <c r="E69" s="57">
        <v>4048</v>
      </c>
      <c r="F69" s="57">
        <v>4543</v>
      </c>
      <c r="G69" s="57">
        <v>5665</v>
      </c>
      <c r="H69" s="57">
        <v>6105</v>
      </c>
      <c r="I69" s="57">
        <v>7020</v>
      </c>
      <c r="J69" s="57">
        <v>7936</v>
      </c>
      <c r="K69" s="57">
        <v>8852</v>
      </c>
      <c r="L69" s="57">
        <v>9768</v>
      </c>
    </row>
    <row r="70" spans="1:12" x14ac:dyDescent="0.25">
      <c r="A70" s="57" t="str">
        <f>Table2476[[#This Row],[Payment Standard]]</f>
        <v>Exception Payment Standard</v>
      </c>
      <c r="B70" s="56">
        <v>10282</v>
      </c>
      <c r="C70" s="57">
        <v>2656</v>
      </c>
      <c r="D70" s="57">
        <v>3542</v>
      </c>
      <c r="E70" s="57">
        <v>3630</v>
      </c>
      <c r="F70" s="57">
        <v>4081</v>
      </c>
      <c r="G70" s="57">
        <v>5093</v>
      </c>
      <c r="H70" s="57">
        <v>5489</v>
      </c>
      <c r="I70" s="57">
        <v>6312</v>
      </c>
      <c r="J70" s="57">
        <v>7135</v>
      </c>
      <c r="K70" s="57">
        <v>7959</v>
      </c>
      <c r="L70" s="57">
        <v>8782</v>
      </c>
    </row>
    <row r="71" spans="1:12" x14ac:dyDescent="0.25">
      <c r="A71" s="57" t="str">
        <f>Table2476[[#This Row],[Payment Standard]]</f>
        <v>Payment Standard</v>
      </c>
      <c r="B71" s="56">
        <v>10301</v>
      </c>
      <c r="C71" s="57">
        <v>1967</v>
      </c>
      <c r="D71" s="57">
        <v>2624</v>
      </c>
      <c r="E71" s="57">
        <v>2696</v>
      </c>
      <c r="F71" s="57">
        <v>3027</v>
      </c>
      <c r="G71" s="57">
        <v>3777</v>
      </c>
      <c r="H71" s="57">
        <v>4070</v>
      </c>
      <c r="I71" s="57">
        <v>4680</v>
      </c>
      <c r="J71" s="57">
        <v>5291</v>
      </c>
      <c r="K71" s="57">
        <v>5901</v>
      </c>
      <c r="L71" s="57">
        <v>6512</v>
      </c>
    </row>
    <row r="72" spans="1:12" x14ac:dyDescent="0.25">
      <c r="A72" s="57" t="str">
        <f>Table2476[[#This Row],[Payment Standard]]</f>
        <v>Payment Standard</v>
      </c>
      <c r="B72" s="56">
        <v>10302</v>
      </c>
      <c r="C72" s="57">
        <v>1967</v>
      </c>
      <c r="D72" s="57">
        <v>2624</v>
      </c>
      <c r="E72" s="57">
        <v>2696</v>
      </c>
      <c r="F72" s="57">
        <v>3027</v>
      </c>
      <c r="G72" s="57">
        <v>3777</v>
      </c>
      <c r="H72" s="57">
        <v>4070</v>
      </c>
      <c r="I72" s="57">
        <v>4680</v>
      </c>
      <c r="J72" s="57">
        <v>5291</v>
      </c>
      <c r="K72" s="57">
        <v>5901</v>
      </c>
      <c r="L72" s="57">
        <v>6512</v>
      </c>
    </row>
    <row r="73" spans="1:12" x14ac:dyDescent="0.25">
      <c r="A73" s="57" t="str">
        <f>Table2476[[#This Row],[Payment Standard]]</f>
        <v>Payment Standard</v>
      </c>
      <c r="B73" s="56">
        <v>10303</v>
      </c>
      <c r="C73" s="57">
        <v>1967</v>
      </c>
      <c r="D73" s="57">
        <v>2624</v>
      </c>
      <c r="E73" s="57">
        <v>2696</v>
      </c>
      <c r="F73" s="57">
        <v>3027</v>
      </c>
      <c r="G73" s="57">
        <v>3777</v>
      </c>
      <c r="H73" s="57">
        <v>4070</v>
      </c>
      <c r="I73" s="57">
        <v>4680</v>
      </c>
      <c r="J73" s="57">
        <v>5291</v>
      </c>
      <c r="K73" s="57">
        <v>5901</v>
      </c>
      <c r="L73" s="57">
        <v>6512</v>
      </c>
    </row>
    <row r="74" spans="1:12" x14ac:dyDescent="0.25">
      <c r="A74" s="57" t="str">
        <f>Table2476[[#This Row],[Payment Standard]]</f>
        <v>HPD Exception Payment Standard</v>
      </c>
      <c r="B74" s="56">
        <v>10304</v>
      </c>
      <c r="C74" s="57">
        <v>1967</v>
      </c>
      <c r="D74" s="57">
        <v>2624</v>
      </c>
      <c r="E74" s="57">
        <v>2696</v>
      </c>
      <c r="F74" s="57">
        <v>3027</v>
      </c>
      <c r="G74" s="57">
        <v>3777</v>
      </c>
      <c r="H74" s="57">
        <v>4070</v>
      </c>
      <c r="I74" s="57">
        <v>4680</v>
      </c>
      <c r="J74" s="57">
        <v>5291</v>
      </c>
      <c r="K74" s="57">
        <v>5901</v>
      </c>
      <c r="L74" s="57">
        <v>6512</v>
      </c>
    </row>
    <row r="75" spans="1:12" x14ac:dyDescent="0.25">
      <c r="A75" s="57" t="str">
        <f>Table2476[[#This Row],[Payment Standard]]</f>
        <v>HPD Exception Payment Standard</v>
      </c>
      <c r="B75" s="56">
        <v>10305</v>
      </c>
      <c r="C75" s="57">
        <v>1967</v>
      </c>
      <c r="D75" s="57">
        <v>2624</v>
      </c>
      <c r="E75" s="57">
        <v>2696</v>
      </c>
      <c r="F75" s="57">
        <v>3027</v>
      </c>
      <c r="G75" s="57">
        <v>3777</v>
      </c>
      <c r="H75" s="57">
        <v>4070</v>
      </c>
      <c r="I75" s="57">
        <v>4680</v>
      </c>
      <c r="J75" s="57">
        <v>5291</v>
      </c>
      <c r="K75" s="57">
        <v>5901</v>
      </c>
      <c r="L75" s="57">
        <v>6512</v>
      </c>
    </row>
    <row r="76" spans="1:12" x14ac:dyDescent="0.25">
      <c r="A76" s="57" t="str">
        <f>Table2476[[#This Row],[Payment Standard]]</f>
        <v>HPD Exception Payment Standard</v>
      </c>
      <c r="B76" s="56">
        <v>10306</v>
      </c>
      <c r="C76" s="57">
        <v>1967</v>
      </c>
      <c r="D76" s="57">
        <v>2624</v>
      </c>
      <c r="E76" s="57">
        <v>2696</v>
      </c>
      <c r="F76" s="57">
        <v>3027</v>
      </c>
      <c r="G76" s="57">
        <v>3777</v>
      </c>
      <c r="H76" s="57">
        <v>4070</v>
      </c>
      <c r="I76" s="57">
        <v>4680</v>
      </c>
      <c r="J76" s="57">
        <v>5291</v>
      </c>
      <c r="K76" s="57">
        <v>5901</v>
      </c>
      <c r="L76" s="57">
        <v>6512</v>
      </c>
    </row>
    <row r="77" spans="1:12" x14ac:dyDescent="0.25">
      <c r="A77" s="57" t="str">
        <f>Table2476[[#This Row],[Payment Standard]]</f>
        <v>HPD Exception Payment Standard</v>
      </c>
      <c r="B77" s="56">
        <v>10307</v>
      </c>
      <c r="C77" s="57">
        <v>1967</v>
      </c>
      <c r="D77" s="57">
        <v>2624</v>
      </c>
      <c r="E77" s="57">
        <v>2696</v>
      </c>
      <c r="F77" s="57">
        <v>3027</v>
      </c>
      <c r="G77" s="57">
        <v>3777</v>
      </c>
      <c r="H77" s="57">
        <v>4070</v>
      </c>
      <c r="I77" s="57">
        <v>4680</v>
      </c>
      <c r="J77" s="57">
        <v>5291</v>
      </c>
      <c r="K77" s="57">
        <v>5901</v>
      </c>
      <c r="L77" s="57">
        <v>6512</v>
      </c>
    </row>
    <row r="78" spans="1:12" x14ac:dyDescent="0.25">
      <c r="A78" s="57" t="str">
        <f>Table2476[[#This Row],[Payment Standard]]</f>
        <v>Exception Payment Standard</v>
      </c>
      <c r="B78" s="56">
        <v>10308</v>
      </c>
      <c r="C78" s="57">
        <v>2112</v>
      </c>
      <c r="D78" s="57">
        <v>2816</v>
      </c>
      <c r="E78" s="57">
        <v>2893</v>
      </c>
      <c r="F78" s="57">
        <v>3245</v>
      </c>
      <c r="G78" s="57">
        <v>4048</v>
      </c>
      <c r="H78" s="57">
        <v>4367</v>
      </c>
      <c r="I78" s="57">
        <v>5022</v>
      </c>
      <c r="J78" s="57">
        <v>5677</v>
      </c>
      <c r="K78" s="57">
        <v>6332</v>
      </c>
      <c r="L78" s="57">
        <v>6987</v>
      </c>
    </row>
    <row r="79" spans="1:12" x14ac:dyDescent="0.25">
      <c r="A79" s="57" t="str">
        <f>Table2476[[#This Row],[Payment Standard]]</f>
        <v>Exception Payment Standard</v>
      </c>
      <c r="B79" s="56">
        <v>10309</v>
      </c>
      <c r="C79" s="57">
        <v>2136</v>
      </c>
      <c r="D79" s="57">
        <v>2849</v>
      </c>
      <c r="E79" s="57">
        <v>2926</v>
      </c>
      <c r="F79" s="57">
        <v>3289</v>
      </c>
      <c r="G79" s="57">
        <v>4103</v>
      </c>
      <c r="H79" s="57">
        <v>4422</v>
      </c>
      <c r="I79" s="57">
        <v>5085</v>
      </c>
      <c r="J79" s="57">
        <v>5748</v>
      </c>
      <c r="K79" s="57">
        <v>6411</v>
      </c>
      <c r="L79" s="57">
        <v>7075</v>
      </c>
    </row>
    <row r="80" spans="1:12" x14ac:dyDescent="0.25">
      <c r="A80" s="57" t="str">
        <f>Table2476[[#This Row],[Payment Standard]]</f>
        <v>Payment Standard</v>
      </c>
      <c r="B80" s="56">
        <v>10310</v>
      </c>
      <c r="C80" s="57">
        <v>1967</v>
      </c>
      <c r="D80" s="57">
        <v>2624</v>
      </c>
      <c r="E80" s="57">
        <v>2696</v>
      </c>
      <c r="F80" s="57">
        <v>3027</v>
      </c>
      <c r="G80" s="57">
        <v>3777</v>
      </c>
      <c r="H80" s="57">
        <v>4070</v>
      </c>
      <c r="I80" s="57">
        <v>4680</v>
      </c>
      <c r="J80" s="57">
        <v>5291</v>
      </c>
      <c r="K80" s="57">
        <v>5901</v>
      </c>
      <c r="L80" s="57">
        <v>6512</v>
      </c>
    </row>
    <row r="81" spans="1:12" x14ac:dyDescent="0.25">
      <c r="A81" s="57" t="str">
        <f>Table2476[[#This Row],[Payment Standard]]</f>
        <v>Payment Standard</v>
      </c>
      <c r="B81" s="56">
        <v>10311</v>
      </c>
      <c r="C81" s="57">
        <v>1967</v>
      </c>
      <c r="D81" s="57">
        <v>2624</v>
      </c>
      <c r="E81" s="57">
        <v>2696</v>
      </c>
      <c r="F81" s="57">
        <v>3027</v>
      </c>
      <c r="G81" s="57">
        <v>3777</v>
      </c>
      <c r="H81" s="57">
        <v>4070</v>
      </c>
      <c r="I81" s="57">
        <v>4680</v>
      </c>
      <c r="J81" s="57">
        <v>5291</v>
      </c>
      <c r="K81" s="57">
        <v>5901</v>
      </c>
      <c r="L81" s="57">
        <v>6512</v>
      </c>
    </row>
    <row r="82" spans="1:12" x14ac:dyDescent="0.25">
      <c r="A82" s="57" t="str">
        <f>Table2476[[#This Row],[Payment Standard]]</f>
        <v>HPD Exception Payment Standard</v>
      </c>
      <c r="B82" s="56">
        <v>10312</v>
      </c>
      <c r="C82" s="57">
        <v>1967</v>
      </c>
      <c r="D82" s="57">
        <v>2624</v>
      </c>
      <c r="E82" s="57">
        <v>2696</v>
      </c>
      <c r="F82" s="57">
        <v>3027</v>
      </c>
      <c r="G82" s="57">
        <v>3777</v>
      </c>
      <c r="H82" s="57">
        <v>4070</v>
      </c>
      <c r="I82" s="57">
        <v>4680</v>
      </c>
      <c r="J82" s="57">
        <v>5291</v>
      </c>
      <c r="K82" s="57">
        <v>5901</v>
      </c>
      <c r="L82" s="57">
        <v>6512</v>
      </c>
    </row>
    <row r="83" spans="1:12" x14ac:dyDescent="0.25">
      <c r="A83" s="57" t="str">
        <f>Table2476[[#This Row],[Payment Standard]]</f>
        <v>HPD Exception Payment Standard</v>
      </c>
      <c r="B83" s="56">
        <v>10314</v>
      </c>
      <c r="C83" s="57">
        <v>1967</v>
      </c>
      <c r="D83" s="57">
        <v>2624</v>
      </c>
      <c r="E83" s="57">
        <v>2696</v>
      </c>
      <c r="F83" s="57">
        <v>3027</v>
      </c>
      <c r="G83" s="57">
        <v>3777</v>
      </c>
      <c r="H83" s="57">
        <v>4070</v>
      </c>
      <c r="I83" s="57">
        <v>4680</v>
      </c>
      <c r="J83" s="57">
        <v>5291</v>
      </c>
      <c r="K83" s="57">
        <v>5901</v>
      </c>
      <c r="L83" s="57">
        <v>6512</v>
      </c>
    </row>
    <row r="84" spans="1:12" x14ac:dyDescent="0.25">
      <c r="A84" s="57" t="str">
        <f>Table2476[[#This Row],[Payment Standard]]</f>
        <v>Payment Standard</v>
      </c>
      <c r="B84" s="56">
        <v>10451</v>
      </c>
      <c r="C84" s="57">
        <v>1967</v>
      </c>
      <c r="D84" s="57">
        <v>2624</v>
      </c>
      <c r="E84" s="57">
        <v>2696</v>
      </c>
      <c r="F84" s="57">
        <v>3027</v>
      </c>
      <c r="G84" s="57">
        <v>3777</v>
      </c>
      <c r="H84" s="57">
        <v>4070</v>
      </c>
      <c r="I84" s="57">
        <v>4680</v>
      </c>
      <c r="J84" s="57">
        <v>5291</v>
      </c>
      <c r="K84" s="57">
        <v>5901</v>
      </c>
      <c r="L84" s="57">
        <v>6512</v>
      </c>
    </row>
    <row r="85" spans="1:12" x14ac:dyDescent="0.25">
      <c r="A85" s="57" t="str">
        <f>Table2476[[#This Row],[Payment Standard]]</f>
        <v>Payment Standard</v>
      </c>
      <c r="B85" s="56">
        <v>10452</v>
      </c>
      <c r="C85" s="57">
        <v>1967</v>
      </c>
      <c r="D85" s="57">
        <v>2624</v>
      </c>
      <c r="E85" s="57">
        <v>2696</v>
      </c>
      <c r="F85" s="57">
        <v>3027</v>
      </c>
      <c r="G85" s="57">
        <v>3777</v>
      </c>
      <c r="H85" s="57">
        <v>4070</v>
      </c>
      <c r="I85" s="57">
        <v>4680</v>
      </c>
      <c r="J85" s="57">
        <v>5291</v>
      </c>
      <c r="K85" s="57">
        <v>5901</v>
      </c>
      <c r="L85" s="57">
        <v>6512</v>
      </c>
    </row>
    <row r="86" spans="1:12" x14ac:dyDescent="0.25">
      <c r="A86" s="57" t="str">
        <f>Table2476[[#This Row],[Payment Standard]]</f>
        <v>Payment Standard</v>
      </c>
      <c r="B86" s="56">
        <v>10453</v>
      </c>
      <c r="C86" s="57">
        <v>1967</v>
      </c>
      <c r="D86" s="57">
        <v>2624</v>
      </c>
      <c r="E86" s="57">
        <v>2696</v>
      </c>
      <c r="F86" s="57">
        <v>3027</v>
      </c>
      <c r="G86" s="57">
        <v>3777</v>
      </c>
      <c r="H86" s="57">
        <v>4070</v>
      </c>
      <c r="I86" s="57">
        <v>4680</v>
      </c>
      <c r="J86" s="57">
        <v>5291</v>
      </c>
      <c r="K86" s="57">
        <v>5901</v>
      </c>
      <c r="L86" s="57">
        <v>6512</v>
      </c>
    </row>
    <row r="87" spans="1:12" x14ac:dyDescent="0.25">
      <c r="A87" s="57" t="str">
        <f>Table2476[[#This Row],[Payment Standard]]</f>
        <v>Payment Standard</v>
      </c>
      <c r="B87" s="56">
        <v>10454</v>
      </c>
      <c r="C87" s="57">
        <v>1967</v>
      </c>
      <c r="D87" s="57">
        <v>2624</v>
      </c>
      <c r="E87" s="57">
        <v>2696</v>
      </c>
      <c r="F87" s="57">
        <v>3027</v>
      </c>
      <c r="G87" s="57">
        <v>3777</v>
      </c>
      <c r="H87" s="57">
        <v>4070</v>
      </c>
      <c r="I87" s="57">
        <v>4680</v>
      </c>
      <c r="J87" s="57">
        <v>5291</v>
      </c>
      <c r="K87" s="57">
        <v>5901</v>
      </c>
      <c r="L87" s="57">
        <v>6512</v>
      </c>
    </row>
    <row r="88" spans="1:12" x14ac:dyDescent="0.25">
      <c r="A88" s="57" t="str">
        <f>Table2476[[#This Row],[Payment Standard]]</f>
        <v>Payment Standard</v>
      </c>
      <c r="B88" s="56">
        <v>10455</v>
      </c>
      <c r="C88" s="57">
        <v>1967</v>
      </c>
      <c r="D88" s="57">
        <v>2624</v>
      </c>
      <c r="E88" s="57">
        <v>2696</v>
      </c>
      <c r="F88" s="57">
        <v>3027</v>
      </c>
      <c r="G88" s="57">
        <v>3777</v>
      </c>
      <c r="H88" s="57">
        <v>4070</v>
      </c>
      <c r="I88" s="57">
        <v>4680</v>
      </c>
      <c r="J88" s="57">
        <v>5291</v>
      </c>
      <c r="K88" s="57">
        <v>5901</v>
      </c>
      <c r="L88" s="57">
        <v>6512</v>
      </c>
    </row>
    <row r="89" spans="1:12" x14ac:dyDescent="0.25">
      <c r="A89" s="57" t="str">
        <f>Table2476[[#This Row],[Payment Standard]]</f>
        <v>Payment Standard</v>
      </c>
      <c r="B89" s="56">
        <v>10456</v>
      </c>
      <c r="C89" s="57">
        <v>1967</v>
      </c>
      <c r="D89" s="57">
        <v>2624</v>
      </c>
      <c r="E89" s="57">
        <v>2696</v>
      </c>
      <c r="F89" s="57">
        <v>3027</v>
      </c>
      <c r="G89" s="57">
        <v>3777</v>
      </c>
      <c r="H89" s="57">
        <v>4070</v>
      </c>
      <c r="I89" s="57">
        <v>4680</v>
      </c>
      <c r="J89" s="57">
        <v>5291</v>
      </c>
      <c r="K89" s="57">
        <v>5901</v>
      </c>
      <c r="L89" s="57">
        <v>6512</v>
      </c>
    </row>
    <row r="90" spans="1:12" x14ac:dyDescent="0.25">
      <c r="A90" s="57" t="str">
        <f>Table2476[[#This Row],[Payment Standard]]</f>
        <v>Payment Standard</v>
      </c>
      <c r="B90" s="56">
        <v>10457</v>
      </c>
      <c r="C90" s="57">
        <v>1967</v>
      </c>
      <c r="D90" s="57">
        <v>2624</v>
      </c>
      <c r="E90" s="57">
        <v>2696</v>
      </c>
      <c r="F90" s="57">
        <v>3027</v>
      </c>
      <c r="G90" s="57">
        <v>3777</v>
      </c>
      <c r="H90" s="57">
        <v>4070</v>
      </c>
      <c r="I90" s="57">
        <v>4680</v>
      </c>
      <c r="J90" s="57">
        <v>5291</v>
      </c>
      <c r="K90" s="57">
        <v>5901</v>
      </c>
      <c r="L90" s="57">
        <v>6512</v>
      </c>
    </row>
    <row r="91" spans="1:12" x14ac:dyDescent="0.25">
      <c r="A91" s="57" t="str">
        <f>Table2476[[#This Row],[Payment Standard]]</f>
        <v>Payment Standard</v>
      </c>
      <c r="B91" s="56">
        <v>10458</v>
      </c>
      <c r="C91" s="57">
        <v>1967</v>
      </c>
      <c r="D91" s="57">
        <v>2624</v>
      </c>
      <c r="E91" s="57">
        <v>2696</v>
      </c>
      <c r="F91" s="57">
        <v>3027</v>
      </c>
      <c r="G91" s="57">
        <v>3777</v>
      </c>
      <c r="H91" s="57">
        <v>4070</v>
      </c>
      <c r="I91" s="57">
        <v>4680</v>
      </c>
      <c r="J91" s="57">
        <v>5291</v>
      </c>
      <c r="K91" s="57">
        <v>5901</v>
      </c>
      <c r="L91" s="57">
        <v>6512</v>
      </c>
    </row>
    <row r="92" spans="1:12" x14ac:dyDescent="0.25">
      <c r="A92" s="57" t="str">
        <f>Table2476[[#This Row],[Payment Standard]]</f>
        <v>Payment Standard</v>
      </c>
      <c r="B92" s="56">
        <v>10459</v>
      </c>
      <c r="C92" s="57">
        <v>1967</v>
      </c>
      <c r="D92" s="57">
        <v>2624</v>
      </c>
      <c r="E92" s="57">
        <v>2696</v>
      </c>
      <c r="F92" s="57">
        <v>3027</v>
      </c>
      <c r="G92" s="57">
        <v>3777</v>
      </c>
      <c r="H92" s="57">
        <v>4070</v>
      </c>
      <c r="I92" s="57">
        <v>4680</v>
      </c>
      <c r="J92" s="57">
        <v>5291</v>
      </c>
      <c r="K92" s="57">
        <v>5901</v>
      </c>
      <c r="L92" s="57">
        <v>6512</v>
      </c>
    </row>
    <row r="93" spans="1:12" x14ac:dyDescent="0.25">
      <c r="A93" s="57" t="str">
        <f>Table2476[[#This Row],[Payment Standard]]</f>
        <v>Payment Standard</v>
      </c>
      <c r="B93" s="56">
        <v>10460</v>
      </c>
      <c r="C93" s="57">
        <v>1967</v>
      </c>
      <c r="D93" s="57">
        <v>2624</v>
      </c>
      <c r="E93" s="57">
        <v>2696</v>
      </c>
      <c r="F93" s="57">
        <v>3027</v>
      </c>
      <c r="G93" s="57">
        <v>3777</v>
      </c>
      <c r="H93" s="57">
        <v>4070</v>
      </c>
      <c r="I93" s="57">
        <v>4680</v>
      </c>
      <c r="J93" s="57">
        <v>5291</v>
      </c>
      <c r="K93" s="57">
        <v>5901</v>
      </c>
      <c r="L93" s="57">
        <v>6512</v>
      </c>
    </row>
    <row r="94" spans="1:12" x14ac:dyDescent="0.25">
      <c r="A94" s="57" t="str">
        <f>Table2476[[#This Row],[Payment Standard]]</f>
        <v>Exception Payment Standard</v>
      </c>
      <c r="B94" s="56">
        <v>10461</v>
      </c>
      <c r="C94" s="57">
        <v>2029</v>
      </c>
      <c r="D94" s="57">
        <v>2706</v>
      </c>
      <c r="E94" s="57">
        <v>2783</v>
      </c>
      <c r="F94" s="57">
        <v>3124</v>
      </c>
      <c r="G94" s="57">
        <v>3894</v>
      </c>
      <c r="H94" s="57">
        <v>4202</v>
      </c>
      <c r="I94" s="57">
        <v>4832</v>
      </c>
      <c r="J94" s="57">
        <v>5462</v>
      </c>
      <c r="K94" s="57">
        <v>6092</v>
      </c>
      <c r="L94" s="57">
        <v>6723</v>
      </c>
    </row>
    <row r="95" spans="1:12" x14ac:dyDescent="0.25">
      <c r="A95" s="57" t="str">
        <f>Table2476[[#This Row],[Payment Standard]]</f>
        <v>HPD Exception Payment Standard</v>
      </c>
      <c r="B95" s="56">
        <v>10462</v>
      </c>
      <c r="C95" s="57">
        <v>1967</v>
      </c>
      <c r="D95" s="57">
        <v>2624</v>
      </c>
      <c r="E95" s="57">
        <v>2696</v>
      </c>
      <c r="F95" s="57">
        <v>3027</v>
      </c>
      <c r="G95" s="57">
        <v>3777</v>
      </c>
      <c r="H95" s="57">
        <v>4070</v>
      </c>
      <c r="I95" s="57">
        <v>4680</v>
      </c>
      <c r="J95" s="57">
        <v>5291</v>
      </c>
      <c r="K95" s="57">
        <v>5901</v>
      </c>
      <c r="L95" s="57">
        <v>6512</v>
      </c>
    </row>
    <row r="96" spans="1:12" x14ac:dyDescent="0.25">
      <c r="A96" s="57" t="str">
        <f>Table2476[[#This Row],[Payment Standard]]</f>
        <v>HPD Exception Payment Standard</v>
      </c>
      <c r="B96" s="56">
        <v>10463</v>
      </c>
      <c r="C96" s="57">
        <v>1967</v>
      </c>
      <c r="D96" s="57">
        <v>2624</v>
      </c>
      <c r="E96" s="57">
        <v>2696</v>
      </c>
      <c r="F96" s="57">
        <v>3027</v>
      </c>
      <c r="G96" s="57">
        <v>3777</v>
      </c>
      <c r="H96" s="57">
        <v>4070</v>
      </c>
      <c r="I96" s="57">
        <v>4680</v>
      </c>
      <c r="J96" s="57">
        <v>5291</v>
      </c>
      <c r="K96" s="57">
        <v>5901</v>
      </c>
      <c r="L96" s="57">
        <v>6512</v>
      </c>
    </row>
    <row r="97" spans="1:12" x14ac:dyDescent="0.25">
      <c r="A97" s="57" t="str">
        <f>Table2476[[#This Row],[Payment Standard]]</f>
        <v>HPD Exception Payment Standard</v>
      </c>
      <c r="B97" s="56">
        <v>10464</v>
      </c>
      <c r="C97" s="57">
        <v>1967</v>
      </c>
      <c r="D97" s="57">
        <v>2624</v>
      </c>
      <c r="E97" s="57">
        <v>2696</v>
      </c>
      <c r="F97" s="57">
        <v>3027</v>
      </c>
      <c r="G97" s="57">
        <v>3777</v>
      </c>
      <c r="H97" s="57">
        <v>4070</v>
      </c>
      <c r="I97" s="57">
        <v>4680</v>
      </c>
      <c r="J97" s="57">
        <v>5291</v>
      </c>
      <c r="K97" s="57">
        <v>5901</v>
      </c>
      <c r="L97" s="57">
        <v>6512</v>
      </c>
    </row>
    <row r="98" spans="1:12" x14ac:dyDescent="0.25">
      <c r="A98" s="57" t="str">
        <f>Table2476[[#This Row],[Payment Standard]]</f>
        <v>Exception Payment Standard</v>
      </c>
      <c r="B98" s="56">
        <v>10465</v>
      </c>
      <c r="C98" s="57">
        <v>2013</v>
      </c>
      <c r="D98" s="57">
        <v>2684</v>
      </c>
      <c r="E98" s="57">
        <v>2761</v>
      </c>
      <c r="F98" s="57">
        <v>3102</v>
      </c>
      <c r="G98" s="57">
        <v>3872</v>
      </c>
      <c r="H98" s="57">
        <v>4169</v>
      </c>
      <c r="I98" s="57">
        <v>4794</v>
      </c>
      <c r="J98" s="57">
        <v>5419</v>
      </c>
      <c r="K98" s="57">
        <v>6045</v>
      </c>
      <c r="L98" s="57">
        <v>6670</v>
      </c>
    </row>
    <row r="99" spans="1:12" x14ac:dyDescent="0.25">
      <c r="A99" s="57" t="str">
        <f>Table2476[[#This Row],[Payment Standard]]</f>
        <v>Payment Standard</v>
      </c>
      <c r="B99" s="56">
        <v>10466</v>
      </c>
      <c r="C99" s="57">
        <v>1967</v>
      </c>
      <c r="D99" s="57">
        <v>2624</v>
      </c>
      <c r="E99" s="57">
        <v>2696</v>
      </c>
      <c r="F99" s="57">
        <v>3027</v>
      </c>
      <c r="G99" s="57">
        <v>3777</v>
      </c>
      <c r="H99" s="57">
        <v>4070</v>
      </c>
      <c r="I99" s="57">
        <v>4680</v>
      </c>
      <c r="J99" s="57">
        <v>5291</v>
      </c>
      <c r="K99" s="57">
        <v>5901</v>
      </c>
      <c r="L99" s="57">
        <v>6512</v>
      </c>
    </row>
    <row r="100" spans="1:12" x14ac:dyDescent="0.25">
      <c r="A100" s="57" t="str">
        <f>Table2476[[#This Row],[Payment Standard]]</f>
        <v>Payment Standard</v>
      </c>
      <c r="B100" s="56">
        <v>10467</v>
      </c>
      <c r="C100" s="57">
        <v>1967</v>
      </c>
      <c r="D100" s="57">
        <v>2624</v>
      </c>
      <c r="E100" s="57">
        <v>2696</v>
      </c>
      <c r="F100" s="57">
        <v>3027</v>
      </c>
      <c r="G100" s="57">
        <v>3777</v>
      </c>
      <c r="H100" s="57">
        <v>4070</v>
      </c>
      <c r="I100" s="57">
        <v>4680</v>
      </c>
      <c r="J100" s="57">
        <v>5291</v>
      </c>
      <c r="K100" s="57">
        <v>5901</v>
      </c>
      <c r="L100" s="57">
        <v>6512</v>
      </c>
    </row>
    <row r="101" spans="1:12" x14ac:dyDescent="0.25">
      <c r="A101" s="57" t="str">
        <f>Table2476[[#This Row],[Payment Standard]]</f>
        <v>Payment Standard</v>
      </c>
      <c r="B101" s="56">
        <v>10468</v>
      </c>
      <c r="C101" s="57">
        <v>1967</v>
      </c>
      <c r="D101" s="57">
        <v>2624</v>
      </c>
      <c r="E101" s="57">
        <v>2696</v>
      </c>
      <c r="F101" s="57">
        <v>3027</v>
      </c>
      <c r="G101" s="57">
        <v>3777</v>
      </c>
      <c r="H101" s="57">
        <v>4070</v>
      </c>
      <c r="I101" s="57">
        <v>4680</v>
      </c>
      <c r="J101" s="57">
        <v>5291</v>
      </c>
      <c r="K101" s="57">
        <v>5901</v>
      </c>
      <c r="L101" s="57">
        <v>6512</v>
      </c>
    </row>
    <row r="102" spans="1:12" x14ac:dyDescent="0.25">
      <c r="A102" s="57" t="str">
        <f>Table2476[[#This Row],[Payment Standard]]</f>
        <v>Payment Standard</v>
      </c>
      <c r="B102" s="56">
        <v>10469</v>
      </c>
      <c r="C102" s="57">
        <v>1967</v>
      </c>
      <c r="D102" s="57">
        <v>2624</v>
      </c>
      <c r="E102" s="57">
        <v>2696</v>
      </c>
      <c r="F102" s="57">
        <v>3027</v>
      </c>
      <c r="G102" s="57">
        <v>3777</v>
      </c>
      <c r="H102" s="57">
        <v>4070</v>
      </c>
      <c r="I102" s="57">
        <v>4680</v>
      </c>
      <c r="J102" s="57">
        <v>5291</v>
      </c>
      <c r="K102" s="57">
        <v>5901</v>
      </c>
      <c r="L102" s="57">
        <v>6512</v>
      </c>
    </row>
    <row r="103" spans="1:12" x14ac:dyDescent="0.25">
      <c r="A103" s="57" t="str">
        <f>Table2476[[#This Row],[Payment Standard]]</f>
        <v>Payment Standard</v>
      </c>
      <c r="B103" s="56">
        <v>10470</v>
      </c>
      <c r="C103" s="57">
        <v>1967</v>
      </c>
      <c r="D103" s="57">
        <v>2624</v>
      </c>
      <c r="E103" s="57">
        <v>2696</v>
      </c>
      <c r="F103" s="57">
        <v>3027</v>
      </c>
      <c r="G103" s="57">
        <v>3777</v>
      </c>
      <c r="H103" s="57">
        <v>4070</v>
      </c>
      <c r="I103" s="57">
        <v>4680</v>
      </c>
      <c r="J103" s="57">
        <v>5291</v>
      </c>
      <c r="K103" s="57">
        <v>5901</v>
      </c>
      <c r="L103" s="57">
        <v>6512</v>
      </c>
    </row>
    <row r="104" spans="1:12" x14ac:dyDescent="0.25">
      <c r="A104" s="57" t="str">
        <f>Table2476[[#This Row],[Payment Standard]]</f>
        <v>Exception Payment Standard</v>
      </c>
      <c r="B104" s="56">
        <v>10471</v>
      </c>
      <c r="C104" s="57">
        <v>2029</v>
      </c>
      <c r="D104" s="57">
        <v>2706</v>
      </c>
      <c r="E104" s="57">
        <v>2783</v>
      </c>
      <c r="F104" s="57">
        <v>3124</v>
      </c>
      <c r="G104" s="57">
        <v>3894</v>
      </c>
      <c r="H104" s="57">
        <v>4202</v>
      </c>
      <c r="I104" s="57">
        <v>4832</v>
      </c>
      <c r="J104" s="57">
        <v>5462</v>
      </c>
      <c r="K104" s="57">
        <v>6092</v>
      </c>
      <c r="L104" s="57">
        <v>6723</v>
      </c>
    </row>
    <row r="105" spans="1:12" x14ac:dyDescent="0.25">
      <c r="A105" s="57" t="str">
        <f>Table2476[[#This Row],[Payment Standard]]</f>
        <v>Payment Standard</v>
      </c>
      <c r="B105" s="56">
        <v>10472</v>
      </c>
      <c r="C105" s="57">
        <v>1967</v>
      </c>
      <c r="D105" s="57">
        <v>2624</v>
      </c>
      <c r="E105" s="57">
        <v>2696</v>
      </c>
      <c r="F105" s="57">
        <v>3027</v>
      </c>
      <c r="G105" s="57">
        <v>3777</v>
      </c>
      <c r="H105" s="57">
        <v>4070</v>
      </c>
      <c r="I105" s="57">
        <v>4680</v>
      </c>
      <c r="J105" s="57">
        <v>5291</v>
      </c>
      <c r="K105" s="57">
        <v>5901</v>
      </c>
      <c r="L105" s="57">
        <v>6512</v>
      </c>
    </row>
    <row r="106" spans="1:12" x14ac:dyDescent="0.25">
      <c r="A106" s="57" t="str">
        <f>Table2476[[#This Row],[Payment Standard]]</f>
        <v>Payment Standard</v>
      </c>
      <c r="B106" s="56">
        <v>10473</v>
      </c>
      <c r="C106" s="57">
        <v>1967</v>
      </c>
      <c r="D106" s="57">
        <v>2624</v>
      </c>
      <c r="E106" s="57">
        <v>2696</v>
      </c>
      <c r="F106" s="57">
        <v>3027</v>
      </c>
      <c r="G106" s="57">
        <v>3777</v>
      </c>
      <c r="H106" s="57">
        <v>4070</v>
      </c>
      <c r="I106" s="57">
        <v>4680</v>
      </c>
      <c r="J106" s="57">
        <v>5291</v>
      </c>
      <c r="K106" s="57">
        <v>5901</v>
      </c>
      <c r="L106" s="57">
        <v>6512</v>
      </c>
    </row>
    <row r="107" spans="1:12" x14ac:dyDescent="0.25">
      <c r="A107" s="57" t="str">
        <f>Table2476[[#This Row],[Payment Standard]]</f>
        <v>Payment Standard</v>
      </c>
      <c r="B107" s="56">
        <v>10474</v>
      </c>
      <c r="C107" s="57">
        <v>1967</v>
      </c>
      <c r="D107" s="57">
        <v>2624</v>
      </c>
      <c r="E107" s="57">
        <v>2696</v>
      </c>
      <c r="F107" s="57">
        <v>3027</v>
      </c>
      <c r="G107" s="57">
        <v>3777</v>
      </c>
      <c r="H107" s="57">
        <v>4070</v>
      </c>
      <c r="I107" s="57">
        <v>4680</v>
      </c>
      <c r="J107" s="57">
        <v>5291</v>
      </c>
      <c r="K107" s="57">
        <v>5901</v>
      </c>
      <c r="L107" s="57">
        <v>6512</v>
      </c>
    </row>
    <row r="108" spans="1:12" x14ac:dyDescent="0.25">
      <c r="A108" s="57" t="str">
        <f>Table2476[[#This Row],[Payment Standard]]</f>
        <v>Payment Standard</v>
      </c>
      <c r="B108" s="56">
        <v>10475</v>
      </c>
      <c r="C108" s="57">
        <v>1967</v>
      </c>
      <c r="D108" s="57">
        <v>2624</v>
      </c>
      <c r="E108" s="57">
        <v>2696</v>
      </c>
      <c r="F108" s="57">
        <v>3027</v>
      </c>
      <c r="G108" s="57">
        <v>3777</v>
      </c>
      <c r="H108" s="57">
        <v>4070</v>
      </c>
      <c r="I108" s="57">
        <v>4680</v>
      </c>
      <c r="J108" s="57">
        <v>5291</v>
      </c>
      <c r="K108" s="57">
        <v>5901</v>
      </c>
      <c r="L108" s="57">
        <v>6512</v>
      </c>
    </row>
    <row r="109" spans="1:12" x14ac:dyDescent="0.25">
      <c r="A109" s="57" t="str">
        <f>Table2476[[#This Row],[Payment Standard]]</f>
        <v>Payment Standard</v>
      </c>
      <c r="B109" s="56">
        <v>11001</v>
      </c>
      <c r="C109" s="57">
        <v>1967</v>
      </c>
      <c r="D109" s="57">
        <v>2624</v>
      </c>
      <c r="E109" s="57">
        <v>2696</v>
      </c>
      <c r="F109" s="57">
        <v>3027</v>
      </c>
      <c r="G109" s="57">
        <v>3777</v>
      </c>
      <c r="H109" s="57">
        <v>4070</v>
      </c>
      <c r="I109" s="57">
        <v>4680</v>
      </c>
      <c r="J109" s="57">
        <v>5291</v>
      </c>
      <c r="K109" s="57">
        <v>5901</v>
      </c>
      <c r="L109" s="57">
        <v>6512</v>
      </c>
    </row>
    <row r="110" spans="1:12" x14ac:dyDescent="0.25">
      <c r="A110" s="57" t="str">
        <f>Table2476[[#This Row],[Payment Standard]]</f>
        <v>Exception Payment Standard</v>
      </c>
      <c r="B110" s="56">
        <v>11004</v>
      </c>
      <c r="C110" s="57">
        <v>2013</v>
      </c>
      <c r="D110" s="57">
        <v>2684</v>
      </c>
      <c r="E110" s="57">
        <v>2761</v>
      </c>
      <c r="F110" s="57">
        <v>3102</v>
      </c>
      <c r="G110" s="57">
        <v>3872</v>
      </c>
      <c r="H110" s="57">
        <v>4169</v>
      </c>
      <c r="I110" s="57">
        <v>4794</v>
      </c>
      <c r="J110" s="57">
        <v>5419</v>
      </c>
      <c r="K110" s="57">
        <v>6045</v>
      </c>
      <c r="L110" s="57">
        <v>6670</v>
      </c>
    </row>
    <row r="111" spans="1:12" x14ac:dyDescent="0.25">
      <c r="A111" s="57" t="str">
        <f>Table2476[[#This Row],[Payment Standard]]</f>
        <v>Exception Payment Standard</v>
      </c>
      <c r="B111" s="56">
        <v>11005</v>
      </c>
      <c r="C111" s="57">
        <v>2953</v>
      </c>
      <c r="D111" s="57">
        <v>3938</v>
      </c>
      <c r="E111" s="57">
        <v>4048</v>
      </c>
      <c r="F111" s="57">
        <v>4543</v>
      </c>
      <c r="G111" s="57">
        <v>5665</v>
      </c>
      <c r="H111" s="57">
        <v>6105</v>
      </c>
      <c r="I111" s="57">
        <v>7020</v>
      </c>
      <c r="J111" s="57">
        <v>7936</v>
      </c>
      <c r="K111" s="57">
        <v>8852</v>
      </c>
      <c r="L111" s="57">
        <v>9768</v>
      </c>
    </row>
    <row r="112" spans="1:12" x14ac:dyDescent="0.25">
      <c r="A112" s="57" t="str">
        <f>Table2476[[#This Row],[Payment Standard]]</f>
        <v>Payment Standard</v>
      </c>
      <c r="B112" s="56">
        <v>11040</v>
      </c>
      <c r="C112" s="57">
        <v>1967</v>
      </c>
      <c r="D112" s="57">
        <v>2624</v>
      </c>
      <c r="E112" s="57">
        <v>2696</v>
      </c>
      <c r="F112" s="57">
        <v>3027</v>
      </c>
      <c r="G112" s="57">
        <v>3777</v>
      </c>
      <c r="H112" s="57">
        <v>4070</v>
      </c>
      <c r="I112" s="57">
        <v>4680</v>
      </c>
      <c r="J112" s="57">
        <v>5291</v>
      </c>
      <c r="K112" s="57">
        <v>5901</v>
      </c>
      <c r="L112" s="57">
        <v>6512</v>
      </c>
    </row>
    <row r="113" spans="1:12" x14ac:dyDescent="0.25">
      <c r="A113" s="57" t="str">
        <f>Table2476[[#This Row],[Payment Standard]]</f>
        <v>Exception Payment Standard</v>
      </c>
      <c r="B113" s="56">
        <v>11101</v>
      </c>
      <c r="C113" s="57">
        <v>2343</v>
      </c>
      <c r="D113" s="57">
        <v>3124</v>
      </c>
      <c r="E113" s="57">
        <v>3212</v>
      </c>
      <c r="F113" s="57">
        <v>3608</v>
      </c>
      <c r="G113" s="57">
        <v>4499</v>
      </c>
      <c r="H113" s="57">
        <v>4851</v>
      </c>
      <c r="I113" s="57">
        <v>5578</v>
      </c>
      <c r="J113" s="57">
        <v>6306</v>
      </c>
      <c r="K113" s="57">
        <v>7033</v>
      </c>
      <c r="L113" s="57">
        <v>7761</v>
      </c>
    </row>
    <row r="114" spans="1:12" x14ac:dyDescent="0.25">
      <c r="A114" s="57" t="str">
        <f>Table2476[[#This Row],[Payment Standard]]</f>
        <v>Exception Payment Standard</v>
      </c>
      <c r="B114" s="56">
        <v>11102</v>
      </c>
      <c r="C114" s="57">
        <v>2466</v>
      </c>
      <c r="D114" s="57">
        <v>3289</v>
      </c>
      <c r="E114" s="57">
        <v>3377</v>
      </c>
      <c r="F114" s="57">
        <v>3795</v>
      </c>
      <c r="G114" s="57">
        <v>4730</v>
      </c>
      <c r="H114" s="57">
        <v>5104</v>
      </c>
      <c r="I114" s="57">
        <v>5869</v>
      </c>
      <c r="J114" s="57">
        <v>6635</v>
      </c>
      <c r="K114" s="57">
        <v>7400</v>
      </c>
      <c r="L114" s="57">
        <v>8166</v>
      </c>
    </row>
    <row r="115" spans="1:12" x14ac:dyDescent="0.25">
      <c r="A115" s="57" t="str">
        <f>Table2476[[#This Row],[Payment Standard]]</f>
        <v>Exception Payment Standard</v>
      </c>
      <c r="B115" s="56">
        <v>11103</v>
      </c>
      <c r="C115" s="57">
        <v>2268</v>
      </c>
      <c r="D115" s="57">
        <v>3025</v>
      </c>
      <c r="E115" s="57">
        <v>3102</v>
      </c>
      <c r="F115" s="57">
        <v>3487</v>
      </c>
      <c r="G115" s="57">
        <v>4356</v>
      </c>
      <c r="H115" s="57">
        <v>4686</v>
      </c>
      <c r="I115" s="57">
        <v>5388</v>
      </c>
      <c r="J115" s="57">
        <v>6091</v>
      </c>
      <c r="K115" s="57">
        <v>6794</v>
      </c>
      <c r="L115" s="57">
        <v>7497</v>
      </c>
    </row>
    <row r="116" spans="1:12" x14ac:dyDescent="0.25">
      <c r="A116" s="57" t="str">
        <f>Table2476[[#This Row],[Payment Standard]]</f>
        <v>Exception Payment Standard</v>
      </c>
      <c r="B116" s="56">
        <v>11104</v>
      </c>
      <c r="C116" s="57">
        <v>2211</v>
      </c>
      <c r="D116" s="57">
        <v>2948</v>
      </c>
      <c r="E116" s="57">
        <v>3025</v>
      </c>
      <c r="F116" s="57">
        <v>3399</v>
      </c>
      <c r="G116" s="57">
        <v>4246</v>
      </c>
      <c r="H116" s="57">
        <v>4565</v>
      </c>
      <c r="I116" s="57">
        <v>5249</v>
      </c>
      <c r="J116" s="57">
        <v>5934</v>
      </c>
      <c r="K116" s="57">
        <v>6619</v>
      </c>
      <c r="L116" s="57">
        <v>7304</v>
      </c>
    </row>
    <row r="117" spans="1:12" x14ac:dyDescent="0.25">
      <c r="A117" s="57" t="str">
        <f>Table2476[[#This Row],[Payment Standard]]</f>
        <v>Exception Payment Standard</v>
      </c>
      <c r="B117" s="56">
        <v>11105</v>
      </c>
      <c r="C117" s="57">
        <v>2392</v>
      </c>
      <c r="D117" s="57">
        <v>3190</v>
      </c>
      <c r="E117" s="57">
        <v>3278</v>
      </c>
      <c r="F117" s="57">
        <v>3685</v>
      </c>
      <c r="G117" s="57">
        <v>4598</v>
      </c>
      <c r="H117" s="57">
        <v>4950</v>
      </c>
      <c r="I117" s="57">
        <v>5692</v>
      </c>
      <c r="J117" s="57">
        <v>6435</v>
      </c>
      <c r="K117" s="57">
        <v>7177</v>
      </c>
      <c r="L117" s="57">
        <v>7920</v>
      </c>
    </row>
    <row r="118" spans="1:12" x14ac:dyDescent="0.25">
      <c r="A118" s="57" t="str">
        <f>Table2476[[#This Row],[Payment Standard]]</f>
        <v>Exception Payment Standard</v>
      </c>
      <c r="B118" s="56">
        <v>11106</v>
      </c>
      <c r="C118" s="57">
        <v>2235</v>
      </c>
      <c r="D118" s="57">
        <v>2981</v>
      </c>
      <c r="E118" s="57">
        <v>3069</v>
      </c>
      <c r="F118" s="57">
        <v>3443</v>
      </c>
      <c r="G118" s="57">
        <v>4301</v>
      </c>
      <c r="H118" s="57">
        <v>4631</v>
      </c>
      <c r="I118" s="57">
        <v>5325</v>
      </c>
      <c r="J118" s="57">
        <v>6020</v>
      </c>
      <c r="K118" s="57">
        <v>6714</v>
      </c>
      <c r="L118" s="57">
        <v>7409</v>
      </c>
    </row>
    <row r="119" spans="1:12" x14ac:dyDescent="0.25">
      <c r="A119" s="57" t="str">
        <f>Table2476[[#This Row],[Payment Standard]]</f>
        <v>Exception Payment Standard</v>
      </c>
      <c r="B119" s="56">
        <v>11109</v>
      </c>
      <c r="C119" s="57">
        <v>2953</v>
      </c>
      <c r="D119" s="57">
        <v>3938</v>
      </c>
      <c r="E119" s="57">
        <v>4048</v>
      </c>
      <c r="F119" s="57">
        <v>4543</v>
      </c>
      <c r="G119" s="57">
        <v>5665</v>
      </c>
      <c r="H119" s="57">
        <v>6105</v>
      </c>
      <c r="I119" s="57">
        <v>7020</v>
      </c>
      <c r="J119" s="57">
        <v>7936</v>
      </c>
      <c r="K119" s="57">
        <v>8852</v>
      </c>
      <c r="L119" s="57">
        <v>9768</v>
      </c>
    </row>
    <row r="120" spans="1:12" x14ac:dyDescent="0.25">
      <c r="A120" s="57" t="str">
        <f>Table2476[[#This Row],[Payment Standard]]</f>
        <v>Exception Payment Standard</v>
      </c>
      <c r="B120" s="56">
        <v>11201</v>
      </c>
      <c r="C120" s="57">
        <v>2953</v>
      </c>
      <c r="D120" s="57">
        <v>3938</v>
      </c>
      <c r="E120" s="57">
        <v>4048</v>
      </c>
      <c r="F120" s="57">
        <v>4543</v>
      </c>
      <c r="G120" s="57">
        <v>5665</v>
      </c>
      <c r="H120" s="57">
        <v>6105</v>
      </c>
      <c r="I120" s="57">
        <v>7020</v>
      </c>
      <c r="J120" s="57">
        <v>7936</v>
      </c>
      <c r="K120" s="57">
        <v>8852</v>
      </c>
      <c r="L120" s="57">
        <v>9768</v>
      </c>
    </row>
    <row r="121" spans="1:12" x14ac:dyDescent="0.25">
      <c r="A121" s="57" t="str">
        <f>Table2476[[#This Row],[Payment Standard]]</f>
        <v>Payment Standard</v>
      </c>
      <c r="B121" s="56">
        <v>11203</v>
      </c>
      <c r="C121" s="57">
        <v>1967</v>
      </c>
      <c r="D121" s="57">
        <v>2624</v>
      </c>
      <c r="E121" s="57">
        <v>2696</v>
      </c>
      <c r="F121" s="57">
        <v>3027</v>
      </c>
      <c r="G121" s="57">
        <v>3777</v>
      </c>
      <c r="H121" s="57">
        <v>4070</v>
      </c>
      <c r="I121" s="57">
        <v>4680</v>
      </c>
      <c r="J121" s="57">
        <v>5291</v>
      </c>
      <c r="K121" s="57">
        <v>5901</v>
      </c>
      <c r="L121" s="57">
        <v>6512</v>
      </c>
    </row>
    <row r="122" spans="1:12" x14ac:dyDescent="0.25">
      <c r="A122" s="57" t="str">
        <f>Table2476[[#This Row],[Payment Standard]]</f>
        <v>HPD Exception Payment Standard</v>
      </c>
      <c r="B122" s="56">
        <v>11204</v>
      </c>
      <c r="C122" s="57">
        <v>1967</v>
      </c>
      <c r="D122" s="57">
        <v>2624</v>
      </c>
      <c r="E122" s="57">
        <v>2696</v>
      </c>
      <c r="F122" s="57">
        <v>3027</v>
      </c>
      <c r="G122" s="57">
        <v>3777</v>
      </c>
      <c r="H122" s="57">
        <v>4070</v>
      </c>
      <c r="I122" s="57">
        <v>4680</v>
      </c>
      <c r="J122" s="57">
        <v>5291</v>
      </c>
      <c r="K122" s="57">
        <v>5901</v>
      </c>
      <c r="L122" s="57">
        <v>6512</v>
      </c>
    </row>
    <row r="123" spans="1:12" x14ac:dyDescent="0.25">
      <c r="A123" s="57" t="str">
        <f>Table2476[[#This Row],[Payment Standard]]</f>
        <v>Exception Payment Standard</v>
      </c>
      <c r="B123" s="56">
        <v>11205</v>
      </c>
      <c r="C123" s="57">
        <v>2070</v>
      </c>
      <c r="D123" s="57">
        <v>2761</v>
      </c>
      <c r="E123" s="57">
        <v>2827</v>
      </c>
      <c r="F123" s="57">
        <v>3179</v>
      </c>
      <c r="G123" s="57">
        <v>3971</v>
      </c>
      <c r="H123" s="57">
        <v>4279</v>
      </c>
      <c r="I123" s="57">
        <v>4920</v>
      </c>
      <c r="J123" s="57">
        <v>5562</v>
      </c>
      <c r="K123" s="57">
        <v>6204</v>
      </c>
      <c r="L123" s="57">
        <v>6846</v>
      </c>
    </row>
    <row r="124" spans="1:12" x14ac:dyDescent="0.25">
      <c r="A124" s="57" t="str">
        <f>Table2476[[#This Row],[Payment Standard]]</f>
        <v>Payment Standard</v>
      </c>
      <c r="B124" s="56">
        <v>11206</v>
      </c>
      <c r="C124" s="57">
        <v>1967</v>
      </c>
      <c r="D124" s="57">
        <v>2624</v>
      </c>
      <c r="E124" s="57">
        <v>2696</v>
      </c>
      <c r="F124" s="57">
        <v>3027</v>
      </c>
      <c r="G124" s="57">
        <v>3777</v>
      </c>
      <c r="H124" s="57">
        <v>4070</v>
      </c>
      <c r="I124" s="57">
        <v>4680</v>
      </c>
      <c r="J124" s="57">
        <v>5291</v>
      </c>
      <c r="K124" s="57">
        <v>5901</v>
      </c>
      <c r="L124" s="57">
        <v>6512</v>
      </c>
    </row>
    <row r="125" spans="1:12" x14ac:dyDescent="0.25">
      <c r="A125" s="57" t="str">
        <f>Table2476[[#This Row],[Payment Standard]]</f>
        <v>Payment Standard</v>
      </c>
      <c r="B125" s="56">
        <v>11207</v>
      </c>
      <c r="C125" s="57">
        <v>1967</v>
      </c>
      <c r="D125" s="57">
        <v>2624</v>
      </c>
      <c r="E125" s="57">
        <v>2696</v>
      </c>
      <c r="F125" s="57">
        <v>3027</v>
      </c>
      <c r="G125" s="57">
        <v>3777</v>
      </c>
      <c r="H125" s="57">
        <v>4070</v>
      </c>
      <c r="I125" s="57">
        <v>4680</v>
      </c>
      <c r="J125" s="57">
        <v>5291</v>
      </c>
      <c r="K125" s="57">
        <v>5901</v>
      </c>
      <c r="L125" s="57">
        <v>6512</v>
      </c>
    </row>
    <row r="126" spans="1:12" x14ac:dyDescent="0.25">
      <c r="A126" s="57" t="str">
        <f>Table2476[[#This Row],[Payment Standard]]</f>
        <v>Payment Standard</v>
      </c>
      <c r="B126" s="56">
        <v>11208</v>
      </c>
      <c r="C126" s="57">
        <v>1967</v>
      </c>
      <c r="D126" s="57">
        <v>2624</v>
      </c>
      <c r="E126" s="57">
        <v>2696</v>
      </c>
      <c r="F126" s="57">
        <v>3027</v>
      </c>
      <c r="G126" s="57">
        <v>3777</v>
      </c>
      <c r="H126" s="57">
        <v>4070</v>
      </c>
      <c r="I126" s="57">
        <v>4680</v>
      </c>
      <c r="J126" s="57">
        <v>5291</v>
      </c>
      <c r="K126" s="57">
        <v>5901</v>
      </c>
      <c r="L126" s="57">
        <v>6512</v>
      </c>
    </row>
    <row r="127" spans="1:12" x14ac:dyDescent="0.25">
      <c r="A127" s="57" t="str">
        <f>Table2476[[#This Row],[Payment Standard]]</f>
        <v>Exception Payment Standard</v>
      </c>
      <c r="B127" s="56">
        <v>11209</v>
      </c>
      <c r="C127" s="57">
        <v>2120</v>
      </c>
      <c r="D127" s="57">
        <v>2827</v>
      </c>
      <c r="E127" s="57">
        <v>2915</v>
      </c>
      <c r="F127" s="57">
        <v>3267</v>
      </c>
      <c r="G127" s="57">
        <v>4081</v>
      </c>
      <c r="H127" s="57">
        <v>4389</v>
      </c>
      <c r="I127" s="57">
        <v>5047</v>
      </c>
      <c r="J127" s="57">
        <v>5705</v>
      </c>
      <c r="K127" s="57">
        <v>6364</v>
      </c>
      <c r="L127" s="57">
        <v>7022</v>
      </c>
    </row>
    <row r="128" spans="1:12" x14ac:dyDescent="0.25">
      <c r="A128" s="57" t="str">
        <f>Table2476[[#This Row],[Payment Standard]]</f>
        <v>Payment Standard</v>
      </c>
      <c r="B128" s="56">
        <v>11210</v>
      </c>
      <c r="C128" s="57">
        <v>1967</v>
      </c>
      <c r="D128" s="57">
        <v>2624</v>
      </c>
      <c r="E128" s="57">
        <v>2696</v>
      </c>
      <c r="F128" s="57">
        <v>3027</v>
      </c>
      <c r="G128" s="57">
        <v>3777</v>
      </c>
      <c r="H128" s="57">
        <v>4070</v>
      </c>
      <c r="I128" s="57">
        <v>4680</v>
      </c>
      <c r="J128" s="57">
        <v>5291</v>
      </c>
      <c r="K128" s="57">
        <v>5901</v>
      </c>
      <c r="L128" s="57">
        <v>6512</v>
      </c>
    </row>
    <row r="129" spans="1:12" x14ac:dyDescent="0.25">
      <c r="A129" s="57" t="str">
        <f>Table2476[[#This Row],[Payment Standard]]</f>
        <v>Exception Payment Standard</v>
      </c>
      <c r="B129" s="56">
        <v>11211</v>
      </c>
      <c r="C129" s="57">
        <v>2343</v>
      </c>
      <c r="D129" s="57">
        <v>3124</v>
      </c>
      <c r="E129" s="57">
        <v>3212</v>
      </c>
      <c r="F129" s="57">
        <v>3608</v>
      </c>
      <c r="G129" s="57">
        <v>4499</v>
      </c>
      <c r="H129" s="57">
        <v>4851</v>
      </c>
      <c r="I129" s="57">
        <v>5578</v>
      </c>
      <c r="J129" s="57">
        <v>6306</v>
      </c>
      <c r="K129" s="57">
        <v>7033</v>
      </c>
      <c r="L129" s="57">
        <v>7761</v>
      </c>
    </row>
    <row r="130" spans="1:12" x14ac:dyDescent="0.25">
      <c r="A130" s="57" t="str">
        <f>Table2476[[#This Row],[Payment Standard]]</f>
        <v>Payment Standard</v>
      </c>
      <c r="B130" s="56">
        <v>11212</v>
      </c>
      <c r="C130" s="57">
        <v>1967</v>
      </c>
      <c r="D130" s="57">
        <v>2624</v>
      </c>
      <c r="E130" s="57">
        <v>2696</v>
      </c>
      <c r="F130" s="57">
        <v>3027</v>
      </c>
      <c r="G130" s="57">
        <v>3777</v>
      </c>
      <c r="H130" s="57">
        <v>4070</v>
      </c>
      <c r="I130" s="57">
        <v>4680</v>
      </c>
      <c r="J130" s="57">
        <v>5291</v>
      </c>
      <c r="K130" s="57">
        <v>5901</v>
      </c>
      <c r="L130" s="57">
        <v>6512</v>
      </c>
    </row>
    <row r="131" spans="1:12" x14ac:dyDescent="0.25">
      <c r="A131" s="57" t="str">
        <f>Table2476[[#This Row],[Payment Standard]]</f>
        <v>Payment Standard</v>
      </c>
      <c r="B131" s="56">
        <v>11213</v>
      </c>
      <c r="C131" s="57">
        <v>1967</v>
      </c>
      <c r="D131" s="57">
        <v>2624</v>
      </c>
      <c r="E131" s="57">
        <v>2696</v>
      </c>
      <c r="F131" s="57">
        <v>3027</v>
      </c>
      <c r="G131" s="57">
        <v>3777</v>
      </c>
      <c r="H131" s="57">
        <v>4070</v>
      </c>
      <c r="I131" s="57">
        <v>4680</v>
      </c>
      <c r="J131" s="57">
        <v>5291</v>
      </c>
      <c r="K131" s="57">
        <v>5901</v>
      </c>
      <c r="L131" s="57">
        <v>6512</v>
      </c>
    </row>
    <row r="132" spans="1:12" x14ac:dyDescent="0.25">
      <c r="A132" s="57" t="str">
        <f>Table2476[[#This Row],[Payment Standard]]</f>
        <v>HPD Exception Payment Standard</v>
      </c>
      <c r="B132" s="56">
        <v>11214</v>
      </c>
      <c r="C132" s="57">
        <v>1967</v>
      </c>
      <c r="D132" s="57">
        <v>2624</v>
      </c>
      <c r="E132" s="57">
        <v>2696</v>
      </c>
      <c r="F132" s="57">
        <v>3027</v>
      </c>
      <c r="G132" s="57">
        <v>3777</v>
      </c>
      <c r="H132" s="57">
        <v>4070</v>
      </c>
      <c r="I132" s="57">
        <v>4680</v>
      </c>
      <c r="J132" s="57">
        <v>5291</v>
      </c>
      <c r="K132" s="57">
        <v>5901</v>
      </c>
      <c r="L132" s="57">
        <v>6512</v>
      </c>
    </row>
    <row r="133" spans="1:12" x14ac:dyDescent="0.25">
      <c r="A133" s="57" t="str">
        <f>Table2476[[#This Row],[Payment Standard]]</f>
        <v>Exception Payment Standard</v>
      </c>
      <c r="B133" s="56">
        <v>11215</v>
      </c>
      <c r="C133" s="57">
        <v>2953</v>
      </c>
      <c r="D133" s="57">
        <v>3938</v>
      </c>
      <c r="E133" s="57">
        <v>4048</v>
      </c>
      <c r="F133" s="57">
        <v>4543</v>
      </c>
      <c r="G133" s="57">
        <v>5665</v>
      </c>
      <c r="H133" s="57">
        <v>6105</v>
      </c>
      <c r="I133" s="57">
        <v>7020</v>
      </c>
      <c r="J133" s="57">
        <v>7936</v>
      </c>
      <c r="K133" s="57">
        <v>8852</v>
      </c>
      <c r="L133" s="57">
        <v>9768</v>
      </c>
    </row>
    <row r="134" spans="1:12" x14ac:dyDescent="0.25">
      <c r="A134" s="57" t="str">
        <f>Table2476[[#This Row],[Payment Standard]]</f>
        <v>Payment Standard</v>
      </c>
      <c r="B134" s="56">
        <v>11216</v>
      </c>
      <c r="C134" s="57">
        <v>1967</v>
      </c>
      <c r="D134" s="57">
        <v>2624</v>
      </c>
      <c r="E134" s="57">
        <v>2696</v>
      </c>
      <c r="F134" s="57">
        <v>3027</v>
      </c>
      <c r="G134" s="57">
        <v>3777</v>
      </c>
      <c r="H134" s="57">
        <v>4070</v>
      </c>
      <c r="I134" s="57">
        <v>4680</v>
      </c>
      <c r="J134" s="57">
        <v>5291</v>
      </c>
      <c r="K134" s="57">
        <v>5901</v>
      </c>
      <c r="L134" s="57">
        <v>6512</v>
      </c>
    </row>
    <row r="135" spans="1:12" x14ac:dyDescent="0.25">
      <c r="A135" s="57" t="str">
        <f>Table2476[[#This Row],[Payment Standard]]</f>
        <v>Exception Payment Standard</v>
      </c>
      <c r="B135" s="56">
        <v>11217</v>
      </c>
      <c r="C135" s="57">
        <v>2953</v>
      </c>
      <c r="D135" s="57">
        <v>3938</v>
      </c>
      <c r="E135" s="57">
        <v>4048</v>
      </c>
      <c r="F135" s="57">
        <v>4543</v>
      </c>
      <c r="G135" s="57">
        <v>5665</v>
      </c>
      <c r="H135" s="57">
        <v>6105</v>
      </c>
      <c r="I135" s="57">
        <v>7020</v>
      </c>
      <c r="J135" s="57">
        <v>7936</v>
      </c>
      <c r="K135" s="57">
        <v>8852</v>
      </c>
      <c r="L135" s="57">
        <v>9768</v>
      </c>
    </row>
    <row r="136" spans="1:12" x14ac:dyDescent="0.25">
      <c r="A136" s="57" t="str">
        <f>Table2476[[#This Row],[Payment Standard]]</f>
        <v>Exception Payment Standard</v>
      </c>
      <c r="B136" s="56">
        <v>11218</v>
      </c>
      <c r="C136" s="57">
        <v>2087</v>
      </c>
      <c r="D136" s="57">
        <v>2783</v>
      </c>
      <c r="E136" s="57">
        <v>2860</v>
      </c>
      <c r="F136" s="57">
        <v>3212</v>
      </c>
      <c r="G136" s="57">
        <v>4004</v>
      </c>
      <c r="H136" s="57">
        <v>4323</v>
      </c>
      <c r="I136" s="57">
        <v>4971</v>
      </c>
      <c r="J136" s="57">
        <v>5619</v>
      </c>
      <c r="K136" s="57">
        <v>6268</v>
      </c>
      <c r="L136" s="57">
        <v>6916</v>
      </c>
    </row>
    <row r="137" spans="1:12" x14ac:dyDescent="0.25">
      <c r="A137" s="57" t="str">
        <f>Table2476[[#This Row],[Payment Standard]]</f>
        <v>HPD Exception Payment Standard</v>
      </c>
      <c r="B137" s="56">
        <v>11219</v>
      </c>
      <c r="C137" s="57">
        <v>1967</v>
      </c>
      <c r="D137" s="57">
        <v>2624</v>
      </c>
      <c r="E137" s="57">
        <v>2696</v>
      </c>
      <c r="F137" s="57">
        <v>3027</v>
      </c>
      <c r="G137" s="57">
        <v>3777</v>
      </c>
      <c r="H137" s="57">
        <v>4070</v>
      </c>
      <c r="I137" s="57">
        <v>4680</v>
      </c>
      <c r="J137" s="57">
        <v>5291</v>
      </c>
      <c r="K137" s="57">
        <v>5901</v>
      </c>
      <c r="L137" s="57">
        <v>6512</v>
      </c>
    </row>
    <row r="138" spans="1:12" x14ac:dyDescent="0.25">
      <c r="A138" s="57" t="str">
        <f>Table2476[[#This Row],[Payment Standard]]</f>
        <v>HPD Exception Payment Standard</v>
      </c>
      <c r="B138" s="56">
        <v>11220</v>
      </c>
      <c r="C138" s="57">
        <v>1967</v>
      </c>
      <c r="D138" s="57">
        <v>2624</v>
      </c>
      <c r="E138" s="57">
        <v>2696</v>
      </c>
      <c r="F138" s="57">
        <v>3027</v>
      </c>
      <c r="G138" s="57">
        <v>3777</v>
      </c>
      <c r="H138" s="57">
        <v>4070</v>
      </c>
      <c r="I138" s="57">
        <v>4680</v>
      </c>
      <c r="J138" s="57">
        <v>5291</v>
      </c>
      <c r="K138" s="57">
        <v>5901</v>
      </c>
      <c r="L138" s="57">
        <v>6512</v>
      </c>
    </row>
    <row r="139" spans="1:12" x14ac:dyDescent="0.25">
      <c r="A139" s="57" t="str">
        <f>Table2476[[#This Row],[Payment Standard]]</f>
        <v>Payment Standard</v>
      </c>
      <c r="B139" s="56">
        <v>11221</v>
      </c>
      <c r="C139" s="57">
        <v>1967</v>
      </c>
      <c r="D139" s="57">
        <v>2624</v>
      </c>
      <c r="E139" s="57">
        <v>2696</v>
      </c>
      <c r="F139" s="57">
        <v>3027</v>
      </c>
      <c r="G139" s="57">
        <v>3777</v>
      </c>
      <c r="H139" s="57">
        <v>4070</v>
      </c>
      <c r="I139" s="57">
        <v>4680</v>
      </c>
      <c r="J139" s="57">
        <v>5291</v>
      </c>
      <c r="K139" s="57">
        <v>5901</v>
      </c>
      <c r="L139" s="57">
        <v>6512</v>
      </c>
    </row>
    <row r="140" spans="1:12" x14ac:dyDescent="0.25">
      <c r="A140" s="57" t="str">
        <f>Table2476[[#This Row],[Payment Standard]]</f>
        <v>Exception Payment Standard</v>
      </c>
      <c r="B140" s="56">
        <v>11222</v>
      </c>
      <c r="C140" s="57">
        <v>2516</v>
      </c>
      <c r="D140" s="57">
        <v>3355</v>
      </c>
      <c r="E140" s="57">
        <v>3454</v>
      </c>
      <c r="F140" s="57">
        <v>3872</v>
      </c>
      <c r="G140" s="57">
        <v>4829</v>
      </c>
      <c r="H140" s="57">
        <v>5203</v>
      </c>
      <c r="I140" s="57">
        <v>5983</v>
      </c>
      <c r="J140" s="57">
        <v>6763</v>
      </c>
      <c r="K140" s="57">
        <v>7544</v>
      </c>
      <c r="L140" s="57">
        <v>8324</v>
      </c>
    </row>
    <row r="141" spans="1:12" x14ac:dyDescent="0.25">
      <c r="A141" s="57" t="str">
        <f>Table2476[[#This Row],[Payment Standard]]</f>
        <v>HPD Exception Payment Standard</v>
      </c>
      <c r="B141" s="56">
        <v>11223</v>
      </c>
      <c r="C141" s="57">
        <v>1967</v>
      </c>
      <c r="D141" s="57">
        <v>2624</v>
      </c>
      <c r="E141" s="57">
        <v>2696</v>
      </c>
      <c r="F141" s="57">
        <v>3027</v>
      </c>
      <c r="G141" s="57">
        <v>3777</v>
      </c>
      <c r="H141" s="57">
        <v>4070</v>
      </c>
      <c r="I141" s="57">
        <v>4680</v>
      </c>
      <c r="J141" s="57">
        <v>5291</v>
      </c>
      <c r="K141" s="57">
        <v>5901</v>
      </c>
      <c r="L141" s="57">
        <v>6512</v>
      </c>
    </row>
    <row r="142" spans="1:12" x14ac:dyDescent="0.25">
      <c r="A142" s="57" t="str">
        <f>Table2476[[#This Row],[Payment Standard]]</f>
        <v>HPD Exception Payment Standard</v>
      </c>
      <c r="B142" s="56">
        <v>11224</v>
      </c>
      <c r="C142" s="57">
        <v>1967</v>
      </c>
      <c r="D142" s="57">
        <v>2624</v>
      </c>
      <c r="E142" s="57">
        <v>2696</v>
      </c>
      <c r="F142" s="57">
        <v>3027</v>
      </c>
      <c r="G142" s="57">
        <v>3777</v>
      </c>
      <c r="H142" s="57">
        <v>4070</v>
      </c>
      <c r="I142" s="57">
        <v>4680</v>
      </c>
      <c r="J142" s="57">
        <v>5291</v>
      </c>
      <c r="K142" s="57">
        <v>5901</v>
      </c>
      <c r="L142" s="57">
        <v>6512</v>
      </c>
    </row>
    <row r="143" spans="1:12" x14ac:dyDescent="0.25">
      <c r="A143" s="57" t="str">
        <f>Table2476[[#This Row],[Payment Standard]]</f>
        <v>Payment Standard</v>
      </c>
      <c r="B143" s="56">
        <v>11225</v>
      </c>
      <c r="C143" s="57">
        <v>1967</v>
      </c>
      <c r="D143" s="57">
        <v>2624</v>
      </c>
      <c r="E143" s="57">
        <v>2696</v>
      </c>
      <c r="F143" s="57">
        <v>3027</v>
      </c>
      <c r="G143" s="57">
        <v>3777</v>
      </c>
      <c r="H143" s="57">
        <v>4070</v>
      </c>
      <c r="I143" s="57">
        <v>4680</v>
      </c>
      <c r="J143" s="57">
        <v>5291</v>
      </c>
      <c r="K143" s="57">
        <v>5901</v>
      </c>
      <c r="L143" s="57">
        <v>6512</v>
      </c>
    </row>
    <row r="144" spans="1:12" x14ac:dyDescent="0.25">
      <c r="A144" s="57" t="str">
        <f>Table2476[[#This Row],[Payment Standard]]</f>
        <v>Payment Standard</v>
      </c>
      <c r="B144" s="56">
        <v>11226</v>
      </c>
      <c r="C144" s="57">
        <v>1967</v>
      </c>
      <c r="D144" s="57">
        <v>2624</v>
      </c>
      <c r="E144" s="57">
        <v>2696</v>
      </c>
      <c r="F144" s="57">
        <v>3027</v>
      </c>
      <c r="G144" s="57">
        <v>3777</v>
      </c>
      <c r="H144" s="57">
        <v>4070</v>
      </c>
      <c r="I144" s="57">
        <v>4680</v>
      </c>
      <c r="J144" s="57">
        <v>5291</v>
      </c>
      <c r="K144" s="57">
        <v>5901</v>
      </c>
      <c r="L144" s="57">
        <v>6512</v>
      </c>
    </row>
    <row r="145" spans="1:12" x14ac:dyDescent="0.25">
      <c r="A145" s="57" t="str">
        <f>Table2476[[#This Row],[Payment Standard]]</f>
        <v>HPD Exception Payment Standard</v>
      </c>
      <c r="B145" s="56">
        <v>11228</v>
      </c>
      <c r="C145" s="57">
        <v>1967</v>
      </c>
      <c r="D145" s="57">
        <v>2624</v>
      </c>
      <c r="E145" s="57">
        <v>2696</v>
      </c>
      <c r="F145" s="57">
        <v>3027</v>
      </c>
      <c r="G145" s="57">
        <v>3777</v>
      </c>
      <c r="H145" s="57">
        <v>4070</v>
      </c>
      <c r="I145" s="57">
        <v>4680</v>
      </c>
      <c r="J145" s="57">
        <v>5291</v>
      </c>
      <c r="K145" s="57">
        <v>5901</v>
      </c>
      <c r="L145" s="57">
        <v>6512</v>
      </c>
    </row>
    <row r="146" spans="1:12" x14ac:dyDescent="0.25">
      <c r="A146" s="57" t="str">
        <f>Table2476[[#This Row],[Payment Standard]]</f>
        <v>HPD Exception Payment Standard</v>
      </c>
      <c r="B146" s="56">
        <v>11229</v>
      </c>
      <c r="C146" s="57">
        <v>1967</v>
      </c>
      <c r="D146" s="57">
        <v>2624</v>
      </c>
      <c r="E146" s="57">
        <v>2696</v>
      </c>
      <c r="F146" s="57">
        <v>3027</v>
      </c>
      <c r="G146" s="57">
        <v>3777</v>
      </c>
      <c r="H146" s="57">
        <v>4070</v>
      </c>
      <c r="I146" s="57">
        <v>4680</v>
      </c>
      <c r="J146" s="57">
        <v>5291</v>
      </c>
      <c r="K146" s="57">
        <v>5901</v>
      </c>
      <c r="L146" s="57">
        <v>6512</v>
      </c>
    </row>
    <row r="147" spans="1:12" x14ac:dyDescent="0.25">
      <c r="A147" s="57" t="str">
        <f>Table2476[[#This Row],[Payment Standard]]</f>
        <v>HPD Exception Payment Standard</v>
      </c>
      <c r="B147" s="56">
        <v>11230</v>
      </c>
      <c r="C147" s="57">
        <v>1967</v>
      </c>
      <c r="D147" s="57">
        <v>2624</v>
      </c>
      <c r="E147" s="57">
        <v>2696</v>
      </c>
      <c r="F147" s="57">
        <v>3027</v>
      </c>
      <c r="G147" s="57">
        <v>3777</v>
      </c>
      <c r="H147" s="57">
        <v>4070</v>
      </c>
      <c r="I147" s="57">
        <v>4680</v>
      </c>
      <c r="J147" s="57">
        <v>5291</v>
      </c>
      <c r="K147" s="57">
        <v>5901</v>
      </c>
      <c r="L147" s="57">
        <v>6512</v>
      </c>
    </row>
    <row r="148" spans="1:12" x14ac:dyDescent="0.25">
      <c r="A148" s="57" t="str">
        <f>Table2476[[#This Row],[Payment Standard]]</f>
        <v>Exception Payment Standard</v>
      </c>
      <c r="B148" s="56">
        <v>11231</v>
      </c>
      <c r="C148" s="57">
        <v>2747</v>
      </c>
      <c r="D148" s="57">
        <v>3663</v>
      </c>
      <c r="E148" s="57">
        <v>3762</v>
      </c>
      <c r="F148" s="57">
        <v>4224</v>
      </c>
      <c r="G148" s="57">
        <v>5269</v>
      </c>
      <c r="H148" s="57">
        <v>5676</v>
      </c>
      <c r="I148" s="57">
        <v>6527</v>
      </c>
      <c r="J148" s="57">
        <v>7378</v>
      </c>
      <c r="K148" s="57">
        <v>8230</v>
      </c>
      <c r="L148" s="57">
        <v>9081</v>
      </c>
    </row>
    <row r="149" spans="1:12" x14ac:dyDescent="0.25">
      <c r="A149" s="57" t="str">
        <f>Table2476[[#This Row],[Payment Standard]]</f>
        <v>HPD Exception Payment Standard</v>
      </c>
      <c r="B149" s="56">
        <v>11232</v>
      </c>
      <c r="C149" s="57">
        <v>1967</v>
      </c>
      <c r="D149" s="57">
        <v>2624</v>
      </c>
      <c r="E149" s="57">
        <v>2696</v>
      </c>
      <c r="F149" s="57">
        <v>3027</v>
      </c>
      <c r="G149" s="57">
        <v>3777</v>
      </c>
      <c r="H149" s="57">
        <v>4070</v>
      </c>
      <c r="I149" s="57">
        <v>4680</v>
      </c>
      <c r="J149" s="57">
        <v>5291</v>
      </c>
      <c r="K149" s="57">
        <v>5901</v>
      </c>
      <c r="L149" s="57">
        <v>6512</v>
      </c>
    </row>
    <row r="150" spans="1:12" x14ac:dyDescent="0.25">
      <c r="A150" s="57" t="str">
        <f>Table2476[[#This Row],[Payment Standard]]</f>
        <v>Payment Standard</v>
      </c>
      <c r="B150" s="56">
        <v>11233</v>
      </c>
      <c r="C150" s="57">
        <v>1967</v>
      </c>
      <c r="D150" s="57">
        <v>2624</v>
      </c>
      <c r="E150" s="57">
        <v>2696</v>
      </c>
      <c r="F150" s="57">
        <v>3027</v>
      </c>
      <c r="G150" s="57">
        <v>3777</v>
      </c>
      <c r="H150" s="57">
        <v>4070</v>
      </c>
      <c r="I150" s="57">
        <v>4680</v>
      </c>
      <c r="J150" s="57">
        <v>5291</v>
      </c>
      <c r="K150" s="57">
        <v>5901</v>
      </c>
      <c r="L150" s="57">
        <v>6512</v>
      </c>
    </row>
    <row r="151" spans="1:12" x14ac:dyDescent="0.25">
      <c r="A151" s="57" t="str">
        <f>Table2476[[#This Row],[Payment Standard]]</f>
        <v>HPD Exception Payment Standard</v>
      </c>
      <c r="B151" s="56">
        <v>11234</v>
      </c>
      <c r="C151" s="57">
        <v>1967</v>
      </c>
      <c r="D151" s="57">
        <v>2624</v>
      </c>
      <c r="E151" s="57">
        <v>2696</v>
      </c>
      <c r="F151" s="57">
        <v>3027</v>
      </c>
      <c r="G151" s="57">
        <v>3777</v>
      </c>
      <c r="H151" s="57">
        <v>4070</v>
      </c>
      <c r="I151" s="57">
        <v>4680</v>
      </c>
      <c r="J151" s="57">
        <v>5291</v>
      </c>
      <c r="K151" s="57">
        <v>5901</v>
      </c>
      <c r="L151" s="57">
        <v>6512</v>
      </c>
    </row>
    <row r="152" spans="1:12" x14ac:dyDescent="0.25">
      <c r="A152" s="57" t="str">
        <f>Table2476[[#This Row],[Payment Standard]]</f>
        <v>HPD Exception Payment Standard</v>
      </c>
      <c r="B152" s="56">
        <v>11235</v>
      </c>
      <c r="C152" s="57">
        <v>1967</v>
      </c>
      <c r="D152" s="57">
        <v>2624</v>
      </c>
      <c r="E152" s="57">
        <v>2696</v>
      </c>
      <c r="F152" s="57">
        <v>3027</v>
      </c>
      <c r="G152" s="57">
        <v>3777</v>
      </c>
      <c r="H152" s="57">
        <v>4070</v>
      </c>
      <c r="I152" s="57">
        <v>4680</v>
      </c>
      <c r="J152" s="57">
        <v>5291</v>
      </c>
      <c r="K152" s="57">
        <v>5901</v>
      </c>
      <c r="L152" s="57">
        <v>6512</v>
      </c>
    </row>
    <row r="153" spans="1:12" x14ac:dyDescent="0.25">
      <c r="A153" s="57" t="str">
        <f>Table2476[[#This Row],[Payment Standard]]</f>
        <v>Payment Standard</v>
      </c>
      <c r="B153" s="56">
        <v>11236</v>
      </c>
      <c r="C153" s="57">
        <v>1967</v>
      </c>
      <c r="D153" s="57">
        <v>2624</v>
      </c>
      <c r="E153" s="57">
        <v>2696</v>
      </c>
      <c r="F153" s="57">
        <v>3027</v>
      </c>
      <c r="G153" s="57">
        <v>3777</v>
      </c>
      <c r="H153" s="57">
        <v>4070</v>
      </c>
      <c r="I153" s="57">
        <v>4680</v>
      </c>
      <c r="J153" s="57">
        <v>5291</v>
      </c>
      <c r="K153" s="57">
        <v>5901</v>
      </c>
      <c r="L153" s="57">
        <v>6512</v>
      </c>
    </row>
    <row r="154" spans="1:12" x14ac:dyDescent="0.25">
      <c r="A154" s="57" t="str">
        <f>Table2476[[#This Row],[Payment Standard]]</f>
        <v>Payment Standard</v>
      </c>
      <c r="B154" s="56">
        <v>11237</v>
      </c>
      <c r="C154" s="57">
        <v>1967</v>
      </c>
      <c r="D154" s="57">
        <v>2624</v>
      </c>
      <c r="E154" s="57">
        <v>2696</v>
      </c>
      <c r="F154" s="57">
        <v>3027</v>
      </c>
      <c r="G154" s="57">
        <v>3777</v>
      </c>
      <c r="H154" s="57">
        <v>4070</v>
      </c>
      <c r="I154" s="57">
        <v>4680</v>
      </c>
      <c r="J154" s="57">
        <v>5291</v>
      </c>
      <c r="K154" s="57">
        <v>5901</v>
      </c>
      <c r="L154" s="57">
        <v>6512</v>
      </c>
    </row>
    <row r="155" spans="1:12" x14ac:dyDescent="0.25">
      <c r="A155" s="57" t="str">
        <f>Table2476[[#This Row],[Payment Standard]]</f>
        <v>Exception Payment Standard</v>
      </c>
      <c r="B155" s="56">
        <v>11238</v>
      </c>
      <c r="C155" s="57">
        <v>2458</v>
      </c>
      <c r="D155" s="57">
        <v>3278</v>
      </c>
      <c r="E155" s="57">
        <v>3366</v>
      </c>
      <c r="F155" s="57">
        <v>3784</v>
      </c>
      <c r="G155" s="57">
        <v>4719</v>
      </c>
      <c r="H155" s="57">
        <v>5082</v>
      </c>
      <c r="I155" s="57">
        <v>5844</v>
      </c>
      <c r="J155" s="57">
        <v>6606</v>
      </c>
      <c r="K155" s="57">
        <v>7368</v>
      </c>
      <c r="L155" s="57">
        <v>8131</v>
      </c>
    </row>
    <row r="156" spans="1:12" x14ac:dyDescent="0.25">
      <c r="A156" s="57" t="str">
        <f>Table2476[[#This Row],[Payment Standard]]</f>
        <v>Payment Standard</v>
      </c>
      <c r="B156" s="56">
        <v>11239</v>
      </c>
      <c r="C156" s="57">
        <v>1967</v>
      </c>
      <c r="D156" s="57">
        <v>2624</v>
      </c>
      <c r="E156" s="57">
        <v>2696</v>
      </c>
      <c r="F156" s="57">
        <v>3027</v>
      </c>
      <c r="G156" s="57">
        <v>3777</v>
      </c>
      <c r="H156" s="57">
        <v>4070</v>
      </c>
      <c r="I156" s="57">
        <v>4680</v>
      </c>
      <c r="J156" s="57">
        <v>5291</v>
      </c>
      <c r="K156" s="57">
        <v>5901</v>
      </c>
      <c r="L156" s="57">
        <v>6512</v>
      </c>
    </row>
    <row r="157" spans="1:12" x14ac:dyDescent="0.25">
      <c r="A157" s="57" t="str">
        <f>Table2476[[#This Row],[Payment Standard]]</f>
        <v>HPD Exception Payment Standard</v>
      </c>
      <c r="B157" s="56">
        <v>11249</v>
      </c>
      <c r="C157" s="57">
        <v>1967</v>
      </c>
      <c r="D157" s="57">
        <v>2624</v>
      </c>
      <c r="E157" s="57">
        <v>2696</v>
      </c>
      <c r="F157" s="57">
        <v>3027</v>
      </c>
      <c r="G157" s="57">
        <v>3777</v>
      </c>
      <c r="H157" s="57">
        <v>4070</v>
      </c>
      <c r="I157" s="57">
        <v>4680</v>
      </c>
      <c r="J157" s="57">
        <v>5291</v>
      </c>
      <c r="K157" s="57">
        <v>5901</v>
      </c>
      <c r="L157" s="57">
        <v>6512</v>
      </c>
    </row>
    <row r="158" spans="1:12" x14ac:dyDescent="0.25">
      <c r="A158" s="57" t="str">
        <f>Table2476[[#This Row],[Payment Standard]]</f>
        <v>Exception Payment Standard</v>
      </c>
      <c r="B158" s="56">
        <v>11351</v>
      </c>
      <c r="C158" s="57">
        <v>2013</v>
      </c>
      <c r="D158" s="57">
        <v>2684</v>
      </c>
      <c r="E158" s="57">
        <v>2761</v>
      </c>
      <c r="F158" s="57">
        <v>3102</v>
      </c>
      <c r="G158" s="57">
        <v>3872</v>
      </c>
      <c r="H158" s="57">
        <v>4169</v>
      </c>
      <c r="I158" s="57">
        <v>4794</v>
      </c>
      <c r="J158" s="57">
        <v>5419</v>
      </c>
      <c r="K158" s="57">
        <v>6045</v>
      </c>
      <c r="L158" s="57">
        <v>6670</v>
      </c>
    </row>
    <row r="159" spans="1:12" x14ac:dyDescent="0.25">
      <c r="A159" s="57" t="str">
        <f>Table2476[[#This Row],[Payment Standard]]</f>
        <v>Exception Payment Standard</v>
      </c>
      <c r="B159" s="56">
        <v>11354</v>
      </c>
      <c r="C159" s="57">
        <v>1971</v>
      </c>
      <c r="D159" s="57">
        <v>2629</v>
      </c>
      <c r="E159" s="57">
        <v>2706</v>
      </c>
      <c r="F159" s="57">
        <v>3036</v>
      </c>
      <c r="G159" s="57">
        <v>3784</v>
      </c>
      <c r="H159" s="57">
        <v>4081</v>
      </c>
      <c r="I159" s="57">
        <v>4693</v>
      </c>
      <c r="J159" s="57">
        <v>5305</v>
      </c>
      <c r="K159" s="57">
        <v>5917</v>
      </c>
      <c r="L159" s="57">
        <v>6529</v>
      </c>
    </row>
    <row r="160" spans="1:12" x14ac:dyDescent="0.25">
      <c r="A160" s="57" t="str">
        <f>Table2476[[#This Row],[Payment Standard]]</f>
        <v>HPD Exception Payment Standard</v>
      </c>
      <c r="B160" s="56">
        <v>11355</v>
      </c>
      <c r="C160" s="57">
        <v>1967</v>
      </c>
      <c r="D160" s="57">
        <v>2624</v>
      </c>
      <c r="E160" s="57">
        <v>2696</v>
      </c>
      <c r="F160" s="57">
        <v>3027</v>
      </c>
      <c r="G160" s="57">
        <v>3777</v>
      </c>
      <c r="H160" s="57">
        <v>4070</v>
      </c>
      <c r="I160" s="57">
        <v>4680</v>
      </c>
      <c r="J160" s="57">
        <v>5291</v>
      </c>
      <c r="K160" s="57">
        <v>5901</v>
      </c>
      <c r="L160" s="57">
        <v>6512</v>
      </c>
    </row>
    <row r="161" spans="1:12" x14ac:dyDescent="0.25">
      <c r="A161" s="57" t="str">
        <f>Table2476[[#This Row],[Payment Standard]]</f>
        <v>Exception Payment Standard</v>
      </c>
      <c r="B161" s="56">
        <v>11356</v>
      </c>
      <c r="C161" s="57">
        <v>2169</v>
      </c>
      <c r="D161" s="57">
        <v>2893</v>
      </c>
      <c r="E161" s="57">
        <v>2970</v>
      </c>
      <c r="F161" s="57">
        <v>3333</v>
      </c>
      <c r="G161" s="57">
        <v>4158</v>
      </c>
      <c r="H161" s="57">
        <v>4477</v>
      </c>
      <c r="I161" s="57">
        <v>5148</v>
      </c>
      <c r="J161" s="57">
        <v>5820</v>
      </c>
      <c r="K161" s="57">
        <v>6491</v>
      </c>
      <c r="L161" s="57">
        <v>7163</v>
      </c>
    </row>
    <row r="162" spans="1:12" x14ac:dyDescent="0.25">
      <c r="A162" s="57" t="str">
        <f>Table2476[[#This Row],[Payment Standard]]</f>
        <v>Exception Payment Standard</v>
      </c>
      <c r="B162" s="56">
        <v>11357</v>
      </c>
      <c r="C162" s="57">
        <v>2227</v>
      </c>
      <c r="D162" s="57">
        <v>2970</v>
      </c>
      <c r="E162" s="57">
        <v>3047</v>
      </c>
      <c r="F162" s="57">
        <v>3421</v>
      </c>
      <c r="G162" s="57">
        <v>4268</v>
      </c>
      <c r="H162" s="57">
        <v>4598</v>
      </c>
      <c r="I162" s="57">
        <v>5287</v>
      </c>
      <c r="J162" s="57">
        <v>5977</v>
      </c>
      <c r="K162" s="57">
        <v>6667</v>
      </c>
      <c r="L162" s="57">
        <v>7356</v>
      </c>
    </row>
    <row r="163" spans="1:12" x14ac:dyDescent="0.25">
      <c r="A163" s="57" t="str">
        <f>Table2476[[#This Row],[Payment Standard]]</f>
        <v>Exception Payment Standard</v>
      </c>
      <c r="B163" s="56">
        <v>11358</v>
      </c>
      <c r="C163" s="57">
        <v>2079</v>
      </c>
      <c r="D163" s="57">
        <v>2772</v>
      </c>
      <c r="E163" s="57">
        <v>2849</v>
      </c>
      <c r="F163" s="57">
        <v>3201</v>
      </c>
      <c r="G163" s="57">
        <v>3993</v>
      </c>
      <c r="H163" s="57">
        <v>4301</v>
      </c>
      <c r="I163" s="57">
        <v>4946</v>
      </c>
      <c r="J163" s="57">
        <v>5591</v>
      </c>
      <c r="K163" s="57">
        <v>6236</v>
      </c>
      <c r="L163" s="57">
        <v>6881</v>
      </c>
    </row>
    <row r="164" spans="1:12" x14ac:dyDescent="0.25">
      <c r="A164" s="57" t="str">
        <f>Table2476[[#This Row],[Payment Standard]]</f>
        <v>Exception Payment Standard</v>
      </c>
      <c r="B164" s="56">
        <v>11359</v>
      </c>
      <c r="C164" s="57">
        <v>2013</v>
      </c>
      <c r="D164" s="57">
        <v>2684</v>
      </c>
      <c r="E164" s="57">
        <v>2761</v>
      </c>
      <c r="F164" s="57">
        <v>3102</v>
      </c>
      <c r="G164" s="57">
        <v>3872</v>
      </c>
      <c r="H164" s="57">
        <v>4169</v>
      </c>
      <c r="I164" s="57">
        <v>4794</v>
      </c>
      <c r="J164" s="57">
        <v>5419</v>
      </c>
      <c r="K164" s="57">
        <v>6045</v>
      </c>
      <c r="L164" s="57">
        <v>6670</v>
      </c>
    </row>
    <row r="165" spans="1:12" x14ac:dyDescent="0.25">
      <c r="A165" s="57" t="str">
        <f>Table2476[[#This Row],[Payment Standard]]</f>
        <v>Exception Payment Standard</v>
      </c>
      <c r="B165" s="56">
        <v>11360</v>
      </c>
      <c r="C165" s="57">
        <v>2565</v>
      </c>
      <c r="D165" s="57">
        <v>3421</v>
      </c>
      <c r="E165" s="57">
        <v>3520</v>
      </c>
      <c r="F165" s="57">
        <v>3949</v>
      </c>
      <c r="G165" s="57">
        <v>4928</v>
      </c>
      <c r="H165" s="57">
        <v>5313</v>
      </c>
      <c r="I165" s="57">
        <v>6109</v>
      </c>
      <c r="J165" s="57">
        <v>6906</v>
      </c>
      <c r="K165" s="57">
        <v>7703</v>
      </c>
      <c r="L165" s="57">
        <v>8500</v>
      </c>
    </row>
    <row r="166" spans="1:12" x14ac:dyDescent="0.25">
      <c r="A166" s="57" t="str">
        <f>Table2476[[#This Row],[Payment Standard]]</f>
        <v>Exception Payment Standard</v>
      </c>
      <c r="B166" s="56">
        <v>11361</v>
      </c>
      <c r="C166" s="57">
        <v>2334</v>
      </c>
      <c r="D166" s="57">
        <v>3113</v>
      </c>
      <c r="E166" s="57">
        <v>3190</v>
      </c>
      <c r="F166" s="57">
        <v>3586</v>
      </c>
      <c r="G166" s="57">
        <v>4477</v>
      </c>
      <c r="H166" s="57">
        <v>4818</v>
      </c>
      <c r="I166" s="57">
        <v>5540</v>
      </c>
      <c r="J166" s="57">
        <v>6263</v>
      </c>
      <c r="K166" s="57">
        <v>6986</v>
      </c>
      <c r="L166" s="57">
        <v>7708</v>
      </c>
    </row>
    <row r="167" spans="1:12" x14ac:dyDescent="0.25">
      <c r="A167" s="57" t="str">
        <f>Table2476[[#This Row],[Payment Standard]]</f>
        <v>Exception Payment Standard</v>
      </c>
      <c r="B167" s="56">
        <v>11362</v>
      </c>
      <c r="C167" s="57">
        <v>2433</v>
      </c>
      <c r="D167" s="57">
        <v>3245</v>
      </c>
      <c r="E167" s="57">
        <v>3333</v>
      </c>
      <c r="F167" s="57">
        <v>3740</v>
      </c>
      <c r="G167" s="57">
        <v>4664</v>
      </c>
      <c r="H167" s="57">
        <v>5027</v>
      </c>
      <c r="I167" s="57">
        <v>5781</v>
      </c>
      <c r="J167" s="57">
        <v>6535</v>
      </c>
      <c r="K167" s="57">
        <v>7289</v>
      </c>
      <c r="L167" s="57">
        <v>8043</v>
      </c>
    </row>
    <row r="168" spans="1:12" x14ac:dyDescent="0.25">
      <c r="A168" s="57" t="str">
        <f>Table2476[[#This Row],[Payment Standard]]</f>
        <v>Exception Payment Standard</v>
      </c>
      <c r="B168" s="56">
        <v>11363</v>
      </c>
      <c r="C168" s="57">
        <v>2557</v>
      </c>
      <c r="D168" s="57">
        <v>3410</v>
      </c>
      <c r="E168" s="57">
        <v>3509</v>
      </c>
      <c r="F168" s="57">
        <v>3938</v>
      </c>
      <c r="G168" s="57">
        <v>4917</v>
      </c>
      <c r="H168" s="57">
        <v>5291</v>
      </c>
      <c r="I168" s="57">
        <v>6084</v>
      </c>
      <c r="J168" s="57">
        <v>6878</v>
      </c>
      <c r="K168" s="57">
        <v>7671</v>
      </c>
      <c r="L168" s="57">
        <v>8465</v>
      </c>
    </row>
    <row r="169" spans="1:12" x14ac:dyDescent="0.25">
      <c r="A169" s="57" t="str">
        <f>Table2476[[#This Row],[Payment Standard]]</f>
        <v>Exception Payment Standard</v>
      </c>
      <c r="B169" s="56">
        <v>11364</v>
      </c>
      <c r="C169" s="57">
        <v>2268</v>
      </c>
      <c r="D169" s="57">
        <v>3025</v>
      </c>
      <c r="E169" s="57">
        <v>3102</v>
      </c>
      <c r="F169" s="57">
        <v>3487</v>
      </c>
      <c r="G169" s="57">
        <v>4356</v>
      </c>
      <c r="H169" s="57">
        <v>4686</v>
      </c>
      <c r="I169" s="57">
        <v>5388</v>
      </c>
      <c r="J169" s="57">
        <v>6091</v>
      </c>
      <c r="K169" s="57">
        <v>6794</v>
      </c>
      <c r="L169" s="57">
        <v>7497</v>
      </c>
    </row>
    <row r="170" spans="1:12" x14ac:dyDescent="0.25">
      <c r="A170" s="57" t="str">
        <f>Table2476[[#This Row],[Payment Standard]]</f>
        <v>HPD Exception Payment Standard</v>
      </c>
      <c r="B170" s="56">
        <v>11365</v>
      </c>
      <c r="C170" s="57">
        <v>1967</v>
      </c>
      <c r="D170" s="57">
        <v>2624</v>
      </c>
      <c r="E170" s="57">
        <v>2696</v>
      </c>
      <c r="F170" s="57">
        <v>3027</v>
      </c>
      <c r="G170" s="57">
        <v>3777</v>
      </c>
      <c r="H170" s="57">
        <v>4070</v>
      </c>
      <c r="I170" s="57">
        <v>4680</v>
      </c>
      <c r="J170" s="57">
        <v>5291</v>
      </c>
      <c r="K170" s="57">
        <v>5901</v>
      </c>
      <c r="L170" s="57">
        <v>6512</v>
      </c>
    </row>
    <row r="171" spans="1:12" x14ac:dyDescent="0.25">
      <c r="A171" s="57" t="str">
        <f>Table2476[[#This Row],[Payment Standard]]</f>
        <v>Exception Payment Standard</v>
      </c>
      <c r="B171" s="56">
        <v>11366</v>
      </c>
      <c r="C171" s="57">
        <v>2103</v>
      </c>
      <c r="D171" s="57">
        <v>2805</v>
      </c>
      <c r="E171" s="57">
        <v>2882</v>
      </c>
      <c r="F171" s="57">
        <v>3234</v>
      </c>
      <c r="G171" s="57">
        <v>4037</v>
      </c>
      <c r="H171" s="57">
        <v>4345</v>
      </c>
      <c r="I171" s="57">
        <v>4996</v>
      </c>
      <c r="J171" s="57">
        <v>5648</v>
      </c>
      <c r="K171" s="57">
        <v>6300</v>
      </c>
      <c r="L171" s="57">
        <v>6952</v>
      </c>
    </row>
    <row r="172" spans="1:12" x14ac:dyDescent="0.25">
      <c r="A172" s="57" t="str">
        <f>Table2476[[#This Row],[Payment Standard]]</f>
        <v>HPD Exception Payment Standard</v>
      </c>
      <c r="B172" s="56">
        <v>11367</v>
      </c>
      <c r="C172" s="57">
        <v>1967</v>
      </c>
      <c r="D172" s="57">
        <v>2624</v>
      </c>
      <c r="E172" s="57">
        <v>2696</v>
      </c>
      <c r="F172" s="57">
        <v>3027</v>
      </c>
      <c r="G172" s="57">
        <v>3777</v>
      </c>
      <c r="H172" s="57">
        <v>4070</v>
      </c>
      <c r="I172" s="57">
        <v>4680</v>
      </c>
      <c r="J172" s="57">
        <v>5291</v>
      </c>
      <c r="K172" s="57">
        <v>5901</v>
      </c>
      <c r="L172" s="57">
        <v>6512</v>
      </c>
    </row>
    <row r="173" spans="1:12" x14ac:dyDescent="0.25">
      <c r="A173" s="57" t="str">
        <f>Table2476[[#This Row],[Payment Standard]]</f>
        <v>Payment Standard</v>
      </c>
      <c r="B173" s="56">
        <v>11368</v>
      </c>
      <c r="C173" s="57">
        <v>1967</v>
      </c>
      <c r="D173" s="57">
        <v>2624</v>
      </c>
      <c r="E173" s="57">
        <v>2696</v>
      </c>
      <c r="F173" s="57">
        <v>3027</v>
      </c>
      <c r="G173" s="57">
        <v>3777</v>
      </c>
      <c r="H173" s="57">
        <v>4070</v>
      </c>
      <c r="I173" s="57">
        <v>4680</v>
      </c>
      <c r="J173" s="57">
        <v>5291</v>
      </c>
      <c r="K173" s="57">
        <v>5901</v>
      </c>
      <c r="L173" s="57">
        <v>6512</v>
      </c>
    </row>
    <row r="174" spans="1:12" x14ac:dyDescent="0.25">
      <c r="A174" s="57" t="str">
        <f>Table2476[[#This Row],[Payment Standard]]</f>
        <v>Payment Standard</v>
      </c>
      <c r="B174" s="56">
        <v>11369</v>
      </c>
      <c r="C174" s="57">
        <v>1967</v>
      </c>
      <c r="D174" s="57">
        <v>2624</v>
      </c>
      <c r="E174" s="57">
        <v>2696</v>
      </c>
      <c r="F174" s="57">
        <v>3027</v>
      </c>
      <c r="G174" s="57">
        <v>3777</v>
      </c>
      <c r="H174" s="57">
        <v>4070</v>
      </c>
      <c r="I174" s="57">
        <v>4680</v>
      </c>
      <c r="J174" s="57">
        <v>5291</v>
      </c>
      <c r="K174" s="57">
        <v>5901</v>
      </c>
      <c r="L174" s="57">
        <v>6512</v>
      </c>
    </row>
    <row r="175" spans="1:12" x14ac:dyDescent="0.25">
      <c r="A175" s="57" t="str">
        <f>Table2476[[#This Row],[Payment Standard]]</f>
        <v>Payment Standard</v>
      </c>
      <c r="B175" s="56">
        <v>11370</v>
      </c>
      <c r="C175" s="57">
        <v>1967</v>
      </c>
      <c r="D175" s="57">
        <v>2624</v>
      </c>
      <c r="E175" s="57">
        <v>2696</v>
      </c>
      <c r="F175" s="57">
        <v>3027</v>
      </c>
      <c r="G175" s="57">
        <v>3777</v>
      </c>
      <c r="H175" s="57">
        <v>4070</v>
      </c>
      <c r="I175" s="57">
        <v>4680</v>
      </c>
      <c r="J175" s="57">
        <v>5291</v>
      </c>
      <c r="K175" s="57">
        <v>5901</v>
      </c>
      <c r="L175" s="57">
        <v>6512</v>
      </c>
    </row>
    <row r="176" spans="1:12" x14ac:dyDescent="0.25">
      <c r="A176" s="57" t="str">
        <f>Table2476[[#This Row],[Payment Standard]]</f>
        <v>Payment Standard</v>
      </c>
      <c r="B176" s="56">
        <v>11371</v>
      </c>
      <c r="C176" s="57">
        <v>1967</v>
      </c>
      <c r="D176" s="57">
        <v>2624</v>
      </c>
      <c r="E176" s="57">
        <v>2696</v>
      </c>
      <c r="F176" s="57">
        <v>3027</v>
      </c>
      <c r="G176" s="57">
        <v>3777</v>
      </c>
      <c r="H176" s="57">
        <v>4070</v>
      </c>
      <c r="I176" s="57">
        <v>4680</v>
      </c>
      <c r="J176" s="57">
        <v>5291</v>
      </c>
      <c r="K176" s="57">
        <v>5901</v>
      </c>
      <c r="L176" s="57">
        <v>6512</v>
      </c>
    </row>
    <row r="177" spans="1:12" x14ac:dyDescent="0.25">
      <c r="A177" s="57" t="str">
        <f>Table2476[[#This Row],[Payment Standard]]</f>
        <v>Payment Standard</v>
      </c>
      <c r="B177" s="56">
        <v>11372</v>
      </c>
      <c r="C177" s="57">
        <v>1967</v>
      </c>
      <c r="D177" s="57">
        <v>2624</v>
      </c>
      <c r="E177" s="57">
        <v>2696</v>
      </c>
      <c r="F177" s="57">
        <v>3027</v>
      </c>
      <c r="G177" s="57">
        <v>3777</v>
      </c>
      <c r="H177" s="57">
        <v>4070</v>
      </c>
      <c r="I177" s="57">
        <v>4680</v>
      </c>
      <c r="J177" s="57">
        <v>5291</v>
      </c>
      <c r="K177" s="57">
        <v>5901</v>
      </c>
      <c r="L177" s="57">
        <v>6512</v>
      </c>
    </row>
    <row r="178" spans="1:12" x14ac:dyDescent="0.25">
      <c r="A178" s="57" t="str">
        <f>Table2476[[#This Row],[Payment Standard]]</f>
        <v>Exception Payment Standard</v>
      </c>
      <c r="B178" s="56">
        <v>11373</v>
      </c>
      <c r="C178" s="57">
        <v>2062</v>
      </c>
      <c r="D178" s="57">
        <v>2750</v>
      </c>
      <c r="E178" s="57">
        <v>2827</v>
      </c>
      <c r="F178" s="57">
        <v>3168</v>
      </c>
      <c r="G178" s="57">
        <v>3949</v>
      </c>
      <c r="H178" s="57">
        <v>4257</v>
      </c>
      <c r="I178" s="57">
        <v>4895</v>
      </c>
      <c r="J178" s="57">
        <v>5534</v>
      </c>
      <c r="K178" s="57">
        <v>6172</v>
      </c>
      <c r="L178" s="57">
        <v>6811</v>
      </c>
    </row>
    <row r="179" spans="1:12" x14ac:dyDescent="0.25">
      <c r="A179" s="57" t="str">
        <f>Table2476[[#This Row],[Payment Standard]]</f>
        <v>Exception Payment Standard</v>
      </c>
      <c r="B179" s="56">
        <v>11374</v>
      </c>
      <c r="C179" s="57">
        <v>2359</v>
      </c>
      <c r="D179" s="57">
        <v>3146</v>
      </c>
      <c r="E179" s="57">
        <v>3234</v>
      </c>
      <c r="F179" s="57">
        <v>3630</v>
      </c>
      <c r="G179" s="57">
        <v>4532</v>
      </c>
      <c r="H179" s="57">
        <v>4884</v>
      </c>
      <c r="I179" s="57">
        <v>5616</v>
      </c>
      <c r="J179" s="57">
        <v>6349</v>
      </c>
      <c r="K179" s="57">
        <v>7081</v>
      </c>
      <c r="L179" s="57">
        <v>7814</v>
      </c>
    </row>
    <row r="180" spans="1:12" x14ac:dyDescent="0.25">
      <c r="A180" s="57" t="str">
        <f>Table2476[[#This Row],[Payment Standard]]</f>
        <v>Exception Payment Standard</v>
      </c>
      <c r="B180" s="56">
        <v>11375</v>
      </c>
      <c r="C180" s="57">
        <v>2417</v>
      </c>
      <c r="D180" s="57">
        <v>3223</v>
      </c>
      <c r="E180" s="57">
        <v>3311</v>
      </c>
      <c r="F180" s="57">
        <v>3718</v>
      </c>
      <c r="G180" s="57">
        <v>4642</v>
      </c>
      <c r="H180" s="57">
        <v>4994</v>
      </c>
      <c r="I180" s="57">
        <v>5743</v>
      </c>
      <c r="J180" s="57">
        <v>6492</v>
      </c>
      <c r="K180" s="57">
        <v>7241</v>
      </c>
      <c r="L180" s="57">
        <v>7990</v>
      </c>
    </row>
    <row r="181" spans="1:12" x14ac:dyDescent="0.25">
      <c r="A181" s="57" t="str">
        <f>Table2476[[#This Row],[Payment Standard]]</f>
        <v>Exception Payment Standard</v>
      </c>
      <c r="B181" s="56">
        <v>11377</v>
      </c>
      <c r="C181" s="57">
        <v>2062</v>
      </c>
      <c r="D181" s="57">
        <v>2750</v>
      </c>
      <c r="E181" s="57">
        <v>2827</v>
      </c>
      <c r="F181" s="57">
        <v>3168</v>
      </c>
      <c r="G181" s="57">
        <v>3949</v>
      </c>
      <c r="H181" s="57">
        <v>4257</v>
      </c>
      <c r="I181" s="57">
        <v>4895</v>
      </c>
      <c r="J181" s="57">
        <v>5534</v>
      </c>
      <c r="K181" s="57">
        <v>6172</v>
      </c>
      <c r="L181" s="57">
        <v>6811</v>
      </c>
    </row>
    <row r="182" spans="1:12" x14ac:dyDescent="0.25">
      <c r="A182" s="57" t="str">
        <f>Table2476[[#This Row],[Payment Standard]]</f>
        <v>Exception Payment Standard</v>
      </c>
      <c r="B182" s="56">
        <v>11378</v>
      </c>
      <c r="C182" s="57">
        <v>2046</v>
      </c>
      <c r="D182" s="57">
        <v>2728</v>
      </c>
      <c r="E182" s="57">
        <v>2805</v>
      </c>
      <c r="F182" s="57">
        <v>3146</v>
      </c>
      <c r="G182" s="57">
        <v>3927</v>
      </c>
      <c r="H182" s="57">
        <v>4235</v>
      </c>
      <c r="I182" s="57">
        <v>4870</v>
      </c>
      <c r="J182" s="57">
        <v>5505</v>
      </c>
      <c r="K182" s="57">
        <v>6140</v>
      </c>
      <c r="L182" s="57">
        <v>6776</v>
      </c>
    </row>
    <row r="183" spans="1:12" x14ac:dyDescent="0.25">
      <c r="A183" s="57" t="str">
        <f>Table2476[[#This Row],[Payment Standard]]</f>
        <v>Exception Payment Standard</v>
      </c>
      <c r="B183" s="56">
        <v>11379</v>
      </c>
      <c r="C183" s="57">
        <v>2103</v>
      </c>
      <c r="D183" s="57">
        <v>2805</v>
      </c>
      <c r="E183" s="57">
        <v>2882</v>
      </c>
      <c r="F183" s="57">
        <v>3234</v>
      </c>
      <c r="G183" s="57">
        <v>4037</v>
      </c>
      <c r="H183" s="57">
        <v>4345</v>
      </c>
      <c r="I183" s="57">
        <v>4996</v>
      </c>
      <c r="J183" s="57">
        <v>5648</v>
      </c>
      <c r="K183" s="57">
        <v>6300</v>
      </c>
      <c r="L183" s="57">
        <v>6952</v>
      </c>
    </row>
    <row r="184" spans="1:12" x14ac:dyDescent="0.25">
      <c r="A184" s="57" t="str">
        <f>Table2476[[#This Row],[Payment Standard]]</f>
        <v>Payment Standard</v>
      </c>
      <c r="B184" s="56">
        <v>11385</v>
      </c>
      <c r="C184" s="57">
        <v>1967</v>
      </c>
      <c r="D184" s="57">
        <v>2624</v>
      </c>
      <c r="E184" s="57">
        <v>2696</v>
      </c>
      <c r="F184" s="57">
        <v>3027</v>
      </c>
      <c r="G184" s="57">
        <v>3777</v>
      </c>
      <c r="H184" s="57">
        <v>4070</v>
      </c>
      <c r="I184" s="57">
        <v>4680</v>
      </c>
      <c r="J184" s="57">
        <v>5291</v>
      </c>
      <c r="K184" s="57">
        <v>5901</v>
      </c>
      <c r="L184" s="57">
        <v>6512</v>
      </c>
    </row>
    <row r="185" spans="1:12" x14ac:dyDescent="0.25">
      <c r="A185" s="57" t="str">
        <f>Table2476[[#This Row],[Payment Standard]]</f>
        <v>HPD Exception Payment Standard</v>
      </c>
      <c r="B185" s="56">
        <v>11411</v>
      </c>
      <c r="C185" s="57">
        <v>1967</v>
      </c>
      <c r="D185" s="57">
        <v>2624</v>
      </c>
      <c r="E185" s="57">
        <v>2696</v>
      </c>
      <c r="F185" s="57">
        <v>3027</v>
      </c>
      <c r="G185" s="57">
        <v>3777</v>
      </c>
      <c r="H185" s="57">
        <v>4070</v>
      </c>
      <c r="I185" s="57">
        <v>4680</v>
      </c>
      <c r="J185" s="57">
        <v>5291</v>
      </c>
      <c r="K185" s="57">
        <v>5901</v>
      </c>
      <c r="L185" s="57">
        <v>6512</v>
      </c>
    </row>
    <row r="186" spans="1:12" x14ac:dyDescent="0.25">
      <c r="A186" s="57" t="str">
        <f>Table2476[[#This Row],[Payment Standard]]</f>
        <v>HPD Exception Payment Standard</v>
      </c>
      <c r="B186" s="56">
        <v>11412</v>
      </c>
      <c r="C186" s="57">
        <v>1967</v>
      </c>
      <c r="D186" s="57">
        <v>2624</v>
      </c>
      <c r="E186" s="57">
        <v>2696</v>
      </c>
      <c r="F186" s="57">
        <v>3027</v>
      </c>
      <c r="G186" s="57">
        <v>3777</v>
      </c>
      <c r="H186" s="57">
        <v>4070</v>
      </c>
      <c r="I186" s="57">
        <v>4680</v>
      </c>
      <c r="J186" s="57">
        <v>5291</v>
      </c>
      <c r="K186" s="57">
        <v>5901</v>
      </c>
      <c r="L186" s="57">
        <v>6512</v>
      </c>
    </row>
    <row r="187" spans="1:12" x14ac:dyDescent="0.25">
      <c r="A187" s="57" t="str">
        <f>Table2476[[#This Row],[Payment Standard]]</f>
        <v>HPD Exception Payment Standard</v>
      </c>
      <c r="B187" s="56">
        <v>11413</v>
      </c>
      <c r="C187" s="57">
        <v>1967</v>
      </c>
      <c r="D187" s="57">
        <v>2624</v>
      </c>
      <c r="E187" s="57">
        <v>2696</v>
      </c>
      <c r="F187" s="57">
        <v>3027</v>
      </c>
      <c r="G187" s="57">
        <v>3777</v>
      </c>
      <c r="H187" s="57">
        <v>4070</v>
      </c>
      <c r="I187" s="57">
        <v>4680</v>
      </c>
      <c r="J187" s="57">
        <v>5291</v>
      </c>
      <c r="K187" s="57">
        <v>5901</v>
      </c>
      <c r="L187" s="57">
        <v>6512</v>
      </c>
    </row>
    <row r="188" spans="1:12" x14ac:dyDescent="0.25">
      <c r="A188" s="57" t="str">
        <f>Table2476[[#This Row],[Payment Standard]]</f>
        <v>Exception Payment Standard</v>
      </c>
      <c r="B188" s="56">
        <v>11414</v>
      </c>
      <c r="C188" s="57">
        <v>2029</v>
      </c>
      <c r="D188" s="57">
        <v>2706</v>
      </c>
      <c r="E188" s="57">
        <v>2783</v>
      </c>
      <c r="F188" s="57">
        <v>3124</v>
      </c>
      <c r="G188" s="57">
        <v>3894</v>
      </c>
      <c r="H188" s="57">
        <v>4202</v>
      </c>
      <c r="I188" s="57">
        <v>4832</v>
      </c>
      <c r="J188" s="57">
        <v>5462</v>
      </c>
      <c r="K188" s="57">
        <v>6092</v>
      </c>
      <c r="L188" s="57">
        <v>6723</v>
      </c>
    </row>
    <row r="189" spans="1:12" x14ac:dyDescent="0.25">
      <c r="A189" s="57" t="str">
        <f>Table2476[[#This Row],[Payment Standard]]</f>
        <v>Exception Payment Standard</v>
      </c>
      <c r="B189" s="56">
        <v>11415</v>
      </c>
      <c r="C189" s="57">
        <v>2128</v>
      </c>
      <c r="D189" s="57">
        <v>2838</v>
      </c>
      <c r="E189" s="57">
        <v>2915</v>
      </c>
      <c r="F189" s="57">
        <v>3278</v>
      </c>
      <c r="G189" s="57">
        <v>4092</v>
      </c>
      <c r="H189" s="57">
        <v>4411</v>
      </c>
      <c r="I189" s="57">
        <v>5072</v>
      </c>
      <c r="J189" s="57">
        <v>5734</v>
      </c>
      <c r="K189" s="57">
        <v>6395</v>
      </c>
      <c r="L189" s="57">
        <v>7057</v>
      </c>
    </row>
    <row r="190" spans="1:12" x14ac:dyDescent="0.25">
      <c r="A190" s="57" t="str">
        <f>Table2476[[#This Row],[Payment Standard]]</f>
        <v>Payment Standard</v>
      </c>
      <c r="B190" s="56">
        <v>11416</v>
      </c>
      <c r="C190" s="57">
        <v>1967</v>
      </c>
      <c r="D190" s="57">
        <v>2624</v>
      </c>
      <c r="E190" s="57">
        <v>2696</v>
      </c>
      <c r="F190" s="57">
        <v>3027</v>
      </c>
      <c r="G190" s="57">
        <v>3777</v>
      </c>
      <c r="H190" s="57">
        <v>4070</v>
      </c>
      <c r="I190" s="57">
        <v>4680</v>
      </c>
      <c r="J190" s="57">
        <v>5291</v>
      </c>
      <c r="K190" s="57">
        <v>5901</v>
      </c>
      <c r="L190" s="57">
        <v>6512</v>
      </c>
    </row>
    <row r="191" spans="1:12" x14ac:dyDescent="0.25">
      <c r="A191" s="57" t="str">
        <f>Table2476[[#This Row],[Payment Standard]]</f>
        <v>Payment Standard</v>
      </c>
      <c r="B191" s="56">
        <v>11417</v>
      </c>
      <c r="C191" s="57">
        <v>1967</v>
      </c>
      <c r="D191" s="57">
        <v>2624</v>
      </c>
      <c r="E191" s="57">
        <v>2696</v>
      </c>
      <c r="F191" s="57">
        <v>3027</v>
      </c>
      <c r="G191" s="57">
        <v>3777</v>
      </c>
      <c r="H191" s="57">
        <v>4070</v>
      </c>
      <c r="I191" s="57">
        <v>4680</v>
      </c>
      <c r="J191" s="57">
        <v>5291</v>
      </c>
      <c r="K191" s="57">
        <v>5901</v>
      </c>
      <c r="L191" s="57">
        <v>6512</v>
      </c>
    </row>
    <row r="192" spans="1:12" x14ac:dyDescent="0.25">
      <c r="A192" s="57" t="str">
        <f>Table2476[[#This Row],[Payment Standard]]</f>
        <v>Payment Standard</v>
      </c>
      <c r="B192" s="56">
        <v>11418</v>
      </c>
      <c r="C192" s="57">
        <v>1967</v>
      </c>
      <c r="D192" s="57">
        <v>2624</v>
      </c>
      <c r="E192" s="57">
        <v>2696</v>
      </c>
      <c r="F192" s="57">
        <v>3027</v>
      </c>
      <c r="G192" s="57">
        <v>3777</v>
      </c>
      <c r="H192" s="57">
        <v>4070</v>
      </c>
      <c r="I192" s="57">
        <v>4680</v>
      </c>
      <c r="J192" s="57">
        <v>5291</v>
      </c>
      <c r="K192" s="57">
        <v>5901</v>
      </c>
      <c r="L192" s="57">
        <v>6512</v>
      </c>
    </row>
    <row r="193" spans="1:12" x14ac:dyDescent="0.25">
      <c r="A193" s="57" t="str">
        <f>Table2476[[#This Row],[Payment Standard]]</f>
        <v>Payment Standard</v>
      </c>
      <c r="B193" s="56">
        <v>11419</v>
      </c>
      <c r="C193" s="57">
        <v>1967</v>
      </c>
      <c r="D193" s="57">
        <v>2624</v>
      </c>
      <c r="E193" s="57">
        <v>2696</v>
      </c>
      <c r="F193" s="57">
        <v>3027</v>
      </c>
      <c r="G193" s="57">
        <v>3777</v>
      </c>
      <c r="H193" s="57">
        <v>4070</v>
      </c>
      <c r="I193" s="57">
        <v>4680</v>
      </c>
      <c r="J193" s="57">
        <v>5291</v>
      </c>
      <c r="K193" s="57">
        <v>5901</v>
      </c>
      <c r="L193" s="57">
        <v>6512</v>
      </c>
    </row>
    <row r="194" spans="1:12" x14ac:dyDescent="0.25">
      <c r="A194" s="57" t="str">
        <f>Table2476[[#This Row],[Payment Standard]]</f>
        <v>Payment Standard</v>
      </c>
      <c r="B194" s="56">
        <v>11420</v>
      </c>
      <c r="C194" s="57">
        <v>1967</v>
      </c>
      <c r="D194" s="57">
        <v>2624</v>
      </c>
      <c r="E194" s="57">
        <v>2696</v>
      </c>
      <c r="F194" s="57">
        <v>3027</v>
      </c>
      <c r="G194" s="57">
        <v>3777</v>
      </c>
      <c r="H194" s="57">
        <v>4070</v>
      </c>
      <c r="I194" s="57">
        <v>4680</v>
      </c>
      <c r="J194" s="57">
        <v>5291</v>
      </c>
      <c r="K194" s="57">
        <v>5901</v>
      </c>
      <c r="L194" s="57">
        <v>6512</v>
      </c>
    </row>
    <row r="195" spans="1:12" x14ac:dyDescent="0.25">
      <c r="A195" s="57" t="str">
        <f>Table2476[[#This Row],[Payment Standard]]</f>
        <v>Payment Standard</v>
      </c>
      <c r="B195" s="56">
        <v>11421</v>
      </c>
      <c r="C195" s="57">
        <v>1967</v>
      </c>
      <c r="D195" s="57">
        <v>2624</v>
      </c>
      <c r="E195" s="57">
        <v>2696</v>
      </c>
      <c r="F195" s="57">
        <v>3027</v>
      </c>
      <c r="G195" s="57">
        <v>3777</v>
      </c>
      <c r="H195" s="57">
        <v>4070</v>
      </c>
      <c r="I195" s="57">
        <v>4680</v>
      </c>
      <c r="J195" s="57">
        <v>5291</v>
      </c>
      <c r="K195" s="57">
        <v>5901</v>
      </c>
      <c r="L195" s="57">
        <v>6512</v>
      </c>
    </row>
    <row r="196" spans="1:12" x14ac:dyDescent="0.25">
      <c r="A196" s="57" t="str">
        <f>Table2476[[#This Row],[Payment Standard]]</f>
        <v>Exception Payment Standard</v>
      </c>
      <c r="B196" s="56">
        <v>11422</v>
      </c>
      <c r="C196" s="57">
        <v>2268</v>
      </c>
      <c r="D196" s="57">
        <v>3025</v>
      </c>
      <c r="E196" s="57">
        <v>3102</v>
      </c>
      <c r="F196" s="57">
        <v>3487</v>
      </c>
      <c r="G196" s="57">
        <v>4356</v>
      </c>
      <c r="H196" s="57">
        <v>4686</v>
      </c>
      <c r="I196" s="57">
        <v>5388</v>
      </c>
      <c r="J196" s="57">
        <v>6091</v>
      </c>
      <c r="K196" s="57">
        <v>6794</v>
      </c>
      <c r="L196" s="57">
        <v>7497</v>
      </c>
    </row>
    <row r="197" spans="1:12" x14ac:dyDescent="0.25">
      <c r="A197" s="57" t="str">
        <f>Table2476[[#This Row],[Payment Standard]]</f>
        <v>Payment Standard</v>
      </c>
      <c r="B197" s="56">
        <v>11423</v>
      </c>
      <c r="C197" s="57">
        <v>1967</v>
      </c>
      <c r="D197" s="57">
        <v>2624</v>
      </c>
      <c r="E197" s="57">
        <v>2696</v>
      </c>
      <c r="F197" s="57">
        <v>3027</v>
      </c>
      <c r="G197" s="57">
        <v>3777</v>
      </c>
      <c r="H197" s="57">
        <v>4070</v>
      </c>
      <c r="I197" s="57">
        <v>4680</v>
      </c>
      <c r="J197" s="57">
        <v>5291</v>
      </c>
      <c r="K197" s="57">
        <v>5901</v>
      </c>
      <c r="L197" s="57">
        <v>6512</v>
      </c>
    </row>
    <row r="198" spans="1:12" x14ac:dyDescent="0.25">
      <c r="A198" s="57" t="str">
        <f>Table2476[[#This Row],[Payment Standard]]</f>
        <v>Payment Standard</v>
      </c>
      <c r="B198" s="56">
        <v>11424</v>
      </c>
      <c r="C198" s="57">
        <v>1967</v>
      </c>
      <c r="D198" s="57">
        <v>2624</v>
      </c>
      <c r="E198" s="57">
        <v>2696</v>
      </c>
      <c r="F198" s="57">
        <v>3027</v>
      </c>
      <c r="G198" s="57">
        <v>3777</v>
      </c>
      <c r="H198" s="57">
        <v>4070</v>
      </c>
      <c r="I198" s="57">
        <v>4680</v>
      </c>
      <c r="J198" s="57">
        <v>5291</v>
      </c>
      <c r="K198" s="57">
        <v>5901</v>
      </c>
      <c r="L198" s="57">
        <v>6512</v>
      </c>
    </row>
    <row r="199" spans="1:12" x14ac:dyDescent="0.25">
      <c r="A199" s="57" t="str">
        <f>Table2476[[#This Row],[Payment Standard]]</f>
        <v>HPD Exception Payment Standard</v>
      </c>
      <c r="B199" s="56">
        <v>11425</v>
      </c>
      <c r="C199" s="57">
        <v>1967</v>
      </c>
      <c r="D199" s="57">
        <v>2624</v>
      </c>
      <c r="E199" s="57">
        <v>2696</v>
      </c>
      <c r="F199" s="57">
        <v>3027</v>
      </c>
      <c r="G199" s="57">
        <v>3777</v>
      </c>
      <c r="H199" s="57">
        <v>4070</v>
      </c>
      <c r="I199" s="57">
        <v>4680</v>
      </c>
      <c r="J199" s="57">
        <v>5291</v>
      </c>
      <c r="K199" s="57">
        <v>5901</v>
      </c>
      <c r="L199" s="57">
        <v>6512</v>
      </c>
    </row>
    <row r="200" spans="1:12" x14ac:dyDescent="0.25">
      <c r="A200" s="57" t="str">
        <f>Table2476[[#This Row],[Payment Standard]]</f>
        <v>Exception Payment Standard</v>
      </c>
      <c r="B200" s="56">
        <v>11426</v>
      </c>
      <c r="C200" s="57">
        <v>2227</v>
      </c>
      <c r="D200" s="57">
        <v>2970</v>
      </c>
      <c r="E200" s="57">
        <v>3047</v>
      </c>
      <c r="F200" s="57">
        <v>3421</v>
      </c>
      <c r="G200" s="57">
        <v>4268</v>
      </c>
      <c r="H200" s="57">
        <v>4598</v>
      </c>
      <c r="I200" s="57">
        <v>5287</v>
      </c>
      <c r="J200" s="57">
        <v>5977</v>
      </c>
      <c r="K200" s="57">
        <v>6667</v>
      </c>
      <c r="L200" s="57">
        <v>7356</v>
      </c>
    </row>
    <row r="201" spans="1:12" x14ac:dyDescent="0.25">
      <c r="A201" s="57" t="str">
        <f>Table2476[[#This Row],[Payment Standard]]</f>
        <v>HPD Exception Payment Standard</v>
      </c>
      <c r="B201" s="56">
        <v>11427</v>
      </c>
      <c r="C201" s="57">
        <v>1967</v>
      </c>
      <c r="D201" s="57">
        <v>2624</v>
      </c>
      <c r="E201" s="57">
        <v>2696</v>
      </c>
      <c r="F201" s="57">
        <v>3027</v>
      </c>
      <c r="G201" s="57">
        <v>3777</v>
      </c>
      <c r="H201" s="57">
        <v>4070</v>
      </c>
      <c r="I201" s="57">
        <v>4680</v>
      </c>
      <c r="J201" s="57">
        <v>5291</v>
      </c>
      <c r="K201" s="57">
        <v>5901</v>
      </c>
      <c r="L201" s="57">
        <v>6512</v>
      </c>
    </row>
    <row r="202" spans="1:12" x14ac:dyDescent="0.25">
      <c r="A202" s="57" t="str">
        <f>Table2476[[#This Row],[Payment Standard]]</f>
        <v>Payment Standard</v>
      </c>
      <c r="B202" s="56">
        <v>11428</v>
      </c>
      <c r="C202" s="57">
        <v>1967</v>
      </c>
      <c r="D202" s="57">
        <v>2624</v>
      </c>
      <c r="E202" s="57">
        <v>2696</v>
      </c>
      <c r="F202" s="57">
        <v>3027</v>
      </c>
      <c r="G202" s="57">
        <v>3777</v>
      </c>
      <c r="H202" s="57">
        <v>4070</v>
      </c>
      <c r="I202" s="57">
        <v>4680</v>
      </c>
      <c r="J202" s="57">
        <v>5291</v>
      </c>
      <c r="K202" s="57">
        <v>5901</v>
      </c>
      <c r="L202" s="57">
        <v>6512</v>
      </c>
    </row>
    <row r="203" spans="1:12" x14ac:dyDescent="0.25">
      <c r="A203" s="57" t="str">
        <f>Table2476[[#This Row],[Payment Standard]]</f>
        <v>Payment Standard</v>
      </c>
      <c r="B203" s="56">
        <v>11429</v>
      </c>
      <c r="C203" s="57">
        <v>1967</v>
      </c>
      <c r="D203" s="57">
        <v>2624</v>
      </c>
      <c r="E203" s="57">
        <v>2696</v>
      </c>
      <c r="F203" s="57">
        <v>3027</v>
      </c>
      <c r="G203" s="57">
        <v>3777</v>
      </c>
      <c r="H203" s="57">
        <v>4070</v>
      </c>
      <c r="I203" s="57">
        <v>4680</v>
      </c>
      <c r="J203" s="57">
        <v>5291</v>
      </c>
      <c r="K203" s="57">
        <v>5901</v>
      </c>
      <c r="L203" s="57">
        <v>6512</v>
      </c>
    </row>
    <row r="204" spans="1:12" x14ac:dyDescent="0.25">
      <c r="A204" s="57" t="str">
        <f>Table2476[[#This Row],[Payment Standard]]</f>
        <v>Payment Standard</v>
      </c>
      <c r="B204" s="56">
        <v>11430</v>
      </c>
      <c r="C204" s="57">
        <v>1967</v>
      </c>
      <c r="D204" s="57">
        <v>2624</v>
      </c>
      <c r="E204" s="57">
        <v>2696</v>
      </c>
      <c r="F204" s="57">
        <v>3027</v>
      </c>
      <c r="G204" s="57">
        <v>3777</v>
      </c>
      <c r="H204" s="57">
        <v>4070</v>
      </c>
      <c r="I204" s="57">
        <v>4680</v>
      </c>
      <c r="J204" s="57">
        <v>5291</v>
      </c>
      <c r="K204" s="57">
        <v>5901</v>
      </c>
      <c r="L204" s="57">
        <v>6512</v>
      </c>
    </row>
    <row r="205" spans="1:12" x14ac:dyDescent="0.25">
      <c r="A205" s="57" t="str">
        <f>Table2476[[#This Row],[Payment Standard]]</f>
        <v>Exception Payment Standard</v>
      </c>
      <c r="B205" s="56">
        <v>11432</v>
      </c>
      <c r="C205" s="57">
        <v>2120</v>
      </c>
      <c r="D205" s="57">
        <v>2827</v>
      </c>
      <c r="E205" s="57">
        <v>2915</v>
      </c>
      <c r="F205" s="57">
        <v>3267</v>
      </c>
      <c r="G205" s="57">
        <v>4081</v>
      </c>
      <c r="H205" s="57">
        <v>4389</v>
      </c>
      <c r="I205" s="57">
        <v>5047</v>
      </c>
      <c r="J205" s="57">
        <v>5705</v>
      </c>
      <c r="K205" s="57">
        <v>6364</v>
      </c>
      <c r="L205" s="57">
        <v>7022</v>
      </c>
    </row>
    <row r="206" spans="1:12" x14ac:dyDescent="0.25">
      <c r="A206" s="57" t="str">
        <f>Table2476[[#This Row],[Payment Standard]]</f>
        <v>Payment Standard</v>
      </c>
      <c r="B206" s="56">
        <v>11433</v>
      </c>
      <c r="C206" s="57">
        <v>1967</v>
      </c>
      <c r="D206" s="57">
        <v>2624</v>
      </c>
      <c r="E206" s="57">
        <v>2696</v>
      </c>
      <c r="F206" s="57">
        <v>3027</v>
      </c>
      <c r="G206" s="57">
        <v>3777</v>
      </c>
      <c r="H206" s="57">
        <v>4070</v>
      </c>
      <c r="I206" s="57">
        <v>4680</v>
      </c>
      <c r="J206" s="57">
        <v>5291</v>
      </c>
      <c r="K206" s="57">
        <v>5901</v>
      </c>
      <c r="L206" s="57">
        <v>6512</v>
      </c>
    </row>
    <row r="207" spans="1:12" x14ac:dyDescent="0.25">
      <c r="A207" s="57" t="str">
        <f>Table2476[[#This Row],[Payment Standard]]</f>
        <v>Payment Standard</v>
      </c>
      <c r="B207" s="56">
        <v>11434</v>
      </c>
      <c r="C207" s="57">
        <v>1967</v>
      </c>
      <c r="D207" s="57">
        <v>2624</v>
      </c>
      <c r="E207" s="57">
        <v>2696</v>
      </c>
      <c r="F207" s="57">
        <v>3027</v>
      </c>
      <c r="G207" s="57">
        <v>3777</v>
      </c>
      <c r="H207" s="57">
        <v>4070</v>
      </c>
      <c r="I207" s="57">
        <v>4680</v>
      </c>
      <c r="J207" s="57">
        <v>5291</v>
      </c>
      <c r="K207" s="57">
        <v>5901</v>
      </c>
      <c r="L207" s="57">
        <v>6512</v>
      </c>
    </row>
    <row r="208" spans="1:12" x14ac:dyDescent="0.25">
      <c r="A208" s="57" t="str">
        <f>Table2476[[#This Row],[Payment Standard]]</f>
        <v>Payment Standard</v>
      </c>
      <c r="B208" s="56">
        <v>11435</v>
      </c>
      <c r="C208" s="57">
        <v>1967</v>
      </c>
      <c r="D208" s="57">
        <v>2624</v>
      </c>
      <c r="E208" s="57">
        <v>2696</v>
      </c>
      <c r="F208" s="57">
        <v>3027</v>
      </c>
      <c r="G208" s="57">
        <v>3777</v>
      </c>
      <c r="H208" s="57">
        <v>4070</v>
      </c>
      <c r="I208" s="57">
        <v>4680</v>
      </c>
      <c r="J208" s="57">
        <v>5291</v>
      </c>
      <c r="K208" s="57">
        <v>5901</v>
      </c>
      <c r="L208" s="57">
        <v>6512</v>
      </c>
    </row>
    <row r="209" spans="1:12" x14ac:dyDescent="0.25">
      <c r="A209" s="57" t="str">
        <f>Table2476[[#This Row],[Payment Standard]]</f>
        <v>Payment Standard</v>
      </c>
      <c r="B209" s="56">
        <v>11436</v>
      </c>
      <c r="C209" s="57">
        <v>1967</v>
      </c>
      <c r="D209" s="57">
        <v>2624</v>
      </c>
      <c r="E209" s="57">
        <v>2696</v>
      </c>
      <c r="F209" s="57">
        <v>3027</v>
      </c>
      <c r="G209" s="57">
        <v>3777</v>
      </c>
      <c r="H209" s="57">
        <v>4070</v>
      </c>
      <c r="I209" s="57">
        <v>4680</v>
      </c>
      <c r="J209" s="57">
        <v>5291</v>
      </c>
      <c r="K209" s="57">
        <v>5901</v>
      </c>
      <c r="L209" s="57">
        <v>6512</v>
      </c>
    </row>
    <row r="210" spans="1:12" x14ac:dyDescent="0.25">
      <c r="A210" s="57" t="str">
        <f>Table2476[[#This Row],[Payment Standard]]</f>
        <v>Payment Standard</v>
      </c>
      <c r="B210" s="56">
        <v>11451</v>
      </c>
      <c r="C210" s="57">
        <v>1967</v>
      </c>
      <c r="D210" s="57">
        <v>2624</v>
      </c>
      <c r="E210" s="57">
        <v>2696</v>
      </c>
      <c r="F210" s="57">
        <v>3027</v>
      </c>
      <c r="G210" s="57">
        <v>3777</v>
      </c>
      <c r="H210" s="57">
        <v>4070</v>
      </c>
      <c r="I210" s="57">
        <v>4680</v>
      </c>
      <c r="J210" s="57">
        <v>5291</v>
      </c>
      <c r="K210" s="57">
        <v>5901</v>
      </c>
      <c r="L210" s="57">
        <v>6512</v>
      </c>
    </row>
    <row r="211" spans="1:12" x14ac:dyDescent="0.25">
      <c r="A211" s="57" t="str">
        <f>Table2476[[#This Row],[Payment Standard]]</f>
        <v>Payment Standard</v>
      </c>
      <c r="B211" s="56">
        <v>11691</v>
      </c>
      <c r="C211" s="57">
        <v>1967</v>
      </c>
      <c r="D211" s="57">
        <v>2624</v>
      </c>
      <c r="E211" s="57">
        <v>2696</v>
      </c>
      <c r="F211" s="57">
        <v>3027</v>
      </c>
      <c r="G211" s="57">
        <v>3777</v>
      </c>
      <c r="H211" s="57">
        <v>4070</v>
      </c>
      <c r="I211" s="57">
        <v>4680</v>
      </c>
      <c r="J211" s="57">
        <v>5291</v>
      </c>
      <c r="K211" s="57">
        <v>5901</v>
      </c>
      <c r="L211" s="57">
        <v>6512</v>
      </c>
    </row>
    <row r="212" spans="1:12" x14ac:dyDescent="0.25">
      <c r="A212" s="57" t="str">
        <f>Table2476[[#This Row],[Payment Standard]]</f>
        <v>Payment Standard</v>
      </c>
      <c r="B212" s="56">
        <v>11692</v>
      </c>
      <c r="C212" s="57">
        <v>1967</v>
      </c>
      <c r="D212" s="57">
        <v>2624</v>
      </c>
      <c r="E212" s="57">
        <v>2696</v>
      </c>
      <c r="F212" s="57">
        <v>3027</v>
      </c>
      <c r="G212" s="57">
        <v>3777</v>
      </c>
      <c r="H212" s="57">
        <v>4070</v>
      </c>
      <c r="I212" s="57">
        <v>4680</v>
      </c>
      <c r="J212" s="57">
        <v>5291</v>
      </c>
      <c r="K212" s="57">
        <v>5901</v>
      </c>
      <c r="L212" s="57">
        <v>6512</v>
      </c>
    </row>
    <row r="213" spans="1:12" x14ac:dyDescent="0.25">
      <c r="A213" s="57" t="str">
        <f>Table2476[[#This Row],[Payment Standard]]</f>
        <v>Payment Standard</v>
      </c>
      <c r="B213" s="56">
        <v>11693</v>
      </c>
      <c r="C213" s="57">
        <v>1967</v>
      </c>
      <c r="D213" s="57">
        <v>2624</v>
      </c>
      <c r="E213" s="57">
        <v>2696</v>
      </c>
      <c r="F213" s="57">
        <v>3027</v>
      </c>
      <c r="G213" s="57">
        <v>3777</v>
      </c>
      <c r="H213" s="57">
        <v>4070</v>
      </c>
      <c r="I213" s="57">
        <v>4680</v>
      </c>
      <c r="J213" s="57">
        <v>5291</v>
      </c>
      <c r="K213" s="57">
        <v>5901</v>
      </c>
      <c r="L213" s="57">
        <v>6512</v>
      </c>
    </row>
    <row r="214" spans="1:12" x14ac:dyDescent="0.25">
      <c r="A214" s="57" t="str">
        <f>Table2476[[#This Row],[Payment Standard]]</f>
        <v>HPD Exception Payment Standard</v>
      </c>
      <c r="B214" s="56">
        <v>11694</v>
      </c>
      <c r="C214" s="57">
        <v>1967</v>
      </c>
      <c r="D214" s="57">
        <v>2624</v>
      </c>
      <c r="E214" s="57">
        <v>2696</v>
      </c>
      <c r="F214" s="57">
        <v>3027</v>
      </c>
      <c r="G214" s="57">
        <v>3777</v>
      </c>
      <c r="H214" s="57">
        <v>4070</v>
      </c>
      <c r="I214" s="57">
        <v>4680</v>
      </c>
      <c r="J214" s="57">
        <v>5291</v>
      </c>
      <c r="K214" s="57">
        <v>5901</v>
      </c>
      <c r="L214" s="57">
        <v>6512</v>
      </c>
    </row>
    <row r="215" spans="1:12" x14ac:dyDescent="0.25">
      <c r="A215" s="57" t="str">
        <f>Table2476[[#This Row],[Payment Standard]]</f>
        <v>HPD Exception Payment Standard</v>
      </c>
      <c r="B215" s="56">
        <v>11697</v>
      </c>
      <c r="C215" s="57">
        <v>1967</v>
      </c>
      <c r="D215" s="57">
        <v>2624</v>
      </c>
      <c r="E215" s="57">
        <v>2696</v>
      </c>
      <c r="F215" s="57">
        <v>3027</v>
      </c>
      <c r="G215" s="57">
        <v>3777</v>
      </c>
      <c r="H215" s="57">
        <v>4070</v>
      </c>
      <c r="I215" s="57">
        <v>4680</v>
      </c>
      <c r="J215" s="57">
        <v>5291</v>
      </c>
      <c r="K215" s="57">
        <v>5901</v>
      </c>
      <c r="L215" s="57">
        <v>6512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24"/>
  <sheetViews>
    <sheetView zoomScale="110" zoomScaleNormal="110" workbookViewId="0">
      <selection activeCell="P6" sqref="P6:U6"/>
    </sheetView>
  </sheetViews>
  <sheetFormatPr defaultRowHeight="15" x14ac:dyDescent="0.25"/>
  <cols>
    <col min="1" max="1" width="46.5703125" bestFit="1" customWidth="1"/>
    <col min="2" max="2" width="16.42578125" bestFit="1" customWidth="1"/>
  </cols>
  <sheetData>
    <row r="1" spans="1:21" x14ac:dyDescent="0.25">
      <c r="A1" s="10" t="s">
        <v>81</v>
      </c>
    </row>
    <row r="3" spans="1:21" x14ac:dyDescent="0.25">
      <c r="A3" s="2" t="s">
        <v>48</v>
      </c>
      <c r="I3" t="s">
        <v>82</v>
      </c>
      <c r="P3" t="s">
        <v>83</v>
      </c>
    </row>
    <row r="4" spans="1:21" x14ac:dyDescent="0.25">
      <c r="A4" s="2" t="s">
        <v>49</v>
      </c>
      <c r="B4" s="2">
        <v>0</v>
      </c>
      <c r="C4" s="2">
        <v>1</v>
      </c>
      <c r="D4" s="2">
        <v>2</v>
      </c>
      <c r="E4" s="2">
        <v>3</v>
      </c>
      <c r="F4" s="2">
        <v>4</v>
      </c>
      <c r="G4" s="2" t="s">
        <v>50</v>
      </c>
    </row>
    <row r="5" spans="1:21" x14ac:dyDescent="0.25">
      <c r="A5" s="2" t="s">
        <v>51</v>
      </c>
      <c r="B5" s="1">
        <v>25.277017402999999</v>
      </c>
      <c r="C5" s="1">
        <v>28.29770037617676</v>
      </c>
      <c r="D5" s="1">
        <v>32.704543947991198</v>
      </c>
      <c r="E5" s="1">
        <v>37.111387519805625</v>
      </c>
      <c r="F5" s="1">
        <v>41.518231091620052</v>
      </c>
      <c r="G5" s="1">
        <v>45.925074663434494</v>
      </c>
      <c r="I5" s="1" cm="1">
        <f t="array" ref="I5:N6">ROUND(B5:G6,0)</f>
        <v>25</v>
      </c>
      <c r="J5">
        <v>28</v>
      </c>
      <c r="K5">
        <v>33</v>
      </c>
      <c r="L5">
        <v>37</v>
      </c>
      <c r="M5">
        <v>42</v>
      </c>
      <c r="N5">
        <v>46</v>
      </c>
      <c r="P5">
        <v>25</v>
      </c>
      <c r="Q5">
        <v>28</v>
      </c>
      <c r="R5">
        <v>33</v>
      </c>
      <c r="S5">
        <v>37</v>
      </c>
      <c r="T5">
        <v>42</v>
      </c>
      <c r="U5">
        <v>46</v>
      </c>
    </row>
    <row r="6" spans="1:21" x14ac:dyDescent="0.25">
      <c r="A6" s="2" t="s">
        <v>52</v>
      </c>
      <c r="B6" s="1">
        <v>74.2188492839703</v>
      </c>
      <c r="C6" s="1">
        <v>83.779737918988602</v>
      </c>
      <c r="D6" s="1">
        <v>108.71433937892586</v>
      </c>
      <c r="E6" s="1">
        <v>134.3290640343443</v>
      </c>
      <c r="F6" s="1">
        <v>159.9602573736766</v>
      </c>
      <c r="G6" s="1">
        <v>185.65891984955002</v>
      </c>
      <c r="I6">
        <v>74</v>
      </c>
      <c r="J6">
        <v>84</v>
      </c>
      <c r="K6">
        <v>109</v>
      </c>
      <c r="L6">
        <v>134</v>
      </c>
      <c r="M6">
        <v>160</v>
      </c>
      <c r="N6">
        <v>186</v>
      </c>
      <c r="P6">
        <v>74</v>
      </c>
      <c r="Q6">
        <v>84</v>
      </c>
      <c r="R6">
        <v>109</v>
      </c>
      <c r="S6">
        <v>134</v>
      </c>
      <c r="T6">
        <v>160</v>
      </c>
      <c r="U6">
        <v>186</v>
      </c>
    </row>
    <row r="7" spans="1:21" x14ac:dyDescent="0.25">
      <c r="A7" s="2" t="s">
        <v>53</v>
      </c>
      <c r="B7" s="1">
        <f t="shared" ref="B7:G7" si="0">B5+B6</f>
        <v>99.495866686970302</v>
      </c>
      <c r="C7" s="1">
        <f>C5+C6</f>
        <v>112.07743829516536</v>
      </c>
      <c r="D7" s="1">
        <f t="shared" si="0"/>
        <v>141.41888332691707</v>
      </c>
      <c r="E7" s="1">
        <f t="shared" si="0"/>
        <v>171.44045155414992</v>
      </c>
      <c r="F7" s="1">
        <f t="shared" si="0"/>
        <v>201.47848846529666</v>
      </c>
      <c r="G7" s="1">
        <f t="shared" si="0"/>
        <v>231.5839945129845</v>
      </c>
    </row>
    <row r="9" spans="1:21" x14ac:dyDescent="0.25">
      <c r="A9" s="2" t="s">
        <v>54</v>
      </c>
    </row>
    <row r="10" spans="1:21" x14ac:dyDescent="0.25">
      <c r="A10" s="2" t="s">
        <v>49</v>
      </c>
      <c r="B10" s="2">
        <v>0</v>
      </c>
      <c r="C10" s="2">
        <v>1</v>
      </c>
      <c r="D10" s="2">
        <v>2</v>
      </c>
      <c r="E10" s="2">
        <v>3</v>
      </c>
      <c r="F10" s="2">
        <v>4</v>
      </c>
      <c r="G10" s="2" t="s">
        <v>50</v>
      </c>
    </row>
    <row r="11" spans="1:21" x14ac:dyDescent="0.25">
      <c r="A11" s="2" t="s">
        <v>55</v>
      </c>
      <c r="B11" s="1">
        <v>35.204889985536049</v>
      </c>
      <c r="C11" s="1">
        <v>41.417517630042404</v>
      </c>
      <c r="D11" s="1">
        <v>59.834134535940315</v>
      </c>
      <c r="E11" s="1">
        <v>78.250751441838247</v>
      </c>
      <c r="F11" s="1">
        <v>96.667368347736129</v>
      </c>
      <c r="G11" s="1">
        <v>115.08398525363407</v>
      </c>
      <c r="I11" s="1" cm="1">
        <f t="array" ref="I11:N12">ROUND(B11:G12,0)</f>
        <v>35</v>
      </c>
      <c r="J11">
        <v>41</v>
      </c>
      <c r="K11">
        <v>60</v>
      </c>
      <c r="L11">
        <v>78</v>
      </c>
      <c r="M11">
        <v>97</v>
      </c>
      <c r="N11">
        <v>115</v>
      </c>
      <c r="P11">
        <v>35</v>
      </c>
      <c r="Q11">
        <v>41</v>
      </c>
      <c r="R11">
        <v>60</v>
      </c>
      <c r="S11">
        <v>78</v>
      </c>
      <c r="T11">
        <v>97</v>
      </c>
      <c r="U11">
        <v>115</v>
      </c>
    </row>
    <row r="12" spans="1:21" x14ac:dyDescent="0.25">
      <c r="A12" s="2" t="s">
        <v>56</v>
      </c>
      <c r="B12" s="1">
        <v>116.30862205190677</v>
      </c>
      <c r="C12" s="1">
        <v>136.83367300224322</v>
      </c>
      <c r="D12" s="1">
        <v>156.12684690507987</v>
      </c>
      <c r="E12" s="1">
        <v>175.4200208079165</v>
      </c>
      <c r="F12" s="1">
        <v>194.71319471075319</v>
      </c>
      <c r="G12" s="1">
        <v>214.00636861358981</v>
      </c>
      <c r="I12">
        <v>116</v>
      </c>
      <c r="J12">
        <v>137</v>
      </c>
      <c r="K12">
        <v>156</v>
      </c>
      <c r="L12">
        <v>175</v>
      </c>
      <c r="M12">
        <v>195</v>
      </c>
      <c r="N12">
        <v>214</v>
      </c>
      <c r="P12">
        <v>116</v>
      </c>
      <c r="Q12">
        <v>137</v>
      </c>
      <c r="R12">
        <v>156</v>
      </c>
      <c r="S12">
        <v>175</v>
      </c>
      <c r="T12">
        <v>195</v>
      </c>
      <c r="U12">
        <v>214</v>
      </c>
    </row>
    <row r="13" spans="1:21" x14ac:dyDescent="0.25">
      <c r="A13" s="2" t="s">
        <v>57</v>
      </c>
      <c r="B13" s="1">
        <f>B11+B12</f>
        <v>151.51351203744281</v>
      </c>
      <c r="C13" s="1">
        <f t="shared" ref="C13:G13" si="1">C11+C12</f>
        <v>178.25119063228561</v>
      </c>
      <c r="D13" s="1">
        <f t="shared" si="1"/>
        <v>215.96098144102018</v>
      </c>
      <c r="E13" s="1">
        <f t="shared" si="1"/>
        <v>253.67077224975475</v>
      </c>
      <c r="F13" s="1">
        <f>F11+F12</f>
        <v>291.38056305848932</v>
      </c>
      <c r="G13" s="1">
        <f t="shared" si="1"/>
        <v>329.09035386722388</v>
      </c>
    </row>
    <row r="15" spans="1:21" x14ac:dyDescent="0.25">
      <c r="A15" s="2" t="s">
        <v>58</v>
      </c>
    </row>
    <row r="16" spans="1:21" x14ac:dyDescent="0.25">
      <c r="A16" s="2" t="s">
        <v>49</v>
      </c>
      <c r="B16" s="2">
        <v>0</v>
      </c>
      <c r="C16" s="2">
        <v>1</v>
      </c>
      <c r="D16" s="2">
        <v>2</v>
      </c>
      <c r="E16" s="2">
        <v>3</v>
      </c>
      <c r="F16" s="2">
        <v>4</v>
      </c>
      <c r="G16" s="2" t="s">
        <v>50</v>
      </c>
    </row>
    <row r="17" spans="1:21" x14ac:dyDescent="0.25">
      <c r="A17" s="2" t="s">
        <v>59</v>
      </c>
      <c r="B17" s="1">
        <v>19.762341768859663</v>
      </c>
      <c r="C17" s="1">
        <v>23.241287019123462</v>
      </c>
      <c r="D17" s="1">
        <v>33.581485401851992</v>
      </c>
      <c r="E17" s="1">
        <v>43.921683784580523</v>
      </c>
      <c r="F17" s="1">
        <v>54.237722825293332</v>
      </c>
      <c r="G17" s="1">
        <v>64.577921208021863</v>
      </c>
      <c r="I17" s="1" cm="1">
        <f t="array" ref="I17:N18">ROUND(B17:G18,0)</f>
        <v>20</v>
      </c>
      <c r="J17">
        <v>23</v>
      </c>
      <c r="K17">
        <v>34</v>
      </c>
      <c r="L17">
        <v>44</v>
      </c>
      <c r="M17">
        <v>54</v>
      </c>
      <c r="N17">
        <v>65</v>
      </c>
      <c r="P17">
        <v>20</v>
      </c>
      <c r="Q17">
        <v>23</v>
      </c>
      <c r="R17">
        <v>34</v>
      </c>
      <c r="S17">
        <v>44</v>
      </c>
      <c r="T17">
        <v>54</v>
      </c>
      <c r="U17">
        <v>65</v>
      </c>
    </row>
    <row r="18" spans="1:21" x14ac:dyDescent="0.25">
      <c r="A18" s="2" t="s">
        <v>60</v>
      </c>
      <c r="B18" s="1">
        <v>65.27854212647776</v>
      </c>
      <c r="C18" s="1">
        <v>76.802548267976604</v>
      </c>
      <c r="D18" s="1">
        <v>88.906378617852766</v>
      </c>
      <c r="E18" s="1">
        <v>98.473478056078221</v>
      </c>
      <c r="F18" s="1">
        <v>109.32102262113689</v>
      </c>
      <c r="G18" s="1">
        <v>120.14440784417982</v>
      </c>
      <c r="I18">
        <v>65</v>
      </c>
      <c r="J18">
        <v>77</v>
      </c>
      <c r="K18">
        <v>89</v>
      </c>
      <c r="L18">
        <v>98</v>
      </c>
      <c r="M18">
        <v>109</v>
      </c>
      <c r="N18">
        <v>120</v>
      </c>
      <c r="P18">
        <v>65</v>
      </c>
      <c r="Q18">
        <v>77</v>
      </c>
      <c r="R18">
        <v>89</v>
      </c>
      <c r="S18">
        <v>98</v>
      </c>
      <c r="T18">
        <v>109</v>
      </c>
      <c r="U18">
        <v>120</v>
      </c>
    </row>
    <row r="19" spans="1:21" x14ac:dyDescent="0.25">
      <c r="A19" s="2" t="s">
        <v>61</v>
      </c>
      <c r="B19" s="1">
        <f>B17+B18</f>
        <v>85.04088389533743</v>
      </c>
      <c r="C19" s="1">
        <f t="shared" ref="C19:G19" si="2">C17+C18</f>
        <v>100.04383528710007</v>
      </c>
      <c r="D19" s="1">
        <f t="shared" si="2"/>
        <v>122.48786401970476</v>
      </c>
      <c r="E19" s="1">
        <f t="shared" si="2"/>
        <v>142.39516184065874</v>
      </c>
      <c r="F19" s="1">
        <f t="shared" si="2"/>
        <v>163.55874544643024</v>
      </c>
      <c r="G19" s="1">
        <f t="shared" si="2"/>
        <v>184.7223290522017</v>
      </c>
    </row>
    <row r="21" spans="1:21" x14ac:dyDescent="0.25">
      <c r="A21" s="2" t="s">
        <v>62</v>
      </c>
    </row>
    <row r="22" spans="1:21" x14ac:dyDescent="0.25">
      <c r="A22" s="2" t="s">
        <v>49</v>
      </c>
      <c r="B22" s="2">
        <v>0</v>
      </c>
      <c r="C22" s="2">
        <v>1</v>
      </c>
      <c r="D22" s="2">
        <v>2</v>
      </c>
      <c r="E22" s="2">
        <v>3</v>
      </c>
      <c r="F22" s="2">
        <v>4</v>
      </c>
      <c r="G22" s="2" t="s">
        <v>50</v>
      </c>
    </row>
    <row r="23" spans="1:21" x14ac:dyDescent="0.25">
      <c r="A23" s="2" t="s">
        <v>63</v>
      </c>
      <c r="B23" s="1">
        <v>85</v>
      </c>
      <c r="C23" s="1">
        <v>97</v>
      </c>
      <c r="D23" s="1">
        <v>128</v>
      </c>
      <c r="E23" s="1">
        <v>159</v>
      </c>
      <c r="F23" s="1">
        <v>191</v>
      </c>
      <c r="G23" s="1">
        <v>223</v>
      </c>
      <c r="I23" s="1" cm="1">
        <f t="array" ref="I23:N24">ROUND(B23:G24,0)</f>
        <v>85</v>
      </c>
      <c r="J23">
        <v>97</v>
      </c>
      <c r="K23">
        <v>128</v>
      </c>
      <c r="L23">
        <v>159</v>
      </c>
      <c r="M23">
        <v>191</v>
      </c>
      <c r="N23">
        <v>223</v>
      </c>
      <c r="P23" s="1">
        <v>85</v>
      </c>
      <c r="Q23">
        <v>97</v>
      </c>
      <c r="R23">
        <v>128</v>
      </c>
      <c r="S23">
        <v>159</v>
      </c>
      <c r="T23">
        <v>191</v>
      </c>
      <c r="U23">
        <v>223</v>
      </c>
    </row>
    <row r="24" spans="1:21" x14ac:dyDescent="0.25">
      <c r="A24" s="2" t="s">
        <v>67</v>
      </c>
      <c r="B24" s="1">
        <v>11.167611516777598</v>
      </c>
      <c r="C24" s="1">
        <v>13.138366490326577</v>
      </c>
      <c r="D24" s="1">
        <v>19.0123698297914</v>
      </c>
      <c r="E24" s="1">
        <v>24.886373169256199</v>
      </c>
      <c r="F24" s="1">
        <v>30.760376508720999</v>
      </c>
      <c r="G24" s="1">
        <v>36.634379848185795</v>
      </c>
      <c r="I24" s="1">
        <v>11</v>
      </c>
      <c r="J24">
        <v>13</v>
      </c>
      <c r="K24">
        <v>19</v>
      </c>
      <c r="L24">
        <v>25</v>
      </c>
      <c r="M24">
        <v>31</v>
      </c>
      <c r="N24">
        <v>37</v>
      </c>
      <c r="P24" s="1">
        <v>11</v>
      </c>
      <c r="Q24">
        <v>13</v>
      </c>
      <c r="R24">
        <v>19</v>
      </c>
      <c r="S24">
        <v>25</v>
      </c>
      <c r="T24">
        <v>31</v>
      </c>
      <c r="U24">
        <v>37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2B4CC-0A19-4418-8A0F-B544B34F771F}">
  <dimension ref="A1:U18"/>
  <sheetViews>
    <sheetView topLeftCell="B1" workbookViewId="0">
      <selection activeCell="J28" sqref="J28"/>
    </sheetView>
  </sheetViews>
  <sheetFormatPr defaultRowHeight="15" x14ac:dyDescent="0.25"/>
  <cols>
    <col min="1" max="1" width="9.140625" style="38"/>
    <col min="2" max="2" width="13.140625" style="38" bestFit="1" customWidth="1"/>
    <col min="3" max="3" width="16.28515625" style="38" bestFit="1" customWidth="1"/>
    <col min="4" max="4" width="10" style="38" bestFit="1" customWidth="1"/>
    <col min="5" max="5" width="9.140625" style="38"/>
    <col min="6" max="6" width="13.28515625" style="38" bestFit="1" customWidth="1"/>
    <col min="7" max="7" width="30.5703125" style="38" bestFit="1" customWidth="1"/>
    <col min="8" max="8" width="9.140625" style="38" bestFit="1" customWidth="1"/>
    <col min="9" max="10" width="12.28515625" style="38" bestFit="1" customWidth="1"/>
    <col min="11" max="11" width="15.7109375" style="38" bestFit="1" customWidth="1"/>
    <col min="12" max="14" width="9.140625" style="38"/>
    <col min="15" max="15" width="16" style="38" bestFit="1" customWidth="1"/>
    <col min="16" max="16" width="9.140625" style="38"/>
    <col min="17" max="17" width="17" style="38" bestFit="1" customWidth="1"/>
    <col min="18" max="18" width="9.42578125" style="38" bestFit="1" customWidth="1"/>
    <col min="19" max="19" width="10.42578125" style="38" bestFit="1" customWidth="1"/>
    <col min="20" max="20" width="12.7109375" style="38" bestFit="1" customWidth="1"/>
    <col min="21" max="21" width="20.5703125" style="38" bestFit="1" customWidth="1"/>
    <col min="22" max="16384" width="9.140625" style="38"/>
  </cols>
  <sheetData>
    <row r="1" spans="1:21" x14ac:dyDescent="0.25">
      <c r="A1" s="38" t="s">
        <v>34</v>
      </c>
      <c r="B1" s="38" t="s">
        <v>30</v>
      </c>
      <c r="C1" s="38" t="s">
        <v>34</v>
      </c>
    </row>
    <row r="2" spans="1:21" x14ac:dyDescent="0.25">
      <c r="A2" s="38" t="s">
        <v>36</v>
      </c>
      <c r="B2" s="38" t="s">
        <v>32</v>
      </c>
      <c r="C2" s="38" t="s">
        <v>29</v>
      </c>
    </row>
    <row r="3" spans="1:21" x14ac:dyDescent="0.25">
      <c r="A3" s="38" t="s">
        <v>29</v>
      </c>
    </row>
    <row r="4" spans="1:21" x14ac:dyDescent="0.25">
      <c r="A4" s="38" t="s">
        <v>71</v>
      </c>
    </row>
    <row r="5" spans="1:21" x14ac:dyDescent="0.25">
      <c r="A5" s="38" t="s">
        <v>72</v>
      </c>
    </row>
    <row r="6" spans="1:21" x14ac:dyDescent="0.25">
      <c r="A6" s="38" t="s">
        <v>73</v>
      </c>
    </row>
    <row r="7" spans="1:21" x14ac:dyDescent="0.25">
      <c r="A7" s="38" t="s">
        <v>74</v>
      </c>
      <c r="Q7" s="38" t="s">
        <v>70</v>
      </c>
    </row>
    <row r="8" spans="1:21" x14ac:dyDescent="0.25">
      <c r="B8" s="39" t="s">
        <v>37</v>
      </c>
      <c r="C8" s="39" t="s">
        <v>69</v>
      </c>
      <c r="D8" s="39" t="s">
        <v>38</v>
      </c>
      <c r="E8" s="39" t="s">
        <v>39</v>
      </c>
      <c r="F8" s="39" t="s">
        <v>40</v>
      </c>
      <c r="G8" s="39" t="s">
        <v>75</v>
      </c>
      <c r="H8" s="39" t="s">
        <v>41</v>
      </c>
      <c r="I8" s="39" t="s">
        <v>42</v>
      </c>
      <c r="J8" s="40" t="s">
        <v>43</v>
      </c>
      <c r="K8" s="40" t="s">
        <v>76</v>
      </c>
      <c r="L8" s="40" t="s">
        <v>29</v>
      </c>
      <c r="M8" s="40" t="s">
        <v>72</v>
      </c>
      <c r="N8" s="40" t="s">
        <v>73</v>
      </c>
      <c r="O8" s="40" t="s">
        <v>77</v>
      </c>
      <c r="Q8" s="38" t="s">
        <v>64</v>
      </c>
      <c r="R8" s="38" t="s">
        <v>65</v>
      </c>
      <c r="S8" s="38" t="s">
        <v>66</v>
      </c>
      <c r="T8" s="38" t="s">
        <v>68</v>
      </c>
      <c r="U8" s="38" t="s">
        <v>78</v>
      </c>
    </row>
    <row r="9" spans="1:21" x14ac:dyDescent="0.25">
      <c r="A9" s="39" t="s">
        <v>0</v>
      </c>
      <c r="B9">
        <v>25</v>
      </c>
      <c r="C9" s="41">
        <v>11</v>
      </c>
      <c r="D9" s="41">
        <v>65</v>
      </c>
      <c r="E9" s="41">
        <v>116</v>
      </c>
      <c r="F9" s="42">
        <v>42</v>
      </c>
      <c r="G9" s="41">
        <v>24</v>
      </c>
      <c r="H9" s="41">
        <v>20</v>
      </c>
      <c r="I9" s="41">
        <v>35</v>
      </c>
      <c r="J9" s="42">
        <v>38</v>
      </c>
      <c r="K9" s="41">
        <v>16</v>
      </c>
      <c r="L9" s="41">
        <v>74</v>
      </c>
      <c r="M9" s="41">
        <v>18</v>
      </c>
      <c r="N9" s="41">
        <v>50</v>
      </c>
      <c r="O9" s="41">
        <v>68</v>
      </c>
      <c r="Q9" s="41">
        <f t="shared" ref="Q9:Q18" si="0">D9+H9</f>
        <v>85</v>
      </c>
      <c r="R9" s="41">
        <f t="shared" ref="R9:R18" si="1">E9+I9</f>
        <v>151</v>
      </c>
      <c r="S9" s="41">
        <f t="shared" ref="S9:S18" si="2">F9+J9</f>
        <v>80</v>
      </c>
      <c r="T9" s="41">
        <f t="shared" ref="T9:T18" si="3">B9+L9</f>
        <v>99</v>
      </c>
      <c r="U9" s="41">
        <f t="shared" ref="U9:U18" si="4">SUM(G9+K9)</f>
        <v>40</v>
      </c>
    </row>
    <row r="10" spans="1:21" x14ac:dyDescent="0.25">
      <c r="A10" s="39" t="s">
        <v>3</v>
      </c>
      <c r="B10">
        <v>25</v>
      </c>
      <c r="C10" s="1">
        <v>11</v>
      </c>
      <c r="D10">
        <v>65</v>
      </c>
      <c r="E10">
        <v>116</v>
      </c>
      <c r="F10" s="42">
        <v>42</v>
      </c>
      <c r="G10" s="41">
        <v>24</v>
      </c>
      <c r="H10">
        <v>20</v>
      </c>
      <c r="I10">
        <v>35</v>
      </c>
      <c r="J10" s="42">
        <v>38</v>
      </c>
      <c r="K10" s="41">
        <v>16</v>
      </c>
      <c r="L10">
        <v>74</v>
      </c>
      <c r="M10" s="41">
        <v>18</v>
      </c>
      <c r="N10" s="41">
        <v>50</v>
      </c>
      <c r="O10" s="41">
        <v>68</v>
      </c>
      <c r="Q10" s="41">
        <f t="shared" si="0"/>
        <v>85</v>
      </c>
      <c r="R10" s="41">
        <f t="shared" si="1"/>
        <v>151</v>
      </c>
      <c r="S10" s="41">
        <f t="shared" si="2"/>
        <v>80</v>
      </c>
      <c r="T10" s="41">
        <f t="shared" si="3"/>
        <v>99</v>
      </c>
      <c r="U10" s="41">
        <f t="shared" si="4"/>
        <v>40</v>
      </c>
    </row>
    <row r="11" spans="1:21" x14ac:dyDescent="0.25">
      <c r="A11" s="39" t="s">
        <v>5</v>
      </c>
      <c r="B11">
        <v>28</v>
      </c>
      <c r="C11">
        <v>13</v>
      </c>
      <c r="D11">
        <v>77</v>
      </c>
      <c r="E11">
        <v>137</v>
      </c>
      <c r="F11" s="42">
        <v>49</v>
      </c>
      <c r="G11" s="41">
        <v>28</v>
      </c>
      <c r="H11">
        <v>23</v>
      </c>
      <c r="I11">
        <v>41</v>
      </c>
      <c r="J11" s="42">
        <v>66</v>
      </c>
      <c r="K11" s="41">
        <v>27</v>
      </c>
      <c r="L11">
        <v>84</v>
      </c>
      <c r="M11" s="41">
        <v>19</v>
      </c>
      <c r="N11" s="41">
        <v>53</v>
      </c>
      <c r="O11" s="41">
        <v>72</v>
      </c>
      <c r="Q11" s="41">
        <f t="shared" si="0"/>
        <v>100</v>
      </c>
      <c r="R11" s="41">
        <f t="shared" si="1"/>
        <v>178</v>
      </c>
      <c r="S11" s="41">
        <f t="shared" si="2"/>
        <v>115</v>
      </c>
      <c r="T11" s="41">
        <f t="shared" si="3"/>
        <v>112</v>
      </c>
      <c r="U11" s="41">
        <f t="shared" si="4"/>
        <v>55</v>
      </c>
    </row>
    <row r="12" spans="1:21" x14ac:dyDescent="0.25">
      <c r="A12" s="39" t="s">
        <v>6</v>
      </c>
      <c r="B12">
        <v>33</v>
      </c>
      <c r="C12">
        <v>19</v>
      </c>
      <c r="D12">
        <v>89</v>
      </c>
      <c r="E12">
        <v>156</v>
      </c>
      <c r="F12" s="42">
        <v>68</v>
      </c>
      <c r="G12" s="41">
        <v>39</v>
      </c>
      <c r="H12">
        <v>34</v>
      </c>
      <c r="I12">
        <v>60</v>
      </c>
      <c r="J12" s="42">
        <v>132</v>
      </c>
      <c r="K12" s="41">
        <v>55</v>
      </c>
      <c r="L12">
        <v>109</v>
      </c>
      <c r="M12" s="41">
        <v>26</v>
      </c>
      <c r="N12" s="41">
        <v>74</v>
      </c>
      <c r="O12" s="41">
        <v>100</v>
      </c>
      <c r="Q12" s="41">
        <f t="shared" si="0"/>
        <v>123</v>
      </c>
      <c r="R12" s="41">
        <f t="shared" si="1"/>
        <v>216</v>
      </c>
      <c r="S12" s="41">
        <f t="shared" si="2"/>
        <v>200</v>
      </c>
      <c r="T12" s="41">
        <f t="shared" si="3"/>
        <v>142</v>
      </c>
      <c r="U12" s="41">
        <f t="shared" si="4"/>
        <v>94</v>
      </c>
    </row>
    <row r="13" spans="1:21" x14ac:dyDescent="0.25">
      <c r="A13" s="39" t="s">
        <v>7</v>
      </c>
      <c r="B13">
        <v>37</v>
      </c>
      <c r="C13">
        <v>25</v>
      </c>
      <c r="D13">
        <v>98</v>
      </c>
      <c r="E13">
        <v>175</v>
      </c>
      <c r="F13" s="42">
        <v>87</v>
      </c>
      <c r="G13" s="41">
        <v>50</v>
      </c>
      <c r="H13">
        <v>44</v>
      </c>
      <c r="I13">
        <v>78</v>
      </c>
      <c r="J13" s="42">
        <v>198</v>
      </c>
      <c r="K13" s="41">
        <v>81</v>
      </c>
      <c r="L13">
        <v>134</v>
      </c>
      <c r="M13" s="41">
        <v>37</v>
      </c>
      <c r="N13" s="41">
        <v>105</v>
      </c>
      <c r="O13" s="41">
        <v>142</v>
      </c>
      <c r="Q13" s="41">
        <f t="shared" si="0"/>
        <v>142</v>
      </c>
      <c r="R13" s="41">
        <f t="shared" si="1"/>
        <v>253</v>
      </c>
      <c r="S13" s="41">
        <f t="shared" si="2"/>
        <v>285</v>
      </c>
      <c r="T13" s="41">
        <f t="shared" si="3"/>
        <v>171</v>
      </c>
      <c r="U13" s="41">
        <f t="shared" si="4"/>
        <v>131</v>
      </c>
    </row>
    <row r="14" spans="1:21" x14ac:dyDescent="0.25">
      <c r="A14" s="39" t="s">
        <v>8</v>
      </c>
      <c r="B14">
        <v>42</v>
      </c>
      <c r="C14">
        <v>31</v>
      </c>
      <c r="D14">
        <v>109</v>
      </c>
      <c r="E14">
        <v>195</v>
      </c>
      <c r="F14" s="42">
        <v>103</v>
      </c>
      <c r="G14" s="41">
        <v>59</v>
      </c>
      <c r="H14">
        <v>54</v>
      </c>
      <c r="I14">
        <v>97</v>
      </c>
      <c r="J14" s="42">
        <v>232</v>
      </c>
      <c r="K14" s="41">
        <v>95</v>
      </c>
      <c r="L14">
        <v>160</v>
      </c>
      <c r="M14" s="41">
        <v>48</v>
      </c>
      <c r="N14" s="41">
        <v>136</v>
      </c>
      <c r="O14" s="41">
        <v>184</v>
      </c>
      <c r="Q14" s="41">
        <f t="shared" si="0"/>
        <v>163</v>
      </c>
      <c r="R14" s="41">
        <f t="shared" si="1"/>
        <v>292</v>
      </c>
      <c r="S14" s="41">
        <f t="shared" si="2"/>
        <v>335</v>
      </c>
      <c r="T14" s="41">
        <f t="shared" si="3"/>
        <v>202</v>
      </c>
      <c r="U14" s="41">
        <f t="shared" si="4"/>
        <v>154</v>
      </c>
    </row>
    <row r="15" spans="1:21" x14ac:dyDescent="0.25">
      <c r="A15" s="39" t="s">
        <v>9</v>
      </c>
      <c r="B15">
        <v>46</v>
      </c>
      <c r="C15">
        <v>37</v>
      </c>
      <c r="D15">
        <v>120</v>
      </c>
      <c r="E15">
        <v>214</v>
      </c>
      <c r="F15" s="42">
        <v>119</v>
      </c>
      <c r="G15" s="41">
        <v>68</v>
      </c>
      <c r="H15">
        <v>65</v>
      </c>
      <c r="I15">
        <v>115</v>
      </c>
      <c r="J15" s="42">
        <v>266</v>
      </c>
      <c r="K15" s="41">
        <v>108</v>
      </c>
      <c r="L15">
        <v>186</v>
      </c>
      <c r="M15" s="41">
        <v>58</v>
      </c>
      <c r="N15" s="41">
        <v>167</v>
      </c>
      <c r="O15" s="41">
        <v>225</v>
      </c>
      <c r="Q15" s="41">
        <f t="shared" si="0"/>
        <v>185</v>
      </c>
      <c r="R15" s="41">
        <f t="shared" si="1"/>
        <v>329</v>
      </c>
      <c r="S15" s="41">
        <f t="shared" si="2"/>
        <v>385</v>
      </c>
      <c r="T15" s="41">
        <f t="shared" si="3"/>
        <v>232</v>
      </c>
      <c r="U15" s="41">
        <f t="shared" si="4"/>
        <v>176</v>
      </c>
    </row>
    <row r="16" spans="1:21" x14ac:dyDescent="0.25">
      <c r="A16" s="39" t="s">
        <v>10</v>
      </c>
      <c r="B16">
        <v>46</v>
      </c>
      <c r="C16" s="41">
        <v>37</v>
      </c>
      <c r="D16">
        <v>120</v>
      </c>
      <c r="E16">
        <v>214</v>
      </c>
      <c r="F16" s="42">
        <v>119</v>
      </c>
      <c r="G16" s="41">
        <v>68</v>
      </c>
      <c r="H16">
        <v>65</v>
      </c>
      <c r="I16">
        <v>115</v>
      </c>
      <c r="J16" s="42">
        <v>266</v>
      </c>
      <c r="K16" s="41">
        <v>108</v>
      </c>
      <c r="L16">
        <v>186</v>
      </c>
      <c r="M16" s="41">
        <v>58</v>
      </c>
      <c r="N16" s="41">
        <v>167</v>
      </c>
      <c r="O16" s="41">
        <v>225</v>
      </c>
      <c r="Q16" s="41">
        <f t="shared" si="0"/>
        <v>185</v>
      </c>
      <c r="R16" s="41">
        <f t="shared" si="1"/>
        <v>329</v>
      </c>
      <c r="S16" s="41">
        <f t="shared" si="2"/>
        <v>385</v>
      </c>
      <c r="T16" s="41">
        <f t="shared" si="3"/>
        <v>232</v>
      </c>
      <c r="U16" s="41">
        <f t="shared" si="4"/>
        <v>176</v>
      </c>
    </row>
    <row r="17" spans="1:21" x14ac:dyDescent="0.25">
      <c r="A17" s="39" t="s">
        <v>11</v>
      </c>
      <c r="B17">
        <v>46</v>
      </c>
      <c r="C17" s="41">
        <v>37</v>
      </c>
      <c r="D17">
        <v>120</v>
      </c>
      <c r="E17">
        <v>214</v>
      </c>
      <c r="F17" s="42">
        <v>119</v>
      </c>
      <c r="G17" s="41">
        <v>68</v>
      </c>
      <c r="H17">
        <v>65</v>
      </c>
      <c r="I17">
        <v>115</v>
      </c>
      <c r="J17" s="42">
        <v>266</v>
      </c>
      <c r="K17" s="41">
        <v>108</v>
      </c>
      <c r="L17">
        <v>186</v>
      </c>
      <c r="M17" s="41">
        <v>58</v>
      </c>
      <c r="N17" s="41">
        <v>167</v>
      </c>
      <c r="O17" s="41">
        <v>225</v>
      </c>
      <c r="Q17" s="41">
        <f t="shared" si="0"/>
        <v>185</v>
      </c>
      <c r="R17" s="41">
        <f t="shared" si="1"/>
        <v>329</v>
      </c>
      <c r="S17" s="41">
        <f t="shared" si="2"/>
        <v>385</v>
      </c>
      <c r="T17" s="41">
        <f t="shared" si="3"/>
        <v>232</v>
      </c>
      <c r="U17" s="41">
        <f t="shared" si="4"/>
        <v>176</v>
      </c>
    </row>
    <row r="18" spans="1:21" x14ac:dyDescent="0.25">
      <c r="A18" s="39" t="s">
        <v>12</v>
      </c>
      <c r="B18">
        <v>46</v>
      </c>
      <c r="C18" s="41">
        <v>37</v>
      </c>
      <c r="D18">
        <v>120</v>
      </c>
      <c r="E18">
        <v>214</v>
      </c>
      <c r="F18" s="42">
        <v>119</v>
      </c>
      <c r="G18" s="41">
        <v>68</v>
      </c>
      <c r="H18">
        <v>65</v>
      </c>
      <c r="I18">
        <v>115</v>
      </c>
      <c r="J18" s="42">
        <v>266</v>
      </c>
      <c r="K18" s="41">
        <v>108</v>
      </c>
      <c r="L18">
        <v>186</v>
      </c>
      <c r="M18" s="41">
        <v>58</v>
      </c>
      <c r="N18" s="41">
        <v>167</v>
      </c>
      <c r="O18" s="41">
        <v>225</v>
      </c>
      <c r="Q18" s="41">
        <f t="shared" si="0"/>
        <v>185</v>
      </c>
      <c r="R18" s="41">
        <f t="shared" si="1"/>
        <v>329</v>
      </c>
      <c r="S18" s="41">
        <f t="shared" si="2"/>
        <v>385</v>
      </c>
      <c r="T18" s="41">
        <f t="shared" si="3"/>
        <v>232</v>
      </c>
      <c r="U18" s="41">
        <f t="shared" si="4"/>
        <v>176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18"/>
  <sheetViews>
    <sheetView workbookViewId="0">
      <selection activeCell="H19" sqref="H19"/>
    </sheetView>
  </sheetViews>
  <sheetFormatPr defaultRowHeight="15" x14ac:dyDescent="0.25"/>
  <cols>
    <col min="1" max="1" width="31.42578125" customWidth="1"/>
    <col min="2" max="2" width="22.28515625" customWidth="1"/>
    <col min="3" max="3" width="22" customWidth="1"/>
    <col min="4" max="4" width="11.42578125" bestFit="1" customWidth="1"/>
  </cols>
  <sheetData>
    <row r="1" spans="1:4" x14ac:dyDescent="0.25">
      <c r="A1" s="18" t="s">
        <v>79</v>
      </c>
      <c r="B1" s="4"/>
    </row>
    <row r="2" spans="1:4" x14ac:dyDescent="0.25">
      <c r="A2" s="18" t="s">
        <v>80</v>
      </c>
      <c r="B2" s="4"/>
    </row>
    <row r="3" spans="1:4" x14ac:dyDescent="0.25">
      <c r="A3" s="11" t="s">
        <v>24</v>
      </c>
      <c r="B3" s="4">
        <v>10001</v>
      </c>
      <c r="C3" s="3"/>
      <c r="D3" s="3"/>
    </row>
    <row r="4" spans="1:4" ht="28.5" x14ac:dyDescent="0.25">
      <c r="A4" s="12" t="s">
        <v>46</v>
      </c>
      <c r="B4" s="7" t="s">
        <v>0</v>
      </c>
      <c r="C4" s="3"/>
      <c r="D4" s="3"/>
    </row>
    <row r="5" spans="1:4" x14ac:dyDescent="0.25">
      <c r="A5" s="11" t="s">
        <v>4</v>
      </c>
      <c r="B5" s="9">
        <f>IF(B4="SRO", VLOOKUP(B3, 'PS-EPS static'!B2:L215, 2), IF(B4="Studio", VLOOKUP(B3, 'PS-EPS static'!B2:L215, 3), IF(B4="1-BR", VLOOKUP(B3, 'PS-EPS static'!B2:L215, 4), IF(B4="2-BR", VLOOKUP(B3, 'PS-EPS static'!B2:L215, 5), IF(B4="3-BR", VLOOKUP(B3, 'PS-EPS static'!B2:L215, 6), IF(B4="4-BR", VLOOKUP(B3, 'PS-EPS static'!B2:L215, 7), IF(B4="5-BR", VLOOKUP(B3, 'PS-EPS static'!B2:L215, 8), IF(B4="6-BR", VLOOKUP(B3, 'PS-EPS static'!B2:L215, 9), IF(B4="7-BR", VLOOKUP(B3, 'PS-EPS static'!B2:L215, 10), IF(B4="8-BR", VLOOKUP(B3, 'PS-EPS static'!B2:L215, 11), "Error"))))))))))</f>
        <v>2821</v>
      </c>
      <c r="C5" s="3"/>
      <c r="D5" s="3"/>
    </row>
    <row r="6" spans="1:4" x14ac:dyDescent="0.25">
      <c r="A6" s="3"/>
      <c r="B6" s="3"/>
      <c r="C6" s="3"/>
      <c r="D6" s="3"/>
    </row>
    <row r="7" spans="1:4" x14ac:dyDescent="0.25">
      <c r="A7" s="3"/>
      <c r="B7" s="3"/>
      <c r="C7" s="3"/>
      <c r="D7" s="3"/>
    </row>
    <row r="8" spans="1:4" x14ac:dyDescent="0.25">
      <c r="A8" s="13" t="s">
        <v>25</v>
      </c>
      <c r="B8" s="3"/>
      <c r="C8" s="3"/>
      <c r="D8" s="3"/>
    </row>
    <row r="9" spans="1:4" ht="32.25" customHeight="1" x14ac:dyDescent="0.25">
      <c r="A9" s="14" t="s">
        <v>26</v>
      </c>
      <c r="B9" s="14" t="s">
        <v>45</v>
      </c>
      <c r="C9" s="14" t="s">
        <v>44</v>
      </c>
      <c r="D9" s="14" t="s">
        <v>27</v>
      </c>
    </row>
    <row r="10" spans="1:4" x14ac:dyDescent="0.25">
      <c r="A10" s="15" t="s">
        <v>28</v>
      </c>
      <c r="B10" s="5" t="s">
        <v>29</v>
      </c>
      <c r="C10" s="5" t="s">
        <v>30</v>
      </c>
      <c r="D10" s="6">
        <f>IF(C10="Tenant",IF(B10="Gas",VLOOKUP(B4,'Utility Options'!A8:O18,2,0), IF(B10="Electric", VLOOKUP(B4,'Utility Options'!A8:O18,3,0))),0)</f>
        <v>11</v>
      </c>
    </row>
    <row r="11" spans="1:4" x14ac:dyDescent="0.25">
      <c r="A11" s="15" t="s">
        <v>29</v>
      </c>
      <c r="B11" s="5" t="s">
        <v>29</v>
      </c>
      <c r="C11" s="5" t="s">
        <v>30</v>
      </c>
      <c r="D11" s="6">
        <f>IF(C11="Tenant",VLOOKUP(B4,'Utility Options'!A8:O18,12,0),0)</f>
        <v>74</v>
      </c>
    </row>
    <row r="12" spans="1:4" x14ac:dyDescent="0.25">
      <c r="A12" s="15" t="s">
        <v>31</v>
      </c>
      <c r="B12" s="5" t="s">
        <v>29</v>
      </c>
      <c r="C12" s="5" t="s">
        <v>30</v>
      </c>
      <c r="D12" s="6">
        <f>IF(C12="Tenant",IF(B12="Gas",VLOOKUP(B4,'Utility Options'!A8:O18,4,0),IF(B12="Oil",VLOOKUP(B4,'Utility Options'!A8:O18,5,0),IF(B12="Electric",VLOOKUP(B4,'Utility Options'!A8:O18,6,0),IF(B12="Heat Pump",VLOOKUP(B4,'Utility Options'!A8:O18,7,0))))),0)</f>
        <v>42</v>
      </c>
    </row>
    <row r="13" spans="1:4" x14ac:dyDescent="0.25">
      <c r="A13" s="15" t="s">
        <v>33</v>
      </c>
      <c r="B13" s="5" t="s">
        <v>34</v>
      </c>
      <c r="C13" s="5" t="s">
        <v>30</v>
      </c>
      <c r="D13" s="6">
        <f>IF(C13="Tenant",IF(B13="Gas",VLOOKUP(B4,'Utility Options'!A8:O18,8,0),IF(B13="Oil",VLOOKUP(B4,'Utility Options'!A8:O18,9,0),IF(B13="Electric",VLOOKUP(B4,'Utility Options'!A8:O18,10,0),IF(B13="Heat Pump",VLOOKUP(B4,'Utility Options'!A8:O18,11,0))))),0)</f>
        <v>20</v>
      </c>
    </row>
    <row r="14" spans="1:4" x14ac:dyDescent="0.25">
      <c r="A14" s="15" t="s">
        <v>74</v>
      </c>
      <c r="B14" s="5" t="s">
        <v>72</v>
      </c>
      <c r="C14" s="15" t="s">
        <v>30</v>
      </c>
      <c r="D14" s="16">
        <f>IF(C14="Tenant",IF(B14="Water",VLOOKUP(B4,'Utility Options'!A8:O18,13,0), IF(B14="Sewage",VLOOKUP(B4,'Utility Options'!A8:O18,14,0), IF(B14="Water and Sewage",VLOOKUP(B4,'Utility Options'!A8:O18,15,0)))),0)</f>
        <v>18</v>
      </c>
    </row>
    <row r="15" spans="1:4" x14ac:dyDescent="0.25">
      <c r="A15" s="3"/>
      <c r="B15" s="3"/>
      <c r="C15" s="3"/>
      <c r="D15" s="3"/>
    </row>
    <row r="16" spans="1:4" x14ac:dyDescent="0.25">
      <c r="A16" s="3"/>
      <c r="B16" s="3"/>
      <c r="C16" s="3"/>
      <c r="D16" s="3"/>
    </row>
    <row r="17" spans="1:4" ht="20.25" customHeight="1" x14ac:dyDescent="0.25">
      <c r="A17" s="17" t="s">
        <v>35</v>
      </c>
      <c r="B17" s="8">
        <f>B5-(SUM(D10:D14))</f>
        <v>2656</v>
      </c>
      <c r="C17" s="3"/>
      <c r="D17" s="3"/>
    </row>
    <row r="18" spans="1:4" x14ac:dyDescent="0.25">
      <c r="A18" s="3"/>
      <c r="B18" s="3"/>
      <c r="C18" s="3"/>
      <c r="D18" s="3"/>
    </row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9B518018-CD44-42E1-B6C0-0A5A443BC388}">
          <x14:formula1>
            <xm:f>'PS-EPS static'!$C$1:$L$1</xm:f>
          </x14:formula1>
          <xm:sqref>B4</xm:sqref>
        </x14:dataValidation>
        <x14:dataValidation type="list" allowBlank="1" showInputMessage="1" showErrorMessage="1" xr:uid="{59B4C977-972A-4C9B-971C-01E852227B61}">
          <x14:formula1>
            <xm:f>'Utility Options'!$B$1:$B$2</xm:f>
          </x14:formula1>
          <xm:sqref>C10:C14</xm:sqref>
        </x14:dataValidation>
        <x14:dataValidation type="list" allowBlank="1" showInputMessage="1" showErrorMessage="1" xr:uid="{902EE998-6AEB-4E31-A617-C816163C5FBD}">
          <x14:formula1>
            <xm:f>'Utility Options'!$A$1:$A$3</xm:f>
          </x14:formula1>
          <xm:sqref>B10</xm:sqref>
        </x14:dataValidation>
        <x14:dataValidation type="list" allowBlank="1" showInputMessage="1" showErrorMessage="1" xr:uid="{84BC3DC6-62CE-416D-B071-378245166741}">
          <x14:formula1>
            <xm:f>'Utility Options'!$A$1:$A$4</xm:f>
          </x14:formula1>
          <xm:sqref>B12:B13</xm:sqref>
        </x14:dataValidation>
        <x14:dataValidation type="list" allowBlank="1" showInputMessage="1" showErrorMessage="1" xr:uid="{05D1F469-3EB0-4523-97C0-E14BA4850963}">
          <x14:formula1>
            <xm:f>'Utility Options'!$A$5:$A$7</xm:f>
          </x14:formula1>
          <xm:sqref>B14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NY Metro SAFMR all</vt:lpstr>
      <vt:lpstr>NYC FMR</vt:lpstr>
      <vt:lpstr>Hi-Opp only SAFMR</vt:lpstr>
      <vt:lpstr>All ZIPs FMR or SAFMR</vt:lpstr>
      <vt:lpstr>PS-EPS dynamic</vt:lpstr>
      <vt:lpstr>PS-EPS static</vt:lpstr>
      <vt:lpstr>NYCHA UA values</vt:lpstr>
      <vt:lpstr>Utility Options</vt:lpstr>
      <vt:lpstr>Calculator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Borshenko, Arthur</dc:creator>
  <cp:lastModifiedBy>Fikru, Dinsiri  (HPD)</cp:lastModifiedBy>
  <dcterms:created xsi:type="dcterms:W3CDTF">2018-07-19T19:08:05Z</dcterms:created>
  <dcterms:modified xsi:type="dcterms:W3CDTF">2024-12-23T12:30:47Z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bba276f-0474-4e48-a2bc-69b0eb22318c_Enabled">
    <vt:lpwstr>true</vt:lpwstr>
  </property>
  <property fmtid="{D5CDD505-2E9C-101B-9397-08002B2CF9AE}" pid="3" name="MSIP_Label_ebba276f-0474-4e48-a2bc-69b0eb22318c_SetDate">
    <vt:lpwstr>2024-12-23T12:30:47Z</vt:lpwstr>
  </property>
  <property fmtid="{D5CDD505-2E9C-101B-9397-08002B2CF9AE}" pid="4" name="MSIP_Label_ebba276f-0474-4e48-a2bc-69b0eb22318c_Method">
    <vt:lpwstr>Standard</vt:lpwstr>
  </property>
  <property fmtid="{D5CDD505-2E9C-101B-9397-08002B2CF9AE}" pid="5" name="MSIP_Label_ebba276f-0474-4e48-a2bc-69b0eb22318c_Name">
    <vt:lpwstr>Non-Restricted-Main</vt:lpwstr>
  </property>
  <property fmtid="{D5CDD505-2E9C-101B-9397-08002B2CF9AE}" pid="6" name="MSIP_Label_ebba276f-0474-4e48-a2bc-69b0eb22318c_SiteId">
    <vt:lpwstr>32f56fc7-5f81-4e22-a95b-15da66513bef</vt:lpwstr>
  </property>
  <property fmtid="{D5CDD505-2E9C-101B-9397-08002B2CF9AE}" pid="7" name="MSIP_Label_ebba276f-0474-4e48-a2bc-69b0eb22318c_ActionId">
    <vt:lpwstr>b9b46139-d734-4bee-9c63-0ffc30f6a229</vt:lpwstr>
  </property>
  <property fmtid="{D5CDD505-2E9C-101B-9397-08002B2CF9AE}" pid="8" name="MSIP_Label_ebba276f-0474-4e48-a2bc-69b0eb22318c_ContentBits">
    <vt:lpwstr>0</vt:lpwstr>
  </property>
</Properties>
</file>