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defaultThemeVersion="124226"/>
  <mc:AlternateContent xmlns:mc="http://schemas.openxmlformats.org/markup-compatibility/2006">
    <mc:Choice Requires="x15">
      <x15ac:absPath xmlns:x15ac="http://schemas.microsoft.com/office/spreadsheetml/2010/11/ac" url="https://nyco365.sharepoint.com/sites/HPD-OPS-SUS/Shared Documents/Underwriting Standards for Sustainability/"/>
    </mc:Choice>
  </mc:AlternateContent>
  <xr:revisionPtr revIDLastSave="2" documentId="8_{343BA856-BF50-49FB-A5A5-F856B3518AC6}" xr6:coauthVersionLast="47" xr6:coauthVersionMax="47" xr10:uidLastSave="{266A5388-08E2-4227-911D-C8280F8EC2BF}"/>
  <bookViews>
    <workbookView xWindow="203" yWindow="0" windowWidth="20009" windowHeight="12945" tabRatio="900" xr2:uid="{00000000-000D-0000-FFFF-FFFF00000000}"/>
  </bookViews>
  <sheets>
    <sheet name="UNDERWRITING OWNER SVGS" sheetId="36" r:id="rId1"/>
    <sheet name="U2S Rubric-Hide before sharing" sheetId="34" state="hidden" r:id="rId2"/>
    <sheet name="M&amp;O STANDARDS" sheetId="29" r:id="rId3"/>
    <sheet name="UTILITY ALLOWANCE TABLE" sheetId="37" r:id="rId4"/>
  </sheets>
  <definedNames>
    <definedName name="_xlnm.Print_Area" localSheetId="0">'UNDERWRITING OWNER SVGS'!$B$1:$K$63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1" i="36" l="1"/>
  <c r="D70" i="36"/>
  <c r="D72" i="36" l="1"/>
  <c r="E70" i="36" l="1"/>
  <c r="E71" i="36"/>
  <c r="P24" i="29"/>
  <c r="P23" i="29"/>
  <c r="P21" i="29"/>
  <c r="P20" i="29"/>
  <c r="F15" i="36"/>
  <c r="D58" i="36" s="1"/>
  <c r="F17" i="36"/>
  <c r="D60" i="36" s="1"/>
  <c r="E60" i="36"/>
  <c r="F16" i="36"/>
  <c r="D59" i="36" s="1"/>
  <c r="F62" i="36"/>
  <c r="G62" i="36" s="1"/>
  <c r="J62" i="36" s="1"/>
  <c r="I62" i="36" s="1"/>
  <c r="E59" i="36"/>
  <c r="E58" i="36"/>
  <c r="E72" i="36" l="1"/>
  <c r="G71" i="36"/>
  <c r="H71" i="36"/>
  <c r="H70" i="36"/>
  <c r="G70" i="36"/>
  <c r="I70" i="36"/>
  <c r="J70" i="36"/>
  <c r="K70" i="36"/>
  <c r="F70" i="36"/>
  <c r="F71" i="36"/>
  <c r="F72" i="36" s="1"/>
  <c r="K71" i="36"/>
  <c r="K72" i="36" s="1"/>
  <c r="J71" i="36"/>
  <c r="J72" i="36" s="1"/>
  <c r="I71" i="36"/>
  <c r="H58" i="36"/>
  <c r="H59" i="36"/>
  <c r="H60" i="36"/>
  <c r="E57" i="36"/>
  <c r="F60" i="36"/>
  <c r="G60" i="36" s="1"/>
  <c r="J60" i="36" s="1"/>
  <c r="I60" i="36" s="1"/>
  <c r="D57" i="36"/>
  <c r="D61" i="36"/>
  <c r="E61" i="36"/>
  <c r="E63" i="36" s="1"/>
  <c r="G72" i="36" l="1"/>
  <c r="H72" i="36"/>
  <c r="I72" i="36"/>
  <c r="H57" i="36"/>
  <c r="F57" i="36"/>
  <c r="G57" i="36" s="1"/>
  <c r="G61" i="36" s="1"/>
  <c r="G63" i="36" s="1"/>
  <c r="D63" i="36"/>
  <c r="F61" i="36"/>
  <c r="F63" i="36" s="1"/>
  <c r="J57" i="36" l="1"/>
  <c r="J61" i="36" l="1"/>
  <c r="K61" i="36" s="1"/>
  <c r="I57" i="36"/>
  <c r="I61" i="36" s="1"/>
  <c r="I63" i="36" s="1"/>
  <c r="J63" i="36" l="1"/>
  <c r="K63" i="36" s="1"/>
</calcChain>
</file>

<file path=xl/sharedStrings.xml><?xml version="1.0" encoding="utf-8"?>
<sst xmlns="http://schemas.openxmlformats.org/spreadsheetml/2006/main" count="183" uniqueCount="167">
  <si>
    <r>
      <rPr>
        <sz val="20"/>
        <color rgb="FF000000"/>
        <rFont val="Bahnschrift SemiBold"/>
      </rPr>
      <t xml:space="preserve">          2025 UNDERWRITING SAVINGS WORKSHEET
                                - High Performance Buildings only -</t>
    </r>
    <r>
      <rPr>
        <i/>
        <sz val="12"/>
        <color rgb="FFFF0000"/>
        <rFont val="Bahnschrift SemiBold"/>
      </rPr>
      <t xml:space="preserve">                                                 </t>
    </r>
  </si>
  <si>
    <t xml:space="preserve">  Important: Typical Passive House projects should either underwrite to savings OR use the Passive House Standards in the M&amp;O, unless the project has atypical technology (e.g., Geothermal)</t>
  </si>
  <si>
    <r>
      <rPr>
        <u/>
        <sz val="12"/>
        <color theme="8" tint="-0.249977111117893"/>
        <rFont val="Bahnschrift SemiBold"/>
        <family val="2"/>
      </rPr>
      <t xml:space="preserve">Purpose: </t>
    </r>
    <r>
      <rPr>
        <sz val="12"/>
        <color theme="8" tint="-0.249977111117893"/>
        <rFont val="Bahnschrift SemiLight"/>
        <family val="2"/>
      </rPr>
      <t>Use this tool to guide discussions about Underwriting to Savings, and to develop an adjusted M&amp;O for Passive House projects that are not using Passive House Standards and High-Performance Buildings. Note that projects should underwrite to the HDC Passive House M&amp;O Standards to the extent possible unless they have unique technologies or energy profiles such that the standards are not an accurate reflection of the building's energy use or cost.</t>
    </r>
  </si>
  <si>
    <r>
      <rPr>
        <u/>
        <sz val="12"/>
        <color theme="8" tint="-0.249977111117893"/>
        <rFont val="Bahnschrift SemiBold"/>
        <family val="2"/>
      </rPr>
      <t xml:space="preserve">Instructions: </t>
    </r>
    <r>
      <rPr>
        <sz val="12"/>
        <color theme="8" tint="-0.249977111117893"/>
        <rFont val="Bahnschrift SemiLight"/>
        <family val="2"/>
      </rPr>
      <t xml:space="preserve">HPD PM fills in orange cells (Section 1) and Owner or Consultant fills in blue cells (Section 2). Sections 3 will automatically populate. </t>
    </r>
  </si>
  <si>
    <t>1. PROJECT INFORMATION</t>
  </si>
  <si>
    <t>HPD PM to fill in all orange cells</t>
  </si>
  <si>
    <t>Notes / Instructions</t>
  </si>
  <si>
    <t>Project Name</t>
  </si>
  <si>
    <t>123 Main Street</t>
  </si>
  <si>
    <t>HPD Project ID</t>
  </si>
  <si>
    <t>HPD Project Manager</t>
  </si>
  <si>
    <t>Jane Doe</t>
  </si>
  <si>
    <t>HPD Program</t>
  </si>
  <si>
    <t>Date Submitted</t>
  </si>
  <si>
    <t>Construction Type</t>
  </si>
  <si>
    <t>New Construction</t>
  </si>
  <si>
    <t>Number of dwelling units</t>
  </si>
  <si>
    <t xml:space="preserve">Number of rooms in project </t>
  </si>
  <si>
    <t>Does project have commercial space?</t>
  </si>
  <si>
    <t>Yes</t>
  </si>
  <si>
    <t>Commercial space should be submetered and paid for by commercial tenant</t>
  </si>
  <si>
    <t>M&amp;O Heating ($/ room) and M&amp;O Standard</t>
  </si>
  <si>
    <t>Electric Heat:  New Construction Passive House*</t>
  </si>
  <si>
    <t xml:space="preserve">*Projects using Passive House M&amp;O Standards may not also underwrite savings </t>
  </si>
  <si>
    <t>HDC 2022</t>
  </si>
  <si>
    <t>M&amp;O Hot Water ($/ room) and M&amp;O Standard</t>
  </si>
  <si>
    <t xml:space="preserve">Hot Water: Gas </t>
  </si>
  <si>
    <t>HDC 2023</t>
  </si>
  <si>
    <t>M&amp;O Electric ($/ room) and M&amp;O Standard</t>
  </si>
  <si>
    <t>Common Area Electric: Typical: NC</t>
  </si>
  <si>
    <t xml:space="preserve">*Projects w/ PBVs may not be able to underwrite owner-paid cooling. Check w/ HPD PM. 
</t>
  </si>
  <si>
    <t>CPC 2021</t>
  </si>
  <si>
    <t>CPC 2023</t>
  </si>
  <si>
    <t xml:space="preserve">2. DESIGN INFORMATION </t>
  </si>
  <si>
    <t>Owner/ Consultant to fill in all blue cells</t>
  </si>
  <si>
    <t xml:space="preserve">Owner/ Developer </t>
  </si>
  <si>
    <t>dafaf</t>
  </si>
  <si>
    <t>Architect</t>
  </si>
  <si>
    <t>Green Consultant</t>
  </si>
  <si>
    <t>Green Certification (EGC, LEED, etc)</t>
  </si>
  <si>
    <t xml:space="preserve">Is this a Passive House project? </t>
  </si>
  <si>
    <t xml:space="preserve">Which Passive House certification, if any: </t>
  </si>
  <si>
    <t>Members of team w/ Passive House experience:</t>
  </si>
  <si>
    <t>Proposed Heating System and Fuel type</t>
  </si>
  <si>
    <t>Proposed Hot Water System and Fuel Type</t>
  </si>
  <si>
    <t xml:space="preserve">Which utilities will tenant pay? </t>
  </si>
  <si>
    <t xml:space="preserve">For reference only. HPD does not underwrite savings on tenant-paid expenses. Use applicable Utility Allowance. </t>
  </si>
  <si>
    <t>Apartment Electric (Y/N)</t>
  </si>
  <si>
    <t>Y</t>
  </si>
  <si>
    <t>Cooling (Y/N)</t>
  </si>
  <si>
    <t>The standard NYCHA electric utiilty allowance assumes resident-paid air conditioning</t>
  </si>
  <si>
    <t>Cooking (Y/N)</t>
  </si>
  <si>
    <t>Heating (Y/N)*</t>
  </si>
  <si>
    <t>N</t>
  </si>
  <si>
    <t>*Tenant-paid heat must comply w/ HPD's Heating Policy</t>
  </si>
  <si>
    <t>Hot Water (Y/N)*</t>
  </si>
  <si>
    <t>Projected Owners Utility Costs from Energy Model:</t>
  </si>
  <si>
    <t>Owner-Paid Heating ($)</t>
  </si>
  <si>
    <t>Owner-Paid Hot Water (fuel type noted above, $)</t>
  </si>
  <si>
    <t>Common area Electric - excluding solar ($)</t>
  </si>
  <si>
    <t>Ensure that ERV energy use is properly calculated</t>
  </si>
  <si>
    <t>In-unit cooling if paid by buiding owner ($)</t>
  </si>
  <si>
    <t>PTHP cooling is typically paid for by resident</t>
  </si>
  <si>
    <t>Apartment Electric - only if owner-paid ($)</t>
  </si>
  <si>
    <t>Typically paid by resident. If paid by owner, elimiinate Utility Allowance and adjust rents accordingly</t>
  </si>
  <si>
    <t>Projected Resident Utility Costs from Energy Model:</t>
  </si>
  <si>
    <t>This assumes usage for ALL dwelling units. Section 4 divides this number by the TOTAL number of rooms.</t>
  </si>
  <si>
    <t>Heating paid by all Residents building-wide ($)</t>
  </si>
  <si>
    <t>Used for systems where costs are shared by owner &amp; tenant (e.g., geothermal). HPD does not underwrite savings on tenant-paid heating or DHW.</t>
  </si>
  <si>
    <t>Cooling paid by all Resident building-wide ($)</t>
  </si>
  <si>
    <t>Projected Annual Savings from Solar ($)</t>
  </si>
  <si>
    <t>% of solar used to offset common area electricity:</t>
  </si>
  <si>
    <t xml:space="preserve">Typically 100% </t>
  </si>
  <si>
    <t>Utility Rates used in Energy Model:</t>
  </si>
  <si>
    <t>electric ($/kWh)</t>
  </si>
  <si>
    <t>Verify w/ sustainability unit (standard is $0.26-$0.30/ kWh)</t>
  </si>
  <si>
    <t>gas ($/therm)</t>
  </si>
  <si>
    <t>N/A</t>
  </si>
  <si>
    <t>Verify w/ sustainability unit (typ. $1.30 - $2.60, varies by service territory)</t>
  </si>
  <si>
    <t>gas provider (Con Ed or N Grid)</t>
  </si>
  <si>
    <t>National Grid</t>
  </si>
  <si>
    <t>Gas prices vary by service territory</t>
  </si>
  <si>
    <r>
      <rPr>
        <b/>
        <sz val="12"/>
        <color theme="1"/>
        <rFont val="Bahnschrift SemiBold"/>
        <family val="2"/>
      </rPr>
      <t>Additional comments or notes</t>
    </r>
    <r>
      <rPr>
        <b/>
        <sz val="12"/>
        <color theme="1"/>
        <rFont val="Bahnschrift SemiLight"/>
        <family val="2"/>
      </rPr>
      <t xml:space="preserve"> </t>
    </r>
    <r>
      <rPr>
        <sz val="12"/>
        <color theme="1"/>
        <rFont val="Bahnschrift SemiLight"/>
        <family val="2"/>
      </rPr>
      <t>(include information about project that could drive utility costs - including atypical equipment, common area space, ESCO):</t>
    </r>
  </si>
  <si>
    <t>No gas usage at property</t>
  </si>
  <si>
    <t>3. UNDERWRITTEN ENERGY COSTS &amp; SAVINGS CALCULATOR</t>
  </si>
  <si>
    <t>Automatically Populated</t>
  </si>
  <si>
    <t>% per HPD PM ==&gt;</t>
  </si>
  <si>
    <t>% of energy cost savings that will be recognized for heating &amp; electric (50% is typical but can be higher or lower based on team experience or other factors)</t>
  </si>
  <si>
    <t>HPD may adjust percentage of savings being underwritten based on HPD's Underwriting to Savings Rubric (hidden cell only available to HPD)</t>
  </si>
  <si>
    <t>% of projected solar savings that will be recognized for solar (75% to 80% for new construction and 50% preservation when solar offsets common area electric)</t>
  </si>
  <si>
    <t>UTILITY TYPE</t>
  </si>
  <si>
    <t>ANNUAL OWNER EXPENSES</t>
  </si>
  <si>
    <t>ADJUSTED OPERATING COSTS</t>
  </si>
  <si>
    <r>
      <t>BUDGETED OPERATING COSTS</t>
    </r>
    <r>
      <rPr>
        <i/>
        <sz val="12"/>
        <rFont val="Bahnschrift SemiLight"/>
        <family val="2"/>
      </rPr>
      <t xml:space="preserve">
</t>
    </r>
    <r>
      <rPr>
        <i/>
        <sz val="11"/>
        <rFont val="Bahnschrift SemiLight"/>
        <family val="2"/>
      </rPr>
      <t>M&amp;O Standard for whole building</t>
    </r>
  </si>
  <si>
    <r>
      <t>PROJECTED OPERATING COSTS</t>
    </r>
    <r>
      <rPr>
        <i/>
        <sz val="12"/>
        <rFont val="Bahnschrift SemiLight"/>
        <family val="2"/>
      </rPr>
      <t xml:space="preserve">
</t>
    </r>
    <r>
      <rPr>
        <i/>
        <sz val="11"/>
        <rFont val="Bahnschrift SemiLight"/>
        <family val="2"/>
      </rPr>
      <t>from rows 31-34</t>
    </r>
    <r>
      <rPr>
        <b/>
        <sz val="11"/>
        <rFont val="Bahnschrift SemiBold"/>
        <family val="2"/>
      </rPr>
      <t xml:space="preserve">
</t>
    </r>
    <r>
      <rPr>
        <i/>
        <sz val="11"/>
        <rFont val="Bahnschrift SemiLight"/>
        <family val="2"/>
      </rPr>
      <t>consultant estimate</t>
    </r>
  </si>
  <si>
    <r>
      <t xml:space="preserve">PROJECTED SAVINGS </t>
    </r>
    <r>
      <rPr>
        <i/>
        <sz val="12"/>
        <rFont val="Bahnschrift SemiLight"/>
        <family val="2"/>
      </rPr>
      <t xml:space="preserve">
</t>
    </r>
    <r>
      <rPr>
        <i/>
        <sz val="11"/>
        <rFont val="Bahnschrift SemiLight"/>
        <family val="2"/>
      </rPr>
      <t>comparing Budgeted vs. Projected</t>
    </r>
  </si>
  <si>
    <r>
      <rPr>
        <b/>
        <sz val="12"/>
        <color rgb="FF000000"/>
        <rFont val="Bahnschrift SemiBold"/>
      </rPr>
      <t xml:space="preserve">UNDEWRITTEN SAVINGS 
</t>
    </r>
    <r>
      <rPr>
        <i/>
        <sz val="11"/>
        <color rgb="FF000000"/>
        <rFont val="Bahnschrift SemiLight"/>
      </rPr>
      <t>based on % underwritten</t>
    </r>
  </si>
  <si>
    <r>
      <rPr>
        <b/>
        <sz val="12"/>
        <color rgb="FF000000"/>
        <rFont val="Bahnschrift SemiBold"/>
      </rPr>
      <t xml:space="preserve">CURRENT M&amp;O
</t>
    </r>
    <r>
      <rPr>
        <i/>
        <sz val="10"/>
        <color rgb="FF000000"/>
        <rFont val="Times New Roman"/>
      </rPr>
      <t>based on % underwritten</t>
    </r>
  </si>
  <si>
    <r>
      <rPr>
        <sz val="12"/>
        <color rgb="FF000000"/>
        <rFont val="Bahnschrift SemiBold"/>
      </rPr>
      <t xml:space="preserve">ADJUSTED M&amp;O
</t>
    </r>
    <r>
      <rPr>
        <i/>
        <sz val="11"/>
        <color rgb="FF000000"/>
        <rFont val="Bahnschrift SemiLight"/>
      </rPr>
      <t>per room</t>
    </r>
  </si>
  <si>
    <r>
      <rPr>
        <sz val="12"/>
        <color rgb="FF000000"/>
        <rFont val="Bahnschrift SemiBold"/>
      </rPr>
      <t xml:space="preserve">ADJUSTED M&amp;O
</t>
    </r>
    <r>
      <rPr>
        <i/>
        <sz val="11"/>
        <color rgb="FF000000"/>
        <rFont val="Bahnschrift SemiLight"/>
      </rPr>
      <t>whole building</t>
    </r>
  </si>
  <si>
    <r>
      <rPr>
        <sz val="12"/>
        <color rgb="FF000000"/>
        <rFont val="Bahnschrift SemiBold"/>
      </rPr>
      <t xml:space="preserve">% REDUCTION
</t>
    </r>
    <r>
      <rPr>
        <sz val="12"/>
        <color rgb="FF000000"/>
        <rFont val="Bahnschrift SemiLight"/>
      </rPr>
      <t xml:space="preserve"> </t>
    </r>
    <r>
      <rPr>
        <i/>
        <sz val="11"/>
        <color rgb="FF000000"/>
        <rFont val="Bahnschrift SemiLight"/>
      </rPr>
      <t>from M&amp;O</t>
    </r>
  </si>
  <si>
    <t>Heating &amp; Hot Water</t>
  </si>
  <si>
    <t>We only underwrite savings on owner-paid expenses. For tenant-paid expenses,  use correct Utilty Allowances</t>
  </si>
  <si>
    <t>Space Heating</t>
  </si>
  <si>
    <t>Hot Water Heating</t>
  </si>
  <si>
    <t>Common Area Electric (may include in-unit cooling)</t>
  </si>
  <si>
    <t>Exclude solar savings. If resident electric is being paid by owner, eliminate the Apartment Electric Utility Allowance and adjust rent accordingly</t>
  </si>
  <si>
    <t>Subtotal</t>
  </si>
  <si>
    <t>Excludes solar savings.</t>
  </si>
  <si>
    <t>Annual cost savings from solar</t>
  </si>
  <si>
    <t>Total</t>
  </si>
  <si>
    <t>Includes solar savings.</t>
  </si>
  <si>
    <t>USE FOR GEOTHERMAL OR OTHER AMBIENT LOOP SYSTEM ----&gt;</t>
  </si>
  <si>
    <t>4. OPTIONAL FOR RESIDENT PAID HEATING &amp; COOLING</t>
  </si>
  <si>
    <t>To be used for geothermal and hydronic loop systems where a portion of heating and/or cooling is paid for by resident</t>
  </si>
  <si>
    <t>HPD does not underwrite savings for resident-paid expenses, but may require use of custom allowances for projects where heating/ cooling costs are split between owner and resident. The estimates in this chart can be used to determine the applicable Utility Allowance that would ensure residents' expenses are not higher than the selected utility allowance. Note that this estimated only, and may not factor in the actual usage for the units. Analysis uses room counts to convert to apartment types. NOTE: IF</t>
  </si>
  <si>
    <t>ANNUAL MODELED OPERATING COSTS</t>
  </si>
  <si>
    <t>ESTIMATED MONTHLY MODELLED OPERATING COSTS FOR DIFFERENT UNIT TYPES</t>
  </si>
  <si>
    <r>
      <rPr>
        <b/>
        <sz val="12"/>
        <color rgb="FF000000"/>
        <rFont val="Bahnschrift SemiBold"/>
      </rPr>
      <t xml:space="preserve">MODELED OPERATING COSTS
</t>
    </r>
    <r>
      <rPr>
        <i/>
        <sz val="11"/>
        <color rgb="FF000000"/>
        <rFont val="Bahnschrift SemiLight"/>
      </rPr>
      <t xml:space="preserve"> whole building/ year</t>
    </r>
  </si>
  <si>
    <r>
      <rPr>
        <b/>
        <sz val="12"/>
        <color rgb="FF000000"/>
        <rFont val="Bahnschrift SemiBold"/>
      </rPr>
      <t xml:space="preserve">MODELED OPERATING COSTS
</t>
    </r>
    <r>
      <rPr>
        <i/>
        <sz val="11"/>
        <color rgb="FF000000"/>
        <rFont val="Bahnschrift SemiLight"/>
      </rPr>
      <t xml:space="preserve"> per room/ year</t>
    </r>
  </si>
  <si>
    <r>
      <rPr>
        <b/>
        <sz val="12"/>
        <color rgb="FF000000"/>
        <rFont val="Bahnschrift SemiBold"/>
      </rPr>
      <t xml:space="preserve">PER ROOM
</t>
    </r>
    <r>
      <rPr>
        <i/>
        <sz val="11"/>
        <color rgb="FF000000"/>
        <rFont val="Bahnschrift SemiBold"/>
      </rPr>
      <t>per month</t>
    </r>
  </si>
  <si>
    <r>
      <rPr>
        <b/>
        <sz val="12"/>
        <color rgb="FF000000"/>
        <rFont val="Bahnschrift SemiBold"/>
      </rPr>
      <t xml:space="preserve">SRO
</t>
    </r>
    <r>
      <rPr>
        <i/>
        <sz val="11"/>
        <color rgb="FF000000"/>
        <rFont val="Bahnschrift SemiBold"/>
      </rPr>
      <t>per month</t>
    </r>
  </si>
  <si>
    <r>
      <rPr>
        <b/>
        <sz val="12"/>
        <color rgb="FF000000"/>
        <rFont val="Bahnschrift SemiBold"/>
      </rPr>
      <t xml:space="preserve">STUDIO
</t>
    </r>
    <r>
      <rPr>
        <i/>
        <sz val="11"/>
        <color rgb="FF000000"/>
        <rFont val="Bahnschrift SemiBold"/>
      </rPr>
      <t>per month</t>
    </r>
  </si>
  <si>
    <r>
      <rPr>
        <b/>
        <sz val="12"/>
        <color rgb="FF000000"/>
        <rFont val="Bahnschrift SemiBold"/>
      </rPr>
      <t xml:space="preserve">1-BR
</t>
    </r>
    <r>
      <rPr>
        <i/>
        <sz val="11"/>
        <color rgb="FF000000"/>
        <rFont val="Bahnschrift SemiBold"/>
      </rPr>
      <t>per rmonth</t>
    </r>
  </si>
  <si>
    <r>
      <rPr>
        <b/>
        <sz val="12"/>
        <color rgb="FF000000"/>
        <rFont val="Bahnschrift SemiBold"/>
      </rPr>
      <t xml:space="preserve">2-BR
</t>
    </r>
    <r>
      <rPr>
        <i/>
        <sz val="11"/>
        <color rgb="FF000000"/>
        <rFont val="Bahnschrift SemiBold"/>
      </rPr>
      <t>per month</t>
    </r>
  </si>
  <si>
    <r>
      <rPr>
        <b/>
        <sz val="12"/>
        <color rgb="FF000000"/>
        <rFont val="Bahnschrift SemiBold"/>
      </rPr>
      <t xml:space="preserve">3-BR
</t>
    </r>
    <r>
      <rPr>
        <i/>
        <sz val="11"/>
        <color rgb="FF000000"/>
        <rFont val="Bahnschrift SemiBold"/>
      </rPr>
      <t>per month</t>
    </r>
  </si>
  <si>
    <t>Rooms per unit</t>
  </si>
  <si>
    <t>Space Heating paid by resident</t>
  </si>
  <si>
    <t>In Unit Cooling paid by resident</t>
  </si>
  <si>
    <t>Total Heating &amp; Cooling</t>
  </si>
  <si>
    <t xml:space="preserve">Cooling portion of HPD/NYCHA Utility Allowance </t>
  </si>
  <si>
    <t>For reference</t>
  </si>
  <si>
    <t>Cold Climate Heat Pumps for Multifamily NC</t>
  </si>
  <si>
    <t>5. HPD Signature</t>
  </si>
  <si>
    <t>HPD Chief Sustainability Office Signature</t>
  </si>
  <si>
    <t>Date Signed:</t>
  </si>
  <si>
    <t>Comments</t>
  </si>
  <si>
    <t>Revised October 2025</t>
  </si>
  <si>
    <t>Assume 50% of savings can be recognized but:</t>
  </si>
  <si>
    <t>Consider underwriting more aggressively if:</t>
  </si>
  <si>
    <t>Certified Passive House w/ Experienced Team</t>
  </si>
  <si>
    <t>Team has experience w/ proposed technology</t>
  </si>
  <si>
    <t>Owner has appetite for underwriting aggressively</t>
  </si>
  <si>
    <t xml:space="preserve">Owner has good comps </t>
  </si>
  <si>
    <t>Consider undewriting more conservatively if:</t>
  </si>
  <si>
    <t>Project is not designing to Passive House or near-Passive House standards</t>
  </si>
  <si>
    <t>Team is not experienced with High Performance Design/ Construction</t>
  </si>
  <si>
    <t>Team is not experienced with proposed technology</t>
  </si>
  <si>
    <t>Additional maintenance is assumed but hasn't been factored into budget</t>
  </si>
  <si>
    <t>Project is in early stages of design</t>
  </si>
  <si>
    <t>Model uses unrealistic utility rates (HPD Sustainability can vet)</t>
  </si>
  <si>
    <t>*ultimately this will be a discussion w/ HPD and HDC and factor in appetite of owners and other lenders on the project</t>
  </si>
  <si>
    <t>y</t>
  </si>
  <si>
    <t xml:space="preserve">2025 HDC M&amp;O STANDARD </t>
  </si>
  <si>
    <t>&lt;--HPD Only: hidden dropdowns</t>
  </si>
  <si>
    <t>DROPDOWNS</t>
  </si>
  <si>
    <t>Electric Heat: New Construction</t>
  </si>
  <si>
    <t>Gas Heat: Preservation</t>
  </si>
  <si>
    <t>Electric Heat: Preservation</t>
  </si>
  <si>
    <t>Electric Heat: Preservation Passive House*</t>
  </si>
  <si>
    <t>Hot Water: Electric Heat Pump</t>
  </si>
  <si>
    <t>Common Area Electric + In-Unit Cooling: NC</t>
  </si>
  <si>
    <t>Common Area Electric + In-Unit Cooling: NC PH*</t>
  </si>
  <si>
    <t>Common Area Electric: Typical: Preservation</t>
  </si>
  <si>
    <t>Common Area Electric + In-Unit Cooling: Preservation</t>
  </si>
  <si>
    <t>Common Area Electric + In-Unit Cooling: Preservation PH*</t>
  </si>
  <si>
    <t>ConEd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</si>
</sst>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43" formatCode="_(* #,##0.00_);_(* \(#,##0.00\);_(* &quot;-&quot;??_);_(@_)"/>
    <numFmt numFmtId="164" formatCode="&quot;$&quot;#,##0.00"/>
    <numFmt numFmtId="165" formatCode="&quot;$&quot;#,##0"/>
    <numFmt numFmtId="166" formatCode="_(&quot;$&quot;* #,##0_);_(&quot;$&quot;* \(#,##0\);_(&quot;$&quot;* &quot;-&quot;??_);_(@_)"/>
    <numFmt numFmtId="167" formatCode="0.0"/>
  </numFmts>
  <fonts count="84">
    <font>
      <sz val="11"/>
      <color theme="1"/>
      <name val="Calibri"/>
      <family val="2"/>
      <scheme val="minor"/>
    </font>
    <font>
      <sz val="11"/>
      <color theme="1"/>
      <name val="Calibri"/>
      <family val="2"/>
      <scheme val="minor"/>
    </font>
    <font>
      <sz val="10"/>
      <name val="Arial"/>
      <family val="2"/>
    </font>
    <font>
      <sz val="10"/>
      <color rgb="FF000000"/>
      <name val="Times New Roman"/>
      <family val="1"/>
    </font>
    <font>
      <b/>
      <sz val="12"/>
      <color rgb="FFC00000"/>
      <name val="Arial Nova Cond"/>
      <family val="2"/>
    </font>
    <font>
      <sz val="11"/>
      <color theme="1"/>
      <name val="Arial Nova Cond"/>
      <family val="2"/>
    </font>
    <font>
      <b/>
      <sz val="11"/>
      <color theme="1"/>
      <name val="Arial Nova Cond"/>
      <family val="2"/>
    </font>
    <font>
      <b/>
      <sz val="14"/>
      <color theme="0"/>
      <name val="Arial Nova Cond"/>
      <family val="2"/>
    </font>
    <font>
      <sz val="12"/>
      <color theme="1"/>
      <name val="Arial Nova Cond"/>
      <family val="2"/>
    </font>
    <font>
      <sz val="12"/>
      <color rgb="FFC00000"/>
      <name val="Arial Nova Cond"/>
      <family val="2"/>
    </font>
    <font>
      <i/>
      <sz val="11"/>
      <color theme="1"/>
      <name val="Calibri"/>
      <family val="2"/>
      <scheme val="minor"/>
    </font>
    <font>
      <u/>
      <sz val="11"/>
      <color theme="10"/>
      <name val="Calibri"/>
      <family val="2"/>
      <scheme val="minor"/>
    </font>
    <font>
      <i/>
      <sz val="11"/>
      <color rgb="FFFF0000"/>
      <name val="Calibri"/>
      <family val="2"/>
      <scheme val="minor"/>
    </font>
    <font>
      <b/>
      <sz val="11"/>
      <color theme="1"/>
      <name val="Bahnschrift SemiLight"/>
      <family val="2"/>
    </font>
    <font>
      <sz val="11"/>
      <color theme="1"/>
      <name val="Bahnschrift SemiLight"/>
      <family val="2"/>
    </font>
    <font>
      <b/>
      <sz val="28"/>
      <color theme="1"/>
      <name val="Bahnschrift SemiLight"/>
      <family val="2"/>
    </font>
    <font>
      <i/>
      <sz val="11"/>
      <color theme="1" tint="0.499984740745262"/>
      <name val="Bahnschrift SemiLight"/>
      <family val="2"/>
    </font>
    <font>
      <b/>
      <sz val="20"/>
      <color theme="1"/>
      <name val="Bahnschrift SemiLight"/>
      <family val="2"/>
    </font>
    <font>
      <b/>
      <sz val="14"/>
      <color theme="0"/>
      <name val="Bahnschrift SemiLight"/>
      <family val="2"/>
    </font>
    <font>
      <b/>
      <sz val="12"/>
      <color theme="1"/>
      <name val="Bahnschrift SemiLight"/>
      <family val="2"/>
    </font>
    <font>
      <sz val="11"/>
      <color theme="4" tint="-0.249977111117893"/>
      <name val="Bahnschrift SemiLight"/>
      <family val="2"/>
    </font>
    <font>
      <sz val="12"/>
      <color theme="1"/>
      <name val="Bahnschrift SemiLight"/>
      <family val="2"/>
    </font>
    <font>
      <sz val="11"/>
      <color rgb="FFC00000"/>
      <name val="Bahnschrift SemiLight"/>
      <family val="2"/>
    </font>
    <font>
      <i/>
      <sz val="11"/>
      <color rgb="FFC00000"/>
      <name val="Bahnschrift SemiLight"/>
      <family val="2"/>
    </font>
    <font>
      <sz val="11"/>
      <color theme="6" tint="-0.499984740745262"/>
      <name val="Bahnschrift SemiLight"/>
      <family val="2"/>
    </font>
    <font>
      <sz val="12"/>
      <color rgb="FFC00000"/>
      <name val="Bahnschrift SemiLight"/>
      <family val="2"/>
    </font>
    <font>
      <i/>
      <u/>
      <sz val="11"/>
      <color theme="10"/>
      <name val="Bahnschrift SemiLight"/>
      <family val="2"/>
    </font>
    <font>
      <i/>
      <sz val="11"/>
      <color rgb="FFFF0000"/>
      <name val="Bahnschrift SemiLight"/>
      <family val="2"/>
    </font>
    <font>
      <i/>
      <sz val="12"/>
      <color theme="1"/>
      <name val="Bahnschrift SemiLight"/>
      <family val="2"/>
    </font>
    <font>
      <i/>
      <sz val="12"/>
      <name val="Bahnschrift SemiLight"/>
      <family val="2"/>
    </font>
    <font>
      <sz val="12"/>
      <name val="Bahnschrift SemiLight"/>
      <family val="2"/>
    </font>
    <font>
      <sz val="12"/>
      <color rgb="FF000000"/>
      <name val="Bahnschrift SemiLight"/>
      <family val="2"/>
    </font>
    <font>
      <sz val="20"/>
      <color theme="1"/>
      <name val="Bahnschrift SemiBold"/>
      <family val="2"/>
    </font>
    <font>
      <sz val="12"/>
      <color theme="1"/>
      <name val="Bahnschrift SemiBold"/>
      <family val="2"/>
    </font>
    <font>
      <b/>
      <sz val="14"/>
      <color theme="0"/>
      <name val="Bahnschrift SemiBold"/>
      <family val="2"/>
    </font>
    <font>
      <b/>
      <sz val="12"/>
      <color theme="0"/>
      <name val="Bahnschrift SemiBold"/>
      <family val="2"/>
    </font>
    <font>
      <b/>
      <sz val="12"/>
      <color theme="1"/>
      <name val="Bahnschrift SemiBold"/>
      <family val="2"/>
    </font>
    <font>
      <sz val="11"/>
      <color theme="1"/>
      <name val="Bahnschrift SemiBold"/>
      <family val="2"/>
    </font>
    <font>
      <b/>
      <i/>
      <sz val="12"/>
      <color theme="0"/>
      <name val="Bahnschrift SemiBold"/>
      <family val="2"/>
    </font>
    <font>
      <b/>
      <i/>
      <sz val="12"/>
      <color rgb="FFC00000"/>
      <name val="Bahnschrift SemiBold"/>
      <family val="2"/>
    </font>
    <font>
      <b/>
      <sz val="11"/>
      <color rgb="FFC00000"/>
      <name val="Bahnschrift SemiBold"/>
      <family val="2"/>
    </font>
    <font>
      <i/>
      <sz val="12"/>
      <color theme="4" tint="-0.249977111117893"/>
      <name val="Bahnschrift SemiLight"/>
      <family val="2"/>
    </font>
    <font>
      <i/>
      <sz val="12"/>
      <color theme="6" tint="-0.249977111117893"/>
      <name val="Bahnschrift SemiLight"/>
      <family val="2"/>
    </font>
    <font>
      <sz val="12"/>
      <color theme="4" tint="-0.249977111117893"/>
      <name val="Bahnschrift SemiLight"/>
      <family val="2"/>
    </font>
    <font>
      <sz val="12"/>
      <color theme="6" tint="-0.249977111117893"/>
      <name val="Bahnschrift SemiLight"/>
      <family val="2"/>
    </font>
    <font>
      <i/>
      <sz val="12"/>
      <color theme="1"/>
      <name val="Bahnschrift SemiBold"/>
      <family val="2"/>
    </font>
    <font>
      <i/>
      <sz val="11"/>
      <name val="Bahnschrift SemiLight"/>
      <family val="2"/>
    </font>
    <font>
      <sz val="14"/>
      <color theme="4" tint="-0.249977111117893"/>
      <name val="Bahnschrift SemiBold"/>
      <family val="2"/>
    </font>
    <font>
      <b/>
      <sz val="12"/>
      <name val="Bahnschrift SemiBold"/>
      <family val="2"/>
    </font>
    <font>
      <b/>
      <sz val="11"/>
      <name val="Bahnschrift SemiBold"/>
      <family val="2"/>
    </font>
    <font>
      <b/>
      <sz val="11"/>
      <color theme="5"/>
      <name val="Arial Nova Cond"/>
      <family val="2"/>
    </font>
    <font>
      <i/>
      <sz val="11"/>
      <color theme="5"/>
      <name val="Bahnschrift SemiLight"/>
      <family val="2"/>
    </font>
    <font>
      <sz val="20"/>
      <color rgb="FF000000"/>
      <name val="Bahnschrift SemiBold"/>
    </font>
    <font>
      <sz val="20"/>
      <color theme="1"/>
      <name val="Bahnschrift SemiBold"/>
    </font>
    <font>
      <b/>
      <sz val="11"/>
      <color theme="1"/>
      <name val="Calibri"/>
      <family val="2"/>
      <scheme val="minor"/>
    </font>
    <font>
      <sz val="12"/>
      <color theme="8" tint="-0.249977111117893"/>
      <name val="Bahnschrift SemiBold"/>
      <family val="2"/>
    </font>
    <font>
      <u/>
      <sz val="12"/>
      <color theme="8" tint="-0.249977111117893"/>
      <name val="Bahnschrift SemiBold"/>
      <family val="2"/>
    </font>
    <font>
      <sz val="12"/>
      <color theme="8" tint="-0.249977111117893"/>
      <name val="Bahnschrift SemiLight"/>
      <family val="2"/>
    </font>
    <font>
      <sz val="12"/>
      <color rgb="FFC00000"/>
      <name val="Bahnschrift SemiBold"/>
      <family val="2"/>
    </font>
    <font>
      <b/>
      <i/>
      <sz val="12"/>
      <color theme="4" tint="-0.249977111117893"/>
      <name val="Bahnschrift SemiBold"/>
      <family val="2"/>
    </font>
    <font>
      <b/>
      <sz val="14"/>
      <color theme="1"/>
      <name val="Calibri"/>
      <family val="2"/>
      <scheme val="minor"/>
    </font>
    <font>
      <b/>
      <sz val="12"/>
      <color theme="1"/>
      <name val="Bahnschrift SemiBold"/>
    </font>
    <font>
      <sz val="12"/>
      <color theme="1"/>
      <name val="Bahnschrift SemiBold"/>
    </font>
    <font>
      <sz val="11"/>
      <color theme="6" tint="-0.499984740745262"/>
      <name val="Bahnschrift SemiLight"/>
    </font>
    <font>
      <sz val="12"/>
      <color theme="1"/>
      <name val="Bahnschrift SemiLight"/>
    </font>
    <font>
      <i/>
      <sz val="11"/>
      <color rgb="FFC00000"/>
      <name val="Bahnschrift SemiLight"/>
    </font>
    <font>
      <b/>
      <sz val="12"/>
      <name val="Bahnschrift SemiBold"/>
    </font>
    <font>
      <i/>
      <sz val="12"/>
      <name val="Bahnschrift SemiLight"/>
    </font>
    <font>
      <sz val="12"/>
      <color theme="4" tint="-0.249977111117893"/>
      <name val="Bahnschrift SemiLight"/>
    </font>
    <font>
      <b/>
      <sz val="12"/>
      <color rgb="FF000000"/>
      <name val="Bahnschrift SemiBold"/>
    </font>
    <font>
      <i/>
      <sz val="11"/>
      <color rgb="FF000000"/>
      <name val="Bahnschrift SemiLight"/>
    </font>
    <font>
      <sz val="11"/>
      <color rgb="FF4F6228"/>
      <name val="Bahnschrift SemiLight"/>
    </font>
    <font>
      <sz val="12"/>
      <color rgb="FF000000"/>
      <name val="Bahnschrift SemiBold"/>
    </font>
    <font>
      <sz val="12"/>
      <color rgb="FF000000"/>
      <name val="Bahnschrift SemiLight"/>
    </font>
    <font>
      <b/>
      <sz val="12"/>
      <color rgb="FF000000"/>
      <name val="Bahnschrift SemiBold"/>
      <family val="2"/>
    </font>
    <font>
      <i/>
      <sz val="10"/>
      <color rgb="FF000000"/>
      <name val="Times New Roman"/>
    </font>
    <font>
      <i/>
      <sz val="12"/>
      <color rgb="FF000000"/>
      <name val="Bahnschrift SemiLight"/>
      <family val="2"/>
    </font>
    <font>
      <i/>
      <sz val="12"/>
      <color theme="0" tint="-0.249977111117893"/>
      <name val="Bahnschrift SemiLight"/>
      <family val="2"/>
    </font>
    <font>
      <sz val="12"/>
      <color theme="0" tint="-0.249977111117893"/>
      <name val="Bahnschrift SemiLight"/>
      <family val="2"/>
    </font>
    <font>
      <b/>
      <sz val="12"/>
      <color theme="4" tint="-0.249977111117893"/>
      <name val="Bahnschrift SemiLight"/>
      <family val="2"/>
    </font>
    <font>
      <b/>
      <sz val="12"/>
      <name val="Bahnschrift SemiLight"/>
      <family val="2"/>
    </font>
    <font>
      <i/>
      <sz val="12"/>
      <color rgb="FFFF0000"/>
      <name val="Bahnschrift SemiBold"/>
    </font>
    <font>
      <i/>
      <sz val="11"/>
      <color rgb="FF000000"/>
      <name val="Bahnschrift SemiBold"/>
    </font>
    <font>
      <sz val="12"/>
      <color theme="6" tint="-0.249977111117893"/>
      <name val="Bahnschrift SemiLight"/>
    </font>
  </fonts>
  <fills count="12">
    <fill>
      <patternFill patternType="none"/>
    </fill>
    <fill>
      <patternFill patternType="gray125"/>
    </fill>
    <fill>
      <patternFill patternType="solid">
        <fgColor theme="8" tint="0.79998168889431442"/>
        <bgColor indexed="64"/>
      </patternFill>
    </fill>
    <fill>
      <patternFill patternType="solid">
        <fgColor theme="8" tint="-0.249977111117893"/>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FFFF99"/>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rgb="FFDAEEF3"/>
        <bgColor rgb="FF000000"/>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top/>
      <bottom style="medium">
        <color rgb="FF000000"/>
      </bottom>
      <diagonal/>
    </border>
    <border>
      <left/>
      <right/>
      <top style="thin">
        <color indexed="64"/>
      </top>
      <bottom/>
      <diagonal/>
    </border>
    <border>
      <left style="thin">
        <color indexed="64"/>
      </left>
      <right/>
      <top/>
      <bottom/>
      <diagonal/>
    </border>
    <border>
      <left/>
      <right/>
      <top style="medium">
        <color rgb="FF000000"/>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xf numFmtId="0" fontId="11" fillId="0" borderId="0" applyNumberFormat="0" applyFill="0" applyBorder="0" applyAlignment="0" applyProtection="0"/>
    <xf numFmtId="0" fontId="1" fillId="0" borderId="0"/>
  </cellStyleXfs>
  <cellXfs count="223">
    <xf numFmtId="0" fontId="0" fillId="0" borderId="0" xfId="0"/>
    <xf numFmtId="0" fontId="5" fillId="0" borderId="0" xfId="0" applyFont="1"/>
    <xf numFmtId="0" fontId="4" fillId="0" borderId="0" xfId="0" applyFont="1" applyAlignment="1">
      <alignment vertical="top"/>
    </xf>
    <xf numFmtId="0" fontId="6" fillId="0" borderId="0" xfId="0" applyFont="1"/>
    <xf numFmtId="0" fontId="9" fillId="0" borderId="0" xfId="0" applyFont="1"/>
    <xf numFmtId="0" fontId="9" fillId="0" borderId="0" xfId="0" applyFont="1" applyAlignment="1">
      <alignment wrapText="1"/>
    </xf>
    <xf numFmtId="0" fontId="5" fillId="0" borderId="0" xfId="0" applyFont="1" applyAlignment="1">
      <alignment wrapText="1"/>
    </xf>
    <xf numFmtId="0" fontId="4" fillId="0" borderId="0" xfId="0" applyFont="1" applyAlignment="1">
      <alignment wrapText="1"/>
    </xf>
    <xf numFmtId="0" fontId="8" fillId="0" borderId="0" xfId="0" applyFont="1"/>
    <xf numFmtId="0" fontId="7" fillId="3" borderId="9" xfId="0" applyFont="1" applyFill="1" applyBorder="1" applyAlignment="1">
      <alignment horizontal="left"/>
    </xf>
    <xf numFmtId="0" fontId="0" fillId="0" borderId="10" xfId="0" applyBorder="1"/>
    <xf numFmtId="0" fontId="0" fillId="0" borderId="6" xfId="0" applyBorder="1"/>
    <xf numFmtId="0" fontId="0" fillId="0" borderId="11" xfId="0" applyBorder="1"/>
    <xf numFmtId="0" fontId="0" fillId="0" borderId="8" xfId="0" applyBorder="1"/>
    <xf numFmtId="0" fontId="10" fillId="0" borderId="0" xfId="0" applyFont="1" applyAlignment="1">
      <alignment wrapText="1"/>
    </xf>
    <xf numFmtId="166" fontId="0" fillId="0" borderId="1" xfId="2" applyNumberFormat="1" applyFont="1" applyBorder="1"/>
    <xf numFmtId="166" fontId="0" fillId="0" borderId="1" xfId="2" applyNumberFormat="1" applyFont="1" applyBorder="1" applyAlignment="1">
      <alignment horizontal="right"/>
    </xf>
    <xf numFmtId="0" fontId="13" fillId="0" borderId="0" xfId="0" applyFont="1"/>
    <xf numFmtId="0" fontId="14" fillId="0" borderId="0" xfId="0" applyFont="1"/>
    <xf numFmtId="0" fontId="15" fillId="0" borderId="0" xfId="0" applyFont="1" applyAlignment="1">
      <alignment horizontal="left" vertical="top" wrapText="1"/>
    </xf>
    <xf numFmtId="0" fontId="17" fillId="0" borderId="0" xfId="0" applyFont="1"/>
    <xf numFmtId="0" fontId="19" fillId="0" borderId="0" xfId="0" applyFont="1" applyAlignment="1">
      <alignment horizontal="left" vertical="center"/>
    </xf>
    <xf numFmtId="164" fontId="22" fillId="0" borderId="0" xfId="2" applyNumberFormat="1" applyFont="1" applyFill="1" applyBorder="1" applyAlignment="1">
      <alignment horizontal="left" vertical="center"/>
    </xf>
    <xf numFmtId="164" fontId="25" fillId="0" borderId="0" xfId="2" applyNumberFormat="1" applyFont="1" applyFill="1" applyBorder="1" applyAlignment="1">
      <alignment horizontal="left" vertical="center"/>
    </xf>
    <xf numFmtId="44" fontId="13" fillId="0" borderId="0" xfId="0" applyNumberFormat="1" applyFont="1"/>
    <xf numFmtId="44" fontId="13" fillId="0" borderId="0" xfId="2" applyFont="1"/>
    <xf numFmtId="165" fontId="29" fillId="0" borderId="1" xfId="3" applyNumberFormat="1" applyFont="1" applyBorder="1" applyAlignment="1">
      <alignment horizontal="center" vertical="center" wrapText="1"/>
    </xf>
    <xf numFmtId="165" fontId="30" fillId="0" borderId="1" xfId="2" applyNumberFormat="1" applyFont="1" applyBorder="1" applyAlignment="1">
      <alignment horizontal="center" vertical="center" wrapText="1"/>
    </xf>
    <xf numFmtId="0" fontId="14" fillId="0" borderId="0" xfId="0" applyFont="1" applyAlignment="1">
      <alignment wrapText="1"/>
    </xf>
    <xf numFmtId="0" fontId="21" fillId="0" borderId="0" xfId="0" applyFont="1"/>
    <xf numFmtId="0" fontId="12" fillId="0" borderId="0" xfId="0" applyFont="1"/>
    <xf numFmtId="44" fontId="0" fillId="0" borderId="1" xfId="2" applyFont="1" applyBorder="1"/>
    <xf numFmtId="44" fontId="0" fillId="0" borderId="1" xfId="2" applyFont="1" applyBorder="1" applyAlignment="1">
      <alignment horizontal="right"/>
    </xf>
    <xf numFmtId="0" fontId="33" fillId="0" borderId="1" xfId="0" applyFont="1" applyBorder="1"/>
    <xf numFmtId="0" fontId="21" fillId="0" borderId="4" xfId="0" applyFont="1" applyBorder="1" applyAlignment="1">
      <alignment horizontal="right"/>
    </xf>
    <xf numFmtId="0" fontId="33" fillId="0" borderId="5" xfId="0" applyFont="1" applyBorder="1"/>
    <xf numFmtId="165" fontId="23" fillId="0" borderId="0" xfId="0" applyNumberFormat="1" applyFont="1"/>
    <xf numFmtId="0" fontId="37" fillId="0" borderId="0" xfId="0" applyFont="1"/>
    <xf numFmtId="165" fontId="28" fillId="0" borderId="1" xfId="0" applyNumberFormat="1" applyFont="1" applyBorder="1" applyAlignment="1">
      <alignment horizontal="center" vertical="center" wrapText="1"/>
    </xf>
    <xf numFmtId="165" fontId="21" fillId="0" borderId="1" xfId="1" applyNumberFormat="1" applyFont="1" applyFill="1" applyBorder="1" applyAlignment="1">
      <alignment horizontal="center" vertical="center"/>
    </xf>
    <xf numFmtId="165" fontId="43" fillId="0" borderId="1" xfId="0" applyNumberFormat="1" applyFont="1" applyBorder="1" applyAlignment="1">
      <alignment horizontal="center" vertical="center" wrapText="1"/>
    </xf>
    <xf numFmtId="165" fontId="44" fillId="0" borderId="1" xfId="1" applyNumberFormat="1" applyFont="1" applyFill="1" applyBorder="1" applyAlignment="1">
      <alignment horizontal="center" vertical="center" wrapText="1"/>
    </xf>
    <xf numFmtId="165" fontId="42" fillId="0" borderId="1" xfId="0" applyNumberFormat="1" applyFont="1" applyBorder="1" applyAlignment="1">
      <alignment horizontal="center" vertical="center"/>
    </xf>
    <xf numFmtId="0" fontId="21" fillId="0" borderId="7" xfId="0" applyFont="1" applyBorder="1" applyAlignment="1">
      <alignment horizontal="right"/>
    </xf>
    <xf numFmtId="0" fontId="21" fillId="0" borderId="0" xfId="0" applyFont="1" applyAlignment="1">
      <alignment horizontal="right"/>
    </xf>
    <xf numFmtId="0" fontId="36" fillId="0" borderId="5" xfId="0" applyFont="1" applyBorder="1"/>
    <xf numFmtId="9" fontId="28" fillId="0" borderId="1" xfId="3" applyFont="1" applyBorder="1" applyAlignment="1">
      <alignment horizontal="center" vertical="center" wrapText="1"/>
    </xf>
    <xf numFmtId="165" fontId="28" fillId="0" borderId="1" xfId="2" applyNumberFormat="1" applyFont="1" applyBorder="1" applyAlignment="1">
      <alignment horizontal="center" vertical="center"/>
    </xf>
    <xf numFmtId="165" fontId="33" fillId="7" borderId="1" xfId="2" applyNumberFormat="1" applyFont="1" applyFill="1" applyBorder="1" applyAlignment="1">
      <alignment horizontal="center" vertical="center"/>
    </xf>
    <xf numFmtId="165" fontId="28" fillId="7" borderId="1" xfId="2" applyNumberFormat="1" applyFont="1" applyFill="1" applyBorder="1" applyAlignment="1">
      <alignment horizontal="center" vertical="center"/>
    </xf>
    <xf numFmtId="165" fontId="33" fillId="7" borderId="1" xfId="0" applyNumberFormat="1" applyFont="1" applyFill="1" applyBorder="1" applyAlignment="1">
      <alignment horizontal="center" vertical="center" wrapText="1"/>
    </xf>
    <xf numFmtId="165" fontId="28" fillId="7" borderId="1" xfId="0" applyNumberFormat="1" applyFont="1" applyFill="1" applyBorder="1" applyAlignment="1">
      <alignment horizontal="center" vertical="center" wrapText="1"/>
    </xf>
    <xf numFmtId="9" fontId="45" fillId="7" borderId="1" xfId="3" applyFont="1" applyFill="1" applyBorder="1" applyAlignment="1">
      <alignment horizontal="center" vertical="center" wrapText="1"/>
    </xf>
    <xf numFmtId="0" fontId="22" fillId="0" borderId="0" xfId="0" applyFont="1" applyAlignment="1">
      <alignment vertical="center"/>
    </xf>
    <xf numFmtId="0" fontId="23" fillId="0" borderId="0" xfId="0" applyFont="1" applyAlignment="1">
      <alignment vertical="center"/>
    </xf>
    <xf numFmtId="0" fontId="22" fillId="0" borderId="0" xfId="0" applyFont="1" applyAlignment="1">
      <alignment horizontal="left" vertical="center"/>
    </xf>
    <xf numFmtId="0" fontId="23" fillId="0" borderId="0" xfId="0" applyFont="1" applyAlignment="1">
      <alignment horizontal="left"/>
    </xf>
    <xf numFmtId="0" fontId="21" fillId="0" borderId="0" xfId="0" applyFont="1" applyAlignment="1">
      <alignment horizontal="left" vertical="top" wrapText="1"/>
    </xf>
    <xf numFmtId="0" fontId="18" fillId="0" borderId="0" xfId="0" applyFont="1" applyAlignment="1">
      <alignment horizontal="center" vertical="center"/>
    </xf>
    <xf numFmtId="0" fontId="16" fillId="0" borderId="0" xfId="0" applyFont="1" applyAlignment="1">
      <alignment horizontal="left"/>
    </xf>
    <xf numFmtId="0" fontId="16" fillId="0" borderId="0" xfId="0" applyFont="1" applyAlignment="1">
      <alignment horizontal="left" vertical="top" wrapText="1"/>
    </xf>
    <xf numFmtId="0" fontId="26" fillId="0" borderId="0" xfId="6" applyFont="1" applyFill="1" applyBorder="1" applyAlignment="1">
      <alignment horizontal="left" vertical="center"/>
    </xf>
    <xf numFmtId="165" fontId="23" fillId="0" borderId="0" xfId="0" applyNumberFormat="1" applyFont="1" applyAlignment="1">
      <alignment horizontal="left"/>
    </xf>
    <xf numFmtId="165" fontId="27" fillId="0" borderId="0" xfId="0" applyNumberFormat="1" applyFont="1" applyAlignment="1">
      <alignment horizontal="left"/>
    </xf>
    <xf numFmtId="165" fontId="23" fillId="0" borderId="0" xfId="7" applyNumberFormat="1" applyFont="1" applyAlignment="1">
      <alignment horizontal="left"/>
    </xf>
    <xf numFmtId="0" fontId="23" fillId="0" borderId="0" xfId="0" applyFont="1" applyAlignment="1">
      <alignment horizontal="left" vertical="top"/>
    </xf>
    <xf numFmtId="0" fontId="14" fillId="3" borderId="0" xfId="0" applyFont="1" applyFill="1"/>
    <xf numFmtId="0" fontId="23" fillId="0" borderId="0" xfId="0" applyFont="1" applyAlignment="1">
      <alignment wrapText="1"/>
    </xf>
    <xf numFmtId="165" fontId="41" fillId="0" borderId="1" xfId="0" applyNumberFormat="1" applyFont="1" applyBorder="1" applyAlignment="1">
      <alignment horizontal="center" vertical="center" wrapText="1"/>
    </xf>
    <xf numFmtId="165" fontId="42" fillId="0" borderId="1" xfId="1" applyNumberFormat="1" applyFont="1" applyFill="1" applyBorder="1" applyAlignment="1">
      <alignment horizontal="center" vertical="center" wrapText="1"/>
    </xf>
    <xf numFmtId="0" fontId="23" fillId="0" borderId="0" xfId="0" applyFont="1" applyAlignment="1">
      <alignment horizontal="left" vertical="center" wrapText="1"/>
    </xf>
    <xf numFmtId="166" fontId="0" fillId="0" borderId="1" xfId="2" applyNumberFormat="1" applyFont="1" applyFill="1" applyBorder="1"/>
    <xf numFmtId="44" fontId="0" fillId="0" borderId="1" xfId="2" applyFont="1" applyFill="1" applyBorder="1"/>
    <xf numFmtId="166" fontId="0" fillId="0" borderId="1" xfId="2" applyNumberFormat="1" applyFont="1" applyFill="1" applyBorder="1" applyAlignment="1">
      <alignment horizontal="right"/>
    </xf>
    <xf numFmtId="44" fontId="0" fillId="0" borderId="1" xfId="2" applyFont="1" applyFill="1" applyBorder="1" applyAlignment="1">
      <alignment horizontal="right"/>
    </xf>
    <xf numFmtId="0" fontId="50" fillId="0" borderId="0" xfId="0" applyFont="1" applyAlignment="1">
      <alignment horizontal="right"/>
    </xf>
    <xf numFmtId="9" fontId="47" fillId="6" borderId="1" xfId="0" applyNumberFormat="1" applyFont="1" applyFill="1" applyBorder="1" applyAlignment="1" applyProtection="1">
      <alignment horizontal="center" vertical="center"/>
      <protection locked="0"/>
    </xf>
    <xf numFmtId="0" fontId="32" fillId="0" borderId="12" xfId="0" applyFont="1" applyBorder="1" applyAlignment="1">
      <alignment horizontal="center" wrapText="1"/>
    </xf>
    <xf numFmtId="0" fontId="17" fillId="0" borderId="0" xfId="0" applyFont="1" applyAlignment="1">
      <alignment wrapText="1"/>
    </xf>
    <xf numFmtId="0" fontId="21" fillId="0" borderId="0" xfId="0" applyFont="1" applyAlignment="1">
      <alignment horizontal="left" vertical="center" wrapText="1"/>
    </xf>
    <xf numFmtId="0" fontId="22" fillId="0" borderId="0" xfId="0" applyFont="1" applyAlignment="1">
      <alignment vertical="center" wrapText="1"/>
    </xf>
    <xf numFmtId="164" fontId="25" fillId="0" borderId="0" xfId="2" applyNumberFormat="1" applyFont="1" applyFill="1" applyBorder="1" applyAlignment="1">
      <alignment horizontal="left" vertical="center" wrapText="1"/>
    </xf>
    <xf numFmtId="44" fontId="13" fillId="0" borderId="0" xfId="0" applyNumberFormat="1" applyFont="1" applyAlignment="1">
      <alignment wrapText="1"/>
    </xf>
    <xf numFmtId="165" fontId="28" fillId="0" borderId="1" xfId="1" applyNumberFormat="1" applyFont="1" applyFill="1" applyBorder="1" applyAlignment="1">
      <alignment horizontal="center" vertical="center" wrapText="1"/>
    </xf>
    <xf numFmtId="165" fontId="28" fillId="7" borderId="1" xfId="2" applyNumberFormat="1" applyFont="1" applyFill="1" applyBorder="1" applyAlignment="1">
      <alignment horizontal="center" vertical="center" wrapText="1"/>
    </xf>
    <xf numFmtId="0" fontId="32" fillId="0" borderId="0" xfId="0" applyFont="1" applyAlignment="1">
      <alignment horizontal="center" wrapText="1"/>
    </xf>
    <xf numFmtId="0" fontId="14" fillId="0" borderId="0" xfId="0" applyFont="1" applyAlignment="1">
      <alignment horizontal="left"/>
    </xf>
    <xf numFmtId="0" fontId="16" fillId="0" borderId="0" xfId="0" applyFont="1" applyAlignment="1">
      <alignment horizontal="left" vertical="center"/>
    </xf>
    <xf numFmtId="0" fontId="16" fillId="0" borderId="0" xfId="0" applyFont="1" applyAlignment="1">
      <alignment horizontal="left" vertical="top"/>
    </xf>
    <xf numFmtId="0" fontId="60" fillId="0" borderId="0" xfId="0" applyFont="1"/>
    <xf numFmtId="0" fontId="54" fillId="0" borderId="0" xfId="0" applyFont="1"/>
    <xf numFmtId="0" fontId="0" fillId="0" borderId="1" xfId="0" applyBorder="1"/>
    <xf numFmtId="0" fontId="10" fillId="0" borderId="0" xfId="0" applyFont="1" applyAlignment="1">
      <alignment horizontal="right"/>
    </xf>
    <xf numFmtId="0" fontId="10" fillId="0" borderId="0" xfId="0" applyFont="1"/>
    <xf numFmtId="0" fontId="61" fillId="0" borderId="5" xfId="0" applyFont="1" applyBorder="1"/>
    <xf numFmtId="0" fontId="62" fillId="0" borderId="5" xfId="0" applyFont="1" applyBorder="1"/>
    <xf numFmtId="0" fontId="23" fillId="0" borderId="0" xfId="0" applyFont="1" applyAlignment="1">
      <alignment horizontal="left" vertical="center"/>
    </xf>
    <xf numFmtId="165" fontId="65" fillId="0" borderId="0" xfId="0" applyNumberFormat="1" applyFont="1" applyAlignment="1">
      <alignment horizontal="left"/>
    </xf>
    <xf numFmtId="165" fontId="68" fillId="0" borderId="1" xfId="0" applyNumberFormat="1" applyFont="1" applyBorder="1" applyAlignment="1">
      <alignment horizontal="center" vertical="center" wrapText="1"/>
    </xf>
    <xf numFmtId="0" fontId="69" fillId="9" borderId="1" xfId="0" applyFont="1" applyFill="1" applyBorder="1" applyAlignment="1">
      <alignment horizontal="center" vertical="center" wrapText="1"/>
    </xf>
    <xf numFmtId="0" fontId="31" fillId="9" borderId="1" xfId="0" applyFont="1" applyFill="1" applyBorder="1" applyAlignment="1">
      <alignment horizontal="center" vertical="center" wrapText="1"/>
    </xf>
    <xf numFmtId="0" fontId="74" fillId="9" borderId="1" xfId="0" applyFont="1" applyFill="1" applyBorder="1" applyAlignment="1">
      <alignment horizontal="center" vertical="center" wrapText="1"/>
    </xf>
    <xf numFmtId="0" fontId="76" fillId="9" borderId="1" xfId="0" applyFont="1" applyFill="1" applyBorder="1" applyAlignment="1">
      <alignment horizontal="center" vertical="center" wrapText="1"/>
    </xf>
    <xf numFmtId="165" fontId="78" fillId="0" borderId="1" xfId="0" applyNumberFormat="1" applyFont="1" applyBorder="1" applyAlignment="1">
      <alignment horizontal="center" vertical="center" wrapText="1"/>
    </xf>
    <xf numFmtId="0" fontId="5" fillId="0" borderId="0" xfId="0" applyFont="1"/>
    <xf numFmtId="0" fontId="39" fillId="0" borderId="0" xfId="0" applyFont="1" applyAlignment="1">
      <alignment horizontal="center" vertical="top"/>
    </xf>
    <xf numFmtId="0" fontId="37" fillId="0" borderId="0" xfId="0" applyFont="1"/>
    <xf numFmtId="0" fontId="48" fillId="9" borderId="1" xfId="0" applyFont="1" applyFill="1" applyBorder="1" applyAlignment="1">
      <alignment horizontal="center" vertical="center" wrapText="1"/>
    </xf>
    <xf numFmtId="0" fontId="38" fillId="3" borderId="13" xfId="0" applyFont="1" applyFill="1" applyBorder="1" applyAlignment="1">
      <alignment horizontal="left" vertical="center" wrapText="1"/>
    </xf>
    <xf numFmtId="165" fontId="78" fillId="0" borderId="1" xfId="1" applyNumberFormat="1" applyFont="1" applyBorder="1" applyAlignment="1">
      <alignment horizontal="center" vertical="center" wrapText="1"/>
    </xf>
    <xf numFmtId="167" fontId="78" fillId="0" borderId="1" xfId="2" applyNumberFormat="1" applyFont="1" applyBorder="1" applyAlignment="1">
      <alignment horizontal="center" vertical="center" wrapText="1"/>
    </xf>
    <xf numFmtId="165" fontId="79" fillId="11" borderId="1" xfId="0" applyNumberFormat="1" applyFont="1" applyFill="1" applyBorder="1" applyAlignment="1">
      <alignment horizontal="center" vertical="center" wrapText="1"/>
    </xf>
    <xf numFmtId="164" fontId="79" fillId="11" borderId="1" xfId="0" applyNumberFormat="1" applyFont="1" applyFill="1" applyBorder="1" applyAlignment="1">
      <alignment horizontal="center" vertical="center" wrapText="1"/>
    </xf>
    <xf numFmtId="0" fontId="23" fillId="0" borderId="0" xfId="0" applyFont="1" applyAlignment="1">
      <alignment vertical="center" wrapText="1"/>
    </xf>
    <xf numFmtId="164" fontId="41" fillId="0" borderId="1" xfId="0" applyNumberFormat="1" applyFont="1" applyFill="1" applyBorder="1" applyAlignment="1">
      <alignment horizontal="center" vertical="center" wrapText="1"/>
    </xf>
    <xf numFmtId="165" fontId="21" fillId="0" borderId="1" xfId="0" applyNumberFormat="1" applyFont="1" applyBorder="1" applyAlignment="1">
      <alignment horizontal="center" vertical="center" wrapText="1"/>
    </xf>
    <xf numFmtId="165" fontId="30" fillId="0" borderId="1" xfId="3" applyNumberFormat="1" applyFont="1" applyBorder="1" applyAlignment="1">
      <alignment horizontal="center" vertical="center" wrapText="1"/>
    </xf>
    <xf numFmtId="9" fontId="21" fillId="0" borderId="1" xfId="3" applyFont="1" applyBorder="1" applyAlignment="1">
      <alignment horizontal="center" vertical="center" wrapText="1"/>
    </xf>
    <xf numFmtId="0" fontId="22" fillId="0" borderId="0" xfId="0" applyFont="1" applyAlignment="1">
      <alignment horizontal="left"/>
    </xf>
    <xf numFmtId="167" fontId="78" fillId="0" borderId="1" xfId="0" applyNumberFormat="1" applyFont="1" applyBorder="1" applyAlignment="1">
      <alignment horizontal="center" vertical="center" wrapText="1"/>
    </xf>
    <xf numFmtId="167" fontId="78" fillId="0" borderId="1" xfId="3" applyNumberFormat="1" applyFont="1" applyBorder="1" applyAlignment="1">
      <alignment horizontal="center" vertical="center" wrapText="1"/>
    </xf>
    <xf numFmtId="164" fontId="83" fillId="0" borderId="1" xfId="1" applyNumberFormat="1" applyFont="1" applyBorder="1" applyAlignment="1">
      <alignment horizontal="center" vertical="center" wrapText="1"/>
    </xf>
    <xf numFmtId="164" fontId="64" fillId="0" borderId="1" xfId="0" applyNumberFormat="1" applyFont="1" applyBorder="1" applyAlignment="1">
      <alignment horizontal="center" vertical="center" wrapText="1"/>
    </xf>
    <xf numFmtId="0" fontId="35" fillId="3" borderId="4" xfId="0" applyFont="1" applyFill="1" applyBorder="1" applyAlignment="1">
      <alignment horizontal="left" vertical="center" wrapText="1"/>
    </xf>
    <xf numFmtId="0" fontId="40" fillId="0" borderId="0" xfId="0" applyFont="1" applyAlignment="1">
      <alignment horizontal="center" vertical="center" wrapText="1"/>
    </xf>
    <xf numFmtId="0" fontId="21" fillId="0" borderId="0" xfId="0" applyFont="1" applyAlignment="1">
      <alignment horizontal="center" vertical="top" wrapText="1"/>
    </xf>
    <xf numFmtId="0" fontId="33" fillId="0" borderId="3" xfId="0" applyFont="1" applyBorder="1" applyAlignment="1">
      <alignment horizontal="left"/>
    </xf>
    <xf numFmtId="0" fontId="33" fillId="0" borderId="2" xfId="0" applyFont="1" applyBorder="1" applyAlignment="1">
      <alignment horizontal="left"/>
    </xf>
    <xf numFmtId="0" fontId="33" fillId="0" borderId="3" xfId="0" applyFont="1" applyBorder="1" applyAlignment="1">
      <alignment horizontal="left" vertical="center"/>
    </xf>
    <xf numFmtId="165" fontId="16" fillId="0" borderId="0" xfId="0" applyNumberFormat="1" applyFont="1" applyAlignment="1">
      <alignment horizontal="left"/>
    </xf>
    <xf numFmtId="0" fontId="48" fillId="8" borderId="1" xfId="0" applyFont="1" applyFill="1" applyBorder="1" applyAlignment="1">
      <alignment horizontal="center" vertical="center"/>
    </xf>
    <xf numFmtId="0" fontId="21" fillId="0" borderId="0" xfId="0" applyFont="1" applyAlignment="1">
      <alignment horizontal="left" vertical="center"/>
    </xf>
    <xf numFmtId="166" fontId="24" fillId="5" borderId="17" xfId="2" applyNumberFormat="1" applyFont="1" applyFill="1" applyBorder="1" applyAlignment="1" applyProtection="1">
      <alignment horizontal="left"/>
    </xf>
    <xf numFmtId="0" fontId="33" fillId="0" borderId="4" xfId="0" applyFont="1" applyBorder="1" applyAlignment="1">
      <alignment horizontal="left" vertical="center"/>
    </xf>
    <xf numFmtId="0" fontId="31" fillId="0" borderId="3" xfId="0" applyFont="1" applyBorder="1" applyAlignment="1">
      <alignment vertical="center" wrapText="1"/>
    </xf>
    <xf numFmtId="0" fontId="31" fillId="0" borderId="4" xfId="0" applyFont="1" applyBorder="1" applyAlignment="1">
      <alignment vertical="center" wrapText="1"/>
    </xf>
    <xf numFmtId="0" fontId="21" fillId="5" borderId="17" xfId="0" applyFont="1" applyFill="1" applyBorder="1" applyAlignment="1">
      <alignment horizontal="center"/>
    </xf>
    <xf numFmtId="165" fontId="51" fillId="0" borderId="14" xfId="0" applyNumberFormat="1" applyFont="1" applyBorder="1" applyAlignment="1">
      <alignment horizontal="left"/>
    </xf>
    <xf numFmtId="165" fontId="51" fillId="0" borderId="0" xfId="0" applyNumberFormat="1" applyFont="1" applyBorder="1" applyAlignment="1">
      <alignment horizontal="left"/>
    </xf>
    <xf numFmtId="165" fontId="51" fillId="0" borderId="0" xfId="0" applyNumberFormat="1" applyFont="1" applyAlignment="1">
      <alignment horizontal="left"/>
    </xf>
    <xf numFmtId="0" fontId="21" fillId="0" borderId="3" xfId="0" applyFont="1" applyBorder="1" applyAlignment="1">
      <alignment horizontal="right"/>
    </xf>
    <xf numFmtId="0" fontId="21" fillId="0" borderId="2" xfId="0" applyFont="1" applyBorder="1" applyAlignment="1">
      <alignment horizontal="right"/>
    </xf>
    <xf numFmtId="0" fontId="24" fillId="2" borderId="1" xfId="0" applyFont="1" applyFill="1" applyBorder="1" applyAlignment="1" applyProtection="1">
      <alignment horizontal="left"/>
      <protection locked="0"/>
    </xf>
    <xf numFmtId="0" fontId="21" fillId="0" borderId="0" xfId="0" applyFont="1" applyAlignment="1">
      <alignment horizontal="center" vertical="top" wrapText="1"/>
    </xf>
    <xf numFmtId="0" fontId="55" fillId="0" borderId="0" xfId="0" applyFont="1" applyAlignment="1">
      <alignment vertical="center" wrapText="1"/>
    </xf>
    <xf numFmtId="0" fontId="57" fillId="0" borderId="0" xfId="0" applyFont="1" applyAlignment="1">
      <alignment vertical="center" wrapText="1"/>
    </xf>
    <xf numFmtId="1" fontId="20" fillId="5" borderId="17" xfId="0" applyNumberFormat="1" applyFont="1" applyFill="1" applyBorder="1" applyAlignment="1" applyProtection="1">
      <alignment horizontal="left" vertical="center"/>
      <protection locked="0"/>
    </xf>
    <xf numFmtId="0" fontId="59" fillId="0" borderId="13" xfId="0" applyFont="1" applyBorder="1" applyAlignment="1">
      <alignment horizontal="left" vertical="center" wrapText="1"/>
    </xf>
    <xf numFmtId="0" fontId="53" fillId="0" borderId="12" xfId="0" applyFont="1" applyBorder="1" applyAlignment="1">
      <alignment horizontal="center" vertical="center" wrapText="1"/>
    </xf>
    <xf numFmtId="164" fontId="20" fillId="5" borderId="17" xfId="2" applyNumberFormat="1" applyFont="1" applyFill="1" applyBorder="1" applyAlignment="1" applyProtection="1">
      <alignment horizontal="left" vertical="center" wrapText="1"/>
      <protection locked="0"/>
    </xf>
    <xf numFmtId="0" fontId="33" fillId="0" borderId="3" xfId="0" applyFont="1" applyBorder="1" applyAlignment="1">
      <alignment horizontal="left" vertical="center"/>
    </xf>
    <xf numFmtId="0" fontId="33" fillId="0" borderId="4" xfId="0" applyFont="1" applyBorder="1" applyAlignment="1">
      <alignment horizontal="left" vertical="center"/>
    </xf>
    <xf numFmtId="0" fontId="21" fillId="0" borderId="0" xfId="0" applyFont="1" applyAlignment="1">
      <alignment horizontal="left" vertical="center"/>
    </xf>
    <xf numFmtId="0" fontId="20" fillId="5" borderId="17" xfId="0" applyFont="1" applyFill="1" applyBorder="1" applyAlignment="1" applyProtection="1">
      <alignment horizontal="left" vertical="center"/>
      <protection locked="0"/>
    </xf>
    <xf numFmtId="0" fontId="58" fillId="0" borderId="15" xfId="0" applyFont="1" applyBorder="1" applyAlignment="1">
      <alignment horizontal="center" wrapText="1"/>
    </xf>
    <xf numFmtId="0" fontId="33" fillId="0" borderId="3" xfId="0" applyFont="1" applyBorder="1" applyAlignment="1">
      <alignment horizontal="left"/>
    </xf>
    <xf numFmtId="0" fontId="33" fillId="0" borderId="2" xfId="0" applyFont="1" applyBorder="1" applyAlignment="1">
      <alignment horizontal="left"/>
    </xf>
    <xf numFmtId="164" fontId="24" fillId="2" borderId="1" xfId="0" applyNumberFormat="1" applyFont="1" applyFill="1" applyBorder="1" applyAlignment="1" applyProtection="1">
      <alignment horizontal="left"/>
      <protection locked="0"/>
    </xf>
    <xf numFmtId="0" fontId="21" fillId="0" borderId="3" xfId="0" applyFont="1" applyBorder="1" applyAlignment="1">
      <alignment horizontal="right" vertical="center"/>
    </xf>
    <xf numFmtId="0" fontId="21" fillId="0" borderId="2" xfId="0" applyFont="1" applyBorder="1" applyAlignment="1">
      <alignment horizontal="right" vertical="center"/>
    </xf>
    <xf numFmtId="0" fontId="29" fillId="0" borderId="1" xfId="0" applyFont="1" applyBorder="1" applyAlignment="1">
      <alignment horizontal="right" vertical="center" wrapText="1"/>
    </xf>
    <xf numFmtId="0" fontId="21" fillId="0" borderId="3" xfId="0" applyFont="1" applyBorder="1" applyAlignment="1">
      <alignment horizontal="right" wrapText="1"/>
    </xf>
    <xf numFmtId="0" fontId="21" fillId="0" borderId="2" xfId="0" applyFont="1" applyBorder="1" applyAlignment="1">
      <alignment horizontal="right" wrapText="1"/>
    </xf>
    <xf numFmtId="8" fontId="71" fillId="10" borderId="3" xfId="0" applyNumberFormat="1" applyFont="1" applyFill="1" applyBorder="1" applyAlignment="1" applyProtection="1">
      <alignment horizontal="left"/>
      <protection locked="0"/>
    </xf>
    <xf numFmtId="0" fontId="71" fillId="10" borderId="4" xfId="0" applyFont="1" applyFill="1" applyBorder="1" applyAlignment="1" applyProtection="1">
      <alignment horizontal="left"/>
      <protection locked="0"/>
    </xf>
    <xf numFmtId="0" fontId="71" fillId="10" borderId="2" xfId="0" applyFont="1" applyFill="1" applyBorder="1" applyAlignment="1" applyProtection="1">
      <alignment horizontal="left"/>
      <protection locked="0"/>
    </xf>
    <xf numFmtId="0" fontId="33" fillId="7" borderId="1" xfId="0" applyFont="1" applyFill="1" applyBorder="1" applyAlignment="1">
      <alignment horizontal="left" vertical="center"/>
    </xf>
    <xf numFmtId="0" fontId="31" fillId="0" borderId="2" xfId="0" applyFont="1" applyBorder="1" applyAlignment="1">
      <alignment vertical="center" wrapText="1"/>
    </xf>
    <xf numFmtId="0" fontId="34" fillId="3" borderId="1" xfId="0" applyFont="1" applyFill="1" applyBorder="1" applyAlignment="1">
      <alignment horizontal="left" vertical="top"/>
    </xf>
    <xf numFmtId="0" fontId="21" fillId="5" borderId="7" xfId="0" applyFont="1" applyFill="1" applyBorder="1" applyAlignment="1">
      <alignment horizontal="center"/>
    </xf>
    <xf numFmtId="0" fontId="21" fillId="5" borderId="13" xfId="0" applyFont="1" applyFill="1" applyBorder="1" applyAlignment="1">
      <alignment horizontal="center"/>
    </xf>
    <xf numFmtId="0" fontId="21" fillId="5" borderId="22" xfId="0" applyFont="1" applyFill="1" applyBorder="1" applyAlignment="1">
      <alignment horizontal="center"/>
    </xf>
    <xf numFmtId="0" fontId="31" fillId="0" borderId="7" xfId="0" applyFont="1" applyBorder="1" applyAlignment="1">
      <alignment horizontal="left" vertical="center" wrapText="1"/>
    </xf>
    <xf numFmtId="0" fontId="31" fillId="0" borderId="13" xfId="0" applyFont="1" applyBorder="1" applyAlignment="1">
      <alignment horizontal="left" vertical="center" wrapText="1"/>
    </xf>
    <xf numFmtId="0" fontId="31" fillId="0" borderId="22" xfId="0" applyFont="1" applyBorder="1" applyAlignment="1">
      <alignment horizontal="left" vertical="center" wrapText="1"/>
    </xf>
    <xf numFmtId="165" fontId="16" fillId="0" borderId="0" xfId="0" applyNumberFormat="1" applyFont="1" applyAlignment="1">
      <alignment horizontal="left"/>
    </xf>
    <xf numFmtId="9" fontId="24" fillId="2" borderId="1" xfId="0" applyNumberFormat="1" applyFont="1" applyFill="1" applyBorder="1" applyAlignment="1" applyProtection="1">
      <alignment horizontal="left"/>
      <protection locked="0"/>
    </xf>
    <xf numFmtId="0" fontId="36" fillId="0" borderId="1" xfId="0" applyFont="1" applyBorder="1" applyAlignment="1"/>
    <xf numFmtId="0" fontId="48" fillId="8" borderId="1" xfId="0" applyFont="1" applyFill="1" applyBorder="1" applyAlignment="1">
      <alignment horizontal="center" vertical="center" wrapText="1"/>
    </xf>
    <xf numFmtId="0" fontId="19" fillId="0" borderId="3" xfId="0" applyFont="1" applyBorder="1" applyAlignment="1">
      <alignment vertical="top" wrapText="1"/>
    </xf>
    <xf numFmtId="0" fontId="19" fillId="0" borderId="2" xfId="0" applyFont="1" applyBorder="1" applyAlignment="1">
      <alignment vertical="top" wrapText="1"/>
    </xf>
    <xf numFmtId="0" fontId="21" fillId="0" borderId="1" xfId="0" applyFont="1" applyBorder="1" applyAlignment="1">
      <alignment vertical="center" wrapText="1"/>
    </xf>
    <xf numFmtId="0" fontId="33" fillId="7" borderId="1" xfId="0" applyFont="1" applyFill="1" applyBorder="1" applyAlignment="1">
      <alignment vertical="center" wrapText="1"/>
    </xf>
    <xf numFmtId="0" fontId="48" fillId="8" borderId="1" xfId="0" applyFont="1" applyFill="1" applyBorder="1" applyAlignment="1">
      <alignment horizontal="center" vertical="center"/>
    </xf>
    <xf numFmtId="0" fontId="36" fillId="9" borderId="1" xfId="0" applyFont="1" applyFill="1" applyBorder="1" applyAlignment="1">
      <alignment horizontal="center" vertical="center"/>
    </xf>
    <xf numFmtId="0" fontId="21" fillId="0" borderId="17" xfId="0" applyFont="1" applyFill="1" applyBorder="1" applyAlignment="1">
      <alignment horizontal="left" vertical="top" wrapText="1" indent="1"/>
    </xf>
    <xf numFmtId="0" fontId="64" fillId="0" borderId="2" xfId="0" applyFont="1" applyBorder="1" applyAlignment="1">
      <alignment horizontal="right" wrapText="1"/>
    </xf>
    <xf numFmtId="164" fontId="63" fillId="2" borderId="1" xfId="0" applyNumberFormat="1" applyFont="1" applyFill="1" applyBorder="1" applyAlignment="1" applyProtection="1">
      <alignment horizontal="left"/>
      <protection locked="0"/>
    </xf>
    <xf numFmtId="164" fontId="63" fillId="2" borderId="3" xfId="0" applyNumberFormat="1" applyFont="1" applyFill="1" applyBorder="1" applyAlignment="1" applyProtection="1">
      <alignment horizontal="left"/>
      <protection locked="0"/>
    </xf>
    <xf numFmtId="164" fontId="63" fillId="2" borderId="4" xfId="0" applyNumberFormat="1" applyFont="1" applyFill="1" applyBorder="1" applyAlignment="1" applyProtection="1">
      <alignment horizontal="left"/>
      <protection locked="0"/>
    </xf>
    <xf numFmtId="164" fontId="63" fillId="2" borderId="2" xfId="0" applyNumberFormat="1" applyFont="1" applyFill="1" applyBorder="1" applyAlignment="1" applyProtection="1">
      <alignment horizontal="left"/>
      <protection locked="0"/>
    </xf>
    <xf numFmtId="0" fontId="40" fillId="0" borderId="0" xfId="0" applyFont="1" applyAlignment="1">
      <alignment horizontal="center" vertical="center" wrapText="1"/>
    </xf>
    <xf numFmtId="0" fontId="34" fillId="3" borderId="3" xfId="0" applyFont="1" applyFill="1" applyBorder="1" applyAlignment="1">
      <alignment horizontal="left" vertical="center" wrapText="1"/>
    </xf>
    <xf numFmtId="0" fontId="34" fillId="3" borderId="4" xfId="0" applyFont="1" applyFill="1" applyBorder="1" applyAlignment="1">
      <alignment horizontal="left" vertical="center" wrapText="1"/>
    </xf>
    <xf numFmtId="0" fontId="35" fillId="3" borderId="13" xfId="0" applyFont="1" applyFill="1" applyBorder="1" applyAlignment="1">
      <alignment horizontal="center" vertical="center" wrapText="1"/>
    </xf>
    <xf numFmtId="0" fontId="35" fillId="3" borderId="4" xfId="0" applyFont="1" applyFill="1" applyBorder="1" applyAlignment="1">
      <alignment horizontal="center" vertical="center" wrapText="1"/>
    </xf>
    <xf numFmtId="0" fontId="23" fillId="0" borderId="0" xfId="0" applyFont="1" applyAlignment="1">
      <alignment vertical="top" wrapText="1"/>
    </xf>
    <xf numFmtId="0" fontId="40" fillId="0" borderId="16" xfId="0" applyFont="1" applyBorder="1" applyAlignment="1">
      <alignment horizontal="left" vertical="top" wrapText="1"/>
    </xf>
    <xf numFmtId="0" fontId="40" fillId="0" borderId="0" xfId="0" applyFont="1" applyBorder="1" applyAlignment="1">
      <alignment horizontal="left" vertical="top" wrapText="1"/>
    </xf>
    <xf numFmtId="0" fontId="29" fillId="0" borderId="1" xfId="0" applyFont="1" applyFill="1" applyBorder="1" applyAlignment="1">
      <alignment horizontal="right" vertical="center" wrapText="1"/>
    </xf>
    <xf numFmtId="165" fontId="41" fillId="0" borderId="3" xfId="0" applyNumberFormat="1" applyFont="1" applyFill="1" applyBorder="1" applyAlignment="1">
      <alignment horizontal="left" vertical="center" wrapText="1"/>
    </xf>
    <xf numFmtId="165" fontId="41" fillId="0" borderId="4" xfId="0" applyNumberFormat="1" applyFont="1" applyFill="1" applyBorder="1" applyAlignment="1">
      <alignment horizontal="left" vertical="center" wrapText="1"/>
    </xf>
    <xf numFmtId="165" fontId="41" fillId="0" borderId="2" xfId="0" applyNumberFormat="1" applyFont="1" applyFill="1" applyBorder="1" applyAlignment="1">
      <alignment horizontal="left" vertical="center" wrapText="1"/>
    </xf>
    <xf numFmtId="14" fontId="20" fillId="5" borderId="17" xfId="0" applyNumberFormat="1" applyFont="1" applyFill="1" applyBorder="1" applyAlignment="1" applyProtection="1">
      <alignment horizontal="left" vertical="center"/>
      <protection locked="0"/>
    </xf>
    <xf numFmtId="0" fontId="80" fillId="11" borderId="1" xfId="0" applyFont="1" applyFill="1" applyBorder="1" applyAlignment="1">
      <alignment horizontal="right" vertical="center" wrapText="1"/>
    </xf>
    <xf numFmtId="0" fontId="34" fillId="3" borderId="7" xfId="0" applyFont="1" applyFill="1" applyBorder="1" applyAlignment="1">
      <alignment horizontal="left" vertical="top"/>
    </xf>
    <xf numFmtId="0" fontId="34" fillId="3" borderId="13" xfId="0" applyFont="1" applyFill="1" applyBorder="1" applyAlignment="1">
      <alignment horizontal="left" vertical="top"/>
    </xf>
    <xf numFmtId="0" fontId="35" fillId="3" borderId="13" xfId="0" applyFont="1" applyFill="1" applyBorder="1" applyAlignment="1">
      <alignment horizontal="left" vertical="center" wrapText="1"/>
    </xf>
    <xf numFmtId="0" fontId="61" fillId="9" borderId="18" xfId="0" applyFont="1" applyFill="1" applyBorder="1" applyAlignment="1">
      <alignment horizontal="center" vertical="center"/>
    </xf>
    <xf numFmtId="0" fontId="61" fillId="9" borderId="1" xfId="0" applyFont="1" applyFill="1" applyBorder="1" applyAlignment="1">
      <alignment horizontal="center" vertical="center"/>
    </xf>
    <xf numFmtId="0" fontId="77" fillId="0" borderId="1" xfId="0" applyFont="1" applyBorder="1" applyAlignment="1">
      <alignment horizontal="right" vertical="center" wrapText="1"/>
    </xf>
    <xf numFmtId="0" fontId="67" fillId="0" borderId="1" xfId="0" applyFont="1" applyBorder="1" applyAlignment="1">
      <alignment horizontal="right" vertical="center" wrapText="1"/>
    </xf>
    <xf numFmtId="0" fontId="66" fillId="8" borderId="19" xfId="0" applyFont="1" applyFill="1" applyBorder="1" applyAlignment="1">
      <alignment horizontal="center" vertical="center" wrapText="1"/>
    </xf>
    <xf numFmtId="0" fontId="66" fillId="8" borderId="20" xfId="0" applyFont="1" applyFill="1" applyBorder="1" applyAlignment="1">
      <alignment horizontal="center" vertical="center"/>
    </xf>
    <xf numFmtId="0" fontId="48" fillId="8" borderId="19" xfId="0" applyFont="1" applyFill="1" applyBorder="1" applyAlignment="1">
      <alignment horizontal="center" vertical="center" wrapText="1"/>
    </xf>
    <xf numFmtId="0" fontId="66" fillId="8" borderId="21" xfId="0" applyFont="1" applyFill="1" applyBorder="1" applyAlignment="1">
      <alignment horizontal="center" vertical="center" wrapText="1"/>
    </xf>
    <xf numFmtId="0" fontId="66" fillId="8" borderId="20" xfId="0" applyFont="1" applyFill="1" applyBorder="1" applyAlignment="1">
      <alignment horizontal="center" vertical="center" wrapText="1"/>
    </xf>
    <xf numFmtId="0" fontId="21" fillId="4" borderId="1" xfId="0" applyFont="1" applyFill="1" applyBorder="1" applyAlignment="1">
      <alignment horizontal="left" vertical="center" wrapText="1" indent="1"/>
    </xf>
    <xf numFmtId="0" fontId="21" fillId="4" borderId="1" xfId="0" applyFont="1" applyFill="1" applyBorder="1" applyAlignment="1">
      <alignment horizontal="left" vertical="center" indent="1"/>
    </xf>
    <xf numFmtId="0" fontId="34" fillId="3" borderId="3" xfId="0" applyFont="1" applyFill="1" applyBorder="1" applyAlignment="1">
      <alignment horizontal="left" vertical="top"/>
    </xf>
    <xf numFmtId="0" fontId="34" fillId="3" borderId="4" xfId="0" applyFont="1" applyFill="1" applyBorder="1" applyAlignment="1">
      <alignment horizontal="left" vertical="top"/>
    </xf>
    <xf numFmtId="0" fontId="35" fillId="3" borderId="4" xfId="0" applyFont="1" applyFill="1" applyBorder="1" applyAlignment="1">
      <alignment horizontal="left" vertical="center" wrapText="1"/>
    </xf>
    <xf numFmtId="0" fontId="34" fillId="3" borderId="4" xfId="0" applyFont="1" applyFill="1" applyBorder="1" applyAlignment="1">
      <alignment horizontal="center" vertical="top"/>
    </xf>
  </cellXfs>
  <cellStyles count="8">
    <cellStyle name="Comma" xfId="1" builtinId="3"/>
    <cellStyle name="Currency" xfId="2" builtinId="4"/>
    <cellStyle name="Hyperlink" xfId="6" builtinId="8"/>
    <cellStyle name="Normal" xfId="0" builtinId="0"/>
    <cellStyle name="Normal 2" xfId="4" xr:uid="{00000000-0005-0000-0000-000004000000}"/>
    <cellStyle name="Normal 2 4" xfId="5" xr:uid="{00000000-0005-0000-0000-000005000000}"/>
    <cellStyle name="Normal 92" xfId="7" xr:uid="{73CB224E-92F8-4D4D-A40C-E7A11B5A633C}"/>
    <cellStyle name="Percent" xfId="3" builtinId="5"/>
  </cellStyles>
  <dxfs count="0"/>
  <tableStyles count="0" defaultTableStyle="TableStyleMedium2" defaultPivotStyle="PivotStyleLight16"/>
  <colors>
    <mruColors>
      <color rgb="FF4DB0C7"/>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1400175</xdr:colOff>
      <xdr:row>0</xdr:row>
      <xdr:rowOff>47625</xdr:rowOff>
    </xdr:from>
    <xdr:to>
      <xdr:col>1</xdr:col>
      <xdr:colOff>952500</xdr:colOff>
      <xdr:row>0</xdr:row>
      <xdr:rowOff>762000</xdr:rowOff>
    </xdr:to>
    <xdr:pic>
      <xdr:nvPicPr>
        <xdr:cNvPr id="6" name="Picture 5">
          <a:extLst>
            <a:ext uri="{FF2B5EF4-FFF2-40B4-BE49-F238E27FC236}">
              <a16:creationId xmlns:a16="http://schemas.microsoft.com/office/drawing/2014/main" id="{E2612029-073F-FAFE-E6FF-EE01892920C5}"/>
            </a:ext>
          </a:extLst>
        </xdr:cNvPr>
        <xdr:cNvPicPr>
          <a:picLocks noChangeAspect="1"/>
        </xdr:cNvPicPr>
      </xdr:nvPicPr>
      <xdr:blipFill rotWithShape="1">
        <a:blip xmlns:r="http://schemas.openxmlformats.org/officeDocument/2006/relationships" r:embed="rId1" cstate="print">
          <a:duotone>
            <a:schemeClr val="accent5">
              <a:shade val="45000"/>
              <a:satMod val="135000"/>
            </a:schemeClr>
            <a:prstClr val="white"/>
          </a:duotone>
          <a:extLst>
            <a:ext uri="{28A0092B-C50C-407E-A947-70E740481C1C}">
              <a14:useLocalDpi xmlns:a14="http://schemas.microsoft.com/office/drawing/2010/main" val="0"/>
            </a:ext>
          </a:extLst>
        </a:blip>
        <a:srcRect l="4896" t="16327" r="64491" b="14970"/>
        <a:stretch/>
      </xdr:blipFill>
      <xdr:spPr>
        <a:xfrm>
          <a:off x="1400175" y="47625"/>
          <a:ext cx="971550" cy="714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590550</xdr:colOff>
      <xdr:row>3</xdr:row>
      <xdr:rowOff>190501</xdr:rowOff>
    </xdr:from>
    <xdr:to>
      <xdr:col>12</xdr:col>
      <xdr:colOff>274576</xdr:colOff>
      <xdr:row>30</xdr:row>
      <xdr:rowOff>47667</xdr:rowOff>
    </xdr:to>
    <xdr:pic>
      <xdr:nvPicPr>
        <xdr:cNvPr id="5" name="Picture 4">
          <a:extLst>
            <a:ext uri="{FF2B5EF4-FFF2-40B4-BE49-F238E27FC236}">
              <a16:creationId xmlns:a16="http://schemas.microsoft.com/office/drawing/2014/main" id="{6421656A-342B-DFD5-2880-618069929BEA}"/>
            </a:ext>
          </a:extLst>
        </xdr:cNvPr>
        <xdr:cNvPicPr>
          <a:picLocks noChangeAspect="1"/>
        </xdr:cNvPicPr>
      </xdr:nvPicPr>
      <xdr:blipFill>
        <a:blip xmlns:r="http://schemas.openxmlformats.org/officeDocument/2006/relationships" r:embed="rId1"/>
        <a:stretch>
          <a:fillRect/>
        </a:stretch>
      </xdr:blipFill>
      <xdr:spPr>
        <a:xfrm>
          <a:off x="590550" y="733426"/>
          <a:ext cx="7456426" cy="47911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219075</xdr:colOff>
      <xdr:row>0</xdr:row>
      <xdr:rowOff>114300</xdr:rowOff>
    </xdr:from>
    <xdr:to>
      <xdr:col>13</xdr:col>
      <xdr:colOff>571500</xdr:colOff>
      <xdr:row>37</xdr:row>
      <xdr:rowOff>9525</xdr:rowOff>
    </xdr:to>
    <xdr:pic>
      <xdr:nvPicPr>
        <xdr:cNvPr id="2" name="Picture 1">
          <a:extLst>
            <a:ext uri="{FF2B5EF4-FFF2-40B4-BE49-F238E27FC236}">
              <a16:creationId xmlns:a16="http://schemas.microsoft.com/office/drawing/2014/main" id="{57110E0C-5E15-80A5-D7AE-10ADEFC263C3}"/>
            </a:ext>
          </a:extLst>
        </xdr:cNvPr>
        <xdr:cNvPicPr>
          <a:picLocks noChangeAspect="1"/>
        </xdr:cNvPicPr>
      </xdr:nvPicPr>
      <xdr:blipFill>
        <a:blip xmlns:r="http://schemas.openxmlformats.org/officeDocument/2006/relationships" r:embed="rId1"/>
        <a:stretch>
          <a:fillRect/>
        </a:stretch>
      </xdr:blipFill>
      <xdr:spPr>
        <a:xfrm>
          <a:off x="219075" y="114300"/>
          <a:ext cx="8772525" cy="65913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1.nyc.gov/site/hpd/services-and-information/hpd-heating-policy.page?utm_source=BenchmarkEmail&amp;utm_campaign=Heating_Policy_Memo_to_Developers&amp;utm_medium=email" TargetMode="External"/><Relationship Id="rId1" Type="http://schemas.openxmlformats.org/officeDocument/2006/relationships/hyperlink" Target="https://www1.nyc.gov/site/hpd/services-and-information/hpd-heating-policy.page?utm_source=BenchmarkEmail&amp;utm_campaign=Heating_Policy_Memo_to_Developers&amp;utm_medium=emai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EBFB0-3ED3-4A60-9DAE-64F6F83E26B1}">
  <sheetPr>
    <pageSetUpPr fitToPage="1"/>
  </sheetPr>
  <dimension ref="A1:T84"/>
  <sheetViews>
    <sheetView showGridLines="0" tabSelected="1" topLeftCell="A27" zoomScale="82" zoomScaleNormal="82" workbookViewId="0">
      <selection activeCell="D44" sqref="D44:F44"/>
    </sheetView>
  </sheetViews>
  <sheetFormatPr defaultColWidth="8.85546875" defaultRowHeight="13.9"/>
  <cols>
    <col min="1" max="1" width="21.28515625" style="1" customWidth="1"/>
    <col min="2" max="2" width="25.7109375" style="3" customWidth="1"/>
    <col min="3" max="3" width="27.42578125" style="1" customWidth="1"/>
    <col min="4" max="6" width="20.7109375" style="1" customWidth="1"/>
    <col min="7" max="8" width="19.85546875" style="6" customWidth="1"/>
    <col min="9" max="9" width="20.7109375" style="1" customWidth="1"/>
    <col min="10" max="10" width="37.42578125" style="1" customWidth="1"/>
    <col min="11" max="11" width="20.7109375" style="1" customWidth="1"/>
    <col min="12" max="12" width="80" style="1" customWidth="1"/>
    <col min="13" max="19" width="8.85546875" style="1"/>
    <col min="20" max="20" width="0" style="1" hidden="1" customWidth="1"/>
    <col min="21" max="16384" width="8.85546875" style="1"/>
  </cols>
  <sheetData>
    <row r="1" spans="1:20" ht="68.25" customHeight="1">
      <c r="A1" s="104"/>
      <c r="B1" s="148" t="s">
        <v>0</v>
      </c>
      <c r="C1" s="148"/>
      <c r="D1" s="148"/>
      <c r="E1" s="148"/>
      <c r="F1" s="148"/>
      <c r="G1" s="77"/>
      <c r="H1" s="77"/>
      <c r="I1" s="77"/>
      <c r="J1" s="77"/>
      <c r="K1" s="77"/>
      <c r="L1" s="18"/>
      <c r="M1" s="18"/>
      <c r="N1" s="18"/>
      <c r="O1" s="18"/>
      <c r="P1" s="104"/>
      <c r="Q1" s="104"/>
      <c r="R1" s="104"/>
      <c r="S1" s="104"/>
      <c r="T1" s="104"/>
    </row>
    <row r="2" spans="1:20" ht="30.75" customHeight="1">
      <c r="A2" s="104"/>
      <c r="B2" s="154" t="s">
        <v>1</v>
      </c>
      <c r="C2" s="154"/>
      <c r="D2" s="154"/>
      <c r="E2" s="154"/>
      <c r="F2" s="154"/>
      <c r="G2" s="85"/>
      <c r="H2" s="85"/>
      <c r="I2" s="85"/>
      <c r="J2" s="85"/>
      <c r="K2" s="85"/>
      <c r="L2" s="18"/>
      <c r="M2" s="18"/>
      <c r="N2" s="18"/>
      <c r="O2" s="18"/>
      <c r="P2" s="104"/>
      <c r="Q2" s="104"/>
      <c r="R2" s="104"/>
      <c r="S2" s="104"/>
      <c r="T2" s="104"/>
    </row>
    <row r="3" spans="1:20" ht="77.25" customHeight="1">
      <c r="A3" s="104"/>
      <c r="B3" s="144" t="s">
        <v>2</v>
      </c>
      <c r="C3" s="145"/>
      <c r="D3" s="145"/>
      <c r="E3" s="145"/>
      <c r="F3" s="145"/>
      <c r="G3" s="19"/>
      <c r="H3" s="19"/>
      <c r="I3" s="19"/>
      <c r="J3" s="19"/>
      <c r="K3" s="19"/>
      <c r="L3" s="18"/>
      <c r="M3" s="18"/>
      <c r="N3" s="18"/>
      <c r="O3" s="18"/>
      <c r="P3" s="104"/>
      <c r="Q3" s="104"/>
      <c r="R3" s="104"/>
      <c r="S3" s="104"/>
      <c r="T3" s="104"/>
    </row>
    <row r="4" spans="1:20" ht="40.15" customHeight="1">
      <c r="A4" s="104"/>
      <c r="B4" s="145" t="s">
        <v>3</v>
      </c>
      <c r="C4" s="145"/>
      <c r="D4" s="145"/>
      <c r="E4" s="145"/>
      <c r="F4" s="145"/>
      <c r="G4" s="78"/>
      <c r="H4" s="78"/>
      <c r="I4" s="20"/>
      <c r="J4" s="20"/>
      <c r="K4" s="20"/>
      <c r="L4" s="18"/>
      <c r="M4" s="18"/>
      <c r="N4" s="18"/>
      <c r="O4" s="18"/>
      <c r="P4" s="104"/>
      <c r="Q4" s="104"/>
      <c r="R4" s="104"/>
      <c r="S4" s="104"/>
      <c r="T4" s="104"/>
    </row>
    <row r="5" spans="1:20" ht="19.899999999999999" customHeight="1">
      <c r="A5" s="191"/>
      <c r="B5" s="192" t="s">
        <v>4</v>
      </c>
      <c r="C5" s="193"/>
      <c r="D5" s="194" t="s">
        <v>5</v>
      </c>
      <c r="E5" s="194"/>
      <c r="F5" s="194"/>
      <c r="G5" s="147" t="s">
        <v>6</v>
      </c>
      <c r="H5" s="147"/>
      <c r="I5" s="147"/>
      <c r="J5" s="147"/>
      <c r="K5" s="147"/>
      <c r="L5" s="18"/>
      <c r="M5" s="18"/>
      <c r="N5" s="18"/>
      <c r="O5" s="18"/>
      <c r="P5" s="104"/>
      <c r="Q5" s="104"/>
      <c r="R5" s="104"/>
      <c r="S5" s="104"/>
      <c r="T5" s="104"/>
    </row>
    <row r="6" spans="1:20" ht="15" customHeight="1">
      <c r="A6" s="191"/>
      <c r="B6" s="150" t="s">
        <v>7</v>
      </c>
      <c r="C6" s="151"/>
      <c r="D6" s="153" t="s">
        <v>8</v>
      </c>
      <c r="E6" s="153"/>
      <c r="F6" s="153"/>
      <c r="I6" s="104"/>
      <c r="J6" s="104"/>
      <c r="K6" s="104"/>
      <c r="L6" s="18"/>
      <c r="M6" s="18"/>
      <c r="N6" s="18"/>
      <c r="O6" s="18"/>
      <c r="P6" s="104"/>
      <c r="Q6" s="104"/>
      <c r="R6" s="104"/>
      <c r="S6" s="104"/>
      <c r="T6" s="104"/>
    </row>
    <row r="7" spans="1:20" ht="15" customHeight="1">
      <c r="A7" s="2"/>
      <c r="B7" s="128" t="s">
        <v>9</v>
      </c>
      <c r="C7" s="133"/>
      <c r="D7" s="153">
        <v>12345</v>
      </c>
      <c r="E7" s="153"/>
      <c r="F7" s="153"/>
      <c r="G7" s="152"/>
      <c r="H7" s="152"/>
      <c r="I7" s="152"/>
      <c r="J7" s="152"/>
      <c r="K7" s="152"/>
      <c r="L7" s="18"/>
      <c r="M7" s="18"/>
      <c r="N7" s="18"/>
      <c r="O7" s="18"/>
      <c r="P7" s="104"/>
      <c r="Q7" s="104"/>
      <c r="R7" s="104"/>
      <c r="S7" s="104"/>
      <c r="T7" s="104"/>
    </row>
    <row r="8" spans="1:20" ht="15" customHeight="1">
      <c r="A8" s="2"/>
      <c r="B8" s="128" t="s">
        <v>10</v>
      </c>
      <c r="C8" s="133"/>
      <c r="D8" s="153" t="s">
        <v>11</v>
      </c>
      <c r="E8" s="153"/>
      <c r="F8" s="153"/>
      <c r="G8" s="79"/>
      <c r="H8" s="79"/>
      <c r="I8" s="131"/>
      <c r="J8" s="131"/>
      <c r="K8" s="131"/>
      <c r="L8" s="18"/>
      <c r="M8" s="18"/>
      <c r="N8" s="18"/>
      <c r="O8" s="18"/>
      <c r="P8" s="104"/>
      <c r="Q8" s="104"/>
      <c r="R8" s="104"/>
      <c r="S8" s="104"/>
      <c r="T8" s="104"/>
    </row>
    <row r="9" spans="1:20" ht="15" customHeight="1">
      <c r="A9" s="2"/>
      <c r="B9" s="150" t="s">
        <v>12</v>
      </c>
      <c r="C9" s="151"/>
      <c r="D9" s="153"/>
      <c r="E9" s="153"/>
      <c r="F9" s="153"/>
      <c r="G9" s="79"/>
      <c r="H9" s="79"/>
      <c r="I9" s="131"/>
      <c r="J9" s="131"/>
      <c r="K9" s="131"/>
      <c r="L9" s="18"/>
      <c r="M9" s="18"/>
      <c r="N9" s="18"/>
      <c r="O9" s="18"/>
      <c r="P9" s="104"/>
      <c r="Q9" s="104"/>
      <c r="R9" s="104"/>
      <c r="S9" s="104"/>
      <c r="T9" s="104"/>
    </row>
    <row r="10" spans="1:20" ht="15" customHeight="1">
      <c r="A10" s="2"/>
      <c r="B10" s="128" t="s">
        <v>13</v>
      </c>
      <c r="C10" s="133"/>
      <c r="D10" s="203">
        <v>45831</v>
      </c>
      <c r="E10" s="153"/>
      <c r="F10" s="153"/>
      <c r="G10" s="79"/>
      <c r="H10" s="79"/>
      <c r="I10" s="131"/>
      <c r="J10" s="131"/>
      <c r="K10" s="131"/>
      <c r="L10" s="18"/>
      <c r="M10" s="18"/>
      <c r="N10" s="18"/>
      <c r="O10" s="18"/>
      <c r="P10" s="104"/>
      <c r="Q10" s="104"/>
      <c r="R10" s="104"/>
      <c r="S10" s="104"/>
      <c r="T10" s="104"/>
    </row>
    <row r="11" spans="1:20" ht="15" customHeight="1">
      <c r="A11" s="2"/>
      <c r="B11" s="128" t="s">
        <v>14</v>
      </c>
      <c r="C11" s="133"/>
      <c r="D11" s="153" t="s">
        <v>15</v>
      </c>
      <c r="E11" s="153"/>
      <c r="F11" s="153"/>
      <c r="G11" s="70"/>
      <c r="H11" s="70"/>
      <c r="I11" s="131"/>
      <c r="J11" s="131"/>
      <c r="K11" s="131"/>
      <c r="L11" s="18"/>
      <c r="M11" s="18"/>
      <c r="N11" s="18"/>
      <c r="O11" s="18"/>
      <c r="P11" s="104"/>
      <c r="Q11" s="104"/>
      <c r="R11" s="104"/>
      <c r="S11" s="104"/>
      <c r="T11" s="104"/>
    </row>
    <row r="12" spans="1:20" ht="15" customHeight="1">
      <c r="A12" s="104"/>
      <c r="B12" s="128" t="s">
        <v>16</v>
      </c>
      <c r="C12" s="133"/>
      <c r="D12" s="146">
        <v>100</v>
      </c>
      <c r="E12" s="146"/>
      <c r="F12" s="146"/>
      <c r="G12" s="80"/>
      <c r="H12" s="80"/>
      <c r="I12" s="53"/>
      <c r="J12" s="53"/>
      <c r="K12" s="53"/>
      <c r="L12" s="18"/>
      <c r="M12" s="18"/>
      <c r="N12" s="18"/>
      <c r="O12" s="18"/>
      <c r="P12" s="104"/>
      <c r="Q12" s="104"/>
      <c r="R12" s="104"/>
      <c r="S12" s="104"/>
      <c r="T12" s="104"/>
    </row>
    <row r="13" spans="1:20" ht="15" customHeight="1">
      <c r="A13" s="104"/>
      <c r="B13" s="128" t="s">
        <v>17</v>
      </c>
      <c r="C13" s="133"/>
      <c r="D13" s="146">
        <v>300</v>
      </c>
      <c r="E13" s="146"/>
      <c r="F13" s="146"/>
      <c r="G13" s="113"/>
      <c r="H13" s="113"/>
      <c r="I13" s="54"/>
      <c r="J13" s="54"/>
      <c r="K13" s="54"/>
      <c r="L13" s="18"/>
      <c r="M13" s="18"/>
      <c r="N13" s="18"/>
      <c r="O13" s="18"/>
      <c r="P13" s="104"/>
      <c r="Q13" s="104"/>
      <c r="R13" s="104"/>
      <c r="S13" s="104"/>
      <c r="T13" s="104"/>
    </row>
    <row r="14" spans="1:20" ht="15" customHeight="1">
      <c r="A14" s="104"/>
      <c r="B14" s="128" t="s">
        <v>18</v>
      </c>
      <c r="C14" s="133"/>
      <c r="D14" s="153" t="s">
        <v>19</v>
      </c>
      <c r="E14" s="153"/>
      <c r="F14" s="153"/>
      <c r="G14" s="96" t="s">
        <v>20</v>
      </c>
      <c r="H14" s="96"/>
      <c r="I14" s="55"/>
      <c r="J14" s="55"/>
      <c r="K14" s="55"/>
      <c r="L14" s="18"/>
      <c r="M14" s="18"/>
      <c r="N14" s="18"/>
      <c r="O14" s="18"/>
      <c r="P14" s="104"/>
      <c r="Q14" s="104"/>
      <c r="R14" s="104"/>
      <c r="S14" s="104"/>
      <c r="T14" s="104"/>
    </row>
    <row r="15" spans="1:20" ht="26.1" customHeight="1">
      <c r="A15" s="75"/>
      <c r="B15" s="150" t="s">
        <v>21</v>
      </c>
      <c r="C15" s="151"/>
      <c r="D15" s="149" t="s">
        <v>22</v>
      </c>
      <c r="E15" s="149"/>
      <c r="F15" s="132">
        <f>VLOOKUP(D15,'M&amp;O STANDARDS'!O7:P14,2,FALSE)</f>
        <v>118</v>
      </c>
      <c r="G15" s="54" t="s">
        <v>23</v>
      </c>
      <c r="H15" s="54"/>
      <c r="I15" s="54"/>
      <c r="J15" s="54"/>
      <c r="K15" s="54"/>
      <c r="L15" s="18"/>
      <c r="M15" s="18"/>
      <c r="N15" s="18"/>
      <c r="O15" s="18"/>
      <c r="P15" s="104"/>
      <c r="Q15" s="104"/>
      <c r="R15" s="104"/>
      <c r="S15" s="104"/>
      <c r="T15" s="104" t="s">
        <v>24</v>
      </c>
    </row>
    <row r="16" spans="1:20" ht="26.1" customHeight="1">
      <c r="A16" s="75"/>
      <c r="B16" s="150" t="s">
        <v>25</v>
      </c>
      <c r="C16" s="151"/>
      <c r="D16" s="149" t="s">
        <v>26</v>
      </c>
      <c r="E16" s="149"/>
      <c r="F16" s="132">
        <f>VLOOKUP(D16,'M&amp;O STANDARDS'!O16:P17,2,FALSE)</f>
        <v>136</v>
      </c>
      <c r="G16" s="56"/>
      <c r="H16" s="56"/>
      <c r="I16" s="56"/>
      <c r="J16" s="56"/>
      <c r="K16" s="56"/>
      <c r="L16" s="18"/>
      <c r="M16" s="18"/>
      <c r="N16" s="18"/>
      <c r="O16" s="18"/>
      <c r="P16" s="104"/>
      <c r="Q16" s="104"/>
      <c r="R16" s="104"/>
      <c r="S16" s="104"/>
      <c r="T16" s="104" t="s">
        <v>27</v>
      </c>
    </row>
    <row r="17" spans="1:20" ht="26.1" customHeight="1">
      <c r="A17" s="75"/>
      <c r="B17" s="150" t="s">
        <v>28</v>
      </c>
      <c r="C17" s="151"/>
      <c r="D17" s="149" t="s">
        <v>29</v>
      </c>
      <c r="E17" s="149"/>
      <c r="F17" s="132">
        <f>VLOOKUP(D17,'M&amp;O STANDARDS'!O19:P24,2,FALSE)</f>
        <v>200</v>
      </c>
      <c r="G17" s="196" t="s">
        <v>30</v>
      </c>
      <c r="H17" s="196"/>
      <c r="I17" s="196"/>
      <c r="J17" s="196"/>
      <c r="K17" s="56"/>
      <c r="L17" s="18"/>
      <c r="M17" s="18"/>
      <c r="N17" s="18"/>
      <c r="O17" s="18"/>
      <c r="P17" s="104"/>
      <c r="Q17" s="104"/>
      <c r="R17" s="104"/>
      <c r="S17" s="104"/>
      <c r="T17" s="104" t="s">
        <v>31</v>
      </c>
    </row>
    <row r="18" spans="1:20" ht="15">
      <c r="A18" s="104"/>
      <c r="B18" s="21"/>
      <c r="C18" s="21"/>
      <c r="D18" s="22"/>
      <c r="E18" s="22"/>
      <c r="F18" s="22"/>
      <c r="G18" s="81"/>
      <c r="H18" s="81"/>
      <c r="I18" s="23"/>
      <c r="J18" s="23"/>
      <c r="K18" s="23"/>
      <c r="L18" s="18"/>
      <c r="M18" s="18"/>
      <c r="N18" s="18"/>
      <c r="O18" s="18"/>
      <c r="P18" s="104"/>
      <c r="Q18" s="104"/>
      <c r="R18" s="104"/>
      <c r="S18" s="104"/>
      <c r="T18" s="104" t="s">
        <v>32</v>
      </c>
    </row>
    <row r="19" spans="1:20" ht="19.899999999999999" customHeight="1">
      <c r="A19" s="191"/>
      <c r="B19" s="192" t="s">
        <v>33</v>
      </c>
      <c r="C19" s="193"/>
      <c r="D19" s="195" t="s">
        <v>34</v>
      </c>
      <c r="E19" s="195"/>
      <c r="F19" s="195"/>
      <c r="G19" s="147" t="s">
        <v>6</v>
      </c>
      <c r="H19" s="147"/>
      <c r="I19" s="147"/>
      <c r="J19" s="147"/>
      <c r="K19" s="147"/>
      <c r="L19" s="66"/>
      <c r="M19" s="18"/>
      <c r="N19" s="18"/>
      <c r="O19" s="18"/>
      <c r="P19" s="104"/>
      <c r="Q19" s="104"/>
      <c r="R19" s="104"/>
      <c r="S19" s="104"/>
      <c r="T19" s="104"/>
    </row>
    <row r="20" spans="1:20" ht="17.25">
      <c r="A20" s="191"/>
      <c r="B20" s="126" t="s">
        <v>35</v>
      </c>
      <c r="C20" s="127"/>
      <c r="D20" s="142" t="s">
        <v>36</v>
      </c>
      <c r="E20" s="142"/>
      <c r="F20" s="142"/>
      <c r="G20" s="57"/>
      <c r="H20" s="57"/>
      <c r="I20" s="58"/>
      <c r="J20" s="58"/>
      <c r="K20" s="58"/>
      <c r="L20" s="18"/>
      <c r="M20" s="18"/>
      <c r="N20" s="18"/>
      <c r="O20" s="18"/>
      <c r="P20" s="104"/>
      <c r="Q20" s="104"/>
      <c r="R20" s="104"/>
      <c r="S20" s="104"/>
      <c r="T20" s="104"/>
    </row>
    <row r="21" spans="1:20" ht="17.25">
      <c r="A21" s="104"/>
      <c r="B21" s="126" t="s">
        <v>37</v>
      </c>
      <c r="C21" s="127"/>
      <c r="D21" s="142"/>
      <c r="E21" s="142"/>
      <c r="F21" s="142"/>
      <c r="G21" s="57"/>
      <c r="H21" s="57"/>
      <c r="I21" s="58"/>
      <c r="J21" s="58"/>
      <c r="K21" s="58"/>
      <c r="L21" s="18"/>
      <c r="M21" s="18"/>
      <c r="N21" s="18"/>
      <c r="O21" s="18"/>
      <c r="P21" s="104"/>
      <c r="Q21" s="104"/>
      <c r="R21" s="104"/>
      <c r="S21" s="104"/>
      <c r="T21" s="104"/>
    </row>
    <row r="22" spans="1:20" ht="15">
      <c r="A22" s="104"/>
      <c r="B22" s="126" t="s">
        <v>38</v>
      </c>
      <c r="C22" s="127"/>
      <c r="D22" s="142"/>
      <c r="E22" s="142"/>
      <c r="F22" s="142"/>
      <c r="G22" s="57"/>
      <c r="H22" s="57"/>
      <c r="I22" s="125"/>
      <c r="J22" s="143"/>
      <c r="K22" s="143"/>
      <c r="L22" s="18"/>
      <c r="M22" s="18"/>
      <c r="N22" s="18"/>
      <c r="O22" s="18"/>
      <c r="P22" s="104"/>
      <c r="Q22" s="104"/>
      <c r="R22" s="104"/>
      <c r="S22" s="104"/>
      <c r="T22" s="104"/>
    </row>
    <row r="23" spans="1:20" ht="15">
      <c r="A23" s="2"/>
      <c r="B23" s="155" t="s">
        <v>39</v>
      </c>
      <c r="C23" s="156"/>
      <c r="D23" s="142"/>
      <c r="E23" s="142"/>
      <c r="F23" s="142"/>
      <c r="G23" s="57"/>
      <c r="H23" s="57"/>
      <c r="I23" s="125"/>
      <c r="J23" s="143"/>
      <c r="K23" s="143"/>
      <c r="L23" s="18"/>
      <c r="M23" s="18"/>
      <c r="N23" s="18"/>
      <c r="O23" s="18"/>
      <c r="P23" s="104"/>
      <c r="Q23" s="104"/>
      <c r="R23" s="104"/>
      <c r="S23" s="104"/>
      <c r="T23" s="104"/>
    </row>
    <row r="24" spans="1:20" ht="15">
      <c r="A24" s="2"/>
      <c r="B24" s="155" t="s">
        <v>40</v>
      </c>
      <c r="C24" s="156"/>
      <c r="D24" s="142"/>
      <c r="E24" s="142"/>
      <c r="F24" s="142"/>
      <c r="G24" s="57"/>
      <c r="H24" s="57"/>
      <c r="I24" s="125"/>
      <c r="J24" s="143"/>
      <c r="K24" s="143"/>
      <c r="L24" s="18"/>
      <c r="M24" s="18"/>
      <c r="N24" s="18"/>
      <c r="O24" s="18"/>
      <c r="P24" s="104"/>
      <c r="Q24" s="104"/>
      <c r="R24" s="104"/>
      <c r="S24" s="104"/>
      <c r="T24" s="104"/>
    </row>
    <row r="25" spans="1:20" ht="15">
      <c r="A25" s="2"/>
      <c r="B25" s="126" t="s">
        <v>41</v>
      </c>
      <c r="C25" s="127"/>
      <c r="D25" s="142"/>
      <c r="E25" s="142"/>
      <c r="F25" s="142"/>
      <c r="G25" s="57"/>
      <c r="H25" s="57"/>
      <c r="I25" s="125"/>
      <c r="J25" s="143"/>
      <c r="K25" s="143"/>
      <c r="L25" s="18"/>
      <c r="M25" s="18"/>
      <c r="N25" s="18"/>
      <c r="O25" s="18"/>
      <c r="P25" s="104"/>
      <c r="Q25" s="104"/>
      <c r="R25" s="104"/>
      <c r="S25" s="104"/>
      <c r="T25" s="104"/>
    </row>
    <row r="26" spans="1:20" ht="15">
      <c r="A26" s="2"/>
      <c r="B26" s="126" t="s">
        <v>42</v>
      </c>
      <c r="C26" s="127"/>
      <c r="D26" s="142"/>
      <c r="E26" s="142"/>
      <c r="F26" s="142"/>
      <c r="G26" s="57"/>
      <c r="H26" s="57"/>
      <c r="I26" s="125"/>
      <c r="J26" s="143"/>
      <c r="K26" s="143"/>
      <c r="L26" s="18"/>
      <c r="M26" s="18"/>
      <c r="N26" s="18"/>
      <c r="O26" s="18"/>
      <c r="P26" s="104"/>
      <c r="Q26" s="104"/>
      <c r="R26" s="104"/>
      <c r="S26" s="104"/>
      <c r="T26" s="104"/>
    </row>
    <row r="27" spans="1:20" ht="15">
      <c r="A27" s="2"/>
      <c r="B27" s="126" t="s">
        <v>43</v>
      </c>
      <c r="C27" s="127"/>
      <c r="D27" s="142"/>
      <c r="E27" s="142"/>
      <c r="F27" s="142"/>
      <c r="G27" s="57"/>
      <c r="H27" s="57"/>
      <c r="I27" s="125"/>
      <c r="J27" s="143"/>
      <c r="K27" s="143"/>
      <c r="L27" s="18"/>
      <c r="M27" s="18"/>
      <c r="N27" s="18"/>
      <c r="O27" s="18"/>
      <c r="P27" s="104"/>
      <c r="Q27" s="104"/>
      <c r="R27" s="104"/>
      <c r="S27" s="104"/>
      <c r="T27" s="104"/>
    </row>
    <row r="28" spans="1:20" ht="15">
      <c r="A28" s="2"/>
      <c r="B28" s="126" t="s">
        <v>44</v>
      </c>
      <c r="C28" s="127"/>
      <c r="D28" s="142"/>
      <c r="E28" s="142"/>
      <c r="F28" s="142"/>
      <c r="G28" s="57"/>
      <c r="H28" s="57"/>
      <c r="I28" s="125"/>
      <c r="J28" s="143"/>
      <c r="K28" s="143"/>
      <c r="L28" s="18"/>
      <c r="M28" s="18"/>
      <c r="N28" s="18"/>
      <c r="O28" s="18"/>
      <c r="P28" s="104"/>
      <c r="Q28" s="104"/>
      <c r="R28" s="104"/>
      <c r="S28" s="104"/>
      <c r="T28" s="104"/>
    </row>
    <row r="29" spans="1:20" ht="15">
      <c r="A29" s="2"/>
      <c r="B29" s="33" t="s">
        <v>45</v>
      </c>
      <c r="C29" s="33"/>
      <c r="D29" s="142"/>
      <c r="E29" s="142"/>
      <c r="F29" s="142"/>
      <c r="G29" s="62" t="s">
        <v>46</v>
      </c>
      <c r="H29" s="62"/>
      <c r="I29" s="125"/>
      <c r="J29" s="143"/>
      <c r="K29" s="143"/>
      <c r="L29" s="18"/>
      <c r="M29" s="18"/>
      <c r="N29" s="18"/>
      <c r="O29" s="18"/>
      <c r="P29" s="104"/>
      <c r="Q29" s="104"/>
      <c r="R29" s="104"/>
      <c r="S29" s="104"/>
      <c r="T29" s="104"/>
    </row>
    <row r="30" spans="1:20" ht="15">
      <c r="A30" s="2"/>
      <c r="B30" s="140" t="s">
        <v>47</v>
      </c>
      <c r="C30" s="141"/>
      <c r="D30" s="142" t="s">
        <v>48</v>
      </c>
      <c r="E30" s="142"/>
      <c r="F30" s="142"/>
      <c r="G30" s="57"/>
      <c r="H30" s="57"/>
      <c r="I30" s="125"/>
      <c r="J30" s="143"/>
      <c r="K30" s="143"/>
      <c r="L30" s="18"/>
      <c r="M30" s="18"/>
      <c r="N30" s="18"/>
      <c r="O30" s="18"/>
      <c r="P30" s="104"/>
      <c r="Q30" s="104"/>
      <c r="R30" s="104"/>
      <c r="S30" s="104"/>
      <c r="T30" s="104"/>
    </row>
    <row r="31" spans="1:20" ht="15.4" customHeight="1">
      <c r="A31" s="2"/>
      <c r="B31" s="140" t="s">
        <v>49</v>
      </c>
      <c r="C31" s="141"/>
      <c r="D31" s="142" t="s">
        <v>48</v>
      </c>
      <c r="E31" s="142"/>
      <c r="F31" s="142"/>
      <c r="G31" s="56" t="s">
        <v>50</v>
      </c>
      <c r="H31" s="56"/>
      <c r="I31" s="59"/>
      <c r="J31" s="88"/>
      <c r="K31" s="88"/>
      <c r="L31" s="86"/>
      <c r="M31" s="18"/>
      <c r="N31" s="18"/>
      <c r="O31" s="18"/>
      <c r="P31" s="104"/>
      <c r="Q31" s="104"/>
      <c r="R31" s="104"/>
      <c r="S31" s="104"/>
      <c r="T31" s="104"/>
    </row>
    <row r="32" spans="1:20" ht="15">
      <c r="A32" s="2"/>
      <c r="B32" s="140" t="s">
        <v>51</v>
      </c>
      <c r="C32" s="141"/>
      <c r="D32" s="142" t="s">
        <v>48</v>
      </c>
      <c r="E32" s="142"/>
      <c r="F32" s="142"/>
      <c r="G32" s="87"/>
      <c r="H32" s="87"/>
      <c r="I32" s="87"/>
      <c r="J32" s="88"/>
      <c r="K32" s="88"/>
      <c r="L32" s="86"/>
      <c r="M32" s="18"/>
      <c r="N32" s="18"/>
      <c r="O32" s="18"/>
      <c r="P32" s="104"/>
      <c r="Q32" s="104"/>
      <c r="R32" s="104"/>
      <c r="S32" s="104"/>
      <c r="T32" s="104"/>
    </row>
    <row r="33" spans="1:18" ht="15">
      <c r="A33" s="2"/>
      <c r="B33" s="43"/>
      <c r="C33" s="34" t="s">
        <v>52</v>
      </c>
      <c r="D33" s="142" t="s">
        <v>53</v>
      </c>
      <c r="E33" s="142"/>
      <c r="F33" s="142"/>
      <c r="G33" s="61" t="s">
        <v>54</v>
      </c>
      <c r="H33" s="61"/>
      <c r="I33" s="87"/>
      <c r="J33" s="88"/>
      <c r="K33" s="88"/>
      <c r="L33" s="86"/>
      <c r="M33" s="18"/>
      <c r="N33" s="18"/>
      <c r="O33" s="18"/>
      <c r="P33" s="104"/>
      <c r="Q33" s="104"/>
      <c r="R33" s="104"/>
    </row>
    <row r="34" spans="1:18" ht="15">
      <c r="A34" s="2"/>
      <c r="B34" s="43"/>
      <c r="C34" s="44" t="s">
        <v>55</v>
      </c>
      <c r="D34" s="142" t="s">
        <v>53</v>
      </c>
      <c r="E34" s="142"/>
      <c r="F34" s="142"/>
      <c r="G34" s="61" t="s">
        <v>54</v>
      </c>
      <c r="H34" s="61"/>
      <c r="I34" s="87"/>
      <c r="J34" s="88"/>
      <c r="K34" s="88"/>
      <c r="L34" s="86"/>
      <c r="M34" s="18"/>
      <c r="N34" s="18"/>
      <c r="O34" s="18"/>
      <c r="P34" s="104"/>
      <c r="Q34" s="104"/>
      <c r="R34" s="104"/>
    </row>
    <row r="35" spans="1:18" ht="15">
      <c r="A35" s="2"/>
      <c r="B35" s="45" t="s">
        <v>56</v>
      </c>
      <c r="C35" s="35"/>
      <c r="D35" s="142"/>
      <c r="E35" s="142"/>
      <c r="F35" s="142"/>
      <c r="G35" s="62"/>
      <c r="H35" s="62"/>
      <c r="I35" s="62"/>
      <c r="J35" s="62"/>
      <c r="K35" s="62"/>
      <c r="L35" s="62"/>
      <c r="M35" s="36"/>
      <c r="N35" s="36"/>
      <c r="O35" s="36"/>
      <c r="P35" s="36"/>
      <c r="Q35" s="36"/>
      <c r="R35" s="36"/>
    </row>
    <row r="36" spans="1:18" ht="16.149999999999999" customHeight="1">
      <c r="A36" s="2"/>
      <c r="B36" s="161" t="s">
        <v>57</v>
      </c>
      <c r="C36" s="162"/>
      <c r="D36" s="163">
        <v>0</v>
      </c>
      <c r="E36" s="164"/>
      <c r="F36" s="165"/>
      <c r="H36" s="62"/>
      <c r="I36" s="62"/>
      <c r="J36" s="62"/>
      <c r="K36" s="62"/>
      <c r="L36" s="62"/>
      <c r="M36" s="36"/>
      <c r="N36" s="36"/>
      <c r="O36" s="36"/>
      <c r="P36" s="36"/>
      <c r="Q36" s="36"/>
      <c r="R36" s="36"/>
    </row>
    <row r="37" spans="1:18" ht="15" customHeight="1">
      <c r="A37" s="2"/>
      <c r="B37" s="140" t="s">
        <v>58</v>
      </c>
      <c r="C37" s="141"/>
      <c r="D37" s="163">
        <v>25000</v>
      </c>
      <c r="E37" s="164"/>
      <c r="F37" s="165"/>
      <c r="H37" s="62"/>
      <c r="I37" s="62"/>
      <c r="J37" s="62"/>
      <c r="K37" s="62"/>
      <c r="L37" s="62"/>
      <c r="M37" s="36"/>
      <c r="N37" s="36"/>
      <c r="O37" s="36"/>
      <c r="P37" s="36"/>
      <c r="Q37" s="36"/>
      <c r="R37" s="104"/>
    </row>
    <row r="38" spans="1:18" ht="15" customHeight="1">
      <c r="A38" s="2"/>
      <c r="B38" s="161" t="s">
        <v>59</v>
      </c>
      <c r="C38" s="162"/>
      <c r="D38" s="163">
        <v>50000</v>
      </c>
      <c r="E38" s="164"/>
      <c r="F38" s="165"/>
      <c r="G38" s="62" t="s">
        <v>60</v>
      </c>
      <c r="H38" s="62"/>
      <c r="I38" s="63"/>
      <c r="J38" s="63"/>
      <c r="K38" s="63"/>
      <c r="L38" s="86"/>
      <c r="M38" s="18"/>
      <c r="N38" s="18"/>
      <c r="O38" s="18"/>
      <c r="P38" s="104"/>
      <c r="Q38" s="104"/>
      <c r="R38" s="104"/>
    </row>
    <row r="39" spans="1:18" ht="15" customHeight="1">
      <c r="A39" s="2"/>
      <c r="B39" s="161" t="s">
        <v>61</v>
      </c>
      <c r="C39" s="162"/>
      <c r="D39" s="163">
        <v>0</v>
      </c>
      <c r="E39" s="164"/>
      <c r="F39" s="165"/>
      <c r="G39" s="137" t="s">
        <v>62</v>
      </c>
      <c r="H39" s="138"/>
      <c r="I39" s="139"/>
      <c r="J39" s="139"/>
      <c r="K39" s="139"/>
      <c r="L39" s="139"/>
      <c r="M39" s="18"/>
      <c r="N39" s="18"/>
      <c r="O39" s="18"/>
      <c r="P39" s="104"/>
      <c r="Q39" s="104"/>
      <c r="R39" s="104"/>
    </row>
    <row r="40" spans="1:18" ht="15" customHeight="1">
      <c r="A40" s="2"/>
      <c r="B40" s="161" t="s">
        <v>63</v>
      </c>
      <c r="C40" s="162"/>
      <c r="D40" s="163">
        <v>0</v>
      </c>
      <c r="E40" s="164"/>
      <c r="F40" s="165"/>
      <c r="G40" s="64" t="s">
        <v>64</v>
      </c>
      <c r="H40" s="64"/>
      <c r="I40" s="129"/>
      <c r="J40" s="129"/>
      <c r="K40" s="129"/>
      <c r="L40" s="86"/>
      <c r="M40" s="18"/>
      <c r="N40" s="18"/>
      <c r="O40" s="18"/>
      <c r="P40" s="104"/>
      <c r="Q40" s="104"/>
      <c r="R40" s="104"/>
    </row>
    <row r="41" spans="1:18" ht="15" customHeight="1">
      <c r="A41" s="2"/>
      <c r="B41" s="94" t="s">
        <v>65</v>
      </c>
      <c r="C41" s="95"/>
      <c r="D41" s="188"/>
      <c r="E41" s="189"/>
      <c r="F41" s="190"/>
      <c r="G41" s="62" t="s">
        <v>66</v>
      </c>
      <c r="H41" s="64"/>
      <c r="I41" s="129"/>
      <c r="J41" s="129"/>
      <c r="K41" s="129"/>
      <c r="L41" s="86"/>
      <c r="M41" s="18"/>
      <c r="N41" s="18"/>
      <c r="O41" s="18"/>
      <c r="P41" s="104"/>
      <c r="Q41" s="104"/>
      <c r="R41" s="104"/>
    </row>
    <row r="42" spans="1:18" ht="15">
      <c r="A42" s="124"/>
      <c r="B42" s="161" t="s">
        <v>67</v>
      </c>
      <c r="C42" s="186"/>
      <c r="D42" s="187">
        <v>18000</v>
      </c>
      <c r="E42" s="187"/>
      <c r="F42" s="187"/>
      <c r="G42" s="62" t="s">
        <v>68</v>
      </c>
      <c r="H42" s="97"/>
      <c r="I42" s="129"/>
      <c r="J42" s="129"/>
      <c r="K42" s="129"/>
      <c r="L42" s="86"/>
      <c r="M42" s="18"/>
      <c r="N42" s="18"/>
      <c r="O42" s="18"/>
      <c r="P42" s="104"/>
      <c r="Q42" s="104"/>
      <c r="R42" s="104"/>
    </row>
    <row r="43" spans="1:18" ht="15.75">
      <c r="A43" s="2"/>
      <c r="B43" s="161" t="s">
        <v>69</v>
      </c>
      <c r="C43" s="186"/>
      <c r="D43" s="187">
        <v>10000</v>
      </c>
      <c r="E43" s="187"/>
      <c r="F43" s="187"/>
      <c r="G43" s="62" t="s">
        <v>68</v>
      </c>
      <c r="H43" s="97"/>
      <c r="I43" s="129"/>
      <c r="J43" s="129"/>
      <c r="K43" s="129"/>
      <c r="L43" s="86"/>
      <c r="M43" s="18"/>
      <c r="N43" s="18"/>
      <c r="O43" s="18"/>
      <c r="P43" s="104"/>
      <c r="Q43" s="104"/>
      <c r="R43" s="104"/>
    </row>
    <row r="44" spans="1:18" ht="15" customHeight="1">
      <c r="A44" s="2"/>
      <c r="B44" s="45" t="s">
        <v>70</v>
      </c>
      <c r="C44" s="35"/>
      <c r="D44" s="163">
        <v>218541.26</v>
      </c>
      <c r="E44" s="164"/>
      <c r="F44" s="165"/>
      <c r="G44" s="175"/>
      <c r="H44" s="175"/>
      <c r="I44" s="175"/>
      <c r="J44" s="175"/>
      <c r="K44" s="175"/>
      <c r="L44" s="86"/>
      <c r="M44" s="18"/>
      <c r="N44" s="18"/>
      <c r="O44" s="18"/>
      <c r="P44" s="104"/>
      <c r="Q44" s="104"/>
      <c r="R44" s="104"/>
    </row>
    <row r="45" spans="1:18" ht="16.149999999999999" customHeight="1">
      <c r="A45" s="2"/>
      <c r="B45" s="140" t="s">
        <v>71</v>
      </c>
      <c r="C45" s="141"/>
      <c r="D45" s="176">
        <v>1</v>
      </c>
      <c r="E45" s="142"/>
      <c r="F45" s="142"/>
      <c r="G45" s="56" t="s">
        <v>72</v>
      </c>
      <c r="H45" s="56"/>
      <c r="I45" s="129"/>
      <c r="J45" s="129"/>
      <c r="K45" s="129"/>
      <c r="L45" s="86"/>
      <c r="M45" s="18"/>
      <c r="N45" s="18"/>
      <c r="O45" s="18"/>
      <c r="P45" s="104"/>
      <c r="Q45" s="104"/>
      <c r="R45" s="104"/>
    </row>
    <row r="46" spans="1:18" ht="15">
      <c r="A46" s="2"/>
      <c r="B46" s="177" t="s">
        <v>73</v>
      </c>
      <c r="C46" s="177"/>
      <c r="D46" s="142"/>
      <c r="E46" s="142"/>
      <c r="F46" s="142"/>
      <c r="G46" s="65"/>
      <c r="H46" s="65"/>
      <c r="I46" s="88"/>
      <c r="J46" s="88"/>
      <c r="K46" s="88"/>
      <c r="L46" s="86"/>
      <c r="M46" s="18"/>
      <c r="N46" s="18"/>
      <c r="O46" s="18"/>
      <c r="P46" s="104"/>
      <c r="Q46" s="104"/>
      <c r="R46" s="104"/>
    </row>
    <row r="47" spans="1:18" ht="15">
      <c r="A47" s="2"/>
      <c r="B47" s="140" t="s">
        <v>74</v>
      </c>
      <c r="C47" s="141"/>
      <c r="D47" s="157">
        <v>0.27</v>
      </c>
      <c r="E47" s="157"/>
      <c r="F47" s="157"/>
      <c r="G47" s="65" t="s">
        <v>75</v>
      </c>
      <c r="H47" s="65"/>
      <c r="I47" s="88"/>
      <c r="J47" s="88"/>
      <c r="K47" s="88"/>
      <c r="L47" s="86"/>
      <c r="M47" s="18"/>
      <c r="N47" s="18"/>
      <c r="O47" s="18"/>
      <c r="P47" s="104"/>
      <c r="Q47" s="104"/>
      <c r="R47" s="104"/>
    </row>
    <row r="48" spans="1:18" ht="15">
      <c r="A48" s="2"/>
      <c r="B48" s="158" t="s">
        <v>76</v>
      </c>
      <c r="C48" s="159"/>
      <c r="D48" s="157" t="s">
        <v>77</v>
      </c>
      <c r="E48" s="157"/>
      <c r="F48" s="157"/>
      <c r="G48" s="65" t="s">
        <v>78</v>
      </c>
      <c r="H48" s="65"/>
      <c r="I48" s="88"/>
      <c r="J48" s="88"/>
      <c r="K48" s="88"/>
      <c r="L48" s="86"/>
      <c r="M48" s="18"/>
      <c r="N48" s="18"/>
      <c r="O48" s="18"/>
      <c r="P48" s="104"/>
      <c r="Q48" s="104"/>
      <c r="R48" s="104"/>
    </row>
    <row r="49" spans="1:15" ht="15">
      <c r="A49" s="2"/>
      <c r="B49" s="158" t="s">
        <v>79</v>
      </c>
      <c r="C49" s="159"/>
      <c r="D49" s="157" t="s">
        <v>80</v>
      </c>
      <c r="E49" s="157"/>
      <c r="F49" s="157"/>
      <c r="G49" s="65" t="s">
        <v>81</v>
      </c>
      <c r="H49" s="65"/>
      <c r="I49" s="88"/>
      <c r="J49" s="88"/>
      <c r="K49" s="88"/>
      <c r="L49" s="86"/>
      <c r="M49" s="18"/>
      <c r="N49" s="18"/>
      <c r="O49" s="18"/>
    </row>
    <row r="50" spans="1:15" ht="48" customHeight="1">
      <c r="A50" s="2"/>
      <c r="B50" s="179" t="s">
        <v>82</v>
      </c>
      <c r="C50" s="180"/>
      <c r="D50" s="142" t="s">
        <v>83</v>
      </c>
      <c r="E50" s="142"/>
      <c r="F50" s="142"/>
      <c r="G50" s="60"/>
      <c r="H50" s="60"/>
      <c r="I50" s="60"/>
      <c r="J50" s="60"/>
      <c r="K50" s="60"/>
      <c r="L50" s="18"/>
      <c r="M50" s="18"/>
      <c r="N50" s="18"/>
      <c r="O50" s="18"/>
    </row>
    <row r="51" spans="1:15" ht="34.5" customHeight="1">
      <c r="A51" s="2"/>
      <c r="B51" s="17"/>
      <c r="C51" s="18"/>
      <c r="D51" s="18"/>
      <c r="E51" s="18"/>
      <c r="F51" s="18"/>
      <c r="G51" s="82"/>
      <c r="H51" s="82"/>
      <c r="I51" s="24"/>
      <c r="J51" s="25"/>
      <c r="K51" s="25"/>
      <c r="L51" s="18"/>
      <c r="M51" s="18"/>
      <c r="N51" s="18"/>
      <c r="O51" s="18"/>
    </row>
    <row r="52" spans="1:15" s="37" customFormat="1" ht="19.899999999999999" customHeight="1">
      <c r="A52" s="105"/>
      <c r="B52" s="219" t="s">
        <v>84</v>
      </c>
      <c r="C52" s="220"/>
      <c r="D52" s="220"/>
      <c r="E52" s="221" t="s">
        <v>85</v>
      </c>
      <c r="F52" s="221"/>
      <c r="G52" s="221"/>
      <c r="H52" s="123"/>
      <c r="I52" s="222"/>
      <c r="J52" s="222"/>
      <c r="K52" s="222"/>
      <c r="L52" s="108" t="s">
        <v>6</v>
      </c>
      <c r="M52" s="106"/>
      <c r="N52" s="106"/>
      <c r="O52" s="106"/>
    </row>
    <row r="53" spans="1:15" ht="31.5" customHeight="1">
      <c r="A53" s="124" t="s">
        <v>86</v>
      </c>
      <c r="B53" s="76">
        <v>0.5</v>
      </c>
      <c r="C53" s="217" t="s">
        <v>87</v>
      </c>
      <c r="D53" s="217"/>
      <c r="E53" s="217"/>
      <c r="F53" s="217"/>
      <c r="G53" s="217"/>
      <c r="H53" s="217"/>
      <c r="I53" s="217"/>
      <c r="J53" s="217"/>
      <c r="K53" s="217"/>
      <c r="L53" s="70" t="s">
        <v>88</v>
      </c>
      <c r="M53" s="70"/>
      <c r="N53" s="70"/>
      <c r="O53" s="18"/>
    </row>
    <row r="54" spans="1:15" ht="29.25" customHeight="1">
      <c r="A54" s="124" t="s">
        <v>86</v>
      </c>
      <c r="B54" s="76">
        <v>0.8</v>
      </c>
      <c r="C54" s="218" t="s">
        <v>89</v>
      </c>
      <c r="D54" s="218"/>
      <c r="E54" s="218"/>
      <c r="F54" s="218"/>
      <c r="G54" s="218"/>
      <c r="H54" s="218"/>
      <c r="I54" s="218"/>
      <c r="J54" s="218"/>
      <c r="K54" s="218"/>
      <c r="L54" s="18"/>
      <c r="M54" s="18"/>
      <c r="N54" s="18"/>
      <c r="O54" s="18"/>
    </row>
    <row r="55" spans="1:15" ht="22.35" customHeight="1">
      <c r="A55" s="2"/>
      <c r="B55" s="184" t="s">
        <v>90</v>
      </c>
      <c r="C55" s="184"/>
      <c r="D55" s="183" t="s">
        <v>91</v>
      </c>
      <c r="E55" s="183"/>
      <c r="F55" s="183"/>
      <c r="G55" s="183"/>
      <c r="H55" s="130"/>
      <c r="I55" s="178" t="s">
        <v>92</v>
      </c>
      <c r="J55" s="178"/>
      <c r="K55" s="178"/>
      <c r="L55" s="18"/>
      <c r="M55" s="18"/>
      <c r="N55" s="18"/>
      <c r="O55" s="18"/>
    </row>
    <row r="56" spans="1:15" ht="66" customHeight="1">
      <c r="A56" s="4"/>
      <c r="B56" s="184"/>
      <c r="C56" s="184"/>
      <c r="D56" s="107" t="s">
        <v>93</v>
      </c>
      <c r="E56" s="107" t="s">
        <v>94</v>
      </c>
      <c r="F56" s="107" t="s">
        <v>95</v>
      </c>
      <c r="G56" s="101" t="s">
        <v>96</v>
      </c>
      <c r="H56" s="101" t="s">
        <v>97</v>
      </c>
      <c r="I56" s="100" t="s">
        <v>98</v>
      </c>
      <c r="J56" s="100" t="s">
        <v>99</v>
      </c>
      <c r="K56" s="102" t="s">
        <v>100</v>
      </c>
      <c r="L56" s="18"/>
      <c r="M56" s="18"/>
      <c r="N56" s="18"/>
      <c r="O56" s="18"/>
    </row>
    <row r="57" spans="1:15" s="6" customFormat="1" ht="15">
      <c r="A57" s="5"/>
      <c r="B57" s="181" t="s">
        <v>101</v>
      </c>
      <c r="C57" s="181"/>
      <c r="D57" s="40">
        <f>D58+D59</f>
        <v>76200</v>
      </c>
      <c r="E57" s="41">
        <f>E58+E59</f>
        <v>25000</v>
      </c>
      <c r="F57" s="115">
        <f>D57-E57</f>
        <v>51200</v>
      </c>
      <c r="G57" s="116">
        <f>B53*F57</f>
        <v>25600</v>
      </c>
      <c r="H57" s="116">
        <f>H58+H59</f>
        <v>254</v>
      </c>
      <c r="I57" s="27">
        <f>J57/$D$13</f>
        <v>168.66666666666666</v>
      </c>
      <c r="J57" s="27">
        <f>D57-G57</f>
        <v>50600</v>
      </c>
      <c r="K57" s="117"/>
      <c r="L57" s="118" t="s">
        <v>102</v>
      </c>
      <c r="M57" s="28"/>
      <c r="N57" s="28"/>
      <c r="O57" s="28"/>
    </row>
    <row r="58" spans="1:15" s="6" customFormat="1" ht="15">
      <c r="A58" s="5"/>
      <c r="B58" s="160" t="s">
        <v>103</v>
      </c>
      <c r="C58" s="160"/>
      <c r="D58" s="68">
        <f>D13*F15</f>
        <v>35400</v>
      </c>
      <c r="E58" s="69">
        <f>D36</f>
        <v>0</v>
      </c>
      <c r="F58" s="38"/>
      <c r="G58" s="26"/>
      <c r="H58" s="26">
        <f>F15</f>
        <v>118</v>
      </c>
      <c r="I58" s="27"/>
      <c r="J58" s="27"/>
      <c r="K58" s="46"/>
      <c r="L58" s="28"/>
      <c r="M58" s="28"/>
      <c r="N58" s="28"/>
      <c r="O58" s="28"/>
    </row>
    <row r="59" spans="1:15" s="6" customFormat="1" ht="15">
      <c r="A59" s="5"/>
      <c r="B59" s="160" t="s">
        <v>104</v>
      </c>
      <c r="C59" s="160"/>
      <c r="D59" s="68">
        <f>D13*F16</f>
        <v>40800</v>
      </c>
      <c r="E59" s="69">
        <f>D37</f>
        <v>25000</v>
      </c>
      <c r="F59" s="38"/>
      <c r="G59" s="26"/>
      <c r="H59" s="26">
        <f>F16</f>
        <v>136</v>
      </c>
      <c r="I59" s="27"/>
      <c r="J59" s="27"/>
      <c r="K59" s="46"/>
      <c r="L59" s="28"/>
      <c r="M59" s="28"/>
      <c r="N59" s="28"/>
      <c r="O59" s="28"/>
    </row>
    <row r="60" spans="1:15" s="6" customFormat="1" ht="31.35" customHeight="1">
      <c r="A60" s="7"/>
      <c r="B60" s="181" t="s">
        <v>105</v>
      </c>
      <c r="C60" s="181"/>
      <c r="D60" s="40">
        <f>F17*D13</f>
        <v>60000</v>
      </c>
      <c r="E60" s="41">
        <f>D38+D39+D40</f>
        <v>50000</v>
      </c>
      <c r="F60" s="115">
        <f>D60-E60</f>
        <v>10000</v>
      </c>
      <c r="G60" s="116">
        <f>B53*F60</f>
        <v>5000</v>
      </c>
      <c r="H60" s="116">
        <f>F17</f>
        <v>200</v>
      </c>
      <c r="I60" s="27">
        <f>J60/$D$13</f>
        <v>183.33333333333334</v>
      </c>
      <c r="J60" s="27">
        <f>D60-G60</f>
        <v>55000</v>
      </c>
      <c r="K60" s="117"/>
      <c r="L60" s="118" t="s">
        <v>106</v>
      </c>
      <c r="M60" s="28"/>
      <c r="N60" s="28"/>
      <c r="O60" s="28"/>
    </row>
    <row r="61" spans="1:15" s="6" customFormat="1" ht="15">
      <c r="A61" s="7"/>
      <c r="B61" s="182" t="s">
        <v>107</v>
      </c>
      <c r="C61" s="182"/>
      <c r="D61" s="50">
        <f>SUM(D58:D60)</f>
        <v>136200</v>
      </c>
      <c r="E61" s="50">
        <f>SUM(E58:E60)</f>
        <v>75000</v>
      </c>
      <c r="F61" s="51">
        <f>D61-E61</f>
        <v>61200</v>
      </c>
      <c r="G61" s="51">
        <f>SUM(G57:G60)</f>
        <v>30600</v>
      </c>
      <c r="H61" s="51"/>
      <c r="I61" s="50">
        <f>SUM(I57:I60)</f>
        <v>352</v>
      </c>
      <c r="J61" s="50">
        <f>SUM(J57:J60)</f>
        <v>105600</v>
      </c>
      <c r="K61" s="52">
        <f>1-(J61/D61)</f>
        <v>0.22466960352422904</v>
      </c>
      <c r="L61" s="67" t="s">
        <v>108</v>
      </c>
      <c r="M61" s="28"/>
      <c r="N61" s="28"/>
      <c r="O61" s="28"/>
    </row>
    <row r="62" spans="1:15" s="8" customFormat="1" ht="15">
      <c r="A62" s="4"/>
      <c r="B62" s="181" t="s">
        <v>109</v>
      </c>
      <c r="C62" s="181"/>
      <c r="D62" s="39"/>
      <c r="E62" s="39"/>
      <c r="F62" s="42">
        <f>D44</f>
        <v>218541.26</v>
      </c>
      <c r="G62" s="83">
        <f>B54*F62</f>
        <v>174833.00800000003</v>
      </c>
      <c r="H62" s="83"/>
      <c r="I62" s="27">
        <f>J62/$D$13</f>
        <v>-582.77669333333347</v>
      </c>
      <c r="J62" s="27">
        <f>D62-G62</f>
        <v>-174833.00800000003</v>
      </c>
      <c r="K62" s="47"/>
      <c r="L62" s="29"/>
      <c r="M62" s="29"/>
      <c r="N62" s="29"/>
      <c r="O62" s="29"/>
    </row>
    <row r="63" spans="1:15" s="8" customFormat="1" ht="15">
      <c r="A63" s="4"/>
      <c r="B63" s="166" t="s">
        <v>110</v>
      </c>
      <c r="C63" s="166"/>
      <c r="D63" s="48">
        <f>D61</f>
        <v>136200</v>
      </c>
      <c r="E63" s="48">
        <f>E61</f>
        <v>75000</v>
      </c>
      <c r="F63" s="49">
        <f>SUM(F61:F62)</f>
        <v>279741.26</v>
      </c>
      <c r="G63" s="84">
        <f>SUM(G61:G62)</f>
        <v>205433.00800000003</v>
      </c>
      <c r="H63" s="84"/>
      <c r="I63" s="48">
        <f>SUM(I61:I62)</f>
        <v>-230.77669333333347</v>
      </c>
      <c r="J63" s="48">
        <f>SUM(J61:J62)</f>
        <v>-69233.008000000031</v>
      </c>
      <c r="K63" s="52">
        <f>1-(J63/D63)</f>
        <v>1.5083187077826727</v>
      </c>
      <c r="L63" s="67" t="s">
        <v>111</v>
      </c>
      <c r="M63" s="29"/>
      <c r="N63" s="29"/>
      <c r="O63" s="29"/>
    </row>
    <row r="64" spans="1:15" ht="35.25" customHeight="1">
      <c r="A64" s="104"/>
      <c r="B64" s="17"/>
      <c r="C64" s="18"/>
      <c r="D64" s="18"/>
      <c r="E64" s="18"/>
      <c r="F64" s="18"/>
      <c r="G64" s="28"/>
      <c r="H64" s="28"/>
      <c r="I64" s="18"/>
      <c r="J64" s="18"/>
      <c r="K64" s="18"/>
      <c r="L64" s="18"/>
      <c r="M64" s="18"/>
      <c r="N64" s="18"/>
      <c r="O64" s="18"/>
    </row>
    <row r="65" spans="1:20" s="106" customFormat="1" ht="19.899999999999999" customHeight="1">
      <c r="A65" s="197" t="s">
        <v>112</v>
      </c>
      <c r="B65" s="205" t="s">
        <v>113</v>
      </c>
      <c r="C65" s="206"/>
      <c r="D65" s="206"/>
      <c r="E65" s="207" t="s">
        <v>114</v>
      </c>
      <c r="F65" s="207"/>
      <c r="G65" s="207"/>
      <c r="H65" s="207"/>
      <c r="I65" s="207"/>
      <c r="J65" s="207"/>
      <c r="K65" s="207"/>
      <c r="L65" s="108" t="s">
        <v>6</v>
      </c>
    </row>
    <row r="66" spans="1:20" s="106" customFormat="1" ht="47.25" customHeight="1">
      <c r="A66" s="198"/>
      <c r="B66" s="185" t="s">
        <v>115</v>
      </c>
      <c r="C66" s="185"/>
      <c r="D66" s="185"/>
      <c r="E66" s="185"/>
      <c r="F66" s="185"/>
      <c r="G66" s="185"/>
      <c r="H66" s="185"/>
      <c r="I66" s="185"/>
      <c r="J66" s="185"/>
      <c r="K66" s="185"/>
      <c r="L66" s="70" t="s">
        <v>88</v>
      </c>
    </row>
    <row r="67" spans="1:20" ht="33" customHeight="1">
      <c r="A67" s="197"/>
      <c r="B67" s="208" t="s">
        <v>90</v>
      </c>
      <c r="C67" s="208"/>
      <c r="D67" s="212" t="s">
        <v>116</v>
      </c>
      <c r="E67" s="213"/>
      <c r="F67" s="214" t="s">
        <v>117</v>
      </c>
      <c r="G67" s="215"/>
      <c r="H67" s="215"/>
      <c r="I67" s="215"/>
      <c r="J67" s="215"/>
      <c r="K67" s="216"/>
      <c r="L67" s="104"/>
      <c r="M67" s="104"/>
      <c r="N67" s="104"/>
      <c r="O67" s="104"/>
      <c r="P67" s="104"/>
      <c r="Q67" s="104"/>
      <c r="R67" s="104"/>
      <c r="S67" s="104"/>
      <c r="T67" s="104"/>
    </row>
    <row r="68" spans="1:20" ht="63.75" customHeight="1">
      <c r="A68" s="197"/>
      <c r="B68" s="209"/>
      <c r="C68" s="209"/>
      <c r="D68" s="99" t="s">
        <v>118</v>
      </c>
      <c r="E68" s="99" t="s">
        <v>119</v>
      </c>
      <c r="F68" s="99" t="s">
        <v>120</v>
      </c>
      <c r="G68" s="99" t="s">
        <v>121</v>
      </c>
      <c r="H68" s="99" t="s">
        <v>122</v>
      </c>
      <c r="I68" s="99" t="s">
        <v>123</v>
      </c>
      <c r="J68" s="99" t="s">
        <v>124</v>
      </c>
      <c r="K68" s="99" t="s">
        <v>125</v>
      </c>
      <c r="L68" s="104"/>
      <c r="M68" s="104"/>
      <c r="N68" s="104"/>
      <c r="O68" s="104"/>
      <c r="P68" s="104"/>
      <c r="Q68" s="104"/>
      <c r="R68" s="104"/>
      <c r="S68" s="104"/>
      <c r="T68" s="104"/>
    </row>
    <row r="69" spans="1:20" ht="15">
      <c r="A69" s="104"/>
      <c r="B69" s="210" t="s">
        <v>126</v>
      </c>
      <c r="C69" s="210"/>
      <c r="D69" s="103"/>
      <c r="E69" s="109"/>
      <c r="F69" s="119">
        <v>1</v>
      </c>
      <c r="G69" s="119">
        <v>1.5</v>
      </c>
      <c r="H69" s="120">
        <v>2</v>
      </c>
      <c r="I69" s="110">
        <v>3</v>
      </c>
      <c r="J69" s="110">
        <v>4</v>
      </c>
      <c r="K69" s="120">
        <v>5</v>
      </c>
      <c r="L69" s="104"/>
      <c r="M69" s="104"/>
      <c r="N69" s="104"/>
      <c r="O69" s="104"/>
      <c r="P69" s="104"/>
      <c r="Q69" s="104"/>
      <c r="R69" s="104"/>
      <c r="S69" s="104"/>
      <c r="T69" s="104"/>
    </row>
    <row r="70" spans="1:20" ht="15">
      <c r="A70" s="104"/>
      <c r="B70" s="211" t="s">
        <v>127</v>
      </c>
      <c r="C70" s="211"/>
      <c r="D70" s="98">
        <f>D42</f>
        <v>18000</v>
      </c>
      <c r="E70" s="121">
        <f>D70/$D$13</f>
        <v>60</v>
      </c>
      <c r="F70" s="122">
        <f>($E70*F$69)/12</f>
        <v>5</v>
      </c>
      <c r="G70" s="122">
        <f>($E70*G$69)/12</f>
        <v>7.5</v>
      </c>
      <c r="H70" s="122">
        <f>($E70*H$69)/12</f>
        <v>10</v>
      </c>
      <c r="I70" s="122">
        <f>($E70*I$69)/12</f>
        <v>15</v>
      </c>
      <c r="J70" s="122">
        <f>($E70*J$69)/12</f>
        <v>20</v>
      </c>
      <c r="K70" s="122">
        <f>($E70*K$69)/12</f>
        <v>25</v>
      </c>
      <c r="L70" s="104"/>
      <c r="M70" s="104"/>
      <c r="N70" s="104"/>
      <c r="O70" s="104"/>
      <c r="P70" s="104"/>
      <c r="Q70" s="104"/>
      <c r="R70" s="104"/>
      <c r="S70" s="104"/>
      <c r="T70" s="104"/>
    </row>
    <row r="71" spans="1:20" ht="15">
      <c r="A71" s="104"/>
      <c r="B71" s="211" t="s">
        <v>128</v>
      </c>
      <c r="C71" s="211"/>
      <c r="D71" s="98">
        <f>D43</f>
        <v>10000</v>
      </c>
      <c r="E71" s="121">
        <f>D71/$D$13</f>
        <v>33.333333333333336</v>
      </c>
      <c r="F71" s="122">
        <f>($E71*F$69)/12</f>
        <v>2.7777777777777781</v>
      </c>
      <c r="G71" s="122">
        <f>($E71*G$69)/12</f>
        <v>4.166666666666667</v>
      </c>
      <c r="H71" s="122">
        <f>($E71*H$69)/12</f>
        <v>5.5555555555555562</v>
      </c>
      <c r="I71" s="122">
        <f>($E71*I$69)/12</f>
        <v>8.3333333333333339</v>
      </c>
      <c r="J71" s="122">
        <f>($E71*J$69)/12</f>
        <v>11.111111111111112</v>
      </c>
      <c r="K71" s="122">
        <f>($E71*K$69)/12</f>
        <v>13.888888888888891</v>
      </c>
      <c r="L71" s="104"/>
      <c r="M71" s="104"/>
      <c r="N71" s="104"/>
      <c r="O71" s="104"/>
      <c r="P71" s="104"/>
      <c r="Q71" s="104"/>
      <c r="R71" s="104"/>
      <c r="S71" s="104"/>
      <c r="T71" s="104"/>
    </row>
    <row r="72" spans="1:20" s="104" customFormat="1" ht="15">
      <c r="B72" s="204" t="s">
        <v>129</v>
      </c>
      <c r="C72" s="204"/>
      <c r="D72" s="111">
        <f>SUM(D70:D71)</f>
        <v>28000</v>
      </c>
      <c r="E72" s="112">
        <f t="shared" ref="E72:K72" si="0">SUM(E70:E71)</f>
        <v>93.333333333333343</v>
      </c>
      <c r="F72" s="112">
        <f t="shared" si="0"/>
        <v>7.7777777777777786</v>
      </c>
      <c r="G72" s="112">
        <f t="shared" si="0"/>
        <v>11.666666666666668</v>
      </c>
      <c r="H72" s="112">
        <f t="shared" si="0"/>
        <v>15.555555555555557</v>
      </c>
      <c r="I72" s="112">
        <f t="shared" si="0"/>
        <v>23.333333333333336</v>
      </c>
      <c r="J72" s="112">
        <f t="shared" si="0"/>
        <v>31.111111111111114</v>
      </c>
      <c r="K72" s="112">
        <f t="shared" si="0"/>
        <v>38.888888888888893</v>
      </c>
    </row>
    <row r="73" spans="1:20" s="104" customFormat="1" ht="15">
      <c r="B73" s="199" t="s">
        <v>130</v>
      </c>
      <c r="C73" s="199"/>
      <c r="D73" s="200" t="s">
        <v>131</v>
      </c>
      <c r="E73" s="201"/>
      <c r="F73" s="202"/>
      <c r="G73" s="114">
        <v>12</v>
      </c>
      <c r="H73" s="114">
        <v>16</v>
      </c>
      <c r="I73" s="114">
        <v>19</v>
      </c>
      <c r="J73" s="114">
        <v>27</v>
      </c>
      <c r="K73" s="114">
        <v>35</v>
      </c>
      <c r="L73" s="104">
        <v>213</v>
      </c>
    </row>
    <row r="74" spans="1:20" s="104" customFormat="1" ht="15" customHeight="1">
      <c r="B74" s="199" t="s">
        <v>132</v>
      </c>
      <c r="C74" s="199"/>
      <c r="D74" s="200" t="s">
        <v>131</v>
      </c>
      <c r="E74" s="201"/>
      <c r="F74" s="202"/>
      <c r="G74" s="114">
        <v>23</v>
      </c>
      <c r="H74" s="114">
        <v>31</v>
      </c>
      <c r="I74" s="114">
        <v>37</v>
      </c>
      <c r="J74" s="114">
        <v>50</v>
      </c>
      <c r="K74" s="114">
        <v>64</v>
      </c>
      <c r="L74" s="104">
        <v>213</v>
      </c>
    </row>
    <row r="75" spans="1:20" ht="29.25" customHeight="1">
      <c r="A75" s="104"/>
      <c r="C75" s="104"/>
      <c r="D75" s="104"/>
      <c r="E75" s="104"/>
      <c r="F75" s="104"/>
      <c r="I75" s="104"/>
      <c r="J75" s="104"/>
      <c r="K75" s="104"/>
      <c r="L75" s="104"/>
      <c r="M75" s="104"/>
      <c r="N75" s="104"/>
      <c r="O75" s="104"/>
      <c r="P75" s="104"/>
      <c r="Q75" s="104"/>
      <c r="R75" s="104"/>
      <c r="S75" s="104"/>
      <c r="T75" s="104"/>
    </row>
    <row r="76" spans="1:20" ht="18">
      <c r="A76" s="104"/>
      <c r="B76" s="168" t="s">
        <v>133</v>
      </c>
      <c r="C76" s="168"/>
      <c r="D76" s="168"/>
      <c r="E76" s="168"/>
      <c r="F76" s="168"/>
      <c r="G76" s="168"/>
      <c r="H76" s="168"/>
      <c r="I76" s="168"/>
      <c r="J76" s="168"/>
      <c r="K76" s="168"/>
      <c r="L76" s="18"/>
      <c r="M76" s="18"/>
      <c r="N76" s="18"/>
      <c r="O76" s="18"/>
      <c r="P76" s="104"/>
      <c r="Q76" s="104"/>
      <c r="R76" s="104"/>
      <c r="S76" s="104"/>
      <c r="T76" s="104"/>
    </row>
    <row r="77" spans="1:20" ht="36" customHeight="1">
      <c r="A77" s="104"/>
      <c r="B77" s="134" t="s">
        <v>134</v>
      </c>
      <c r="C77" s="167"/>
      <c r="D77" s="169"/>
      <c r="E77" s="170"/>
      <c r="F77" s="171"/>
      <c r="G77" s="172" t="s">
        <v>135</v>
      </c>
      <c r="H77" s="173"/>
      <c r="I77" s="174"/>
      <c r="J77" s="169"/>
      <c r="K77" s="171"/>
      <c r="L77" s="18"/>
      <c r="M77" s="18"/>
      <c r="N77" s="18"/>
      <c r="O77" s="18"/>
      <c r="P77" s="104"/>
      <c r="Q77" s="104"/>
      <c r="R77" s="104"/>
      <c r="S77" s="104"/>
      <c r="T77" s="104"/>
    </row>
    <row r="78" spans="1:20" ht="76.5" customHeight="1">
      <c r="A78" s="104"/>
      <c r="B78" s="134" t="s">
        <v>136</v>
      </c>
      <c r="C78" s="135"/>
      <c r="D78" s="136"/>
      <c r="E78" s="136"/>
      <c r="F78" s="136"/>
      <c r="G78" s="136"/>
      <c r="H78" s="136"/>
      <c r="I78" s="136"/>
      <c r="J78" s="136"/>
      <c r="K78" s="136"/>
      <c r="L78" s="104"/>
      <c r="M78" s="104"/>
      <c r="N78" s="104"/>
      <c r="O78" s="104"/>
      <c r="P78" s="104"/>
      <c r="Q78" s="104"/>
      <c r="R78" s="104"/>
      <c r="S78" s="104"/>
      <c r="T78" s="104"/>
    </row>
    <row r="79" spans="1:20" ht="14.25">
      <c r="A79" s="104"/>
      <c r="C79" s="104"/>
      <c r="D79" s="104"/>
      <c r="E79" s="104"/>
      <c r="F79" s="104"/>
      <c r="I79" s="104"/>
      <c r="J79" s="104"/>
      <c r="K79" s="104" t="s">
        <v>137</v>
      </c>
      <c r="L79" s="104"/>
      <c r="M79" s="104"/>
      <c r="N79" s="104"/>
      <c r="O79" s="104"/>
      <c r="P79" s="104"/>
      <c r="Q79" s="104"/>
      <c r="R79" s="104"/>
      <c r="S79" s="104"/>
      <c r="T79" s="104"/>
    </row>
    <row r="80" spans="1:20">
      <c r="A80" s="104"/>
      <c r="C80" s="104"/>
      <c r="D80" s="104"/>
      <c r="E80" s="104"/>
      <c r="F80" s="104"/>
      <c r="I80" s="104"/>
      <c r="J80" s="104"/>
      <c r="K80" s="104"/>
      <c r="L80" s="104"/>
      <c r="M80" s="104"/>
      <c r="N80" s="104"/>
      <c r="O80" s="104"/>
      <c r="P80" s="104"/>
      <c r="Q80" s="104"/>
      <c r="R80" s="104"/>
      <c r="S80" s="104"/>
      <c r="T80" s="104"/>
    </row>
    <row r="81" spans="1:20">
      <c r="A81" s="104"/>
      <c r="C81" s="104"/>
      <c r="D81" s="104"/>
      <c r="E81" s="104"/>
      <c r="F81" s="104"/>
      <c r="I81" s="104"/>
      <c r="J81" s="104"/>
      <c r="K81" s="104"/>
      <c r="L81" s="104"/>
      <c r="M81" s="104"/>
      <c r="N81" s="104"/>
      <c r="O81" s="104"/>
      <c r="P81" s="104"/>
      <c r="Q81" s="104"/>
      <c r="R81" s="104"/>
      <c r="S81" s="104"/>
      <c r="T81" s="104"/>
    </row>
    <row r="82" spans="1:20">
      <c r="A82" s="104"/>
      <c r="C82" s="104"/>
      <c r="D82" s="104"/>
      <c r="E82" s="104"/>
      <c r="F82" s="104"/>
      <c r="I82" s="104"/>
      <c r="J82" s="104"/>
      <c r="K82" s="104"/>
      <c r="L82" s="104"/>
      <c r="M82" s="104"/>
      <c r="N82" s="104"/>
      <c r="O82" s="104"/>
      <c r="P82" s="104"/>
      <c r="Q82" s="104"/>
      <c r="R82" s="104"/>
      <c r="S82" s="104"/>
      <c r="T82" s="104"/>
    </row>
    <row r="83" spans="1:20">
      <c r="A83" s="104"/>
      <c r="C83" s="104"/>
      <c r="D83" s="104"/>
      <c r="E83" s="104"/>
      <c r="F83" s="104"/>
      <c r="I83" s="104"/>
      <c r="J83" s="104"/>
      <c r="K83" s="104"/>
      <c r="L83" s="104"/>
      <c r="M83" s="104"/>
      <c r="N83" s="104"/>
      <c r="O83" s="104"/>
      <c r="P83" s="104"/>
      <c r="Q83" s="104"/>
      <c r="R83" s="104"/>
      <c r="S83" s="104"/>
      <c r="T83" s="104"/>
    </row>
    <row r="84" spans="1:20">
      <c r="A84" s="104"/>
      <c r="C84" s="104"/>
      <c r="D84" s="104"/>
      <c r="E84" s="104"/>
      <c r="F84" s="104"/>
      <c r="I84" s="104"/>
      <c r="J84" s="104"/>
      <c r="K84" s="104"/>
      <c r="L84" s="104"/>
      <c r="M84" s="104"/>
      <c r="N84" s="104"/>
      <c r="O84" s="104"/>
      <c r="P84" s="104"/>
      <c r="Q84" s="104"/>
      <c r="R84" s="104"/>
      <c r="S84" s="104"/>
      <c r="T84" s="104"/>
    </row>
  </sheetData>
  <sheetProtection sheet="1" objects="1" scenarios="1"/>
  <mergeCells count="128">
    <mergeCell ref="A65:A68"/>
    <mergeCell ref="B74:C74"/>
    <mergeCell ref="D74:F74"/>
    <mergeCell ref="D7:F7"/>
    <mergeCell ref="D9:F9"/>
    <mergeCell ref="D10:F10"/>
    <mergeCell ref="D11:F11"/>
    <mergeCell ref="B72:C72"/>
    <mergeCell ref="B65:D65"/>
    <mergeCell ref="E65:K65"/>
    <mergeCell ref="B67:C68"/>
    <mergeCell ref="B69:C69"/>
    <mergeCell ref="B70:C70"/>
    <mergeCell ref="B71:C71"/>
    <mergeCell ref="D67:E67"/>
    <mergeCell ref="F67:K67"/>
    <mergeCell ref="D50:F50"/>
    <mergeCell ref="C53:K53"/>
    <mergeCell ref="C54:K54"/>
    <mergeCell ref="B52:D52"/>
    <mergeCell ref="E52:G52"/>
    <mergeCell ref="I52:K52"/>
    <mergeCell ref="B73:C73"/>
    <mergeCell ref="D73:F73"/>
    <mergeCell ref="A5:A6"/>
    <mergeCell ref="A19:A20"/>
    <mergeCell ref="B5:C5"/>
    <mergeCell ref="D5:F5"/>
    <mergeCell ref="B19:C19"/>
    <mergeCell ref="D19:F19"/>
    <mergeCell ref="J27:K27"/>
    <mergeCell ref="D20:F20"/>
    <mergeCell ref="D21:F21"/>
    <mergeCell ref="D22:F22"/>
    <mergeCell ref="J22:K22"/>
    <mergeCell ref="D24:F24"/>
    <mergeCell ref="J24:K24"/>
    <mergeCell ref="D25:F25"/>
    <mergeCell ref="D26:F26"/>
    <mergeCell ref="J23:K23"/>
    <mergeCell ref="J25:K25"/>
    <mergeCell ref="J26:K26"/>
    <mergeCell ref="G17:J17"/>
    <mergeCell ref="B24:C24"/>
    <mergeCell ref="B15:C15"/>
    <mergeCell ref="B16:C16"/>
    <mergeCell ref="B17:C17"/>
    <mergeCell ref="B63:C63"/>
    <mergeCell ref="B77:C77"/>
    <mergeCell ref="B76:K76"/>
    <mergeCell ref="D77:F77"/>
    <mergeCell ref="G77:I77"/>
    <mergeCell ref="J77:K77"/>
    <mergeCell ref="D44:F44"/>
    <mergeCell ref="G44:K44"/>
    <mergeCell ref="B45:C45"/>
    <mergeCell ref="D45:F45"/>
    <mergeCell ref="B46:C46"/>
    <mergeCell ref="D46:F46"/>
    <mergeCell ref="I55:K55"/>
    <mergeCell ref="B50:C50"/>
    <mergeCell ref="B62:C62"/>
    <mergeCell ref="B57:C57"/>
    <mergeCell ref="B47:C47"/>
    <mergeCell ref="B60:C60"/>
    <mergeCell ref="B61:C61"/>
    <mergeCell ref="D55:G55"/>
    <mergeCell ref="B55:C56"/>
    <mergeCell ref="B66:K66"/>
    <mergeCell ref="D38:F38"/>
    <mergeCell ref="D29:F29"/>
    <mergeCell ref="B30:C30"/>
    <mergeCell ref="D30:F30"/>
    <mergeCell ref="B31:C31"/>
    <mergeCell ref="D31:F31"/>
    <mergeCell ref="B49:C49"/>
    <mergeCell ref="D49:F49"/>
    <mergeCell ref="D27:F27"/>
    <mergeCell ref="B42:C42"/>
    <mergeCell ref="D42:F42"/>
    <mergeCell ref="B43:C43"/>
    <mergeCell ref="D43:F43"/>
    <mergeCell ref="D41:F41"/>
    <mergeCell ref="D39:F39"/>
    <mergeCell ref="B39:C39"/>
    <mergeCell ref="B40:C40"/>
    <mergeCell ref="D40:F40"/>
    <mergeCell ref="B1:F1"/>
    <mergeCell ref="D28:F28"/>
    <mergeCell ref="G19:K19"/>
    <mergeCell ref="D16:E16"/>
    <mergeCell ref="D17:E17"/>
    <mergeCell ref="B6:C6"/>
    <mergeCell ref="G7:K7"/>
    <mergeCell ref="D15:E15"/>
    <mergeCell ref="D13:F13"/>
    <mergeCell ref="D14:F14"/>
    <mergeCell ref="B9:C9"/>
    <mergeCell ref="D8:F8"/>
    <mergeCell ref="D6:F6"/>
    <mergeCell ref="B2:F2"/>
    <mergeCell ref="D23:F23"/>
    <mergeCell ref="J28:K28"/>
    <mergeCell ref="B23:C23"/>
    <mergeCell ref="B78:C78"/>
    <mergeCell ref="D78:K78"/>
    <mergeCell ref="G39:L39"/>
    <mergeCell ref="B32:C32"/>
    <mergeCell ref="D32:F32"/>
    <mergeCell ref="J29:K29"/>
    <mergeCell ref="B3:F3"/>
    <mergeCell ref="B4:F4"/>
    <mergeCell ref="D12:F12"/>
    <mergeCell ref="G5:K5"/>
    <mergeCell ref="J30:K30"/>
    <mergeCell ref="D47:F47"/>
    <mergeCell ref="B48:C48"/>
    <mergeCell ref="D48:F48"/>
    <mergeCell ref="B58:C58"/>
    <mergeCell ref="B59:C59"/>
    <mergeCell ref="D33:F33"/>
    <mergeCell ref="D34:F34"/>
    <mergeCell ref="D35:F35"/>
    <mergeCell ref="B36:C36"/>
    <mergeCell ref="D36:F36"/>
    <mergeCell ref="B37:C37"/>
    <mergeCell ref="D37:F37"/>
    <mergeCell ref="B38:C38"/>
  </mergeCells>
  <dataValidations count="1">
    <dataValidation type="list" allowBlank="1" showInputMessage="1" showErrorMessage="1" sqref="D11:F11" xr:uid="{D8579F9F-96CD-4514-BD15-25FA5A7F9817}">
      <formula1>"New Construction, Sub/Gut Rehab, N/A Moderate Rehab"</formula1>
    </dataValidation>
  </dataValidations>
  <hyperlinks>
    <hyperlink ref="G33" r:id="rId1" display="tenant-paid heat must comply w/ HPD's Heating Policy" xr:uid="{46E9A596-4D21-47EF-B0F7-2B4FC34FA390}"/>
    <hyperlink ref="G34" r:id="rId2" display="tenant-paid heat must comply w/ HPD's Heating Policy" xr:uid="{3D0F4A69-ACF7-4044-992E-D9A1CF891A0D}"/>
  </hyperlinks>
  <pageMargins left="0.7" right="0.7" top="0.75" bottom="0.75" header="0.3" footer="0.3"/>
  <pageSetup scale="63" fitToHeight="0" orientation="portrait" r:id="rId3"/>
  <drawing r:id="rId4"/>
  <extLst>
    <ext xmlns:x14="http://schemas.microsoft.com/office/spreadsheetml/2009/9/main" uri="{CCE6A557-97BC-4b89-ADB6-D9C93CAAB3DF}">
      <x14:dataValidations xmlns:xm="http://schemas.microsoft.com/office/excel/2006/main" count="4">
        <x14:dataValidation type="list" allowBlank="1" showInputMessage="1" showErrorMessage="1" xr:uid="{64AA4037-2B89-4CAC-B3F9-65B4393D52CD}">
          <x14:formula1>
            <xm:f>'M&amp;O STANDARDS'!$O$16:$O$17</xm:f>
          </x14:formula1>
          <xm:sqref>D16:E16</xm:sqref>
        </x14:dataValidation>
        <x14:dataValidation type="list" allowBlank="1" showInputMessage="1" showErrorMessage="1" xr:uid="{F510B176-4429-4E47-BAAD-D49A7B1FD815}">
          <x14:formula1>
            <xm:f>'M&amp;O STANDARDS'!$O$19:$O$24</xm:f>
          </x14:formula1>
          <xm:sqref>D17:E17</xm:sqref>
        </x14:dataValidation>
        <x14:dataValidation type="list" allowBlank="1" showInputMessage="1" showErrorMessage="1" xr:uid="{C7F7AF10-6E9D-4860-80AC-3A4BCF21E2BC}">
          <x14:formula1>
            <xm:f>'M&amp;O STANDARDS'!$O$7:$O$14</xm:f>
          </x14:formula1>
          <xm:sqref>D15:E15</xm:sqref>
        </x14:dataValidation>
        <x14:dataValidation type="list" allowBlank="1" showInputMessage="1" showErrorMessage="1" xr:uid="{16C98FE2-5CBD-47DB-B214-E468412E09B0}">
          <x14:formula1>
            <xm:f>'M&amp;O STANDARDS'!$O$26:$O$27</xm:f>
          </x14:formula1>
          <xm:sqref>D49:F49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F17"/>
  <sheetViews>
    <sheetView showGridLines="0" workbookViewId="0">
      <selection activeCell="C22" sqref="C22"/>
    </sheetView>
  </sheetViews>
  <sheetFormatPr defaultColWidth="8.85546875" defaultRowHeight="14.25"/>
  <cols>
    <col min="3" max="3" width="69.42578125" customWidth="1"/>
  </cols>
  <sheetData>
    <row r="1" spans="3:3" ht="14.65" thickBot="1"/>
    <row r="2" spans="3:3" ht="17.25">
      <c r="C2" s="9" t="s">
        <v>138</v>
      </c>
    </row>
    <row r="3" spans="3:3" ht="14.65" thickBot="1">
      <c r="C3" s="10"/>
    </row>
    <row r="4" spans="3:3" ht="17.25">
      <c r="C4" s="9" t="s">
        <v>139</v>
      </c>
    </row>
    <row r="5" spans="3:3">
      <c r="C5" s="11" t="s">
        <v>140</v>
      </c>
    </row>
    <row r="6" spans="3:3">
      <c r="C6" s="11" t="s">
        <v>141</v>
      </c>
    </row>
    <row r="7" spans="3:3">
      <c r="C7" s="11" t="s">
        <v>142</v>
      </c>
    </row>
    <row r="8" spans="3:3" ht="14.65" thickBot="1">
      <c r="C8" s="12" t="s">
        <v>143</v>
      </c>
    </row>
    <row r="9" spans="3:3" ht="17.25">
      <c r="C9" s="9" t="s">
        <v>144</v>
      </c>
    </row>
    <row r="10" spans="3:3">
      <c r="C10" s="11" t="s">
        <v>145</v>
      </c>
    </row>
    <row r="11" spans="3:3">
      <c r="C11" s="11" t="s">
        <v>146</v>
      </c>
    </row>
    <row r="12" spans="3:3">
      <c r="C12" s="11" t="s">
        <v>147</v>
      </c>
    </row>
    <row r="13" spans="3:3">
      <c r="C13" s="11" t="s">
        <v>148</v>
      </c>
    </row>
    <row r="14" spans="3:3">
      <c r="C14" s="11" t="s">
        <v>149</v>
      </c>
    </row>
    <row r="15" spans="3:3" ht="14.65" thickBot="1">
      <c r="C15" s="13" t="s">
        <v>150</v>
      </c>
    </row>
    <row r="17" spans="3:6" ht="28.5">
      <c r="C17" s="14" t="s">
        <v>151</v>
      </c>
      <c r="F17" t="s">
        <v>152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4:S27"/>
  <sheetViews>
    <sheetView showGridLines="0" workbookViewId="0">
      <selection activeCell="Q20" sqref="Q20"/>
    </sheetView>
  </sheetViews>
  <sheetFormatPr defaultRowHeight="14.25"/>
  <cols>
    <col min="14" max="14" width="5.28515625" hidden="1" customWidth="1"/>
    <col min="15" max="15" width="46.28515625" hidden="1" customWidth="1"/>
    <col min="16" max="16" width="9.42578125" hidden="1" customWidth="1"/>
    <col min="17" max="17" width="1.42578125" customWidth="1"/>
    <col min="18" max="18" width="11.28515625" customWidth="1"/>
  </cols>
  <sheetData>
    <row r="4" spans="2:17" ht="18">
      <c r="B4" s="89" t="s">
        <v>153</v>
      </c>
    </row>
    <row r="5" spans="2:17">
      <c r="Q5" t="s">
        <v>154</v>
      </c>
    </row>
    <row r="6" spans="2:17">
      <c r="N6" s="90" t="s">
        <v>155</v>
      </c>
    </row>
    <row r="7" spans="2:17">
      <c r="N7" s="15"/>
      <c r="O7" s="91" t="s">
        <v>156</v>
      </c>
      <c r="P7" s="31">
        <v>197</v>
      </c>
    </row>
    <row r="8" spans="2:17">
      <c r="N8" s="16"/>
      <c r="O8" s="91" t="s">
        <v>22</v>
      </c>
      <c r="P8" s="32">
        <v>118</v>
      </c>
    </row>
    <row r="9" spans="2:17">
      <c r="N9" s="15"/>
      <c r="O9" s="91" t="s">
        <v>157</v>
      </c>
      <c r="P9" s="72">
        <v>204</v>
      </c>
    </row>
    <row r="10" spans="2:17">
      <c r="N10" s="16"/>
      <c r="O10" s="91" t="s">
        <v>158</v>
      </c>
      <c r="P10" s="72">
        <v>256</v>
      </c>
    </row>
    <row r="11" spans="2:17">
      <c r="N11" s="71"/>
      <c r="O11" s="91" t="s">
        <v>159</v>
      </c>
      <c r="P11" s="74">
        <v>154</v>
      </c>
      <c r="Q11" s="30"/>
    </row>
    <row r="12" spans="2:17">
      <c r="N12" s="71"/>
      <c r="O12" s="91"/>
      <c r="P12" s="91"/>
    </row>
    <row r="13" spans="2:17">
      <c r="N13" s="73"/>
      <c r="O13" s="91"/>
      <c r="P13" s="91"/>
    </row>
    <row r="14" spans="2:17">
      <c r="N14" s="71"/>
      <c r="O14" s="91"/>
      <c r="P14" s="72"/>
      <c r="Q14" s="30"/>
    </row>
    <row r="15" spans="2:17">
      <c r="N15" s="16"/>
      <c r="O15" s="91"/>
      <c r="P15" s="31"/>
    </row>
    <row r="16" spans="2:17">
      <c r="N16" s="15"/>
      <c r="O16" s="91" t="s">
        <v>160</v>
      </c>
      <c r="P16" s="31">
        <v>187</v>
      </c>
    </row>
    <row r="17" spans="14:19">
      <c r="N17" s="15"/>
      <c r="O17" s="91" t="s">
        <v>26</v>
      </c>
      <c r="P17" s="31">
        <v>136</v>
      </c>
    </row>
    <row r="18" spans="14:19">
      <c r="N18" s="15"/>
      <c r="O18" s="91"/>
      <c r="P18" s="31"/>
    </row>
    <row r="19" spans="14:19">
      <c r="N19" s="15"/>
      <c r="O19" s="91" t="s">
        <v>29</v>
      </c>
      <c r="P19" s="31">
        <v>200</v>
      </c>
      <c r="R19" s="92"/>
      <c r="S19" s="93"/>
    </row>
    <row r="20" spans="14:19">
      <c r="N20" s="15"/>
      <c r="O20" s="91" t="s">
        <v>161</v>
      </c>
      <c r="P20" s="31">
        <f>200+108</f>
        <v>308</v>
      </c>
      <c r="R20" s="93"/>
      <c r="S20" s="93"/>
    </row>
    <row r="21" spans="14:19">
      <c r="N21" s="15"/>
      <c r="O21" s="91" t="s">
        <v>162</v>
      </c>
      <c r="P21" s="31">
        <f>P19+86</f>
        <v>286</v>
      </c>
      <c r="R21" s="93"/>
      <c r="S21" s="93"/>
    </row>
    <row r="22" spans="14:19">
      <c r="N22" s="15"/>
      <c r="O22" s="91" t="s">
        <v>163</v>
      </c>
      <c r="P22" s="31">
        <v>215</v>
      </c>
    </row>
    <row r="23" spans="14:19">
      <c r="N23" s="15"/>
      <c r="O23" s="91" t="s">
        <v>164</v>
      </c>
      <c r="P23" s="31">
        <f>P22+108</f>
        <v>323</v>
      </c>
    </row>
    <row r="24" spans="14:19">
      <c r="N24" s="15"/>
      <c r="O24" s="91" t="s">
        <v>165</v>
      </c>
      <c r="P24" s="31">
        <f>P22+86</f>
        <v>301</v>
      </c>
    </row>
    <row r="25" spans="14:19">
      <c r="N25" s="91"/>
      <c r="O25" s="91"/>
      <c r="P25" s="91"/>
    </row>
    <row r="26" spans="14:19">
      <c r="N26" s="91"/>
      <c r="O26" s="91" t="s">
        <v>166</v>
      </c>
      <c r="P26" s="91"/>
    </row>
    <row r="27" spans="14:19">
      <c r="N27" s="91"/>
      <c r="O27" s="91" t="s">
        <v>80</v>
      </c>
      <c r="P27" s="91"/>
    </row>
  </sheetData>
  <sheetProtection algorithmName="SHA-512" hashValue="jvJBuxBj0EZO74vPSgqo40aVADSyk9EXpkm2ubGnrReFYMVB0R/1n22L4S/WPfGCuvcVoFwk1jD8jBEHfh7Lvw==" saltValue="NYugLbngmB0pkKERjFfuFA==" spinCount="100000" sheet="1" selectLockedCells="1" selectUnlockedCells="1"/>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B2FD5-FED7-418F-B9CD-84DB9B771185}">
  <dimension ref="A1"/>
  <sheetViews>
    <sheetView showGridLines="0" topLeftCell="A6" workbookViewId="0">
      <selection activeCell="Q20" sqref="Q20"/>
    </sheetView>
  </sheetViews>
  <sheetFormatPr defaultRowHeight="14.25"/>
  <sheetData/>
  <sheetProtection sheet="1" objects="1" scenarios="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febc571-999e-4e71-a978-107aef08847b">
      <Terms xmlns="http://schemas.microsoft.com/office/infopath/2007/PartnerControls"/>
    </lcf76f155ced4ddcb4097134ff3c332f>
    <TaxCatchAll xmlns="43bfd20f-d862-49f9-bdf7-0539a0231ce1" xsi:nil="true"/>
    <SharedWithUsers xmlns="43bfd20f-d862-49f9-bdf7-0539a0231ce1">
      <UserInfo>
        <DisplayName>Ezrachi, Daphna (HPD)</DisplayName>
        <AccountId>13</AccountId>
        <AccountType/>
      </UserInfo>
      <UserInfo>
        <DisplayName>Leone, Jennifer (HPD)</DisplayName>
        <AccountId>14</AccountId>
        <AccountType/>
      </UserInfo>
      <UserInfo>
        <DisplayName>Luci, Giulia (HPD)</DisplayName>
        <AccountId>264</AccountId>
        <AccountType/>
      </UserInfo>
    </SharedWithUsers>
    <link xmlns="3febc571-999e-4e71-a978-107aef08847b">
      <Url xsi:nil="true"/>
      <Description xsi:nil="true"/>
    </link>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3446CC6322EE649981FA3B019705181" ma:contentTypeVersion="16" ma:contentTypeDescription="Create a new document." ma:contentTypeScope="" ma:versionID="40906667e46d5c2629d349178bc89352">
  <xsd:schema xmlns:xsd="http://www.w3.org/2001/XMLSchema" xmlns:xs="http://www.w3.org/2001/XMLSchema" xmlns:p="http://schemas.microsoft.com/office/2006/metadata/properties" xmlns:ns2="3febc571-999e-4e71-a978-107aef08847b" xmlns:ns3="43bfd20f-d862-49f9-bdf7-0539a0231ce1" targetNamespace="http://schemas.microsoft.com/office/2006/metadata/properties" ma:root="true" ma:fieldsID="07079403e3ef7c52b298ee81a8ce0eb3" ns2:_="" ns3:_="">
    <xsd:import namespace="3febc571-999e-4e71-a978-107aef08847b"/>
    <xsd:import namespace="43bfd20f-d862-49f9-bdf7-0539a0231ce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ebc571-999e-4e71-a978-107aef0884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3bfd20f-d862-49f9-bdf7-0539a0231ce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3c60ffd7-866a-4bb5-b0db-9980088c1e43}" ma:internalName="TaxCatchAll" ma:showField="CatchAllData" ma:web="43bfd20f-d862-49f9-bdf7-0539a0231c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41BB2C-FFED-44B6-9164-1AAD44202B0A}"/>
</file>

<file path=customXml/itemProps2.xml><?xml version="1.0" encoding="utf-8"?>
<ds:datastoreItem xmlns:ds="http://schemas.openxmlformats.org/officeDocument/2006/customXml" ds:itemID="{51CB8EB0-B7AB-4763-93CC-2EADF0C84FA0}"/>
</file>

<file path=customXml/itemProps3.xml><?xml version="1.0" encoding="utf-8"?>
<ds:datastoreItem xmlns:ds="http://schemas.openxmlformats.org/officeDocument/2006/customXml" ds:itemID="{96817C4A-2F1C-4199-A6E7-23DECC731A3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Leone, Jennifer</dc:creator>
  <cp:keywords/>
  <dc:description/>
  <cp:lastModifiedBy>Leone, Jennifer (HPD)</cp:lastModifiedBy>
  <cp:revision/>
  <dcterms:created xsi:type="dcterms:W3CDTF">2019-05-09T14:05:38Z</dcterms:created>
  <dcterms:modified xsi:type="dcterms:W3CDTF">2025-10-28T09:13:00Z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0x01010093446CC6322EE649981FA3B019705181</vt:lpwstr>
  </property>
  <property fmtid="{D5CDD505-2E9C-101B-9397-08002B2CF9AE}" pid="3" name="MediaServiceImageTags">
    <vt:lpwstr/>
  </property>
  <property fmtid="{D5CDD505-2E9C-101B-9397-08002B2CF9AE}" pid="4" name="MSIP_Label_ebba276f-0474-4e48-a2bc-69b0eb22318c_Enabled">
    <vt:lpwstr>true</vt:lpwstr>
  </property>
  <property fmtid="{D5CDD505-2E9C-101B-9397-08002B2CF9AE}" pid="5" name="MSIP_Label_ebba276f-0474-4e48-a2bc-69b0eb22318c_SetDate">
    <vt:lpwstr>2024-08-07T14:47:46Z</vt:lpwstr>
  </property>
  <property fmtid="{D5CDD505-2E9C-101B-9397-08002B2CF9AE}" pid="6" name="MSIP_Label_ebba276f-0474-4e48-a2bc-69b0eb22318c_Method">
    <vt:lpwstr>Standard</vt:lpwstr>
  </property>
  <property fmtid="{D5CDD505-2E9C-101B-9397-08002B2CF9AE}" pid="7" name="MSIP_Label_ebba276f-0474-4e48-a2bc-69b0eb22318c_Name">
    <vt:lpwstr>Non-Restricted-Main</vt:lpwstr>
  </property>
  <property fmtid="{D5CDD505-2E9C-101B-9397-08002B2CF9AE}" pid="8" name="MSIP_Label_ebba276f-0474-4e48-a2bc-69b0eb22318c_SiteId">
    <vt:lpwstr>32f56fc7-5f81-4e22-a95b-15da66513bef</vt:lpwstr>
  </property>
  <property fmtid="{D5CDD505-2E9C-101B-9397-08002B2CF9AE}" pid="9" name="MSIP_Label_ebba276f-0474-4e48-a2bc-69b0eb22318c_ActionId">
    <vt:lpwstr>7b76bad9-904f-4411-b88d-b61c9ab63885</vt:lpwstr>
  </property>
  <property fmtid="{D5CDD505-2E9C-101B-9397-08002B2CF9AE}" pid="10" name="MSIP_Label_ebba276f-0474-4e48-a2bc-69b0eb22318c_ContentBits">
    <vt:lpwstr>0</vt:lpwstr>
  </property>
</Properties>
</file>