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R:\DEV-MF_PRES\2. Projects\Pillars\Neighborhood Pillars\Underwriting Templates\Relaunch_HPD Short Form Underwriting\"/>
    </mc:Choice>
  </mc:AlternateContent>
  <xr:revisionPtr revIDLastSave="0" documentId="13_ncr:1_{5EC35FDF-41B8-415A-89FE-C873F2A68430}" xr6:coauthVersionLast="47" xr6:coauthVersionMax="47" xr10:uidLastSave="{00000000-0000-0000-0000-000000000000}"/>
  <bookViews>
    <workbookView xWindow="-120" yWindow="-120" windowWidth="29040" windowHeight="15720" firstSheet="5" activeTab="6" xr2:uid="{00000000-000D-0000-FFFF-FFFF00000000}"/>
  </bookViews>
  <sheets>
    <sheet name="Rent Level Comparison" sheetId="16" state="hidden" r:id="rId1"/>
    <sheet name="HPO Rent Calc" sheetId="7" state="hidden" r:id="rId2"/>
    <sheet name="PLP with VIH Rent Calc" sheetId="9" state="hidden" r:id="rId3"/>
    <sheet name="SHLP Rent Calc (2)" sheetId="13" state="hidden" r:id="rId4"/>
    <sheet name="SHLP Rent Calc" sheetId="11" state="hidden" r:id="rId5"/>
    <sheet name="Proforma &amp; Dev Bud" sheetId="1" r:id="rId6"/>
    <sheet name="Rent Roll Analyzer" sheetId="1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s>
  <definedNames>
    <definedName name="\A">#REF!</definedName>
    <definedName name="\B">#REF!</definedName>
    <definedName name="_A">#REF!</definedName>
    <definedName name="_AMI">'[1]7. Backup (AMI Calc.)'!$B$8</definedName>
    <definedName name="_AMITest_AMILevel">'[1]3B. Adj. Income'!$B$14</definedName>
    <definedName name="_Dist_Values" localSheetId="6" hidden="1">'[2]MN T.B.'!#REF!</definedName>
    <definedName name="_Dist_Values" hidden="1">'[3]MN T.B.'!#REF!</definedName>
    <definedName name="_Fill" localSheetId="6" hidden="1">'[2]MN T.B.'!$A$33</definedName>
    <definedName name="_Fill" hidden="1">#REF!</definedName>
    <definedName name="_Fill2" localSheetId="6" hidden="1">#REF!</definedName>
    <definedName name="_Fill2" hidden="1">#REF!</definedName>
    <definedName name="_xlnm._FilterDatabase" localSheetId="6" hidden="1">'Rent Roll Analyzer'!$A$6:$I$79</definedName>
    <definedName name="_NOI">'[1]5. PermLoan'!$B$11</definedName>
    <definedName name="_Order1" hidden="1">255</definedName>
    <definedName name="_Order2" hidden="1">0</definedName>
    <definedName name="_PaysElectri">'[1]3. Income'!$B$25</definedName>
    <definedName name="_PaysNoUtils">'[1]3. Income'!$B$26</definedName>
    <definedName name="_PortionForRent">'[1]7. Backup (AMI Calc.)'!$B$9</definedName>
    <definedName name="_Projname">'[1]1. Sources'!$B$10</definedName>
    <definedName name="_Units">'[1]3. Income'!$B$13</definedName>
    <definedName name="a">#REF!</definedName>
    <definedName name="AcqBasis">#REF!</definedName>
    <definedName name="AdjMethodDescribed">'[1]3B. Adj. Income'!$B$12</definedName>
    <definedName name="AdjustedRentRoll">'[1]3B. Adj. Income'!$B$13</definedName>
    <definedName name="AdjustmentMethod">'[1]3B. Adj. Income'!$B$11</definedName>
    <definedName name="AHC">#REF!</definedName>
    <definedName name="AMI" localSheetId="6">'[4]3C. AMI Calc.'!$B$8</definedName>
    <definedName name="AMI">'[1]7. Backup (AMI Calc.)'!$B$8</definedName>
    <definedName name="AMICalculator" localSheetId="6">'[4]3C. AMI Calc.'!$E$12:$I$16</definedName>
    <definedName name="AMICalculator">#REF!</definedName>
    <definedName name="AMITest_AMILevel" localSheetId="6">'[4]3B. Adj. Income'!$B$20</definedName>
    <definedName name="AMITest_AMILevel">'[1]3B. Adj. Income'!$B$14</definedName>
    <definedName name="AMITest_IncomesAbove">'[1]3B. Adj. Income'!$B$16</definedName>
    <definedName name="AMITest_RentFromEligibleUnits">'[1]3B. Adj. Income'!$B$17</definedName>
    <definedName name="AMITest_RentsBelow">'[1]3B. Adj. Income'!$B$15</definedName>
    <definedName name="AMITest_SFEligibleUnits">'[1]3B. Adj. Income'!$B$18</definedName>
    <definedName name="AMITest_SFOverincome">'[1]3B. Adj. Income'!$B$19</definedName>
    <definedName name="ApplicableFraction">'[1]2A. TCEquity'!$B$10</definedName>
    <definedName name="Archfee">#REF!</definedName>
    <definedName name="Average_Size_of_Units">'[5]Cred Memo'!$H$181:$N$182</definedName>
    <definedName name="Balloon_on_HDC_Second_Mortgage">'[5]Cred Memo'!$B$146:$F$152</definedName>
    <definedName name="BedSizeLimit">[6]list!$B$2:$B$8</definedName>
    <definedName name="BLDGRESERVE">'[7]M and O'!$C$28</definedName>
    <definedName name="Boro">[8]Data!$G$14</definedName>
    <definedName name="borough" localSheetId="6">'[4]1. S&amp;U'!$B$8</definedName>
    <definedName name="borough">'[1]1. Sources'!$B$8</definedName>
    <definedName name="BP">#REF!</definedName>
    <definedName name="BRooms0">[9]Data!$M$94</definedName>
    <definedName name="BRooms1">[9]Data!$M$95</definedName>
    <definedName name="BRooms2">[9]Data!$M$96</definedName>
    <definedName name="BRooms3">[9]Data!$M$97</definedName>
    <definedName name="BRooms4">[9]Data!$M$98</definedName>
    <definedName name="Buildings">'[1]1. Sources'!$B$9</definedName>
    <definedName name="Check_Code">"Check Code"</definedName>
    <definedName name="City">#REF!</definedName>
    <definedName name="CityCapital">'[10]1. S&amp;U'!$B$10</definedName>
    <definedName name="CONCOST">'[11]Devel. Bud'!#REF!</definedName>
    <definedName name="conint">'[12]Devel. Bud'!#REF!</definedName>
    <definedName name="ConstClosing">'[1]2B. DevBud Calcs'!$B$7</definedName>
    <definedName name="ConstIncome">'[1]6. Cash Flow'!$B$9</definedName>
    <definedName name="CONSTINTEREST">'[1]2B. DevBud Calcs'!$B$10</definedName>
    <definedName name="ConstLoan">'[1]1. Sources'!$B$11</definedName>
    <definedName name="ConstPeriod">'[1]2B. DevBud Calcs'!$D$10</definedName>
    <definedName name="Construction_Loan">#REF!</definedName>
    <definedName name="Construction_Period__Sources_of_Funds">'[5]Cred Memo'!$B$108:$E$122</definedName>
    <definedName name="ConstTerm">'[1]2B. DevBud Calcs'!$B$9</definedName>
    <definedName name="Contractorcost">#REF!</definedName>
    <definedName name="Contractorhardcost">#REF!</definedName>
    <definedName name="CP_Horizontal">#REF!</definedName>
    <definedName name="CPBLDGRESERVE">'[13]M and O'!$C$28</definedName>
    <definedName name="CPCONCOST">#REF!</definedName>
    <definedName name="CPCONSTINTEREST">'[13]Devel. Bud'!#REF!</definedName>
    <definedName name="CPDEVFEE">#REF!</definedName>
    <definedName name="CPEQUITY">#REF!</definedName>
    <definedName name="CPERI">[13]Mort!#REF!</definedName>
    <definedName name="Cum.Interest">IF('[14]FITZ MORT 94'!XEY1&lt;&gt;"",'[14]FITZ MORT 94'!A1048576+'[14]FITZ MORT 94'!XFB1,"")</definedName>
    <definedName name="CurrentBldgReserve">'[1]4. Expenses'!$B$9</definedName>
    <definedName name="CurrentCommercial">'[1]3. Income'!$B$20</definedName>
    <definedName name="CurrentCommSpace">'[1]3. Income'!$B$21</definedName>
    <definedName name="CurrentGRI">'[1]3. Income'!$B$19</definedName>
    <definedName name="CurrentLaundry">'[1]3. Income'!$B$22</definedName>
    <definedName name="CurrentMandO">'[1]4. Expenses'!$B$7</definedName>
    <definedName name="CurrentParking">'[1]3. Income'!$B$23</definedName>
    <definedName name="CurrentRentRoll">'[1]3. Income'!$B$18</definedName>
    <definedName name="CurrentTaxes">'[1]4. Expenses'!$B$8</definedName>
    <definedName name="CurrentTotalExpenses">#REF!</definedName>
    <definedName name="d" localSheetId="6">{"Client Name or Project Name"}</definedName>
    <definedName name="d">{"Client Name or Project Name"}</definedName>
    <definedName name="DefaultEfficiency">'[1]3. Income'!$B$12</definedName>
    <definedName name="defer" localSheetId="6">{"Client Name or Project Name"}</definedName>
    <definedName name="defer">{"Client Name or Project Name"}</definedName>
    <definedName name="DeferredFee">'[1]6. Cash Flow'!$B$8</definedName>
    <definedName name="Development_Costs">'[5]Cred Memo'!$B$82:$F$103</definedName>
    <definedName name="Development_Team">'[5]Cred Memo'!$B$57:$G$61</definedName>
    <definedName name="DevFee">#REF!</definedName>
    <definedName name="df">[9]Data!$M$98</definedName>
    <definedName name="DHCR">#REF!</definedName>
    <definedName name="DSCR">#REF!</definedName>
    <definedName name="DUS">[15]INPUT!$J$22</definedName>
    <definedName name="Elevators">'[1]4. Expenses'!$A$14</definedName>
    <definedName name="EligibleBasis">#REF!</definedName>
    <definedName name="Ending.Balance">IF('[14]FITZ MORT 94'!XEZ1&lt;&gt;"",'[14]FITZ MORT 94'!XFB1-'[14]FITZ MORT 94'!XFD1,"")</definedName>
    <definedName name="EQUITY">#REF!</definedName>
    <definedName name="ERI">'[1]5. PermLoan'!$B$8</definedName>
    <definedName name="error">'[16]Units &amp; Income'!$B$38</definedName>
    <definedName name="Expenses" localSheetId="6">'[17]M and O'!$C$29</definedName>
    <definedName name="FHLB">#REF!</definedName>
    <definedName name="Financing_Information">'[5]Cred Memo'!$B$66:$G$75</definedName>
    <definedName name="FIRST" localSheetId="6">[17]Mort!$H$30</definedName>
    <definedName name="FIRST">[18]Mort!$H$30</definedName>
    <definedName name="fm" localSheetId="6">[19]Units!$C$35</definedName>
    <definedName name="fm">[20]Units!$C$35</definedName>
    <definedName name="FOURTH">'[6]Mtg Sizing'!$K$16</definedName>
    <definedName name="gap">#REF!</definedName>
    <definedName name="GenFunds">#REF!</definedName>
    <definedName name="GRR">'[7]Units &amp; Income'!#REF!</definedName>
    <definedName name="GSF">'[1]3. Income'!$B$9</definedName>
    <definedName name="GSF_Residential">'[1]3. Income'!$B$10</definedName>
    <definedName name="HabitatHC">#REF!</definedName>
    <definedName name="HabitatSC">#REF!</definedName>
    <definedName name="HDCDSC">[21]Income!$D$24</definedName>
    <definedName name="HDCEXPENSES">'[7]M and O'!$C$29</definedName>
    <definedName name="HDCFIRST">[22]Mort!$H$27</definedName>
    <definedName name="HDCSECOND">[22]Mort!$I$27</definedName>
    <definedName name="HOME">#REF!</definedName>
    <definedName name="HOME_funds">[9]Data!$G$25</definedName>
    <definedName name="HPDFirst">'[1]1. Sources'!$B$15</definedName>
    <definedName name="HPDProgram">'[1]1. Sources'!$B$13</definedName>
    <definedName name="HPDSecond">'[1]1. Sources'!$B$16</definedName>
    <definedName name="HPDThird">'[1]1. Sources'!$B$17</definedName>
    <definedName name="HPDTotal">'[1]1. Sources'!$B$14</definedName>
    <definedName name="I_A">#REF!</definedName>
    <definedName name="ICF">#REF!</definedName>
    <definedName name="IncExpRatio">'[1]5. PermLoan'!$B$13</definedName>
    <definedName name="IncreaseMethod">#REF!</definedName>
    <definedName name="intcap">#REF!</definedName>
    <definedName name="Interest" localSheetId="6">IF('[14]FITZ MORT 94'!XFB1&lt;&gt;"",'[14]FITZ MORT 94'!XFD1*'Rent Roll Analyzer'!Periodic_rate,"")</definedName>
    <definedName name="Interest">IF('[14]FITZ MORT 94'!XFB1&lt;&gt;"",'[14]FITZ MORT 94'!XFD1*[0]!Periodic_rate,"")</definedName>
    <definedName name="Interest_Only">'[23]Debt Breakdown '!#REF!</definedName>
    <definedName name="LAUNDRY">'[6]Unit Info'!$D$127</definedName>
    <definedName name="lihtc">#REF!</definedName>
    <definedName name="Location_Information">'[5]Cred Memo'!$B$49:$G$53</definedName>
    <definedName name="Mann" localSheetId="6">{"Client Name or Project Name"}</definedName>
    <definedName name="Mann">{"Client Name or Project Name"}</definedName>
    <definedName name="mrt">#REF!</definedName>
    <definedName name="name" localSheetId="6">[19]Summ!$A$1</definedName>
    <definedName name="name">[20]Summ!$A$1</definedName>
    <definedName name="negarb">#REF!</definedName>
    <definedName name="NegativeArb">#REF!</definedName>
    <definedName name="NETEQUITY">[24]Analysis!$C$59</definedName>
    <definedName name="No">#REF!</definedName>
    <definedName name="NOI" localSheetId="6">[17]Mort!$D$31</definedName>
    <definedName name="NOI">'[1]5. PermLoan'!$B$11</definedName>
    <definedName name="Non_Residential_Revenues">#REF!</definedName>
    <definedName name="NSF_Residential">'[1]3. Income'!$B$11</definedName>
    <definedName name="NvsEndTime">38142.638965162</definedName>
    <definedName name="Operating_Budget">'[5]Cred Memo'!$B$225:$G$243</definedName>
    <definedName name="OtherLoan">'[1]1. Sources'!$B$12</definedName>
    <definedName name="P2P">#REF!</definedName>
    <definedName name="Partial">'[25]Tax Credits'!$R$13</definedName>
    <definedName name="payment.Num" localSheetId="6">IF(OR('[14]FITZ MORT 94'!A1048576="",'[14]FITZ MORT 94'!A1048576='Rent Roll Analyzer'!Total_payments),"",'[14]FITZ MORT 94'!A1048576+1)</definedName>
    <definedName name="payment.Num">IF(OR('[14]FITZ MORT 94'!A1048576="",'[14]FITZ MORT 94'!A1048576=[0]!Total_payments),"",'[14]FITZ MORT 94'!A1048576+1)</definedName>
    <definedName name="PaysBoth">#REF!</definedName>
    <definedName name="PaysElectric" localSheetId="6">'[4]3. Income'!$B$23</definedName>
    <definedName name="PaysElectric">'[1]3. Income'!$B$25</definedName>
    <definedName name="PaysNoUtils" localSheetId="6">'[4]3. Income'!$B$24</definedName>
    <definedName name="PaysNoUtils">'[1]3. Income'!$B$26</definedName>
    <definedName name="Periodic_rate" localSheetId="6">[0]!Annual_interest_rate/[0]!Payments_per_year</definedName>
    <definedName name="Periodic_rate">[0]!Annual_interest_rate/[0]!Payments_per_year</definedName>
    <definedName name="Permanent_Sources_of_Funds">'[5]Cred Memo'!$B$130:$G$144</definedName>
    <definedName name="PermClosing">'[1]2B. DevBud Calcs'!$B$8</definedName>
    <definedName name="PermLoan">'[1]5. PermLoan'!$B$12</definedName>
    <definedName name="PermPLP">#REF!</definedName>
    <definedName name="PLP">#REF!</definedName>
    <definedName name="portfolio_name" localSheetId="6">[26]Assumptions!$C$106</definedName>
    <definedName name="portfolio_name">[27]Assumptions!$C$106</definedName>
    <definedName name="PortionForRent" localSheetId="6">'[4]3C. AMI Calc.'!$B$9</definedName>
    <definedName name="PortionForRent">'[1]7. Backup (AMI Calc.)'!$B$9</definedName>
    <definedName name="Principal" localSheetId="6">IF('[14]FITZ MORT 94'!XFA1&lt;&gt;"",MIN('[14]FITZ MORT 94'!XFC1,[0]!Pmt_to_use-'[14]FITZ MORT 94'!XFD1),"")</definedName>
    <definedName name="Principal">IF('[14]FITZ MORT 94'!XFA1&lt;&gt;"",MIN('[14]FITZ MORT 94'!XFC1,[0]!Pmt_to_use-'[14]FITZ MORT 94'!XFD1),"")</definedName>
    <definedName name="Project_Summary">'[5]Cred Memo'!$B$2:$G$10</definedName>
    <definedName name="ProjectCategories">[28]Lookup!$A$2:$A$8</definedName>
    <definedName name="ProjectName" localSheetId="6">{"Client Name or Project Name"}</definedName>
    <definedName name="ProjectName">{"Client Name or Project Name"}</definedName>
    <definedName name="ProjectName1" localSheetId="6">{"Client Name or Project Name"}</definedName>
    <definedName name="ProjectName1">{"Client Name or Project Name"}</definedName>
    <definedName name="ProjectName12" localSheetId="6">{"Client Name or Project Name"}</definedName>
    <definedName name="ProjectName12">{"Client Name or Project Name"}</definedName>
    <definedName name="ProjectName2" localSheetId="6">{"Client Name or Project Name"}</definedName>
    <definedName name="ProjectName2">{"Client Name or Project Name"}</definedName>
    <definedName name="Projname" localSheetId="6">'[4]1. S&amp;U'!$B$10</definedName>
    <definedName name="Projname">'[1]1. Sources'!$B$10</definedName>
    <definedName name="QuotedPermLoan">'[1]1. Sources'!$B$19</definedName>
    <definedName name="RAISE">#REF!</definedName>
    <definedName name="Rehab_Type">[9]Data!$G$18</definedName>
    <definedName name="RENT1">#REF!</definedName>
    <definedName name="RentAdjustment">'[1]3B. Adj. Income'!$B$9</definedName>
    <definedName name="RentAdjustmentTiming">'[1]3B. Adj. Income'!$B$10</definedName>
    <definedName name="ReplacementReserve">#REF!</definedName>
    <definedName name="Res_DUs">[29]Data!$M$75</definedName>
    <definedName name="Residential_Data">'[5]Cred Memo'!$H$188:$L$206</definedName>
    <definedName name="Rooms">'[1]3. Income'!$B$14</definedName>
    <definedName name="Runits">'[4]3. Income'!$B$12</definedName>
    <definedName name="scen">[30]Summary!$U$7</definedName>
    <definedName name="Scenario_Name" localSheetId="6">[26]Assumptions!$C$8</definedName>
    <definedName name="Scenario_Name">[27]Assumptions!$C$8</definedName>
    <definedName name="sec8term">#REF!</definedName>
    <definedName name="SECOND" localSheetId="6">[17]Mort!$I$30</definedName>
    <definedName name="SECOND">[18]Mort!$I$30</definedName>
    <definedName name="SF">'[1]3. Income'!$F$12</definedName>
    <definedName name="sfCost">#REF!</definedName>
    <definedName name="SHOP">#REF!</definedName>
    <definedName name="Show.Date" localSheetId="6">IF('[14]FITZ MORT 94'!XFD1&lt;&gt;"",DATE(YEAR([0]!First_payment_due),MONTH([0]!First_payment_due)+('[14]FITZ MORT 94'!XFD1-1)*12/[0]!Payments_per_year,DAY([0]!First_payment_due)),"")</definedName>
    <definedName name="Show.Date">IF('[14]FITZ MORT 94'!XFD1&lt;&gt;"",DATE(YEAR([0]!First_payment_due),MONTH([0]!First_payment_due)+('[14]FITZ MORT 94'!XFD1-1)*12/[0]!Payments_per_year,DAY([0]!First_payment_due)),"")</definedName>
    <definedName name="sq">#REF!</definedName>
    <definedName name="SQCost">#REF!</definedName>
    <definedName name="Square_Footage">'[5]Cred Memo'!$B$15:$D$26</definedName>
    <definedName name="StandardDSCR">'[1]5. PermLoan'!$B$15</definedName>
    <definedName name="Supers">'[1]3. Income'!$B$15</definedName>
    <definedName name="TaxCreditProject">'[1]1. Sources'!$B$7</definedName>
    <definedName name="TCAW">#REF!</definedName>
    <definedName name="TCEquity">'[1]2A. TCEquity'!$B$8</definedName>
    <definedName name="TCEquityPerDeveloper">#REF!</definedName>
    <definedName name="TDC">#REF!</definedName>
    <definedName name="THIRD">'[6]Mtg Sizing'!$J$16</definedName>
    <definedName name="TotAcqCost">#REF!</definedName>
    <definedName name="Total_payments" localSheetId="6">[0]!Payments_per_year*[0]!Term_in_years</definedName>
    <definedName name="Total_payments">[0]!Payments_per_year*[0]!Term_in_years</definedName>
    <definedName name="Total_Units">'[31]Rent and Unit Mix'!$C$77</definedName>
    <definedName name="TotalEffectiveIncome">'[1]5. PermLoan'!$B$9</definedName>
    <definedName name="totalexpenses">'[1]5. PermLoan'!$B$10</definedName>
    <definedName name="TotalGrossIncome">#REF!</definedName>
    <definedName name="TotalLoan">'[1]1. Sources'!$B$18</definedName>
    <definedName name="TotHardCost">#REF!</definedName>
    <definedName name="TotSoftCost">#REF!</definedName>
    <definedName name="TwelveMonths" localSheetId="6">'[4]2. DevBud'!$B$26</definedName>
    <definedName name="TwelveMonths">#REF!</definedName>
    <definedName name="Unit_Breakdown_by_Rent_Level">'[5]Cred Memo'!$B$30:$D$46</definedName>
    <definedName name="Unit_Distribution_by_Monthly_Rent">'[5]Cred Memo'!$H$169:$O$176</definedName>
    <definedName name="Unit_Distribution_by_Rent_Level">'[5]Cred Memo'!$H$156:$N$163</definedName>
    <definedName name="Units" localSheetId="6">[32]Summary!$F$11</definedName>
    <definedName name="Units">'[1]3. Income'!$B$13</definedName>
    <definedName name="Vacancies">#REF!</definedName>
    <definedName name="Year1">#REF!</definedName>
    <definedName name="Yes">'[25]Tax Credits'!$R$11</definedName>
  </definedNames>
  <calcPr calcId="191028" iterate="1" iterateCount="1000"/>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1" i="1" l="1"/>
  <c r="O18" i="1"/>
  <c r="H18" i="1"/>
  <c r="I14" i="1"/>
  <c r="I13" i="1"/>
  <c r="I12" i="1"/>
  <c r="I11" i="1"/>
  <c r="I10" i="1"/>
  <c r="I15" i="1"/>
  <c r="I9" i="1"/>
  <c r="I52" i="1" l="1"/>
  <c r="J52" i="1"/>
  <c r="E75" i="1"/>
  <c r="E53" i="1"/>
  <c r="E52" i="1"/>
  <c r="E51" i="1"/>
  <c r="E46" i="1"/>
  <c r="E38" i="1"/>
  <c r="D20" i="1"/>
  <c r="E29" i="1"/>
  <c r="E28" i="1"/>
  <c r="E27" i="1"/>
  <c r="E26" i="1"/>
  <c r="E25" i="1"/>
  <c r="E24" i="1"/>
  <c r="E23" i="1"/>
  <c r="E22" i="1"/>
  <c r="E21" i="1"/>
  <c r="E20" i="1"/>
  <c r="E19" i="1"/>
  <c r="E17" i="1"/>
  <c r="E16" i="1"/>
  <c r="E8" i="1"/>
  <c r="H43" i="1"/>
  <c r="I43" i="1"/>
  <c r="D45" i="1"/>
  <c r="E45" i="1" s="1"/>
  <c r="I38" i="1"/>
  <c r="I39" i="1"/>
  <c r="I41" i="1"/>
  <c r="I42" i="1" l="1"/>
  <c r="J82" i="1" l="1"/>
  <c r="J81" i="1"/>
  <c r="J80" i="1"/>
  <c r="J79" i="1"/>
  <c r="J78" i="1"/>
  <c r="H82" i="1"/>
  <c r="H81" i="1"/>
  <c r="G82" i="1"/>
  <c r="G81" i="1"/>
  <c r="G79" i="1"/>
  <c r="G78" i="1"/>
  <c r="K18" i="1"/>
  <c r="H19" i="1" l="1"/>
  <c r="H14" i="1"/>
  <c r="H13" i="1"/>
  <c r="H12" i="1"/>
  <c r="H11" i="1"/>
  <c r="H10" i="1"/>
  <c r="H9" i="1"/>
  <c r="G1543" i="19"/>
  <c r="H1543" i="19" s="1"/>
  <c r="L1543" i="19" s="1"/>
  <c r="G1542" i="19"/>
  <c r="G1541" i="19"/>
  <c r="G1540" i="19"/>
  <c r="H1540" i="19" s="1"/>
  <c r="I1540" i="19" s="1"/>
  <c r="G1539" i="19"/>
  <c r="G1538" i="19"/>
  <c r="G1537" i="19"/>
  <c r="H1537" i="19" s="1"/>
  <c r="I1537" i="19" s="1"/>
  <c r="G1536" i="19"/>
  <c r="G1535" i="19"/>
  <c r="G1534" i="19"/>
  <c r="G1533" i="19"/>
  <c r="G1532" i="19"/>
  <c r="G1531" i="19"/>
  <c r="H1531" i="19" s="1"/>
  <c r="I1531" i="19" s="1"/>
  <c r="G1530" i="19"/>
  <c r="G1529" i="19"/>
  <c r="G1528" i="19"/>
  <c r="H1528" i="19" s="1"/>
  <c r="I1528" i="19" s="1"/>
  <c r="G1527" i="19"/>
  <c r="G1526" i="19"/>
  <c r="G1525" i="19"/>
  <c r="H1525" i="19" s="1"/>
  <c r="I1525" i="19" s="1"/>
  <c r="G1524" i="19"/>
  <c r="G1523" i="19"/>
  <c r="G1522" i="19"/>
  <c r="H1522" i="19" s="1"/>
  <c r="G1521" i="19"/>
  <c r="G1520" i="19"/>
  <c r="G1519" i="19"/>
  <c r="H1519" i="19" s="1"/>
  <c r="I1519" i="19" s="1"/>
  <c r="G1518" i="19"/>
  <c r="G1517" i="19"/>
  <c r="G1516" i="19"/>
  <c r="G1515" i="19"/>
  <c r="G1514" i="19"/>
  <c r="K1514" i="19" s="1"/>
  <c r="G1513" i="19"/>
  <c r="G1512" i="19"/>
  <c r="G1511" i="19"/>
  <c r="K1511" i="19" s="1"/>
  <c r="G1510" i="19"/>
  <c r="G1509" i="19"/>
  <c r="G1508" i="19"/>
  <c r="G1507" i="19"/>
  <c r="G1506" i="19"/>
  <c r="G1505" i="19"/>
  <c r="K1505" i="19" s="1"/>
  <c r="G1504" i="19"/>
  <c r="G1503" i="19"/>
  <c r="G1502" i="19"/>
  <c r="K1502" i="19" s="1"/>
  <c r="G1501" i="19"/>
  <c r="G1500" i="19"/>
  <c r="G1499" i="19"/>
  <c r="G1498" i="19"/>
  <c r="G1497" i="19"/>
  <c r="G1496" i="19"/>
  <c r="K1496" i="19" s="1"/>
  <c r="G1495" i="19"/>
  <c r="G1494" i="19"/>
  <c r="G1493" i="19"/>
  <c r="K1493" i="19" s="1"/>
  <c r="G1492" i="19"/>
  <c r="G1491" i="19"/>
  <c r="G1490" i="19"/>
  <c r="G1489" i="19"/>
  <c r="G1488" i="19"/>
  <c r="G1487" i="19"/>
  <c r="K1487" i="19" s="1"/>
  <c r="G1486" i="19"/>
  <c r="G1485" i="19"/>
  <c r="G1484" i="19"/>
  <c r="K1484" i="19" s="1"/>
  <c r="G1483" i="19"/>
  <c r="G1482" i="19"/>
  <c r="G1481" i="19"/>
  <c r="G1480" i="19"/>
  <c r="G1479" i="19"/>
  <c r="G1478" i="19"/>
  <c r="K1478" i="19" s="1"/>
  <c r="G1477" i="19"/>
  <c r="G1476" i="19"/>
  <c r="G1475" i="19"/>
  <c r="K1475" i="19" s="1"/>
  <c r="G1474" i="19"/>
  <c r="G1473" i="19"/>
  <c r="G1472" i="19"/>
  <c r="G1471" i="19"/>
  <c r="G1470" i="19"/>
  <c r="G1469" i="19"/>
  <c r="K1469" i="19" s="1"/>
  <c r="G1468" i="19"/>
  <c r="G1467" i="19"/>
  <c r="G1466" i="19"/>
  <c r="K1466" i="19" s="1"/>
  <c r="G1465" i="19"/>
  <c r="G1464" i="19"/>
  <c r="G1463" i="19"/>
  <c r="G1462" i="19"/>
  <c r="G1461" i="19"/>
  <c r="G1460" i="19"/>
  <c r="K1460" i="19" s="1"/>
  <c r="G1459" i="19"/>
  <c r="G1458" i="19"/>
  <c r="H1458" i="19" s="1"/>
  <c r="I1458" i="19" s="1"/>
  <c r="G1457" i="19"/>
  <c r="H1457" i="19" s="1"/>
  <c r="I1457" i="19" s="1"/>
  <c r="G1456" i="19"/>
  <c r="K1456" i="19" s="1"/>
  <c r="G1455" i="19"/>
  <c r="H1455" i="19" s="1"/>
  <c r="L1455" i="19" s="1"/>
  <c r="M1455" i="19" s="1"/>
  <c r="G1454" i="19"/>
  <c r="K1454" i="19" s="1"/>
  <c r="G1453" i="19"/>
  <c r="K1453" i="19" s="1"/>
  <c r="G1452" i="19"/>
  <c r="H1452" i="19" s="1"/>
  <c r="L1452" i="19" s="1"/>
  <c r="M1452" i="19" s="1"/>
  <c r="G1451" i="19"/>
  <c r="K1451" i="19" s="1"/>
  <c r="G1450" i="19"/>
  <c r="K1450" i="19" s="1"/>
  <c r="G1449" i="19"/>
  <c r="H1449" i="19" s="1"/>
  <c r="G1448" i="19"/>
  <c r="G1447" i="19"/>
  <c r="K1447" i="19" s="1"/>
  <c r="G1446" i="19"/>
  <c r="H1446" i="19" s="1"/>
  <c r="G1445" i="19"/>
  <c r="K1445" i="19" s="1"/>
  <c r="G1444" i="19"/>
  <c r="G1443" i="19"/>
  <c r="G1442" i="19"/>
  <c r="G1441" i="19"/>
  <c r="K1441" i="19" s="1"/>
  <c r="G1440" i="19"/>
  <c r="H1440" i="19" s="1"/>
  <c r="G1439" i="19"/>
  <c r="K1439" i="19" s="1"/>
  <c r="G1438" i="19"/>
  <c r="K1438" i="19" s="1"/>
  <c r="G1437" i="19"/>
  <c r="H1437" i="19" s="1"/>
  <c r="L1437" i="19" s="1"/>
  <c r="M1437" i="19" s="1"/>
  <c r="G1436" i="19"/>
  <c r="K1436" i="19" s="1"/>
  <c r="G1435" i="19"/>
  <c r="H1435" i="19" s="1"/>
  <c r="G1434" i="19"/>
  <c r="H1434" i="19" s="1"/>
  <c r="L1434" i="19" s="1"/>
  <c r="M1434" i="19" s="1"/>
  <c r="G1433" i="19"/>
  <c r="G1432" i="19"/>
  <c r="K1432" i="19" s="1"/>
  <c r="G1431" i="19"/>
  <c r="G1430" i="19"/>
  <c r="K1430" i="19" s="1"/>
  <c r="G1429" i="19"/>
  <c r="K1429" i="19" s="1"/>
  <c r="G1428" i="19"/>
  <c r="H1428" i="19" s="1"/>
  <c r="L1428" i="19" s="1"/>
  <c r="M1428" i="19" s="1"/>
  <c r="G1427" i="19"/>
  <c r="K1427" i="19" s="1"/>
  <c r="G1426" i="19"/>
  <c r="H1426" i="19" s="1"/>
  <c r="G1425" i="19"/>
  <c r="G1424" i="19"/>
  <c r="K1424" i="19" s="1"/>
  <c r="G1423" i="19"/>
  <c r="K1423" i="19" s="1"/>
  <c r="G1422" i="19"/>
  <c r="H1422" i="19" s="1"/>
  <c r="L1422" i="19" s="1"/>
  <c r="M1422" i="19" s="1"/>
  <c r="G1421" i="19"/>
  <c r="G1420" i="19"/>
  <c r="G1419" i="19"/>
  <c r="H1419" i="19" s="1"/>
  <c r="L1419" i="19" s="1"/>
  <c r="M1419" i="19" s="1"/>
  <c r="G1418" i="19"/>
  <c r="K1418" i="19" s="1"/>
  <c r="G1417" i="19"/>
  <c r="H1417" i="19" s="1"/>
  <c r="G1416" i="19"/>
  <c r="H1416" i="19" s="1"/>
  <c r="L1416" i="19" s="1"/>
  <c r="M1416" i="19" s="1"/>
  <c r="G1415" i="19"/>
  <c r="K1415" i="19" s="1"/>
  <c r="G1414" i="19"/>
  <c r="K1414" i="19" s="1"/>
  <c r="G1413" i="19"/>
  <c r="G1412" i="19"/>
  <c r="G1411" i="19"/>
  <c r="H1411" i="19" s="1"/>
  <c r="L1411" i="19" s="1"/>
  <c r="M1411" i="19" s="1"/>
  <c r="G1410" i="19"/>
  <c r="G1409" i="19"/>
  <c r="G1408" i="19"/>
  <c r="G1407" i="19"/>
  <c r="G1406" i="19"/>
  <c r="G1405" i="19"/>
  <c r="H1405" i="19" s="1"/>
  <c r="L1405" i="19" s="1"/>
  <c r="M1405" i="19" s="1"/>
  <c r="G1404" i="19"/>
  <c r="G1403" i="19"/>
  <c r="K1403" i="19" s="1"/>
  <c r="G1402" i="19"/>
  <c r="G1401" i="19"/>
  <c r="G1400" i="19"/>
  <c r="G1399" i="19"/>
  <c r="H1399" i="19" s="1"/>
  <c r="L1399" i="19" s="1"/>
  <c r="M1399" i="19" s="1"/>
  <c r="G1398" i="19"/>
  <c r="G1397" i="19"/>
  <c r="G1396" i="19"/>
  <c r="G1395" i="19"/>
  <c r="G1394" i="19"/>
  <c r="K1394" i="19" s="1"/>
  <c r="G1393" i="19"/>
  <c r="G1392" i="19"/>
  <c r="G1391" i="19"/>
  <c r="K1391" i="19" s="1"/>
  <c r="G1390" i="19"/>
  <c r="G1389" i="19"/>
  <c r="G1388" i="19"/>
  <c r="G1387" i="19"/>
  <c r="K1387" i="19" s="1"/>
  <c r="G1386" i="19"/>
  <c r="G1385" i="19"/>
  <c r="K1385" i="19" s="1"/>
  <c r="G1384" i="19"/>
  <c r="G1383" i="19"/>
  <c r="G1382" i="19"/>
  <c r="G1381" i="19"/>
  <c r="K1381" i="19" s="1"/>
  <c r="G1380" i="19"/>
  <c r="G1379" i="19"/>
  <c r="K1379" i="19" s="1"/>
  <c r="G1378" i="19"/>
  <c r="G1377" i="19"/>
  <c r="G1376" i="19"/>
  <c r="K1376" i="19" s="1"/>
  <c r="G1375" i="19"/>
  <c r="K1375" i="19" s="1"/>
  <c r="G1374" i="19"/>
  <c r="G1373" i="19"/>
  <c r="G1372" i="19"/>
  <c r="G1371" i="19"/>
  <c r="G1370" i="19"/>
  <c r="K1370" i="19" s="1"/>
  <c r="G1369" i="19"/>
  <c r="G1368" i="19"/>
  <c r="G1367" i="19"/>
  <c r="K1367" i="19" s="1"/>
  <c r="G1366" i="19"/>
  <c r="G1365" i="19"/>
  <c r="G1364" i="19"/>
  <c r="K1364" i="19" s="1"/>
  <c r="G1363" i="19"/>
  <c r="H1363" i="19" s="1"/>
  <c r="G1362" i="19"/>
  <c r="G1361" i="19"/>
  <c r="K1361" i="19" s="1"/>
  <c r="G1360" i="19"/>
  <c r="G1359" i="19"/>
  <c r="G1358" i="19"/>
  <c r="K1358" i="19" s="1"/>
  <c r="G1357" i="19"/>
  <c r="K1357" i="19" s="1"/>
  <c r="G1356" i="19"/>
  <c r="H1356" i="19" s="1"/>
  <c r="I1356" i="19" s="1"/>
  <c r="G1355" i="19"/>
  <c r="K1355" i="19" s="1"/>
  <c r="G1354" i="19"/>
  <c r="G1353" i="19"/>
  <c r="G1352" i="19"/>
  <c r="K1352" i="19" s="1"/>
  <c r="G1351" i="19"/>
  <c r="K1351" i="19" s="1"/>
  <c r="G1350" i="19"/>
  <c r="H1350" i="19" s="1"/>
  <c r="I1350" i="19" s="1"/>
  <c r="G1349" i="19"/>
  <c r="K1349" i="19" s="1"/>
  <c r="G1348" i="19"/>
  <c r="G1347" i="19"/>
  <c r="G1346" i="19"/>
  <c r="K1346" i="19" s="1"/>
  <c r="G1345" i="19"/>
  <c r="G1344" i="19"/>
  <c r="G1343" i="19"/>
  <c r="G1342" i="19"/>
  <c r="G1341" i="19"/>
  <c r="G1340" i="19"/>
  <c r="G1339" i="19"/>
  <c r="H1339" i="19" s="1"/>
  <c r="G1338" i="19"/>
  <c r="G1337" i="19"/>
  <c r="K1337" i="19" s="1"/>
  <c r="G1336" i="19"/>
  <c r="H1336" i="19" s="1"/>
  <c r="L1336" i="19" s="1"/>
  <c r="M1336" i="19" s="1"/>
  <c r="G1335" i="19"/>
  <c r="G1334" i="19"/>
  <c r="K1334" i="19" s="1"/>
  <c r="G1333" i="19"/>
  <c r="K1333" i="19" s="1"/>
  <c r="G1332" i="19"/>
  <c r="H1332" i="19" s="1"/>
  <c r="L1332" i="19" s="1"/>
  <c r="N1332" i="19" s="1"/>
  <c r="G1331" i="19"/>
  <c r="K1331" i="19" s="1"/>
  <c r="G1330" i="19"/>
  <c r="G1329" i="19"/>
  <c r="G1328" i="19"/>
  <c r="G1327" i="19"/>
  <c r="G1326" i="19"/>
  <c r="G1325" i="19"/>
  <c r="G1324" i="19"/>
  <c r="G1323" i="19"/>
  <c r="G1322" i="19"/>
  <c r="G1321" i="19"/>
  <c r="K1321" i="19" s="1"/>
  <c r="G1320" i="19"/>
  <c r="G1319" i="19"/>
  <c r="G1318" i="19"/>
  <c r="K1318" i="19" s="1"/>
  <c r="G1317" i="19"/>
  <c r="H1317" i="19" s="1"/>
  <c r="L1317" i="19" s="1"/>
  <c r="M1317" i="19" s="1"/>
  <c r="G1316" i="19"/>
  <c r="G1315" i="19"/>
  <c r="K1315" i="19" s="1"/>
  <c r="G1314" i="19"/>
  <c r="G1313" i="19"/>
  <c r="G1312" i="19"/>
  <c r="G1311" i="19"/>
  <c r="H1311" i="19" s="1"/>
  <c r="L1311" i="19" s="1"/>
  <c r="M1311" i="19" s="1"/>
  <c r="G1310" i="19"/>
  <c r="G1309" i="19"/>
  <c r="K1309" i="19" s="1"/>
  <c r="G1308" i="19"/>
  <c r="G1307" i="19"/>
  <c r="G1306" i="19"/>
  <c r="K1306" i="19" s="1"/>
  <c r="G1305" i="19"/>
  <c r="G1304" i="19"/>
  <c r="G1303" i="19"/>
  <c r="K1303" i="19" s="1"/>
  <c r="G1302" i="19"/>
  <c r="G1301" i="19"/>
  <c r="G1300" i="19"/>
  <c r="K1300" i="19" s="1"/>
  <c r="G1299" i="19"/>
  <c r="H1299" i="19" s="1"/>
  <c r="L1299" i="19" s="1"/>
  <c r="M1299" i="19" s="1"/>
  <c r="G1298" i="19"/>
  <c r="G1297" i="19"/>
  <c r="K1297" i="19" s="1"/>
  <c r="G1296" i="19"/>
  <c r="G1295" i="19"/>
  <c r="G1294" i="19"/>
  <c r="K1294" i="19" s="1"/>
  <c r="G1293" i="19"/>
  <c r="H1293" i="19" s="1"/>
  <c r="L1293" i="19" s="1"/>
  <c r="M1293" i="19" s="1"/>
  <c r="G1292" i="19"/>
  <c r="G1291" i="19"/>
  <c r="G1290" i="19"/>
  <c r="H1290" i="19" s="1"/>
  <c r="L1290" i="19" s="1"/>
  <c r="M1290" i="19" s="1"/>
  <c r="G1289" i="19"/>
  <c r="G1288" i="19"/>
  <c r="K1288" i="19" s="1"/>
  <c r="G1287" i="19"/>
  <c r="G1286" i="19"/>
  <c r="G1285" i="19"/>
  <c r="K1285" i="19" s="1"/>
  <c r="G1284" i="19"/>
  <c r="H1284" i="19" s="1"/>
  <c r="L1284" i="19" s="1"/>
  <c r="M1284" i="19" s="1"/>
  <c r="G1283" i="19"/>
  <c r="G1282" i="19"/>
  <c r="G1281" i="19"/>
  <c r="G1280" i="19"/>
  <c r="G1279" i="19"/>
  <c r="K1279" i="19" s="1"/>
  <c r="G1278" i="19"/>
  <c r="G1277" i="19"/>
  <c r="G1276" i="19"/>
  <c r="K1276" i="19" s="1"/>
  <c r="G1275" i="19"/>
  <c r="G1274" i="19"/>
  <c r="G1273" i="19"/>
  <c r="G1272" i="19"/>
  <c r="G1271" i="19"/>
  <c r="G1270" i="19"/>
  <c r="K1270" i="19" s="1"/>
  <c r="G1269" i="19"/>
  <c r="G1268" i="19"/>
  <c r="G1267" i="19"/>
  <c r="K1267" i="19" s="1"/>
  <c r="G1266" i="19"/>
  <c r="G1265" i="19"/>
  <c r="G1264" i="19"/>
  <c r="G1263" i="19"/>
  <c r="G1262" i="19"/>
  <c r="G1261" i="19"/>
  <c r="K1261" i="19" s="1"/>
  <c r="G1260" i="19"/>
  <c r="G1259" i="19"/>
  <c r="G1258" i="19"/>
  <c r="K1258" i="19" s="1"/>
  <c r="G1257" i="19"/>
  <c r="G1256" i="19"/>
  <c r="G1255" i="19"/>
  <c r="G1254" i="19"/>
  <c r="G1253" i="19"/>
  <c r="G1252" i="19"/>
  <c r="K1252" i="19" s="1"/>
  <c r="G1251" i="19"/>
  <c r="G1250" i="19"/>
  <c r="G1249" i="19"/>
  <c r="K1249" i="19" s="1"/>
  <c r="G1248" i="19"/>
  <c r="G1247" i="19"/>
  <c r="G1246" i="19"/>
  <c r="K1246" i="19" s="1"/>
  <c r="G1245" i="19"/>
  <c r="H1245" i="19" s="1"/>
  <c r="G1244" i="19"/>
  <c r="G1243" i="19"/>
  <c r="K1243" i="19" s="1"/>
  <c r="G1242" i="19"/>
  <c r="G1241" i="19"/>
  <c r="G1240" i="19"/>
  <c r="K1240" i="19" s="1"/>
  <c r="G1239" i="19"/>
  <c r="H1239" i="19" s="1"/>
  <c r="L1239" i="19" s="1"/>
  <c r="M1239" i="19" s="1"/>
  <c r="G1238" i="19"/>
  <c r="G1237" i="19"/>
  <c r="K1237" i="19" s="1"/>
  <c r="G1236" i="19"/>
  <c r="G1235" i="19"/>
  <c r="G1234" i="19"/>
  <c r="G1233" i="19"/>
  <c r="G1232" i="19"/>
  <c r="G1231" i="19"/>
  <c r="G1230" i="19"/>
  <c r="H1230" i="19" s="1"/>
  <c r="L1230" i="19" s="1"/>
  <c r="M1230" i="19" s="1"/>
  <c r="G1229" i="19"/>
  <c r="G1228" i="19"/>
  <c r="G1227" i="19"/>
  <c r="H1227" i="19" s="1"/>
  <c r="G1226" i="19"/>
  <c r="G1225" i="19"/>
  <c r="K1225" i="19" s="1"/>
  <c r="G1224" i="19"/>
  <c r="G1223" i="19"/>
  <c r="G1222" i="19"/>
  <c r="K1222" i="19" s="1"/>
  <c r="G1221" i="19"/>
  <c r="H1221" i="19" s="1"/>
  <c r="L1221" i="19" s="1"/>
  <c r="M1221" i="19" s="1"/>
  <c r="G1220" i="19"/>
  <c r="G1219" i="19"/>
  <c r="K1219" i="19" s="1"/>
  <c r="G1218" i="19"/>
  <c r="G1217" i="19"/>
  <c r="H1217" i="19" s="1"/>
  <c r="G1216" i="19"/>
  <c r="G1215" i="19"/>
  <c r="H1215" i="19" s="1"/>
  <c r="L1215" i="19" s="1"/>
  <c r="N1215" i="19" s="1"/>
  <c r="G1214" i="19"/>
  <c r="H1214" i="19" s="1"/>
  <c r="I1214" i="19" s="1"/>
  <c r="G1213" i="19"/>
  <c r="G1212" i="19"/>
  <c r="K1212" i="19" s="1"/>
  <c r="G1211" i="19"/>
  <c r="K1211" i="19" s="1"/>
  <c r="G1210" i="19"/>
  <c r="K1210" i="19" s="1"/>
  <c r="G1209" i="19"/>
  <c r="H1209" i="19" s="1"/>
  <c r="G1208" i="19"/>
  <c r="K1208" i="19" s="1"/>
  <c r="G1207" i="19"/>
  <c r="G1206" i="19"/>
  <c r="G1205" i="19"/>
  <c r="G1204" i="19"/>
  <c r="K1204" i="19" s="1"/>
  <c r="G1203" i="19"/>
  <c r="H1203" i="19" s="1"/>
  <c r="G1202" i="19"/>
  <c r="K1202" i="19" s="1"/>
  <c r="G1201" i="19"/>
  <c r="H1201" i="19" s="1"/>
  <c r="G1200" i="19"/>
  <c r="G1199" i="19"/>
  <c r="K1199" i="19" s="1"/>
  <c r="G1198" i="19"/>
  <c r="K1198" i="19" s="1"/>
  <c r="G1197" i="19"/>
  <c r="G1196" i="19"/>
  <c r="K1196" i="19" s="1"/>
  <c r="G1195" i="19"/>
  <c r="K1195" i="19" s="1"/>
  <c r="G1194" i="19"/>
  <c r="H1194" i="19" s="1"/>
  <c r="G1193" i="19"/>
  <c r="G1192" i="19"/>
  <c r="K1192" i="19" s="1"/>
  <c r="G1191" i="19"/>
  <c r="G1190" i="19"/>
  <c r="K1190" i="19" s="1"/>
  <c r="G1189" i="19"/>
  <c r="K1189" i="19" s="1"/>
  <c r="G1188" i="19"/>
  <c r="H1188" i="19" s="1"/>
  <c r="G1187" i="19"/>
  <c r="K1187" i="19" s="1"/>
  <c r="G1186" i="19"/>
  <c r="H1186" i="19" s="1"/>
  <c r="G1185" i="19"/>
  <c r="G1184" i="19"/>
  <c r="G1183" i="19"/>
  <c r="H1183" i="19" s="1"/>
  <c r="G1182" i="19"/>
  <c r="H1182" i="19" s="1"/>
  <c r="G1181" i="19"/>
  <c r="K1181" i="19" s="1"/>
  <c r="G1180" i="19"/>
  <c r="G1179" i="19"/>
  <c r="G1178" i="19"/>
  <c r="K1178" i="19" s="1"/>
  <c r="G1177" i="19"/>
  <c r="G1176" i="19"/>
  <c r="H1176" i="19" s="1"/>
  <c r="G1175" i="19"/>
  <c r="K1175" i="19" s="1"/>
  <c r="G1174" i="19"/>
  <c r="G1173" i="19"/>
  <c r="G1172" i="19"/>
  <c r="K1172" i="19" s="1"/>
  <c r="G1171" i="19"/>
  <c r="K1171" i="19" s="1"/>
  <c r="G1170" i="19"/>
  <c r="H1170" i="19" s="1"/>
  <c r="G1169" i="19"/>
  <c r="G1168" i="19"/>
  <c r="G1167" i="19"/>
  <c r="G1166" i="19"/>
  <c r="G1165" i="19"/>
  <c r="H1165" i="19" s="1"/>
  <c r="I1165" i="19" s="1"/>
  <c r="G1164" i="19"/>
  <c r="H1164" i="19" s="1"/>
  <c r="G1163" i="19"/>
  <c r="G1162" i="19"/>
  <c r="G1161" i="19"/>
  <c r="G1160" i="19"/>
  <c r="K1160" i="19" s="1"/>
  <c r="G1159" i="19"/>
  <c r="G1158" i="19"/>
  <c r="H1158" i="19" s="1"/>
  <c r="G1157" i="19"/>
  <c r="K1157" i="19" s="1"/>
  <c r="G1156" i="19"/>
  <c r="G1155" i="19"/>
  <c r="G1154" i="19"/>
  <c r="G1153" i="19"/>
  <c r="K1153" i="19" s="1"/>
  <c r="G1152" i="19"/>
  <c r="G1151" i="19"/>
  <c r="G1150" i="19"/>
  <c r="K1150" i="19" s="1"/>
  <c r="G1149" i="19"/>
  <c r="G1148" i="19"/>
  <c r="G1147" i="19"/>
  <c r="G1146" i="19"/>
  <c r="G1145" i="19"/>
  <c r="G1144" i="19"/>
  <c r="H1144" i="19" s="1"/>
  <c r="I1144" i="19" s="1"/>
  <c r="G1143" i="19"/>
  <c r="G1142" i="19"/>
  <c r="G1141" i="19"/>
  <c r="K1141" i="19" s="1"/>
  <c r="G1140" i="19"/>
  <c r="G1139" i="19"/>
  <c r="G1138" i="19"/>
  <c r="G1137" i="19"/>
  <c r="G1136" i="19"/>
  <c r="G1135" i="19"/>
  <c r="K1135" i="19" s="1"/>
  <c r="G1134" i="19"/>
  <c r="G1133" i="19"/>
  <c r="G1132" i="19"/>
  <c r="K1132" i="19" s="1"/>
  <c r="G1131" i="19"/>
  <c r="G1130" i="19"/>
  <c r="G1129" i="19"/>
  <c r="K1129" i="19" s="1"/>
  <c r="G1128" i="19"/>
  <c r="G1127" i="19"/>
  <c r="G1126" i="19"/>
  <c r="G1125" i="19"/>
  <c r="K1125" i="19" s="1"/>
  <c r="G1124" i="19"/>
  <c r="G1123" i="19"/>
  <c r="G1122" i="19"/>
  <c r="G1121" i="19"/>
  <c r="G1120" i="19"/>
  <c r="G1119" i="19"/>
  <c r="G1118" i="19"/>
  <c r="G1117" i="19"/>
  <c r="G1116" i="19"/>
  <c r="G1115" i="19"/>
  <c r="H1115" i="19" s="1"/>
  <c r="I1115" i="19" s="1"/>
  <c r="G1114" i="19"/>
  <c r="G1113" i="19"/>
  <c r="G1112" i="19"/>
  <c r="G1111" i="19"/>
  <c r="G1110" i="19"/>
  <c r="K1110" i="19" s="1"/>
  <c r="G1109" i="19"/>
  <c r="H1109" i="19" s="1"/>
  <c r="I1109" i="19" s="1"/>
  <c r="G1108" i="19"/>
  <c r="G1107" i="19"/>
  <c r="G1106" i="19"/>
  <c r="G1105" i="19"/>
  <c r="G1104" i="19"/>
  <c r="K1104" i="19" s="1"/>
  <c r="G1103" i="19"/>
  <c r="H1103" i="19" s="1"/>
  <c r="I1103" i="19" s="1"/>
  <c r="G1102" i="19"/>
  <c r="G1101" i="19"/>
  <c r="G1100" i="19"/>
  <c r="H1100" i="19" s="1"/>
  <c r="I1100" i="19" s="1"/>
  <c r="G1099" i="19"/>
  <c r="G1098" i="19"/>
  <c r="K1098" i="19" s="1"/>
  <c r="G1097" i="19"/>
  <c r="H1097" i="19" s="1"/>
  <c r="I1097" i="19" s="1"/>
  <c r="G1096" i="19"/>
  <c r="G1095" i="19"/>
  <c r="G1094" i="19"/>
  <c r="G1093" i="19"/>
  <c r="G1092" i="19"/>
  <c r="K1092" i="19" s="1"/>
  <c r="G1091" i="19"/>
  <c r="H1091" i="19" s="1"/>
  <c r="I1091" i="19" s="1"/>
  <c r="G1090" i="19"/>
  <c r="G1089" i="19"/>
  <c r="G1088" i="19"/>
  <c r="G1087" i="19"/>
  <c r="G1086" i="19"/>
  <c r="G1085" i="19"/>
  <c r="H1085" i="19" s="1"/>
  <c r="I1085" i="19" s="1"/>
  <c r="G1084" i="19"/>
  <c r="G1083" i="19"/>
  <c r="G1082" i="19"/>
  <c r="G1081" i="19"/>
  <c r="G1080" i="19"/>
  <c r="K1080" i="19" s="1"/>
  <c r="G1079" i="19"/>
  <c r="H1079" i="19" s="1"/>
  <c r="I1079" i="19" s="1"/>
  <c r="G1078" i="19"/>
  <c r="G1077" i="19"/>
  <c r="G1076" i="19"/>
  <c r="G1075" i="19"/>
  <c r="G1074" i="19"/>
  <c r="K1074" i="19" s="1"/>
  <c r="G1073" i="19"/>
  <c r="H1073" i="19" s="1"/>
  <c r="I1073" i="19" s="1"/>
  <c r="G1072" i="19"/>
  <c r="G1071" i="19"/>
  <c r="K1071" i="19" s="1"/>
  <c r="G1070" i="19"/>
  <c r="G1069" i="19"/>
  <c r="G1068" i="19"/>
  <c r="G1067" i="19"/>
  <c r="H1067" i="19" s="1"/>
  <c r="I1067" i="19" s="1"/>
  <c r="G1066" i="19"/>
  <c r="G1065" i="19"/>
  <c r="G1064" i="19"/>
  <c r="G1063" i="19"/>
  <c r="G1062" i="19"/>
  <c r="K1062" i="19" s="1"/>
  <c r="G1061" i="19"/>
  <c r="G1060" i="19"/>
  <c r="G1059" i="19"/>
  <c r="G1058" i="19"/>
  <c r="H1058" i="19" s="1"/>
  <c r="I1058" i="19" s="1"/>
  <c r="G1057" i="19"/>
  <c r="G1056" i="19"/>
  <c r="K1056" i="19" s="1"/>
  <c r="G1055" i="19"/>
  <c r="G1054" i="19"/>
  <c r="G1053" i="19"/>
  <c r="K1053" i="19" s="1"/>
  <c r="G1052" i="19"/>
  <c r="H1052" i="19" s="1"/>
  <c r="I1052" i="19" s="1"/>
  <c r="G1051" i="19"/>
  <c r="G1050" i="19"/>
  <c r="G1049" i="19"/>
  <c r="G1048" i="19"/>
  <c r="G1047" i="19"/>
  <c r="K1047" i="19" s="1"/>
  <c r="G1046" i="19"/>
  <c r="H1046" i="19" s="1"/>
  <c r="I1046" i="19" s="1"/>
  <c r="G1045" i="19"/>
  <c r="G1044" i="19"/>
  <c r="K1044" i="19" s="1"/>
  <c r="G1043" i="19"/>
  <c r="G1042" i="19"/>
  <c r="G1041" i="19"/>
  <c r="G1040" i="19"/>
  <c r="H1040" i="19" s="1"/>
  <c r="I1040" i="19" s="1"/>
  <c r="G1039" i="19"/>
  <c r="G1038" i="19"/>
  <c r="K1038" i="19" s="1"/>
  <c r="G1037" i="19"/>
  <c r="G1036" i="19"/>
  <c r="G1035" i="19"/>
  <c r="K1035" i="19" s="1"/>
  <c r="G1034" i="19"/>
  <c r="H1034" i="19" s="1"/>
  <c r="I1034" i="19" s="1"/>
  <c r="G1033" i="19"/>
  <c r="G1032" i="19"/>
  <c r="G1031" i="19"/>
  <c r="G1030" i="19"/>
  <c r="G1029" i="19"/>
  <c r="K1029" i="19" s="1"/>
  <c r="G1028" i="19"/>
  <c r="H1028" i="19" s="1"/>
  <c r="I1028" i="19" s="1"/>
  <c r="G1027" i="19"/>
  <c r="G1026" i="19"/>
  <c r="K1026" i="19" s="1"/>
  <c r="G1025" i="19"/>
  <c r="G1024" i="19"/>
  <c r="G1023" i="19"/>
  <c r="G1022" i="19"/>
  <c r="H1022" i="19" s="1"/>
  <c r="I1022" i="19" s="1"/>
  <c r="G1021" i="19"/>
  <c r="G1020" i="19"/>
  <c r="K1020" i="19" s="1"/>
  <c r="G1019" i="19"/>
  <c r="G1018" i="19"/>
  <c r="G1017" i="19"/>
  <c r="K1017" i="19" s="1"/>
  <c r="G1016" i="19"/>
  <c r="H1016" i="19" s="1"/>
  <c r="I1016" i="19" s="1"/>
  <c r="G1015" i="19"/>
  <c r="G1014" i="19"/>
  <c r="G1013" i="19"/>
  <c r="G1012" i="19"/>
  <c r="G1011" i="19"/>
  <c r="K1011" i="19" s="1"/>
  <c r="G1010" i="19"/>
  <c r="H1010" i="19" s="1"/>
  <c r="I1010" i="19" s="1"/>
  <c r="G1009" i="19"/>
  <c r="G1008" i="19"/>
  <c r="K1008" i="19" s="1"/>
  <c r="G1007" i="19"/>
  <c r="G1006" i="19"/>
  <c r="G1005" i="19"/>
  <c r="K1005" i="19" s="1"/>
  <c r="G1004" i="19"/>
  <c r="K1004" i="19" s="1"/>
  <c r="G1003" i="19"/>
  <c r="H1003" i="19" s="1"/>
  <c r="L1003" i="19" s="1"/>
  <c r="N1003" i="19" s="1"/>
  <c r="G1002" i="19"/>
  <c r="K1002" i="19" s="1"/>
  <c r="G1001" i="19"/>
  <c r="G1000" i="19"/>
  <c r="G999" i="19"/>
  <c r="G998" i="19"/>
  <c r="G997" i="19"/>
  <c r="G996" i="19"/>
  <c r="K996" i="19" s="1"/>
  <c r="G995" i="19"/>
  <c r="G994" i="19"/>
  <c r="G993" i="19"/>
  <c r="G992" i="19"/>
  <c r="G991" i="19"/>
  <c r="G990" i="19"/>
  <c r="K990" i="19" s="1"/>
  <c r="G989" i="19"/>
  <c r="G988" i="19"/>
  <c r="G987" i="19"/>
  <c r="K987" i="19" s="1"/>
  <c r="G986" i="19"/>
  <c r="G985" i="19"/>
  <c r="G984" i="19"/>
  <c r="G983" i="19"/>
  <c r="G982" i="19"/>
  <c r="G981" i="19"/>
  <c r="G980" i="19"/>
  <c r="G979" i="19"/>
  <c r="G978" i="19"/>
  <c r="K978" i="19" s="1"/>
  <c r="G977" i="19"/>
  <c r="G976" i="19"/>
  <c r="G975" i="19"/>
  <c r="G974" i="19"/>
  <c r="G973" i="19"/>
  <c r="G972" i="19"/>
  <c r="G971" i="19"/>
  <c r="G970" i="19"/>
  <c r="G969" i="19"/>
  <c r="G968" i="19"/>
  <c r="G967" i="19"/>
  <c r="G966" i="19"/>
  <c r="G965" i="19"/>
  <c r="G964" i="19"/>
  <c r="G963" i="19"/>
  <c r="K963" i="19" s="1"/>
  <c r="G962" i="19"/>
  <c r="G961" i="19"/>
  <c r="H961" i="19" s="1"/>
  <c r="I961" i="19" s="1"/>
  <c r="G960" i="19"/>
  <c r="K960" i="19" s="1"/>
  <c r="G959" i="19"/>
  <c r="G958" i="19"/>
  <c r="G957" i="19"/>
  <c r="K957" i="19" s="1"/>
  <c r="G956" i="19"/>
  <c r="H956" i="19" s="1"/>
  <c r="G955" i="19"/>
  <c r="H955" i="19" s="1"/>
  <c r="I955" i="19" s="1"/>
  <c r="G954" i="19"/>
  <c r="K954" i="19" s="1"/>
  <c r="G953" i="19"/>
  <c r="G952" i="19"/>
  <c r="G951" i="19"/>
  <c r="G950" i="19"/>
  <c r="G949" i="19"/>
  <c r="H949" i="19" s="1"/>
  <c r="I949" i="19" s="1"/>
  <c r="G948" i="19"/>
  <c r="G947" i="19"/>
  <c r="G946" i="19"/>
  <c r="G945" i="19"/>
  <c r="G944" i="19"/>
  <c r="H944" i="19" s="1"/>
  <c r="L944" i="19" s="1"/>
  <c r="G943" i="19"/>
  <c r="H943" i="19" s="1"/>
  <c r="I943" i="19" s="1"/>
  <c r="G942" i="19"/>
  <c r="G941" i="19"/>
  <c r="G940" i="19"/>
  <c r="G939" i="19"/>
  <c r="K939" i="19" s="1"/>
  <c r="G938" i="19"/>
  <c r="H938" i="19" s="1"/>
  <c r="I938" i="19" s="1"/>
  <c r="G937" i="19"/>
  <c r="G936" i="19"/>
  <c r="G935" i="19"/>
  <c r="G934" i="19"/>
  <c r="G933" i="19"/>
  <c r="K933" i="19" s="1"/>
  <c r="G932" i="19"/>
  <c r="G931" i="19"/>
  <c r="G930" i="19"/>
  <c r="K930" i="19" s="1"/>
  <c r="G929" i="19"/>
  <c r="H929" i="19" s="1"/>
  <c r="I929" i="19" s="1"/>
  <c r="G928" i="19"/>
  <c r="G927" i="19"/>
  <c r="K927" i="19" s="1"/>
  <c r="G926" i="19"/>
  <c r="G925" i="19"/>
  <c r="G924" i="19"/>
  <c r="G923" i="19"/>
  <c r="G922" i="19"/>
  <c r="G921" i="19"/>
  <c r="K921" i="19" s="1"/>
  <c r="G920" i="19"/>
  <c r="G919" i="19"/>
  <c r="G918" i="19"/>
  <c r="G917" i="19"/>
  <c r="H917" i="19" s="1"/>
  <c r="I917" i="19" s="1"/>
  <c r="G916" i="19"/>
  <c r="G915" i="19"/>
  <c r="K915" i="19" s="1"/>
  <c r="G914" i="19"/>
  <c r="G913" i="19"/>
  <c r="G912" i="19"/>
  <c r="K912" i="19" s="1"/>
  <c r="G911" i="19"/>
  <c r="H911" i="19" s="1"/>
  <c r="I911" i="19" s="1"/>
  <c r="G910" i="19"/>
  <c r="G909" i="19"/>
  <c r="K909" i="19" s="1"/>
  <c r="G908" i="19"/>
  <c r="H908" i="19" s="1"/>
  <c r="I908" i="19" s="1"/>
  <c r="G907" i="19"/>
  <c r="G906" i="19"/>
  <c r="G905" i="19"/>
  <c r="H905" i="19" s="1"/>
  <c r="I905" i="19" s="1"/>
  <c r="G904" i="19"/>
  <c r="G903" i="19"/>
  <c r="G902" i="19"/>
  <c r="G901" i="19"/>
  <c r="G900" i="19"/>
  <c r="K900" i="19" s="1"/>
  <c r="G899" i="19"/>
  <c r="H899" i="19" s="1"/>
  <c r="G898" i="19"/>
  <c r="G897" i="19"/>
  <c r="K897" i="19" s="1"/>
  <c r="G896" i="19"/>
  <c r="H896" i="19" s="1"/>
  <c r="I896" i="19" s="1"/>
  <c r="G895" i="19"/>
  <c r="G894" i="19"/>
  <c r="K894" i="19" s="1"/>
  <c r="G893" i="19"/>
  <c r="H893" i="19" s="1"/>
  <c r="I893" i="19" s="1"/>
  <c r="G892" i="19"/>
  <c r="G891" i="19"/>
  <c r="G890" i="19"/>
  <c r="G889" i="19"/>
  <c r="G888" i="19"/>
  <c r="K888" i="19" s="1"/>
  <c r="G887" i="19"/>
  <c r="H887" i="19" s="1"/>
  <c r="G886" i="19"/>
  <c r="G885" i="19"/>
  <c r="K885" i="19" s="1"/>
  <c r="G884" i="19"/>
  <c r="H884" i="19" s="1"/>
  <c r="I884" i="19" s="1"/>
  <c r="G883" i="19"/>
  <c r="G882" i="19"/>
  <c r="K882" i="19" s="1"/>
  <c r="G881" i="19"/>
  <c r="H881" i="19" s="1"/>
  <c r="I881" i="19" s="1"/>
  <c r="G880" i="19"/>
  <c r="G879" i="19"/>
  <c r="G878" i="19"/>
  <c r="G877" i="19"/>
  <c r="G876" i="19"/>
  <c r="K876" i="19" s="1"/>
  <c r="G875" i="19"/>
  <c r="H875" i="19" s="1"/>
  <c r="G874" i="19"/>
  <c r="G873" i="19"/>
  <c r="K873" i="19" s="1"/>
  <c r="G872" i="19"/>
  <c r="G871" i="19"/>
  <c r="G870" i="19"/>
  <c r="G869" i="19"/>
  <c r="H869" i="19" s="1"/>
  <c r="I869" i="19" s="1"/>
  <c r="G868" i="19"/>
  <c r="G867" i="19"/>
  <c r="G866" i="19"/>
  <c r="G865" i="19"/>
  <c r="G864" i="19"/>
  <c r="G863" i="19"/>
  <c r="H863" i="19" s="1"/>
  <c r="G862" i="19"/>
  <c r="G861" i="19"/>
  <c r="K861" i="19" s="1"/>
  <c r="G860" i="19"/>
  <c r="H860" i="19" s="1"/>
  <c r="I860" i="19" s="1"/>
  <c r="G859" i="19"/>
  <c r="G858" i="19"/>
  <c r="K858" i="19" s="1"/>
  <c r="G857" i="19"/>
  <c r="H857" i="19" s="1"/>
  <c r="I857" i="19" s="1"/>
  <c r="G856" i="19"/>
  <c r="G855" i="19"/>
  <c r="G854" i="19"/>
  <c r="G853" i="19"/>
  <c r="G852" i="19"/>
  <c r="K852" i="19" s="1"/>
  <c r="G851" i="19"/>
  <c r="H851" i="19" s="1"/>
  <c r="G850" i="19"/>
  <c r="G849" i="19"/>
  <c r="K849" i="19" s="1"/>
  <c r="G848" i="19"/>
  <c r="H848" i="19" s="1"/>
  <c r="I848" i="19" s="1"/>
  <c r="G847" i="19"/>
  <c r="G846" i="19"/>
  <c r="K846" i="19" s="1"/>
  <c r="G845" i="19"/>
  <c r="H845" i="19" s="1"/>
  <c r="G844" i="19"/>
  <c r="G843" i="19"/>
  <c r="G842" i="19"/>
  <c r="G841" i="19"/>
  <c r="G840" i="19"/>
  <c r="K840" i="19" s="1"/>
  <c r="G839" i="19"/>
  <c r="G838" i="19"/>
  <c r="G837" i="19"/>
  <c r="G836" i="19"/>
  <c r="H836" i="19" s="1"/>
  <c r="I836" i="19" s="1"/>
  <c r="G835" i="19"/>
  <c r="G834" i="19"/>
  <c r="G833" i="19"/>
  <c r="G832" i="19"/>
  <c r="G831" i="19"/>
  <c r="G830" i="19"/>
  <c r="G829" i="19"/>
  <c r="G828" i="19"/>
  <c r="G827" i="19"/>
  <c r="G826" i="19"/>
  <c r="G825" i="19"/>
  <c r="G824" i="19"/>
  <c r="G823" i="19"/>
  <c r="G822" i="19"/>
  <c r="G821" i="19"/>
  <c r="G820" i="19"/>
  <c r="G819" i="19"/>
  <c r="G818" i="19"/>
  <c r="H818" i="19" s="1"/>
  <c r="I818" i="19" s="1"/>
  <c r="G817" i="19"/>
  <c r="G816" i="19"/>
  <c r="G815" i="19"/>
  <c r="G814" i="19"/>
  <c r="G813" i="19"/>
  <c r="G812" i="19"/>
  <c r="G811" i="19"/>
  <c r="G810" i="19"/>
  <c r="K810" i="19" s="1"/>
  <c r="G809" i="19"/>
  <c r="G808" i="19"/>
  <c r="G807" i="19"/>
  <c r="G806" i="19"/>
  <c r="G805" i="19"/>
  <c r="G804" i="19"/>
  <c r="K804" i="19" s="1"/>
  <c r="G803" i="19"/>
  <c r="G802" i="19"/>
  <c r="G801" i="19"/>
  <c r="K801" i="19" s="1"/>
  <c r="G800" i="19"/>
  <c r="G799" i="19"/>
  <c r="G798" i="19"/>
  <c r="K798" i="19" s="1"/>
  <c r="G797" i="19"/>
  <c r="G796" i="19"/>
  <c r="G795" i="19"/>
  <c r="K795" i="19" s="1"/>
  <c r="G794" i="19"/>
  <c r="G793" i="19"/>
  <c r="G792" i="19"/>
  <c r="G791" i="19"/>
  <c r="G790" i="19"/>
  <c r="G789" i="19"/>
  <c r="G788" i="19"/>
  <c r="H788" i="19" s="1"/>
  <c r="I788" i="19" s="1"/>
  <c r="G787" i="19"/>
  <c r="G786" i="19"/>
  <c r="G785" i="19"/>
  <c r="G784" i="19"/>
  <c r="G783" i="19"/>
  <c r="G782" i="19"/>
  <c r="H782" i="19" s="1"/>
  <c r="I782" i="19" s="1"/>
  <c r="G781" i="19"/>
  <c r="G780" i="19"/>
  <c r="G779" i="19"/>
  <c r="G778" i="19"/>
  <c r="G777" i="19"/>
  <c r="G776" i="19"/>
  <c r="H776" i="19" s="1"/>
  <c r="I776" i="19" s="1"/>
  <c r="G775" i="19"/>
  <c r="G774" i="19"/>
  <c r="G773" i="19"/>
  <c r="G772" i="19"/>
  <c r="H772" i="19" s="1"/>
  <c r="G771" i="19"/>
  <c r="K771" i="19" s="1"/>
  <c r="G770" i="19"/>
  <c r="G769" i="19"/>
  <c r="H769" i="19" s="1"/>
  <c r="G768" i="19"/>
  <c r="G767" i="19"/>
  <c r="H767" i="19" s="1"/>
  <c r="G766" i="19"/>
  <c r="H766" i="19" s="1"/>
  <c r="G765" i="19"/>
  <c r="K765" i="19" s="1"/>
  <c r="G764" i="19"/>
  <c r="H764" i="19" s="1"/>
  <c r="G763" i="19"/>
  <c r="G762" i="19"/>
  <c r="G761" i="19"/>
  <c r="K761" i="19" s="1"/>
  <c r="G760" i="19"/>
  <c r="G759" i="19"/>
  <c r="G758" i="19"/>
  <c r="H758" i="19" s="1"/>
  <c r="G757" i="19"/>
  <c r="H757" i="19" s="1"/>
  <c r="I757" i="19" s="1"/>
  <c r="G756" i="19"/>
  <c r="G755" i="19"/>
  <c r="G754" i="19"/>
  <c r="H754" i="19" s="1"/>
  <c r="L754" i="19" s="1"/>
  <c r="N754" i="19" s="1"/>
  <c r="G753" i="19"/>
  <c r="K753" i="19" s="1"/>
  <c r="G752" i="19"/>
  <c r="H752" i="19" s="1"/>
  <c r="G751" i="19"/>
  <c r="H751" i="19" s="1"/>
  <c r="I751" i="19" s="1"/>
  <c r="G750" i="19"/>
  <c r="G749" i="19"/>
  <c r="G748" i="19"/>
  <c r="G747" i="19"/>
  <c r="K747" i="19" s="1"/>
  <c r="G746" i="19"/>
  <c r="G745" i="19"/>
  <c r="H745" i="19" s="1"/>
  <c r="L745" i="19" s="1"/>
  <c r="N745" i="19" s="1"/>
  <c r="G744" i="19"/>
  <c r="G743" i="19"/>
  <c r="K743" i="19" s="1"/>
  <c r="G742" i="19"/>
  <c r="G741" i="19"/>
  <c r="K741" i="19" s="1"/>
  <c r="G740" i="19"/>
  <c r="H740" i="19" s="1"/>
  <c r="L740" i="19" s="1"/>
  <c r="G739" i="19"/>
  <c r="H739" i="19" s="1"/>
  <c r="G738" i="19"/>
  <c r="G737" i="19"/>
  <c r="G736" i="19"/>
  <c r="H736" i="19" s="1"/>
  <c r="L736" i="19" s="1"/>
  <c r="N736" i="19" s="1"/>
  <c r="G735" i="19"/>
  <c r="G734" i="19"/>
  <c r="H734" i="19" s="1"/>
  <c r="G733" i="19"/>
  <c r="H733" i="19" s="1"/>
  <c r="L733" i="19" s="1"/>
  <c r="G732" i="19"/>
  <c r="G731" i="19"/>
  <c r="K731" i="19" s="1"/>
  <c r="G730" i="19"/>
  <c r="G729" i="19"/>
  <c r="G728" i="19"/>
  <c r="G727" i="19"/>
  <c r="H727" i="19" s="1"/>
  <c r="G726" i="19"/>
  <c r="G725" i="19"/>
  <c r="K725" i="19" s="1"/>
  <c r="G724" i="19"/>
  <c r="H724" i="19" s="1"/>
  <c r="L724" i="19" s="1"/>
  <c r="N724" i="19" s="1"/>
  <c r="G723" i="19"/>
  <c r="K723" i="19" s="1"/>
  <c r="G722" i="19"/>
  <c r="G721" i="19"/>
  <c r="H721" i="19" s="1"/>
  <c r="L721" i="19" s="1"/>
  <c r="G720" i="19"/>
  <c r="G719" i="19"/>
  <c r="G718" i="19"/>
  <c r="H718" i="19" s="1"/>
  <c r="L718" i="19" s="1"/>
  <c r="N718" i="19" s="1"/>
  <c r="G717" i="19"/>
  <c r="K717" i="19" s="1"/>
  <c r="G716" i="19"/>
  <c r="H716" i="19" s="1"/>
  <c r="I716" i="19" s="1"/>
  <c r="G715" i="19"/>
  <c r="H715" i="19" s="1"/>
  <c r="G714" i="19"/>
  <c r="G713" i="19"/>
  <c r="H713" i="19" s="1"/>
  <c r="G712" i="19"/>
  <c r="H712" i="19" s="1"/>
  <c r="L712" i="19" s="1"/>
  <c r="N712" i="19" s="1"/>
  <c r="G711" i="19"/>
  <c r="G710" i="19"/>
  <c r="G709" i="19"/>
  <c r="H709" i="19" s="1"/>
  <c r="I709" i="19" s="1"/>
  <c r="G708" i="19"/>
  <c r="G707" i="19"/>
  <c r="G706" i="19"/>
  <c r="H706" i="19" s="1"/>
  <c r="L706" i="19" s="1"/>
  <c r="G705" i="19"/>
  <c r="G704" i="19"/>
  <c r="H704" i="19" s="1"/>
  <c r="G703" i="19"/>
  <c r="H703" i="19" s="1"/>
  <c r="G702" i="19"/>
  <c r="G701" i="19"/>
  <c r="H701" i="19" s="1"/>
  <c r="G700" i="19"/>
  <c r="G699" i="19"/>
  <c r="K699" i="19" s="1"/>
  <c r="G698" i="19"/>
  <c r="G697" i="19"/>
  <c r="H697" i="19" s="1"/>
  <c r="L697" i="19" s="1"/>
  <c r="M697" i="19" s="1"/>
  <c r="G696" i="19"/>
  <c r="G695" i="19"/>
  <c r="G694" i="19"/>
  <c r="H694" i="19" s="1"/>
  <c r="G693" i="19"/>
  <c r="K693" i="19" s="1"/>
  <c r="G692" i="19"/>
  <c r="H692" i="19" s="1"/>
  <c r="I692" i="19" s="1"/>
  <c r="G691" i="19"/>
  <c r="H691" i="19" s="1"/>
  <c r="L691" i="19" s="1"/>
  <c r="G690" i="19"/>
  <c r="G689" i="19"/>
  <c r="G688" i="19"/>
  <c r="G687" i="19"/>
  <c r="G686" i="19"/>
  <c r="G685" i="19"/>
  <c r="H685" i="19" s="1"/>
  <c r="I685" i="19" s="1"/>
  <c r="G684" i="19"/>
  <c r="G683" i="19"/>
  <c r="H683" i="19" s="1"/>
  <c r="G682" i="19"/>
  <c r="K682" i="19" s="1"/>
  <c r="G681" i="19"/>
  <c r="G680" i="19"/>
  <c r="K680" i="19" s="1"/>
  <c r="G679" i="19"/>
  <c r="G678" i="19"/>
  <c r="G677" i="19"/>
  <c r="G676" i="19"/>
  <c r="K676" i="19" s="1"/>
  <c r="G675" i="19"/>
  <c r="G674" i="19"/>
  <c r="G673" i="19"/>
  <c r="K673" i="19" s="1"/>
  <c r="G672" i="19"/>
  <c r="K672" i="19" s="1"/>
  <c r="G671" i="19"/>
  <c r="K671" i="19" s="1"/>
  <c r="G670" i="19"/>
  <c r="K670" i="19" s="1"/>
  <c r="G669" i="19"/>
  <c r="G668" i="19"/>
  <c r="K668" i="19" s="1"/>
  <c r="G667" i="19"/>
  <c r="K667" i="19" s="1"/>
  <c r="G666" i="19"/>
  <c r="G665" i="19"/>
  <c r="K665" i="19" s="1"/>
  <c r="G664" i="19"/>
  <c r="G663" i="19"/>
  <c r="K663" i="19" s="1"/>
  <c r="G662" i="19"/>
  <c r="H662" i="19" s="1"/>
  <c r="L662" i="19" s="1"/>
  <c r="G661" i="19"/>
  <c r="H661" i="19" s="1"/>
  <c r="G660" i="19"/>
  <c r="K660" i="19" s="1"/>
  <c r="G659" i="19"/>
  <c r="G658" i="19"/>
  <c r="K658" i="19" s="1"/>
  <c r="G657" i="19"/>
  <c r="H657" i="19" s="1"/>
  <c r="G656" i="19"/>
  <c r="K656" i="19" s="1"/>
  <c r="G655" i="19"/>
  <c r="H655" i="19" s="1"/>
  <c r="G654" i="19"/>
  <c r="H654" i="19" s="1"/>
  <c r="G653" i="19"/>
  <c r="H653" i="19" s="1"/>
  <c r="L653" i="19" s="1"/>
  <c r="G652" i="19"/>
  <c r="K652" i="19" s="1"/>
  <c r="G651" i="19"/>
  <c r="G650" i="19"/>
  <c r="K650" i="19" s="1"/>
  <c r="G649" i="19"/>
  <c r="H649" i="19" s="1"/>
  <c r="G648" i="19"/>
  <c r="G647" i="19"/>
  <c r="K647" i="19" s="1"/>
  <c r="G646" i="19"/>
  <c r="H646" i="19" s="1"/>
  <c r="G645" i="19"/>
  <c r="G644" i="19"/>
  <c r="H644" i="19" s="1"/>
  <c r="L644" i="19" s="1"/>
  <c r="G643" i="19"/>
  <c r="H643" i="19" s="1"/>
  <c r="L643" i="19" s="1"/>
  <c r="G642" i="19"/>
  <c r="G641" i="19"/>
  <c r="K641" i="19" s="1"/>
  <c r="G640" i="19"/>
  <c r="K640" i="19" s="1"/>
  <c r="G639" i="19"/>
  <c r="H639" i="19" s="1"/>
  <c r="G638" i="19"/>
  <c r="K638" i="19" s="1"/>
  <c r="G637" i="19"/>
  <c r="K637" i="19" s="1"/>
  <c r="G636" i="19"/>
  <c r="G635" i="19"/>
  <c r="G634" i="19"/>
  <c r="G633" i="19"/>
  <c r="H633" i="19" s="1"/>
  <c r="I633" i="19" s="1"/>
  <c r="G632" i="19"/>
  <c r="G631" i="19"/>
  <c r="K631" i="19" s="1"/>
  <c r="G630" i="19"/>
  <c r="G629" i="19"/>
  <c r="K629" i="19" s="1"/>
  <c r="G628" i="19"/>
  <c r="G627" i="19"/>
  <c r="G626" i="19"/>
  <c r="H626" i="19" s="1"/>
  <c r="L626" i="19" s="1"/>
  <c r="G625" i="19"/>
  <c r="K625" i="19" s="1"/>
  <c r="G624" i="19"/>
  <c r="G623" i="19"/>
  <c r="K623" i="19" s="1"/>
  <c r="G622" i="19"/>
  <c r="H622" i="19" s="1"/>
  <c r="L622" i="19" s="1"/>
  <c r="G621" i="19"/>
  <c r="G620" i="19"/>
  <c r="G619" i="19"/>
  <c r="H619" i="19" s="1"/>
  <c r="G618" i="19"/>
  <c r="G617" i="19"/>
  <c r="K617" i="19" s="1"/>
  <c r="G616" i="19"/>
  <c r="G615" i="19"/>
  <c r="H615" i="19" s="1"/>
  <c r="G614" i="19"/>
  <c r="K614" i="19" s="1"/>
  <c r="G613" i="19"/>
  <c r="G612" i="19"/>
  <c r="G611" i="19"/>
  <c r="H611" i="19" s="1"/>
  <c r="G610" i="19"/>
  <c r="G609" i="19"/>
  <c r="G608" i="19"/>
  <c r="K608" i="19" s="1"/>
  <c r="G607" i="19"/>
  <c r="G606" i="19"/>
  <c r="G605" i="19"/>
  <c r="G604" i="19"/>
  <c r="K604" i="19" s="1"/>
  <c r="G603" i="19"/>
  <c r="K603" i="19" s="1"/>
  <c r="G602" i="19"/>
  <c r="K602" i="19" s="1"/>
  <c r="G601" i="19"/>
  <c r="K601" i="19" s="1"/>
  <c r="G600" i="19"/>
  <c r="H600" i="19" s="1"/>
  <c r="G599" i="19"/>
  <c r="G598" i="19"/>
  <c r="G597" i="19"/>
  <c r="H597" i="19" s="1"/>
  <c r="L597" i="19" s="1"/>
  <c r="G596" i="19"/>
  <c r="K596" i="19" s="1"/>
  <c r="G595" i="19"/>
  <c r="K595" i="19" s="1"/>
  <c r="G594" i="19"/>
  <c r="G593" i="19"/>
  <c r="G592" i="19"/>
  <c r="G591" i="19"/>
  <c r="K591" i="19" s="1"/>
  <c r="G590" i="19"/>
  <c r="K590" i="19" s="1"/>
  <c r="G589" i="19"/>
  <c r="G588" i="19"/>
  <c r="K588" i="19" s="1"/>
  <c r="G587" i="19"/>
  <c r="G586" i="19"/>
  <c r="K586" i="19" s="1"/>
  <c r="G585" i="19"/>
  <c r="K585" i="19" s="1"/>
  <c r="G584" i="19"/>
  <c r="K584" i="19" s="1"/>
  <c r="G583" i="19"/>
  <c r="K583" i="19" s="1"/>
  <c r="G582" i="19"/>
  <c r="H582" i="19" s="1"/>
  <c r="G581" i="19"/>
  <c r="G580" i="19"/>
  <c r="G579" i="19"/>
  <c r="H579" i="19" s="1"/>
  <c r="L579" i="19" s="1"/>
  <c r="G578" i="19"/>
  <c r="K578" i="19" s="1"/>
  <c r="G577" i="19"/>
  <c r="K577" i="19" s="1"/>
  <c r="G576" i="19"/>
  <c r="G575" i="19"/>
  <c r="G574" i="19"/>
  <c r="G573" i="19"/>
  <c r="K573" i="19" s="1"/>
  <c r="G572" i="19"/>
  <c r="K572" i="19" s="1"/>
  <c r="G571" i="19"/>
  <c r="G570" i="19"/>
  <c r="K570" i="19" s="1"/>
  <c r="G569" i="19"/>
  <c r="H569" i="19" s="1"/>
  <c r="I569" i="19" s="1"/>
  <c r="G568" i="19"/>
  <c r="K568" i="19" s="1"/>
  <c r="G567" i="19"/>
  <c r="H567" i="19" s="1"/>
  <c r="G566" i="19"/>
  <c r="K566" i="19" s="1"/>
  <c r="G565" i="19"/>
  <c r="K565" i="19" s="1"/>
  <c r="G564" i="19"/>
  <c r="H564" i="19" s="1"/>
  <c r="G563" i="19"/>
  <c r="G562" i="19"/>
  <c r="G561" i="19"/>
  <c r="H561" i="19" s="1"/>
  <c r="L561" i="19" s="1"/>
  <c r="G560" i="19"/>
  <c r="K560" i="19" s="1"/>
  <c r="G559" i="19"/>
  <c r="K559" i="19" s="1"/>
  <c r="G558" i="19"/>
  <c r="G557" i="19"/>
  <c r="H557" i="19" s="1"/>
  <c r="G556" i="19"/>
  <c r="G555" i="19"/>
  <c r="K555" i="19" s="1"/>
  <c r="G554" i="19"/>
  <c r="G553" i="19"/>
  <c r="G552" i="19"/>
  <c r="K552" i="19" s="1"/>
  <c r="G551" i="19"/>
  <c r="H551" i="19" s="1"/>
  <c r="I551" i="19" s="1"/>
  <c r="G550" i="19"/>
  <c r="K550" i="19" s="1"/>
  <c r="G549" i="19"/>
  <c r="G548" i="19"/>
  <c r="K548" i="19" s="1"/>
  <c r="G547" i="19"/>
  <c r="K547" i="19" s="1"/>
  <c r="G546" i="19"/>
  <c r="G545" i="19"/>
  <c r="G544" i="19"/>
  <c r="G543" i="19"/>
  <c r="H543" i="19" s="1"/>
  <c r="L543" i="19" s="1"/>
  <c r="G542" i="19"/>
  <c r="G541" i="19"/>
  <c r="K541" i="19" s="1"/>
  <c r="G540" i="19"/>
  <c r="G539" i="19"/>
  <c r="H539" i="19" s="1"/>
  <c r="G538" i="19"/>
  <c r="G537" i="19"/>
  <c r="G536" i="19"/>
  <c r="K536" i="19" s="1"/>
  <c r="G535" i="19"/>
  <c r="G534" i="19"/>
  <c r="K534" i="19" s="1"/>
  <c r="G533" i="19"/>
  <c r="H533" i="19" s="1"/>
  <c r="I533" i="19" s="1"/>
  <c r="G532" i="19"/>
  <c r="K532" i="19" s="1"/>
  <c r="G531" i="19"/>
  <c r="G530" i="19"/>
  <c r="K530" i="19" s="1"/>
  <c r="G529" i="19"/>
  <c r="K529" i="19" s="1"/>
  <c r="G528" i="19"/>
  <c r="G527" i="19"/>
  <c r="G526" i="19"/>
  <c r="G525" i="19"/>
  <c r="H525" i="19" s="1"/>
  <c r="L525" i="19" s="1"/>
  <c r="G524" i="19"/>
  <c r="G523" i="19"/>
  <c r="K523" i="19" s="1"/>
  <c r="G522" i="19"/>
  <c r="G521" i="19"/>
  <c r="H521" i="19" s="1"/>
  <c r="G520" i="19"/>
  <c r="G519" i="19"/>
  <c r="K519" i="19" s="1"/>
  <c r="G518" i="19"/>
  <c r="K518" i="19" s="1"/>
  <c r="G517" i="19"/>
  <c r="G516" i="19"/>
  <c r="K516" i="19" s="1"/>
  <c r="G515" i="19"/>
  <c r="H515" i="19" s="1"/>
  <c r="I515" i="19" s="1"/>
  <c r="G514" i="19"/>
  <c r="K514" i="19" s="1"/>
  <c r="G513" i="19"/>
  <c r="G512" i="19"/>
  <c r="K512" i="19" s="1"/>
  <c r="G511" i="19"/>
  <c r="K511" i="19" s="1"/>
  <c r="G510" i="19"/>
  <c r="G509" i="19"/>
  <c r="G508" i="19"/>
  <c r="G507" i="19"/>
  <c r="H507" i="19" s="1"/>
  <c r="L507" i="19" s="1"/>
  <c r="G506" i="19"/>
  <c r="G505" i="19"/>
  <c r="K505" i="19" s="1"/>
  <c r="G504" i="19"/>
  <c r="G503" i="19"/>
  <c r="H503" i="19" s="1"/>
  <c r="I503" i="19" s="1"/>
  <c r="G502" i="19"/>
  <c r="G501" i="19"/>
  <c r="H501" i="19" s="1"/>
  <c r="G500" i="19"/>
  <c r="K500" i="19" s="1"/>
  <c r="G499" i="19"/>
  <c r="G498" i="19"/>
  <c r="K498" i="19" s="1"/>
  <c r="G497" i="19"/>
  <c r="K497" i="19" s="1"/>
  <c r="G496" i="19"/>
  <c r="K496" i="19" s="1"/>
  <c r="G495" i="19"/>
  <c r="K495" i="19" s="1"/>
  <c r="G494" i="19"/>
  <c r="K494" i="19" s="1"/>
  <c r="G493" i="19"/>
  <c r="G492" i="19"/>
  <c r="H492" i="19" s="1"/>
  <c r="G491" i="19"/>
  <c r="G490" i="19"/>
  <c r="G489" i="19"/>
  <c r="H489" i="19" s="1"/>
  <c r="L489" i="19" s="1"/>
  <c r="G488" i="19"/>
  <c r="K488" i="19" s="1"/>
  <c r="G487" i="19"/>
  <c r="K487" i="19" s="1"/>
  <c r="G486" i="19"/>
  <c r="G485" i="19"/>
  <c r="H485" i="19" s="1"/>
  <c r="G484" i="19"/>
  <c r="G483" i="19"/>
  <c r="K483" i="19" s="1"/>
  <c r="G482" i="19"/>
  <c r="K482" i="19" s="1"/>
  <c r="G481" i="19"/>
  <c r="G480" i="19"/>
  <c r="K480" i="19" s="1"/>
  <c r="G479" i="19"/>
  <c r="H479" i="19" s="1"/>
  <c r="I479" i="19" s="1"/>
  <c r="G478" i="19"/>
  <c r="K478" i="19" s="1"/>
  <c r="G477" i="19"/>
  <c r="G476" i="19"/>
  <c r="K476" i="19" s="1"/>
  <c r="G475" i="19"/>
  <c r="K475" i="19" s="1"/>
  <c r="G474" i="19"/>
  <c r="G473" i="19"/>
  <c r="H473" i="19" s="1"/>
  <c r="I473" i="19" s="1"/>
  <c r="G472" i="19"/>
  <c r="G471" i="19"/>
  <c r="K471" i="19" s="1"/>
  <c r="G470" i="19"/>
  <c r="K470" i="19" s="1"/>
  <c r="G469" i="19"/>
  <c r="K469" i="19" s="1"/>
  <c r="G468" i="19"/>
  <c r="G467" i="19"/>
  <c r="H467" i="19" s="1"/>
  <c r="I467" i="19" s="1"/>
  <c r="G466" i="19"/>
  <c r="G465" i="19"/>
  <c r="H465" i="19" s="1"/>
  <c r="G464" i="19"/>
  <c r="K464" i="19" s="1"/>
  <c r="G463" i="19"/>
  <c r="G462" i="19"/>
  <c r="K462" i="19" s="1"/>
  <c r="G461" i="19"/>
  <c r="H461" i="19" s="1"/>
  <c r="I461" i="19" s="1"/>
  <c r="G460" i="19"/>
  <c r="K460" i="19" s="1"/>
  <c r="G459" i="19"/>
  <c r="H459" i="19" s="1"/>
  <c r="L459" i="19" s="1"/>
  <c r="G458" i="19"/>
  <c r="K458" i="19" s="1"/>
  <c r="G457" i="19"/>
  <c r="H457" i="19" s="1"/>
  <c r="G456" i="19"/>
  <c r="K456" i="19" s="1"/>
  <c r="G455" i="19"/>
  <c r="G454" i="19"/>
  <c r="K454" i="19" s="1"/>
  <c r="G453" i="19"/>
  <c r="G452" i="19"/>
  <c r="K452" i="19" s="1"/>
  <c r="G451" i="19"/>
  <c r="G450" i="19"/>
  <c r="G449" i="19"/>
  <c r="G448" i="19"/>
  <c r="K448" i="19" s="1"/>
  <c r="G447" i="19"/>
  <c r="K447" i="19" s="1"/>
  <c r="G446" i="19"/>
  <c r="H446" i="19" s="1"/>
  <c r="G445" i="19"/>
  <c r="H445" i="19" s="1"/>
  <c r="G444" i="19"/>
  <c r="G443" i="19"/>
  <c r="K443" i="19" s="1"/>
  <c r="G442" i="19"/>
  <c r="K442" i="19" s="1"/>
  <c r="G441" i="19"/>
  <c r="K441" i="19" s="1"/>
  <c r="G440" i="19"/>
  <c r="K440" i="19" s="1"/>
  <c r="G439" i="19"/>
  <c r="H439" i="19" s="1"/>
  <c r="G438" i="19"/>
  <c r="G437" i="19"/>
  <c r="H437" i="19" s="1"/>
  <c r="G436" i="19"/>
  <c r="G435" i="19"/>
  <c r="K435" i="19" s="1"/>
  <c r="G434" i="19"/>
  <c r="K434" i="19" s="1"/>
  <c r="G433" i="19"/>
  <c r="H433" i="19" s="1"/>
  <c r="G432" i="19"/>
  <c r="G431" i="19"/>
  <c r="H431" i="19" s="1"/>
  <c r="G430" i="19"/>
  <c r="K430" i="19" s="1"/>
  <c r="G429" i="19"/>
  <c r="H429" i="19" s="1"/>
  <c r="G428" i="19"/>
  <c r="G427" i="19"/>
  <c r="G426" i="19"/>
  <c r="H426" i="19" s="1"/>
  <c r="L426" i="19" s="1"/>
  <c r="N426" i="19" s="1"/>
  <c r="G425" i="19"/>
  <c r="G424" i="19"/>
  <c r="G423" i="19"/>
  <c r="K423" i="19" s="1"/>
  <c r="G422" i="19"/>
  <c r="K422" i="19" s="1"/>
  <c r="G421" i="19"/>
  <c r="H421" i="19" s="1"/>
  <c r="G420" i="19"/>
  <c r="K420" i="19" s="1"/>
  <c r="G419" i="19"/>
  <c r="H419" i="19" s="1"/>
  <c r="G418" i="19"/>
  <c r="K418" i="19" s="1"/>
  <c r="G417" i="19"/>
  <c r="K417" i="19" s="1"/>
  <c r="G416" i="19"/>
  <c r="K416" i="19" s="1"/>
  <c r="G415" i="19"/>
  <c r="K415" i="19" s="1"/>
  <c r="G414" i="19"/>
  <c r="G413" i="19"/>
  <c r="H413" i="19" s="1"/>
  <c r="I413" i="19" s="1"/>
  <c r="G412" i="19"/>
  <c r="K412" i="19" s="1"/>
  <c r="G411" i="19"/>
  <c r="K411" i="19" s="1"/>
  <c r="G410" i="19"/>
  <c r="K410" i="19" s="1"/>
  <c r="G409" i="19"/>
  <c r="H409" i="19" s="1"/>
  <c r="G408" i="19"/>
  <c r="H408" i="19" s="1"/>
  <c r="L408" i="19" s="1"/>
  <c r="N408" i="19" s="1"/>
  <c r="G407" i="19"/>
  <c r="H407" i="19" s="1"/>
  <c r="G406" i="19"/>
  <c r="K406" i="19" s="1"/>
  <c r="G405" i="19"/>
  <c r="G404" i="19"/>
  <c r="K404" i="19" s="1"/>
  <c r="G403" i="19"/>
  <c r="H403" i="19" s="1"/>
  <c r="G402" i="19"/>
  <c r="K402" i="19" s="1"/>
  <c r="G401" i="19"/>
  <c r="G400" i="19"/>
  <c r="H400" i="19" s="1"/>
  <c r="G399" i="19"/>
  <c r="G398" i="19"/>
  <c r="G397" i="19"/>
  <c r="G396" i="19"/>
  <c r="G395" i="19"/>
  <c r="H395" i="19" s="1"/>
  <c r="I395" i="19" s="1"/>
  <c r="G394" i="19"/>
  <c r="K394" i="19" s="1"/>
  <c r="G393" i="19"/>
  <c r="K393" i="19" s="1"/>
  <c r="G392" i="19"/>
  <c r="G391" i="19"/>
  <c r="H391" i="19" s="1"/>
  <c r="G390" i="19"/>
  <c r="G389" i="19"/>
  <c r="K389" i="19" s="1"/>
  <c r="G388" i="19"/>
  <c r="K388" i="19" s="1"/>
  <c r="G387" i="19"/>
  <c r="H387" i="19" s="1"/>
  <c r="L387" i="19" s="1"/>
  <c r="N387" i="19" s="1"/>
  <c r="G386" i="19"/>
  <c r="K386" i="19" s="1"/>
  <c r="G385" i="19"/>
  <c r="H385" i="19" s="1"/>
  <c r="G384" i="19"/>
  <c r="G383" i="19"/>
  <c r="H383" i="19" s="1"/>
  <c r="G382" i="19"/>
  <c r="K382" i="19" s="1"/>
  <c r="G381" i="19"/>
  <c r="H381" i="19" s="1"/>
  <c r="G380" i="19"/>
  <c r="K380" i="19" s="1"/>
  <c r="G379" i="19"/>
  <c r="K379" i="19" s="1"/>
  <c r="G378" i="19"/>
  <c r="G377" i="19"/>
  <c r="H377" i="19" s="1"/>
  <c r="G376" i="19"/>
  <c r="K376" i="19" s="1"/>
  <c r="G375" i="19"/>
  <c r="H375" i="19" s="1"/>
  <c r="G374" i="19"/>
  <c r="G373" i="19"/>
  <c r="G372" i="19"/>
  <c r="H372" i="19" s="1"/>
  <c r="L372" i="19" s="1"/>
  <c r="N372" i="19" s="1"/>
  <c r="G371" i="19"/>
  <c r="G370" i="19"/>
  <c r="G369" i="19"/>
  <c r="G368" i="19"/>
  <c r="K368" i="19" s="1"/>
  <c r="G367" i="19"/>
  <c r="K367" i="19" s="1"/>
  <c r="G366" i="19"/>
  <c r="G365" i="19"/>
  <c r="H365" i="19" s="1"/>
  <c r="I365" i="19" s="1"/>
  <c r="G364" i="19"/>
  <c r="G363" i="19"/>
  <c r="G362" i="19"/>
  <c r="K362" i="19" s="1"/>
  <c r="G361" i="19"/>
  <c r="G360" i="19"/>
  <c r="H360" i="19" s="1"/>
  <c r="L360" i="19" s="1"/>
  <c r="N360" i="19" s="1"/>
  <c r="G359" i="19"/>
  <c r="K359" i="19" s="1"/>
  <c r="G358" i="19"/>
  <c r="K358" i="19" s="1"/>
  <c r="G357" i="19"/>
  <c r="K357" i="19" s="1"/>
  <c r="G356" i="19"/>
  <c r="G355" i="19"/>
  <c r="H355" i="19" s="1"/>
  <c r="G354" i="19"/>
  <c r="G353" i="19"/>
  <c r="K353" i="19" s="1"/>
  <c r="G352" i="19"/>
  <c r="G351" i="19"/>
  <c r="G350" i="19"/>
  <c r="H350" i="19" s="1"/>
  <c r="G349" i="19"/>
  <c r="G348" i="19"/>
  <c r="G347" i="19"/>
  <c r="K347" i="19" s="1"/>
  <c r="G346" i="19"/>
  <c r="G345" i="19"/>
  <c r="K345" i="19" s="1"/>
  <c r="G344" i="19"/>
  <c r="G343" i="19"/>
  <c r="K343" i="19" s="1"/>
  <c r="G342" i="19"/>
  <c r="G341" i="19"/>
  <c r="H341" i="19" s="1"/>
  <c r="L341" i="19" s="1"/>
  <c r="G340" i="19"/>
  <c r="K340" i="19" s="1"/>
  <c r="G339" i="19"/>
  <c r="K339" i="19" s="1"/>
  <c r="G338" i="19"/>
  <c r="G337" i="19"/>
  <c r="K337" i="19" s="1"/>
  <c r="G336" i="19"/>
  <c r="G335" i="19"/>
  <c r="H335" i="19" s="1"/>
  <c r="G334" i="19"/>
  <c r="H334" i="19" s="1"/>
  <c r="G333" i="19"/>
  <c r="G332" i="19"/>
  <c r="K332" i="19" s="1"/>
  <c r="G331" i="19"/>
  <c r="H331" i="19" s="1"/>
  <c r="I331" i="19" s="1"/>
  <c r="G330" i="19"/>
  <c r="K330" i="19" s="1"/>
  <c r="G329" i="19"/>
  <c r="K329" i="19" s="1"/>
  <c r="G328" i="19"/>
  <c r="H328" i="19" s="1"/>
  <c r="G327" i="19"/>
  <c r="K327" i="19" s="1"/>
  <c r="G326" i="19"/>
  <c r="K326" i="19" s="1"/>
  <c r="G325" i="19"/>
  <c r="G324" i="19"/>
  <c r="G323" i="19"/>
  <c r="K323" i="19" s="1"/>
  <c r="G322" i="19"/>
  <c r="H322" i="19" s="1"/>
  <c r="I322" i="19" s="1"/>
  <c r="G321" i="19"/>
  <c r="K321" i="19" s="1"/>
  <c r="G320" i="19"/>
  <c r="K320" i="19" s="1"/>
  <c r="G319" i="19"/>
  <c r="H319" i="19" s="1"/>
  <c r="G318" i="19"/>
  <c r="K318" i="19" s="1"/>
  <c r="G317" i="19"/>
  <c r="K317" i="19" s="1"/>
  <c r="G316" i="19"/>
  <c r="G315" i="19"/>
  <c r="G314" i="19"/>
  <c r="H314" i="19" s="1"/>
  <c r="L314" i="19" s="1"/>
  <c r="G313" i="19"/>
  <c r="K313" i="19" s="1"/>
  <c r="G312" i="19"/>
  <c r="K312" i="19" s="1"/>
  <c r="G311" i="19"/>
  <c r="H311" i="19" s="1"/>
  <c r="G310" i="19"/>
  <c r="G309" i="19"/>
  <c r="G308" i="19"/>
  <c r="H308" i="19" s="1"/>
  <c r="G307" i="19"/>
  <c r="K307" i="19" s="1"/>
  <c r="G306" i="19"/>
  <c r="G305" i="19"/>
  <c r="K305" i="19" s="1"/>
  <c r="G304" i="19"/>
  <c r="G303" i="19"/>
  <c r="K303" i="19" s="1"/>
  <c r="G302" i="19"/>
  <c r="K302" i="19" s="1"/>
  <c r="G301" i="19"/>
  <c r="K301" i="19" s="1"/>
  <c r="G300" i="19"/>
  <c r="K300" i="19" s="1"/>
  <c r="G299" i="19"/>
  <c r="K299" i="19" s="1"/>
  <c r="G298" i="19"/>
  <c r="H298" i="19" s="1"/>
  <c r="I298" i="19" s="1"/>
  <c r="G297" i="19"/>
  <c r="G296" i="19"/>
  <c r="H296" i="19" s="1"/>
  <c r="L296" i="19" s="1"/>
  <c r="G295" i="19"/>
  <c r="H295" i="19" s="1"/>
  <c r="I295" i="19" s="1"/>
  <c r="G294" i="19"/>
  <c r="K294" i="19" s="1"/>
  <c r="G293" i="19"/>
  <c r="H293" i="19" s="1"/>
  <c r="G292" i="19"/>
  <c r="H292" i="19" s="1"/>
  <c r="I292" i="19" s="1"/>
  <c r="G291" i="19"/>
  <c r="K291" i="19" s="1"/>
  <c r="G290" i="19"/>
  <c r="H290" i="19" s="1"/>
  <c r="G289" i="19"/>
  <c r="K289" i="19" s="1"/>
  <c r="G288" i="19"/>
  <c r="G287" i="19"/>
  <c r="H287" i="19" s="1"/>
  <c r="G286" i="19"/>
  <c r="K286" i="19" s="1"/>
  <c r="G285" i="19"/>
  <c r="G284" i="19"/>
  <c r="H284" i="19" s="1"/>
  <c r="G283" i="19"/>
  <c r="K283" i="19" s="1"/>
  <c r="G282" i="19"/>
  <c r="G281" i="19"/>
  <c r="H281" i="19" s="1"/>
  <c r="G280" i="19"/>
  <c r="K280" i="19" s="1"/>
  <c r="G279" i="19"/>
  <c r="G278" i="19"/>
  <c r="K278" i="19" s="1"/>
  <c r="G277" i="19"/>
  <c r="K277" i="19" s="1"/>
  <c r="G276" i="19"/>
  <c r="K276" i="19" s="1"/>
  <c r="G275" i="19"/>
  <c r="K275" i="19" s="1"/>
  <c r="G274" i="19"/>
  <c r="K274" i="19" s="1"/>
  <c r="G273" i="19"/>
  <c r="K273" i="19" s="1"/>
  <c r="G272" i="19"/>
  <c r="G271" i="19"/>
  <c r="H271" i="19" s="1"/>
  <c r="I271" i="19" s="1"/>
  <c r="G270" i="19"/>
  <c r="G269" i="19"/>
  <c r="G268" i="19"/>
  <c r="H268" i="19" s="1"/>
  <c r="I268" i="19" s="1"/>
  <c r="G267" i="19"/>
  <c r="K267" i="19" s="1"/>
  <c r="G266" i="19"/>
  <c r="G265" i="19"/>
  <c r="H265" i="19" s="1"/>
  <c r="I265" i="19" s="1"/>
  <c r="G264" i="19"/>
  <c r="K264" i="19" s="1"/>
  <c r="G263" i="19"/>
  <c r="G262" i="19"/>
  <c r="K262" i="19" s="1"/>
  <c r="G261" i="19"/>
  <c r="G260" i="19"/>
  <c r="H260" i="19" s="1"/>
  <c r="L260" i="19" s="1"/>
  <c r="G259" i="19"/>
  <c r="K259" i="19" s="1"/>
  <c r="G258" i="19"/>
  <c r="G257" i="19"/>
  <c r="H257" i="19" s="1"/>
  <c r="G256" i="19"/>
  <c r="K256" i="19" s="1"/>
  <c r="G255" i="19"/>
  <c r="G254" i="19"/>
  <c r="G253" i="19"/>
  <c r="H253" i="19" s="1"/>
  <c r="G252" i="19"/>
  <c r="G251" i="19"/>
  <c r="G250" i="19"/>
  <c r="H250" i="19" s="1"/>
  <c r="G249" i="19"/>
  <c r="K249" i="19" s="1"/>
  <c r="G248" i="19"/>
  <c r="K248" i="19" s="1"/>
  <c r="G247" i="19"/>
  <c r="H247" i="19" s="1"/>
  <c r="G246" i="19"/>
  <c r="K246" i="19" s="1"/>
  <c r="G245" i="19"/>
  <c r="G244" i="19"/>
  <c r="H244" i="19" s="1"/>
  <c r="I244" i="19" s="1"/>
  <c r="G243" i="19"/>
  <c r="G242" i="19"/>
  <c r="K242" i="19" s="1"/>
  <c r="G241" i="19"/>
  <c r="H241" i="19" s="1"/>
  <c r="I241" i="19" s="1"/>
  <c r="G240" i="19"/>
  <c r="K240" i="19" s="1"/>
  <c r="G239" i="19"/>
  <c r="K239" i="19" s="1"/>
  <c r="G238" i="19"/>
  <c r="H238" i="19" s="1"/>
  <c r="I238" i="19" s="1"/>
  <c r="G237" i="19"/>
  <c r="K237" i="19" s="1"/>
  <c r="G236" i="19"/>
  <c r="K236" i="19" s="1"/>
  <c r="G235" i="19"/>
  <c r="K235" i="19" s="1"/>
  <c r="G234" i="19"/>
  <c r="G233" i="19"/>
  <c r="H233" i="19" s="1"/>
  <c r="L233" i="19" s="1"/>
  <c r="G232" i="19"/>
  <c r="K232" i="19" s="1"/>
  <c r="G231" i="19"/>
  <c r="G230" i="19"/>
  <c r="H230" i="19" s="1"/>
  <c r="G229" i="19"/>
  <c r="K229" i="19" s="1"/>
  <c r="G228" i="19"/>
  <c r="G227" i="19"/>
  <c r="H227" i="19" s="1"/>
  <c r="G226" i="19"/>
  <c r="K226" i="19" s="1"/>
  <c r="G225" i="19"/>
  <c r="G224" i="19"/>
  <c r="H224" i="19" s="1"/>
  <c r="G223" i="19"/>
  <c r="K223" i="19" s="1"/>
  <c r="G222" i="19"/>
  <c r="G221" i="19"/>
  <c r="K221" i="19" s="1"/>
  <c r="G220" i="19"/>
  <c r="G219" i="19"/>
  <c r="K219" i="19" s="1"/>
  <c r="G218" i="19"/>
  <c r="K218" i="19" s="1"/>
  <c r="G217" i="19"/>
  <c r="H217" i="19" s="1"/>
  <c r="I217" i="19" s="1"/>
  <c r="G216" i="19"/>
  <c r="G215" i="19"/>
  <c r="H215" i="19" s="1"/>
  <c r="L215" i="19" s="1"/>
  <c r="G214" i="19"/>
  <c r="K214" i="19" s="1"/>
  <c r="G213" i="19"/>
  <c r="G212" i="19"/>
  <c r="K212" i="19" s="1"/>
  <c r="G211" i="19"/>
  <c r="H211" i="19" s="1"/>
  <c r="I211" i="19" s="1"/>
  <c r="G210" i="19"/>
  <c r="G209" i="19"/>
  <c r="H209" i="19" s="1"/>
  <c r="G208" i="19"/>
  <c r="K208" i="19" s="1"/>
  <c r="G207" i="19"/>
  <c r="G206" i="19"/>
  <c r="K206" i="19" s="1"/>
  <c r="G205" i="19"/>
  <c r="K205" i="19" s="1"/>
  <c r="G204" i="19"/>
  <c r="K204" i="19" s="1"/>
  <c r="G203" i="19"/>
  <c r="G202" i="19"/>
  <c r="K202" i="19" s="1"/>
  <c r="G201" i="19"/>
  <c r="G200" i="19"/>
  <c r="G199" i="19"/>
  <c r="K199" i="19" s="1"/>
  <c r="G198" i="19"/>
  <c r="G197" i="19"/>
  <c r="K197" i="19" s="1"/>
  <c r="G196" i="19"/>
  <c r="H196" i="19" s="1"/>
  <c r="G195" i="19"/>
  <c r="K195" i="19" s="1"/>
  <c r="G194" i="19"/>
  <c r="K194" i="19" s="1"/>
  <c r="G193" i="19"/>
  <c r="H193" i="19" s="1"/>
  <c r="I193" i="19" s="1"/>
  <c r="G192" i="19"/>
  <c r="K192" i="19" s="1"/>
  <c r="G191" i="19"/>
  <c r="K191" i="19" s="1"/>
  <c r="G190" i="19"/>
  <c r="K190" i="19" s="1"/>
  <c r="G189" i="19"/>
  <c r="G188" i="19"/>
  <c r="K188" i="19" s="1"/>
  <c r="G187" i="19"/>
  <c r="H187" i="19" s="1"/>
  <c r="I187" i="19" s="1"/>
  <c r="G186" i="19"/>
  <c r="K186" i="19" s="1"/>
  <c r="G185" i="19"/>
  <c r="K185" i="19" s="1"/>
  <c r="G184" i="19"/>
  <c r="H184" i="19" s="1"/>
  <c r="G183" i="19"/>
  <c r="K183" i="19" s="1"/>
  <c r="G182" i="19"/>
  <c r="G181" i="19"/>
  <c r="H181" i="19" s="1"/>
  <c r="I181" i="19" s="1"/>
  <c r="G180" i="19"/>
  <c r="G179" i="19"/>
  <c r="G178" i="19"/>
  <c r="G177" i="19"/>
  <c r="K177" i="19" s="1"/>
  <c r="G176" i="19"/>
  <c r="H176" i="19" s="1"/>
  <c r="L176" i="19" s="1"/>
  <c r="G175" i="19"/>
  <c r="G174" i="19"/>
  <c r="K174" i="19" s="1"/>
  <c r="G173" i="19"/>
  <c r="H173" i="19" s="1"/>
  <c r="P172" i="19"/>
  <c r="G172" i="19"/>
  <c r="K172" i="19" s="1"/>
  <c r="P171" i="19"/>
  <c r="G171" i="19"/>
  <c r="P170" i="19"/>
  <c r="G170" i="19"/>
  <c r="K170" i="19" s="1"/>
  <c r="P169" i="19"/>
  <c r="G169" i="19"/>
  <c r="P168" i="19"/>
  <c r="G168" i="19"/>
  <c r="H168" i="19" s="1"/>
  <c r="L168" i="19" s="1"/>
  <c r="N168" i="19" s="1"/>
  <c r="AG167" i="19"/>
  <c r="AF167" i="19"/>
  <c r="AE167" i="19"/>
  <c r="AD167" i="19"/>
  <c r="AC167" i="19"/>
  <c r="AB167" i="19"/>
  <c r="AA167" i="19"/>
  <c r="Z167" i="19"/>
  <c r="Y167" i="19"/>
  <c r="X167" i="19"/>
  <c r="W167" i="19"/>
  <c r="V167" i="19"/>
  <c r="U167" i="19"/>
  <c r="T167" i="19"/>
  <c r="S167" i="19"/>
  <c r="R167" i="19"/>
  <c r="G167" i="19"/>
  <c r="K167" i="19" s="1"/>
  <c r="G166" i="19"/>
  <c r="H166" i="19" s="1"/>
  <c r="I166" i="19" s="1"/>
  <c r="P165" i="19"/>
  <c r="G165" i="19"/>
  <c r="P164" i="19"/>
  <c r="G164" i="19"/>
  <c r="H164" i="19" s="1"/>
  <c r="P163" i="19"/>
  <c r="G163" i="19"/>
  <c r="P162" i="19"/>
  <c r="G162" i="19"/>
  <c r="P161" i="19"/>
  <c r="AG20" i="19" s="1"/>
  <c r="G161" i="19"/>
  <c r="K161" i="19" s="1"/>
  <c r="AG160" i="19"/>
  <c r="AF160" i="19"/>
  <c r="AE160" i="19"/>
  <c r="AD160" i="19"/>
  <c r="AC160" i="19"/>
  <c r="AB160" i="19"/>
  <c r="AA160" i="19"/>
  <c r="Z160" i="19"/>
  <c r="Y160" i="19"/>
  <c r="X160" i="19"/>
  <c r="W160" i="19"/>
  <c r="V160" i="19"/>
  <c r="U160" i="19"/>
  <c r="T160" i="19"/>
  <c r="S160" i="19"/>
  <c r="R160" i="19"/>
  <c r="G160" i="19"/>
  <c r="K160" i="19" s="1"/>
  <c r="G159" i="19"/>
  <c r="K159" i="19" s="1"/>
  <c r="G158" i="19"/>
  <c r="K158" i="19" s="1"/>
  <c r="P157" i="19"/>
  <c r="G157" i="19"/>
  <c r="K157" i="19" s="1"/>
  <c r="P156" i="19"/>
  <c r="G156" i="19"/>
  <c r="H156" i="19" s="1"/>
  <c r="I156" i="19" s="1"/>
  <c r="P155" i="19"/>
  <c r="G155" i="19"/>
  <c r="P154" i="19"/>
  <c r="G154" i="19"/>
  <c r="K154" i="19" s="1"/>
  <c r="P153" i="19"/>
  <c r="G153" i="19"/>
  <c r="K153" i="19" s="1"/>
  <c r="P152" i="19"/>
  <c r="G152" i="19"/>
  <c r="K152" i="19" s="1"/>
  <c r="AG151" i="19"/>
  <c r="AF151" i="19"/>
  <c r="AE151" i="19"/>
  <c r="AD151" i="19"/>
  <c r="AC151" i="19"/>
  <c r="AB151" i="19"/>
  <c r="AA151" i="19"/>
  <c r="Z151" i="19"/>
  <c r="Y151" i="19"/>
  <c r="X151" i="19"/>
  <c r="W151" i="19"/>
  <c r="V151" i="19"/>
  <c r="U151" i="19"/>
  <c r="T151" i="19"/>
  <c r="S151" i="19"/>
  <c r="R151" i="19"/>
  <c r="G151" i="19"/>
  <c r="H151" i="19" s="1"/>
  <c r="G150" i="19"/>
  <c r="G149" i="19"/>
  <c r="K149" i="19" s="1"/>
  <c r="P148" i="19"/>
  <c r="G148" i="19"/>
  <c r="P147" i="19"/>
  <c r="G147" i="19"/>
  <c r="K147" i="19" s="1"/>
  <c r="P146" i="19"/>
  <c r="G146" i="19"/>
  <c r="H146" i="19" s="1"/>
  <c r="L146" i="19" s="1"/>
  <c r="P145" i="19"/>
  <c r="G145" i="19"/>
  <c r="K145" i="19" s="1"/>
  <c r="P144" i="19"/>
  <c r="G144" i="19"/>
  <c r="P143" i="19"/>
  <c r="G143" i="19"/>
  <c r="K143" i="19" s="1"/>
  <c r="AG142" i="19"/>
  <c r="AF142" i="19"/>
  <c r="AE142" i="19"/>
  <c r="AD142" i="19"/>
  <c r="AC142" i="19"/>
  <c r="AB142" i="19"/>
  <c r="AA142" i="19"/>
  <c r="Z142" i="19"/>
  <c r="Y142" i="19"/>
  <c r="X142" i="19"/>
  <c r="W142" i="19"/>
  <c r="V142" i="19"/>
  <c r="U142" i="19"/>
  <c r="T142" i="19"/>
  <c r="S142" i="19"/>
  <c r="R142" i="19"/>
  <c r="G142" i="19"/>
  <c r="K142" i="19" s="1"/>
  <c r="G141" i="19"/>
  <c r="H141" i="19" s="1"/>
  <c r="L141" i="19" s="1"/>
  <c r="G140" i="19"/>
  <c r="P139" i="19"/>
  <c r="G139" i="19"/>
  <c r="P138" i="19"/>
  <c r="G138" i="19"/>
  <c r="K138" i="19" s="1"/>
  <c r="P137" i="19"/>
  <c r="G137" i="19"/>
  <c r="P136" i="19"/>
  <c r="G136" i="19"/>
  <c r="P135" i="19"/>
  <c r="G135" i="19"/>
  <c r="K135" i="19" s="1"/>
  <c r="P134" i="19"/>
  <c r="G134" i="19"/>
  <c r="K134" i="19" s="1"/>
  <c r="AG133" i="19"/>
  <c r="AF133" i="19"/>
  <c r="AE133" i="19"/>
  <c r="AD133" i="19"/>
  <c r="AC133" i="19"/>
  <c r="AB133" i="19"/>
  <c r="AA133" i="19"/>
  <c r="Z133" i="19"/>
  <c r="Y133" i="19"/>
  <c r="X133" i="19"/>
  <c r="W133" i="19"/>
  <c r="V133" i="19"/>
  <c r="U133" i="19"/>
  <c r="T133" i="19"/>
  <c r="S133" i="19"/>
  <c r="R133" i="19"/>
  <c r="G133" i="19"/>
  <c r="K133" i="19" s="1"/>
  <c r="G132" i="19"/>
  <c r="K132" i="19" s="1"/>
  <c r="G131" i="19"/>
  <c r="K131" i="19" s="1"/>
  <c r="P130" i="19"/>
  <c r="G130" i="19"/>
  <c r="H130" i="19" s="1"/>
  <c r="I130" i="19" s="1"/>
  <c r="P129" i="19"/>
  <c r="G129" i="19"/>
  <c r="K129" i="19" s="1"/>
  <c r="P128" i="19"/>
  <c r="G128" i="19"/>
  <c r="K128" i="19" s="1"/>
  <c r="P127" i="19"/>
  <c r="G127" i="19"/>
  <c r="K127" i="19" s="1"/>
  <c r="P126" i="19"/>
  <c r="G126" i="19"/>
  <c r="H126" i="19" s="1"/>
  <c r="I126" i="19" s="1"/>
  <c r="P125" i="19"/>
  <c r="G125" i="19"/>
  <c r="K125" i="19" s="1"/>
  <c r="AG124" i="19"/>
  <c r="AF124" i="19"/>
  <c r="AE124" i="19"/>
  <c r="AD124" i="19"/>
  <c r="AC124" i="19"/>
  <c r="AB124" i="19"/>
  <c r="AA124" i="19"/>
  <c r="Z124" i="19"/>
  <c r="Y124" i="19"/>
  <c r="X124" i="19"/>
  <c r="W124" i="19"/>
  <c r="V124" i="19"/>
  <c r="U124" i="19"/>
  <c r="T124" i="19"/>
  <c r="S124" i="19"/>
  <c r="R124" i="19"/>
  <c r="G124" i="19"/>
  <c r="K124" i="19" s="1"/>
  <c r="G123" i="19"/>
  <c r="H123" i="19" s="1"/>
  <c r="L123" i="19" s="1"/>
  <c r="G122" i="19"/>
  <c r="H122" i="19" s="1"/>
  <c r="I122" i="19" s="1"/>
  <c r="P121" i="19"/>
  <c r="G121" i="19"/>
  <c r="K121" i="19" s="1"/>
  <c r="P120" i="19"/>
  <c r="G120" i="19"/>
  <c r="H120" i="19" s="1"/>
  <c r="I120" i="19" s="1"/>
  <c r="P119" i="19"/>
  <c r="G119" i="19"/>
  <c r="K119" i="19" s="1"/>
  <c r="P118" i="19"/>
  <c r="G118" i="19"/>
  <c r="H118" i="19" s="1"/>
  <c r="I118" i="19" s="1"/>
  <c r="P117" i="19"/>
  <c r="G117" i="19"/>
  <c r="K117" i="19" s="1"/>
  <c r="P116" i="19"/>
  <c r="G116" i="19"/>
  <c r="H116" i="19" s="1"/>
  <c r="I116" i="19" s="1"/>
  <c r="AG115" i="19"/>
  <c r="AF115" i="19"/>
  <c r="AE115" i="19"/>
  <c r="AD115" i="19"/>
  <c r="AC115" i="19"/>
  <c r="AB115" i="19"/>
  <c r="AA115" i="19"/>
  <c r="Z115" i="19"/>
  <c r="Y115" i="19"/>
  <c r="X115" i="19"/>
  <c r="W115" i="19"/>
  <c r="V115" i="19"/>
  <c r="U115" i="19"/>
  <c r="T115" i="19"/>
  <c r="S115" i="19"/>
  <c r="R115" i="19"/>
  <c r="G115" i="19"/>
  <c r="H115" i="19" s="1"/>
  <c r="L115" i="19" s="1"/>
  <c r="G114" i="19"/>
  <c r="G113" i="19"/>
  <c r="K113" i="19" s="1"/>
  <c r="G112" i="19"/>
  <c r="G111" i="19"/>
  <c r="H111" i="19" s="1"/>
  <c r="L111" i="19" s="1"/>
  <c r="G110" i="19"/>
  <c r="H110" i="19" s="1"/>
  <c r="G109" i="19"/>
  <c r="G108" i="19"/>
  <c r="K108" i="19" s="1"/>
  <c r="G107" i="19"/>
  <c r="K107" i="19" s="1"/>
  <c r="G106" i="19"/>
  <c r="K106" i="19" s="1"/>
  <c r="G105" i="19"/>
  <c r="H105" i="19" s="1"/>
  <c r="I105" i="19" s="1"/>
  <c r="G104" i="19"/>
  <c r="K104" i="19" s="1"/>
  <c r="G103" i="19"/>
  <c r="H103" i="19" s="1"/>
  <c r="L103" i="19" s="1"/>
  <c r="R102" i="19"/>
  <c r="AH102" i="19" s="1"/>
  <c r="P102" i="19"/>
  <c r="G102" i="19"/>
  <c r="H102" i="19" s="1"/>
  <c r="L102" i="19" s="1"/>
  <c r="P101" i="19"/>
  <c r="R101" i="19" s="1"/>
  <c r="AH101" i="19" s="1"/>
  <c r="G101" i="19"/>
  <c r="P100" i="19"/>
  <c r="R100" i="19" s="1"/>
  <c r="AH100" i="19" s="1"/>
  <c r="G100" i="19"/>
  <c r="K100" i="19" s="1"/>
  <c r="P99" i="19"/>
  <c r="R99" i="19" s="1"/>
  <c r="AH99" i="19" s="1"/>
  <c r="G99" i="19"/>
  <c r="K99" i="19" s="1"/>
  <c r="R98" i="19"/>
  <c r="AH98" i="19" s="1"/>
  <c r="P98" i="19"/>
  <c r="G98" i="19"/>
  <c r="P97" i="19"/>
  <c r="R97" i="19" s="1"/>
  <c r="G97" i="19"/>
  <c r="H97" i="19" s="1"/>
  <c r="L97" i="19" s="1"/>
  <c r="N97" i="19" s="1"/>
  <c r="G96" i="19"/>
  <c r="K96" i="19" s="1"/>
  <c r="G95" i="19"/>
  <c r="K95" i="19" s="1"/>
  <c r="G94" i="19"/>
  <c r="K94" i="19" s="1"/>
  <c r="AI93" i="19"/>
  <c r="AA93" i="19"/>
  <c r="P93" i="19"/>
  <c r="AD93" i="19" s="1"/>
  <c r="G93" i="19"/>
  <c r="K93" i="19" s="1"/>
  <c r="AI92" i="19"/>
  <c r="W92" i="19"/>
  <c r="P92" i="19"/>
  <c r="G92" i="19"/>
  <c r="H92" i="19" s="1"/>
  <c r="AI91" i="19"/>
  <c r="AF91" i="19"/>
  <c r="Z91" i="19"/>
  <c r="Y91" i="19"/>
  <c r="P91" i="19"/>
  <c r="AC91" i="19" s="1"/>
  <c r="G91" i="19"/>
  <c r="K91" i="19" s="1"/>
  <c r="AI90" i="19"/>
  <c r="P90" i="19"/>
  <c r="AB90" i="19" s="1"/>
  <c r="G90" i="19"/>
  <c r="AI89" i="19"/>
  <c r="P89" i="19"/>
  <c r="G89" i="19"/>
  <c r="H89" i="19" s="1"/>
  <c r="AI88" i="19"/>
  <c r="P88" i="19"/>
  <c r="G88" i="19"/>
  <c r="K88" i="19" s="1"/>
  <c r="AG87" i="19"/>
  <c r="AF87" i="19"/>
  <c r="AE87" i="19"/>
  <c r="AD87" i="19"/>
  <c r="AC87" i="19"/>
  <c r="AB87" i="19"/>
  <c r="AA87" i="19"/>
  <c r="Z87" i="19"/>
  <c r="Y87" i="19"/>
  <c r="X87" i="19"/>
  <c r="W87" i="19"/>
  <c r="V87" i="19"/>
  <c r="U87" i="19"/>
  <c r="T87" i="19"/>
  <c r="S87" i="19"/>
  <c r="R87" i="19"/>
  <c r="G87" i="19"/>
  <c r="H87" i="19" s="1"/>
  <c r="I87" i="19" s="1"/>
  <c r="G86" i="19"/>
  <c r="H86" i="19" s="1"/>
  <c r="L86" i="19" s="1"/>
  <c r="N86" i="19" s="1"/>
  <c r="G85" i="19"/>
  <c r="P84" i="19"/>
  <c r="AD84" i="19" s="1"/>
  <c r="G84" i="19"/>
  <c r="K84" i="19" s="1"/>
  <c r="P83" i="19"/>
  <c r="G83" i="19"/>
  <c r="H83" i="19" s="1"/>
  <c r="P82" i="19"/>
  <c r="AC82" i="19" s="1"/>
  <c r="G82" i="19"/>
  <c r="K82" i="19" s="1"/>
  <c r="P81" i="19"/>
  <c r="G81" i="19"/>
  <c r="T80" i="19"/>
  <c r="R80" i="19"/>
  <c r="R153" i="19" s="1"/>
  <c r="P80" i="19"/>
  <c r="G80" i="19"/>
  <c r="K80" i="19" s="1"/>
  <c r="Y79" i="19"/>
  <c r="X79" i="19"/>
  <c r="T79" i="19"/>
  <c r="R79" i="19"/>
  <c r="P79" i="19"/>
  <c r="AF79" i="19" s="1"/>
  <c r="AF152" i="19" s="1"/>
  <c r="G79" i="19"/>
  <c r="AG78" i="19"/>
  <c r="AF78" i="19"/>
  <c r="AE78" i="19"/>
  <c r="AD78" i="19"/>
  <c r="AC78" i="19"/>
  <c r="AB78" i="19"/>
  <c r="AA78" i="19"/>
  <c r="Z78" i="19"/>
  <c r="Y78" i="19"/>
  <c r="X78" i="19"/>
  <c r="W78" i="19"/>
  <c r="V78" i="19"/>
  <c r="U78" i="19"/>
  <c r="T78" i="19"/>
  <c r="S78" i="19"/>
  <c r="R78" i="19"/>
  <c r="G78" i="19"/>
  <c r="G77" i="19"/>
  <c r="K77" i="19" s="1"/>
  <c r="G76" i="19"/>
  <c r="AF75" i="19"/>
  <c r="AC75" i="19"/>
  <c r="Y75" i="19"/>
  <c r="Y148" i="19" s="1"/>
  <c r="V75" i="19"/>
  <c r="T75" i="19"/>
  <c r="S75" i="19"/>
  <c r="R75" i="19"/>
  <c r="R148" i="19" s="1"/>
  <c r="P75" i="19"/>
  <c r="AD75" i="19" s="1"/>
  <c r="G75" i="19"/>
  <c r="K75" i="19" s="1"/>
  <c r="P74" i="19"/>
  <c r="U74" i="19" s="1"/>
  <c r="U147" i="19" s="1"/>
  <c r="G74" i="19"/>
  <c r="K74" i="19" s="1"/>
  <c r="P73" i="19"/>
  <c r="G73" i="19"/>
  <c r="K73" i="19" s="1"/>
  <c r="AG72" i="19"/>
  <c r="AG145" i="19" s="1"/>
  <c r="AC72" i="19"/>
  <c r="Z72" i="19"/>
  <c r="Z145" i="19" s="1"/>
  <c r="V72" i="19"/>
  <c r="V145" i="19" s="1"/>
  <c r="P72" i="19"/>
  <c r="G72" i="19"/>
  <c r="P71" i="19"/>
  <c r="G71" i="19"/>
  <c r="K71" i="19" s="1"/>
  <c r="AC70" i="19"/>
  <c r="AA70" i="19"/>
  <c r="V70" i="19"/>
  <c r="V143" i="19" s="1"/>
  <c r="S70" i="19"/>
  <c r="P70" i="19"/>
  <c r="Z70" i="19" s="1"/>
  <c r="G70" i="19"/>
  <c r="AG69" i="19"/>
  <c r="AF69" i="19"/>
  <c r="AE69" i="19"/>
  <c r="AD69" i="19"/>
  <c r="AC69" i="19"/>
  <c r="AB69" i="19"/>
  <c r="AA69" i="19"/>
  <c r="Z69" i="19"/>
  <c r="Y69" i="19"/>
  <c r="X69" i="19"/>
  <c r="W69" i="19"/>
  <c r="V69" i="19"/>
  <c r="U69" i="19"/>
  <c r="T69" i="19"/>
  <c r="S69" i="19"/>
  <c r="R69" i="19"/>
  <c r="G69" i="19"/>
  <c r="K69" i="19" s="1"/>
  <c r="G68" i="19"/>
  <c r="H68" i="19" s="1"/>
  <c r="I68" i="19" s="1"/>
  <c r="G67" i="19"/>
  <c r="AF66" i="19"/>
  <c r="AF139" i="19" s="1"/>
  <c r="Z66" i="19"/>
  <c r="R66" i="19"/>
  <c r="P66" i="19"/>
  <c r="AC66" i="19" s="1"/>
  <c r="AC139" i="19" s="1"/>
  <c r="G66" i="19"/>
  <c r="K66" i="19" s="1"/>
  <c r="AC65" i="19"/>
  <c r="AC138" i="19" s="1"/>
  <c r="W65" i="19"/>
  <c r="W138" i="19" s="1"/>
  <c r="S65" i="19"/>
  <c r="P65" i="19"/>
  <c r="Y65" i="19" s="1"/>
  <c r="G65" i="19"/>
  <c r="H65" i="19" s="1"/>
  <c r="I65" i="19" s="1"/>
  <c r="P64" i="19"/>
  <c r="AD64" i="19" s="1"/>
  <c r="G64" i="19"/>
  <c r="H64" i="19" s="1"/>
  <c r="I64" i="19" s="1"/>
  <c r="P63" i="19"/>
  <c r="AC63" i="19" s="1"/>
  <c r="AC136" i="19" s="1"/>
  <c r="G63" i="19"/>
  <c r="K63" i="19" s="1"/>
  <c r="Z62" i="19"/>
  <c r="P62" i="19"/>
  <c r="AC62" i="19" s="1"/>
  <c r="G62" i="19"/>
  <c r="H62" i="19" s="1"/>
  <c r="I62" i="19" s="1"/>
  <c r="AB61" i="19"/>
  <c r="T61" i="19"/>
  <c r="P61" i="19"/>
  <c r="AC61" i="19" s="1"/>
  <c r="G61" i="19"/>
  <c r="H61" i="19" s="1"/>
  <c r="I61" i="19" s="1"/>
  <c r="AG60" i="19"/>
  <c r="AF60" i="19"/>
  <c r="AE60" i="19"/>
  <c r="AD60" i="19"/>
  <c r="AC60" i="19"/>
  <c r="AB60" i="19"/>
  <c r="AA60" i="19"/>
  <c r="Z60" i="19"/>
  <c r="Y60" i="19"/>
  <c r="X60" i="19"/>
  <c r="W60" i="19"/>
  <c r="V60" i="19"/>
  <c r="U60" i="19"/>
  <c r="T60" i="19"/>
  <c r="S60" i="19"/>
  <c r="R60" i="19"/>
  <c r="G60" i="19"/>
  <c r="H60" i="19" s="1"/>
  <c r="I60" i="19" s="1"/>
  <c r="G59" i="19"/>
  <c r="G58" i="19"/>
  <c r="Z57" i="19"/>
  <c r="P57" i="19"/>
  <c r="G57" i="19"/>
  <c r="K57" i="19" s="1"/>
  <c r="P56" i="19"/>
  <c r="AA56" i="19" s="1"/>
  <c r="AA129" i="19" s="1"/>
  <c r="G56" i="19"/>
  <c r="R55" i="19"/>
  <c r="R128" i="19" s="1"/>
  <c r="P55" i="19"/>
  <c r="Z55" i="19" s="1"/>
  <c r="G55" i="19"/>
  <c r="K55" i="19" s="1"/>
  <c r="P54" i="19"/>
  <c r="G54" i="19"/>
  <c r="P53" i="19"/>
  <c r="AF53" i="19" s="1"/>
  <c r="AF126" i="19" s="1"/>
  <c r="G53" i="19"/>
  <c r="H53" i="19" s="1"/>
  <c r="AF52" i="19"/>
  <c r="P52" i="19"/>
  <c r="AA52" i="19" s="1"/>
  <c r="G52" i="19"/>
  <c r="AG51" i="19"/>
  <c r="AF51" i="19"/>
  <c r="AE51" i="19"/>
  <c r="AD51" i="19"/>
  <c r="AC51" i="19"/>
  <c r="AB51" i="19"/>
  <c r="AA51" i="19"/>
  <c r="Z51" i="19"/>
  <c r="Y51" i="19"/>
  <c r="X51" i="19"/>
  <c r="W51" i="19"/>
  <c r="V51" i="19"/>
  <c r="U51" i="19"/>
  <c r="T51" i="19"/>
  <c r="S51" i="19"/>
  <c r="R51" i="19"/>
  <c r="G51" i="19"/>
  <c r="G50" i="19"/>
  <c r="K50" i="19" s="1"/>
  <c r="G49" i="19"/>
  <c r="K49" i="19" s="1"/>
  <c r="AG48" i="19"/>
  <c r="AA48" i="19"/>
  <c r="AA121" i="19" s="1"/>
  <c r="Y48" i="19"/>
  <c r="U48" i="19"/>
  <c r="R48" i="19"/>
  <c r="P48" i="19"/>
  <c r="AC48" i="19" s="1"/>
  <c r="G48" i="19"/>
  <c r="K48" i="19" s="1"/>
  <c r="P47" i="19"/>
  <c r="AB47" i="19" s="1"/>
  <c r="G47" i="19"/>
  <c r="K47" i="19" s="1"/>
  <c r="P46" i="19"/>
  <c r="AC46" i="19" s="1"/>
  <c r="G46" i="19"/>
  <c r="K46" i="19" s="1"/>
  <c r="S45" i="19"/>
  <c r="P45" i="19"/>
  <c r="AB45" i="19" s="1"/>
  <c r="G45" i="19"/>
  <c r="K45" i="19" s="1"/>
  <c r="AF44" i="19"/>
  <c r="AF117" i="19" s="1"/>
  <c r="AD44" i="19"/>
  <c r="AB44" i="19"/>
  <c r="AA44" i="19"/>
  <c r="AA117" i="19" s="1"/>
  <c r="Z44" i="19"/>
  <c r="V44" i="19"/>
  <c r="U44" i="19"/>
  <c r="U117" i="19" s="1"/>
  <c r="T44" i="19"/>
  <c r="T117" i="19" s="1"/>
  <c r="S44" i="19"/>
  <c r="R44" i="19"/>
  <c r="P44" i="19"/>
  <c r="AC44" i="19" s="1"/>
  <c r="G44" i="19"/>
  <c r="K44" i="19" s="1"/>
  <c r="AB43" i="19"/>
  <c r="P43" i="19"/>
  <c r="W43" i="19" s="1"/>
  <c r="G43" i="19"/>
  <c r="K43" i="19" s="1"/>
  <c r="G42" i="19"/>
  <c r="H42" i="19" s="1"/>
  <c r="I42" i="19" s="1"/>
  <c r="G41" i="19"/>
  <c r="G40" i="19"/>
  <c r="K40" i="19" s="1"/>
  <c r="G39" i="19"/>
  <c r="H39" i="19" s="1"/>
  <c r="I39" i="19" s="1"/>
  <c r="G38" i="19"/>
  <c r="G37" i="19"/>
  <c r="H37" i="19" s="1"/>
  <c r="I37" i="19" s="1"/>
  <c r="P36" i="19"/>
  <c r="G36" i="19"/>
  <c r="K36" i="19" s="1"/>
  <c r="P35" i="19"/>
  <c r="G35" i="19"/>
  <c r="K35" i="19" s="1"/>
  <c r="P34" i="19"/>
  <c r="G34" i="19"/>
  <c r="H34" i="19" s="1"/>
  <c r="P33" i="19"/>
  <c r="G33" i="19"/>
  <c r="H33" i="19" s="1"/>
  <c r="P32" i="19"/>
  <c r="G32" i="19"/>
  <c r="K32" i="19" s="1"/>
  <c r="P31" i="19"/>
  <c r="G31" i="19"/>
  <c r="K31" i="19" s="1"/>
  <c r="AL30" i="19"/>
  <c r="P30" i="19"/>
  <c r="G30" i="19"/>
  <c r="H30" i="19" s="1"/>
  <c r="AL29" i="19"/>
  <c r="P29" i="19"/>
  <c r="G29" i="19"/>
  <c r="K29" i="19" s="1"/>
  <c r="P28" i="19"/>
  <c r="G28" i="19"/>
  <c r="H28" i="19" s="1"/>
  <c r="L28" i="19" s="1"/>
  <c r="N28" i="19" s="1"/>
  <c r="P27" i="19"/>
  <c r="G27" i="19"/>
  <c r="K27" i="19" s="1"/>
  <c r="P26" i="19"/>
  <c r="G26" i="19"/>
  <c r="H26" i="19" s="1"/>
  <c r="L26" i="19" s="1"/>
  <c r="P25" i="19"/>
  <c r="G25" i="19"/>
  <c r="H25" i="19" s="1"/>
  <c r="P24" i="19"/>
  <c r="G24" i="19"/>
  <c r="H24" i="19" s="1"/>
  <c r="L24" i="19" s="1"/>
  <c r="P23" i="19"/>
  <c r="G23" i="19"/>
  <c r="H23" i="19" s="1"/>
  <c r="BD22" i="19"/>
  <c r="AI179" i="19" s="1"/>
  <c r="P22" i="19"/>
  <c r="G22" i="19"/>
  <c r="K22" i="19" s="1"/>
  <c r="P21" i="19"/>
  <c r="G21" i="19"/>
  <c r="K21" i="19" s="1"/>
  <c r="AK20" i="19"/>
  <c r="AJ20" i="19"/>
  <c r="AI20" i="19"/>
  <c r="AH20" i="19"/>
  <c r="G20" i="19"/>
  <c r="K20" i="19" s="1"/>
  <c r="AA19" i="19"/>
  <c r="Y19" i="19"/>
  <c r="W19" i="19"/>
  <c r="U19" i="19"/>
  <c r="S19" i="19"/>
  <c r="Q19" i="19"/>
  <c r="G19" i="19"/>
  <c r="K19" i="19" s="1"/>
  <c r="G18" i="19"/>
  <c r="K18" i="19" s="1"/>
  <c r="AO17" i="19"/>
  <c r="AP17" i="19" s="1"/>
  <c r="AQ17" i="19" s="1"/>
  <c r="G17" i="19"/>
  <c r="K17" i="19" s="1"/>
  <c r="AV16" i="19"/>
  <c r="AV15" i="19" s="1"/>
  <c r="AV14" i="19" s="1"/>
  <c r="AV13" i="19" s="1"/>
  <c r="AV12" i="19" s="1"/>
  <c r="AV11" i="19" s="1"/>
  <c r="AV10" i="19" s="1"/>
  <c r="AP16" i="19"/>
  <c r="AQ16" i="19" s="1"/>
  <c r="G16" i="19"/>
  <c r="K16" i="19" s="1"/>
  <c r="AP15" i="19"/>
  <c r="AQ15" i="19" s="1"/>
  <c r="G15" i="19"/>
  <c r="H15" i="19" s="1"/>
  <c r="AP14" i="19"/>
  <c r="AQ14" i="19" s="1"/>
  <c r="AH14" i="19"/>
  <c r="G14" i="19"/>
  <c r="H14" i="19" s="1"/>
  <c r="AP13" i="19"/>
  <c r="AQ13" i="19" s="1"/>
  <c r="AS13" i="19" s="1"/>
  <c r="AI13" i="19"/>
  <c r="AD13" i="19"/>
  <c r="AE13" i="19" s="1"/>
  <c r="G13" i="19"/>
  <c r="H13" i="19" s="1"/>
  <c r="AW12" i="19"/>
  <c r="AW13" i="19" s="1"/>
  <c r="AP12" i="19"/>
  <c r="AQ12" i="19" s="1"/>
  <c r="AI12" i="19"/>
  <c r="AE12" i="19"/>
  <c r="AD12" i="19"/>
  <c r="G12" i="19"/>
  <c r="K12" i="19" s="1"/>
  <c r="AX11" i="19"/>
  <c r="AW11" i="19"/>
  <c r="AI11" i="19"/>
  <c r="AE11" i="19"/>
  <c r="AD11" i="19"/>
  <c r="G11" i="19"/>
  <c r="K11" i="19" s="1"/>
  <c r="AX10" i="19"/>
  <c r="AI10" i="19"/>
  <c r="AD10" i="19"/>
  <c r="AE10" i="19" s="1"/>
  <c r="G10" i="19"/>
  <c r="K10" i="19" s="1"/>
  <c r="AI9" i="19"/>
  <c r="AD9" i="19"/>
  <c r="AE9" i="19" s="1"/>
  <c r="G9" i="19"/>
  <c r="H9" i="19" s="1"/>
  <c r="AI8" i="19"/>
  <c r="AI14" i="19" s="1"/>
  <c r="AE8" i="19"/>
  <c r="AD8" i="19"/>
  <c r="G8" i="19"/>
  <c r="H8" i="19" s="1"/>
  <c r="H462" i="19" l="1"/>
  <c r="L462" i="19" s="1"/>
  <c r="H236" i="19"/>
  <c r="H565" i="19"/>
  <c r="K1203" i="19"/>
  <c r="K250" i="19"/>
  <c r="H996" i="19"/>
  <c r="I996" i="19" s="1"/>
  <c r="K1097" i="19"/>
  <c r="H747" i="19"/>
  <c r="H1135" i="19"/>
  <c r="H1211" i="19"/>
  <c r="H693" i="19"/>
  <c r="L693" i="19" s="1"/>
  <c r="M693" i="19" s="1"/>
  <c r="I733" i="19"/>
  <c r="H46" i="19"/>
  <c r="I46" i="19" s="1"/>
  <c r="H191" i="19"/>
  <c r="I191" i="19" s="1"/>
  <c r="H464" i="19"/>
  <c r="H529" i="19"/>
  <c r="I712" i="19"/>
  <c r="H1436" i="19"/>
  <c r="L1436" i="19" s="1"/>
  <c r="H35" i="19"/>
  <c r="L35" i="19" s="1"/>
  <c r="N35" i="19" s="1"/>
  <c r="H158" i="19"/>
  <c r="I158" i="19" s="1"/>
  <c r="K166" i="19"/>
  <c r="K215" i="19"/>
  <c r="K561" i="19"/>
  <c r="L692" i="19"/>
  <c r="N692" i="19" s="1"/>
  <c r="L1457" i="19"/>
  <c r="K328" i="19"/>
  <c r="K381" i="19"/>
  <c r="K557" i="19"/>
  <c r="H631" i="19"/>
  <c r="L631" i="19" s="1"/>
  <c r="K1221" i="19"/>
  <c r="H11" i="19"/>
  <c r="I11" i="19" s="1"/>
  <c r="H75" i="19"/>
  <c r="I75" i="19" s="1"/>
  <c r="H239" i="19"/>
  <c r="L271" i="19"/>
  <c r="K622" i="19"/>
  <c r="H650" i="19"/>
  <c r="I650" i="19" s="1"/>
  <c r="K685" i="19"/>
  <c r="H1294" i="19"/>
  <c r="L1294" i="19" s="1"/>
  <c r="N1294" i="19" s="1"/>
  <c r="K1519" i="19"/>
  <c r="H50" i="19"/>
  <c r="I50" i="19" s="1"/>
  <c r="K126" i="19"/>
  <c r="K230" i="19"/>
  <c r="H267" i="19"/>
  <c r="L267" i="19" s="1"/>
  <c r="L685" i="19"/>
  <c r="N685" i="19" s="1"/>
  <c r="L757" i="19"/>
  <c r="H846" i="19"/>
  <c r="H519" i="19"/>
  <c r="I519" i="19" s="1"/>
  <c r="K567" i="19"/>
  <c r="K657" i="19"/>
  <c r="H672" i="19"/>
  <c r="I672" i="19" s="1"/>
  <c r="I691" i="19"/>
  <c r="K26" i="19"/>
  <c r="L64" i="19"/>
  <c r="M64" i="19" s="1"/>
  <c r="M86" i="19"/>
  <c r="H147" i="19"/>
  <c r="L147" i="19" s="1"/>
  <c r="H152" i="19"/>
  <c r="I152" i="19" s="1"/>
  <c r="H242" i="19"/>
  <c r="L242" i="19" s="1"/>
  <c r="M242" i="19" s="1"/>
  <c r="K296" i="19"/>
  <c r="H307" i="19"/>
  <c r="I307" i="19" s="1"/>
  <c r="H448" i="19"/>
  <c r="L448" i="19" s="1"/>
  <c r="K459" i="19"/>
  <c r="L479" i="19"/>
  <c r="N479" i="19" s="1"/>
  <c r="H548" i="19"/>
  <c r="I548" i="19" s="1"/>
  <c r="K597" i="19"/>
  <c r="H602" i="19"/>
  <c r="I602" i="19" s="1"/>
  <c r="K639" i="19"/>
  <c r="K653" i="19"/>
  <c r="H1056" i="19"/>
  <c r="I1056" i="19" s="1"/>
  <c r="K1073" i="19"/>
  <c r="H1171" i="19"/>
  <c r="I1428" i="19"/>
  <c r="I86" i="19"/>
  <c r="K467" i="19"/>
  <c r="H667" i="19"/>
  <c r="I667" i="19" s="1"/>
  <c r="H682" i="19"/>
  <c r="I682" i="19" s="1"/>
  <c r="L818" i="19"/>
  <c r="H1181" i="19"/>
  <c r="L1181" i="19" s="1"/>
  <c r="H1252" i="19"/>
  <c r="L1252" i="19" s="1"/>
  <c r="H1387" i="19"/>
  <c r="L1387" i="19" s="1"/>
  <c r="N1387" i="19" s="1"/>
  <c r="K53" i="19"/>
  <c r="H411" i="19"/>
  <c r="L411" i="19" s="1"/>
  <c r="N411" i="19" s="1"/>
  <c r="K433" i="19"/>
  <c r="H912" i="19"/>
  <c r="L912" i="19" s="1"/>
  <c r="K917" i="19"/>
  <c r="H1438" i="19"/>
  <c r="K387" i="19"/>
  <c r="H888" i="19"/>
  <c r="I888" i="19" s="1"/>
  <c r="N1416" i="19"/>
  <c r="K1528" i="19"/>
  <c r="L105" i="19"/>
  <c r="M105" i="19" s="1"/>
  <c r="K293" i="19"/>
  <c r="K407" i="19"/>
  <c r="K646" i="19"/>
  <c r="K709" i="19"/>
  <c r="I718" i="19"/>
  <c r="H723" i="19"/>
  <c r="I723" i="19" s="1"/>
  <c r="K896" i="19"/>
  <c r="L917" i="19"/>
  <c r="N917" i="19" s="1"/>
  <c r="H1029" i="19"/>
  <c r="L1029" i="19" s="1"/>
  <c r="N1029" i="19" s="1"/>
  <c r="L1144" i="19"/>
  <c r="N1144" i="19" s="1"/>
  <c r="K1435" i="19"/>
  <c r="H1456" i="19"/>
  <c r="I1456" i="19" s="1"/>
  <c r="K65" i="19"/>
  <c r="L68" i="19"/>
  <c r="M68" i="19" s="1"/>
  <c r="K181" i="19"/>
  <c r="K446" i="19"/>
  <c r="K626" i="19"/>
  <c r="H660" i="19"/>
  <c r="L660" i="19" s="1"/>
  <c r="L709" i="19"/>
  <c r="N709" i="19" s="1"/>
  <c r="H1240" i="19"/>
  <c r="L1240" i="19" s="1"/>
  <c r="N1240" i="19" s="1"/>
  <c r="K1245" i="19"/>
  <c r="H1285" i="19"/>
  <c r="H47" i="19"/>
  <c r="L47" i="19" s="1"/>
  <c r="N47" i="19" s="1"/>
  <c r="H71" i="19"/>
  <c r="I71" i="19" s="1"/>
  <c r="H17" i="19"/>
  <c r="I17" i="19" s="1"/>
  <c r="H19" i="19"/>
  <c r="L19" i="19" s="1"/>
  <c r="N19" i="19" s="1"/>
  <c r="H43" i="19"/>
  <c r="L43" i="19" s="1"/>
  <c r="M43" i="19" s="1"/>
  <c r="H55" i="19"/>
  <c r="H10" i="19"/>
  <c r="I10" i="19" s="1"/>
  <c r="H18" i="19"/>
  <c r="I18" i="19" s="1"/>
  <c r="H93" i="19"/>
  <c r="I93" i="19" s="1"/>
  <c r="K196" i="19"/>
  <c r="K247" i="19"/>
  <c r="L857" i="19"/>
  <c r="M857" i="19" s="1"/>
  <c r="K938" i="19"/>
  <c r="H1098" i="19"/>
  <c r="L1098" i="19" s="1"/>
  <c r="K1103" i="19"/>
  <c r="H1141" i="19"/>
  <c r="I1141" i="19" s="1"/>
  <c r="H1150" i="19"/>
  <c r="L1150" i="19" s="1"/>
  <c r="M1150" i="19" s="1"/>
  <c r="H1196" i="19"/>
  <c r="H1199" i="19"/>
  <c r="L1199" i="19" s="1"/>
  <c r="K1209" i="19"/>
  <c r="K1217" i="19"/>
  <c r="H1237" i="19"/>
  <c r="L1237" i="19" s="1"/>
  <c r="H1351" i="19"/>
  <c r="L1351" i="19" s="1"/>
  <c r="M1351" i="19" s="1"/>
  <c r="K1363" i="19"/>
  <c r="H1367" i="19"/>
  <c r="L1367" i="19" s="1"/>
  <c r="H1414" i="19"/>
  <c r="I1414" i="19" s="1"/>
  <c r="I1452" i="19"/>
  <c r="H1454" i="19"/>
  <c r="L1454" i="19" s="1"/>
  <c r="H1478" i="19"/>
  <c r="L1478" i="19" s="1"/>
  <c r="M1478" i="19" s="1"/>
  <c r="H1505" i="19"/>
  <c r="I1505" i="19" s="1"/>
  <c r="L1540" i="19"/>
  <c r="N1540" i="19" s="1"/>
  <c r="K13" i="19"/>
  <c r="K8" i="19"/>
  <c r="H29" i="19"/>
  <c r="K33" i="19"/>
  <c r="K92" i="19"/>
  <c r="H95" i="19"/>
  <c r="L95" i="19" s="1"/>
  <c r="I111" i="19"/>
  <c r="H133" i="19"/>
  <c r="I133" i="19" s="1"/>
  <c r="H202" i="19"/>
  <c r="I202" i="19" s="1"/>
  <c r="K227" i="19"/>
  <c r="K257" i="19"/>
  <c r="K290" i="19"/>
  <c r="K334" i="19"/>
  <c r="H357" i="19"/>
  <c r="L357" i="19" s="1"/>
  <c r="H379" i="19"/>
  <c r="L379" i="19" s="1"/>
  <c r="K421" i="19"/>
  <c r="H442" i="19"/>
  <c r="L442" i="19" s="1"/>
  <c r="K473" i="19"/>
  <c r="K501" i="19"/>
  <c r="H536" i="19"/>
  <c r="I536" i="19" s="1"/>
  <c r="H547" i="19"/>
  <c r="I547" i="19" s="1"/>
  <c r="K551" i="19"/>
  <c r="H560" i="19"/>
  <c r="K564" i="19"/>
  <c r="H583" i="19"/>
  <c r="L583" i="19" s="1"/>
  <c r="H637" i="19"/>
  <c r="I637" i="19" s="1"/>
  <c r="K643" i="19"/>
  <c r="K654" i="19"/>
  <c r="H658" i="19"/>
  <c r="H665" i="19"/>
  <c r="L665" i="19" s="1"/>
  <c r="K691" i="19"/>
  <c r="I740" i="19"/>
  <c r="K884" i="19"/>
  <c r="L888" i="19"/>
  <c r="N888" i="19" s="1"/>
  <c r="L893" i="19"/>
  <c r="M893" i="19" s="1"/>
  <c r="H909" i="19"/>
  <c r="L909" i="19" s="1"/>
  <c r="K929" i="19"/>
  <c r="L938" i="19"/>
  <c r="M938" i="19" s="1"/>
  <c r="H1020" i="19"/>
  <c r="I1020" i="19" s="1"/>
  <c r="H1047" i="19"/>
  <c r="L1047" i="19" s="1"/>
  <c r="M1047" i="19" s="1"/>
  <c r="H1074" i="19"/>
  <c r="K1109" i="19"/>
  <c r="H1132" i="19"/>
  <c r="I1132" i="19" s="1"/>
  <c r="H1189" i="19"/>
  <c r="I1189" i="19" s="1"/>
  <c r="H1288" i="19"/>
  <c r="L1288" i="19" s="1"/>
  <c r="N1293" i="19"/>
  <c r="H1297" i="19"/>
  <c r="I1297" i="19" s="1"/>
  <c r="H1306" i="19"/>
  <c r="L1306" i="19" s="1"/>
  <c r="N1306" i="19" s="1"/>
  <c r="K1317" i="19"/>
  <c r="H1321" i="19"/>
  <c r="L1321" i="19" s="1"/>
  <c r="K1332" i="19"/>
  <c r="I1336" i="19"/>
  <c r="H1394" i="19"/>
  <c r="I1405" i="19"/>
  <c r="K1417" i="19"/>
  <c r="H1429" i="19"/>
  <c r="I1429" i="19" s="1"/>
  <c r="K1434" i="19"/>
  <c r="N1437" i="19"/>
  <c r="K1452" i="19"/>
  <c r="K1458" i="19"/>
  <c r="K1531" i="19"/>
  <c r="H107" i="19"/>
  <c r="L107" i="19" s="1"/>
  <c r="M107" i="19" s="1"/>
  <c r="K120" i="19"/>
  <c r="I123" i="19"/>
  <c r="K130" i="19"/>
  <c r="L244" i="19"/>
  <c r="M244" i="19" s="1"/>
  <c r="K253" i="19"/>
  <c r="H321" i="19"/>
  <c r="I321" i="19" s="1"/>
  <c r="K375" i="19"/>
  <c r="K400" i="19"/>
  <c r="K409" i="19"/>
  <c r="H418" i="19"/>
  <c r="L418" i="19" s="1"/>
  <c r="H452" i="19"/>
  <c r="I452" i="19" s="1"/>
  <c r="K465" i="19"/>
  <c r="L473" i="19"/>
  <c r="N473" i="19" s="1"/>
  <c r="H483" i="19"/>
  <c r="H498" i="19"/>
  <c r="K533" i="19"/>
  <c r="L551" i="19"/>
  <c r="N551" i="19" s="1"/>
  <c r="K579" i="19"/>
  <c r="K615" i="19"/>
  <c r="K633" i="19"/>
  <c r="H640" i="19"/>
  <c r="K662" i="19"/>
  <c r="K736" i="19"/>
  <c r="I745" i="19"/>
  <c r="H771" i="19"/>
  <c r="L771" i="19" s="1"/>
  <c r="K788" i="19"/>
  <c r="K848" i="19"/>
  <c r="H858" i="19"/>
  <c r="I858" i="19" s="1"/>
  <c r="L929" i="19"/>
  <c r="N929" i="19" s="1"/>
  <c r="H954" i="19"/>
  <c r="L954" i="19" s="1"/>
  <c r="N954" i="19" s="1"/>
  <c r="H1080" i="19"/>
  <c r="L1080" i="19" s="1"/>
  <c r="K1085" i="19"/>
  <c r="K1214" i="19"/>
  <c r="H1261" i="19"/>
  <c r="L1261" i="19" s="1"/>
  <c r="N1317" i="19"/>
  <c r="N1336" i="19"/>
  <c r="K1356" i="19"/>
  <c r="H1364" i="19"/>
  <c r="L1364" i="19" s="1"/>
  <c r="K1405" i="19"/>
  <c r="H1415" i="19"/>
  <c r="L1415" i="19" s="1"/>
  <c r="N1422" i="19"/>
  <c r="K1426" i="19"/>
  <c r="N1452" i="19"/>
  <c r="H1469" i="19"/>
  <c r="L1469" i="19" s="1"/>
  <c r="M1469" i="19" s="1"/>
  <c r="H1496" i="19"/>
  <c r="L1496" i="19" s="1"/>
  <c r="N1496" i="19" s="1"/>
  <c r="L1531" i="19"/>
  <c r="M1531" i="19" s="1"/>
  <c r="H138" i="19"/>
  <c r="L138" i="19" s="1"/>
  <c r="K156" i="19"/>
  <c r="H174" i="19"/>
  <c r="L174" i="19" s="1"/>
  <c r="K184" i="19"/>
  <c r="K224" i="19"/>
  <c r="K331" i="19"/>
  <c r="L533" i="19"/>
  <c r="N533" i="19" s="1"/>
  <c r="H590" i="19"/>
  <c r="I590" i="19" s="1"/>
  <c r="H625" i="19"/>
  <c r="L625" i="19" s="1"/>
  <c r="N625" i="19" s="1"/>
  <c r="H638" i="19"/>
  <c r="L638" i="19" s="1"/>
  <c r="N638" i="19" s="1"/>
  <c r="K649" i="19"/>
  <c r="H652" i="19"/>
  <c r="I652" i="19" s="1"/>
  <c r="H671" i="19"/>
  <c r="L671" i="19" s="1"/>
  <c r="N671" i="19" s="1"/>
  <c r="H741" i="19"/>
  <c r="I741" i="19" s="1"/>
  <c r="K767" i="19"/>
  <c r="L788" i="19"/>
  <c r="M788" i="19" s="1"/>
  <c r="H876" i="19"/>
  <c r="H939" i="19"/>
  <c r="L939" i="19" s="1"/>
  <c r="N939" i="19" s="1"/>
  <c r="I944" i="19"/>
  <c r="H978" i="19"/>
  <c r="I978" i="19" s="1"/>
  <c r="H1011" i="19"/>
  <c r="L1011" i="19" s="1"/>
  <c r="M1011" i="19" s="1"/>
  <c r="H1038" i="19"/>
  <c r="L1038" i="19" s="1"/>
  <c r="K1239" i="19"/>
  <c r="H1303" i="19"/>
  <c r="L1303" i="19" s="1"/>
  <c r="H1333" i="19"/>
  <c r="L1333" i="19" s="1"/>
  <c r="H1352" i="19"/>
  <c r="L1352" i="19" s="1"/>
  <c r="N1352" i="19" s="1"/>
  <c r="H1381" i="19"/>
  <c r="L1381" i="19" s="1"/>
  <c r="M1381" i="19" s="1"/>
  <c r="M97" i="19"/>
  <c r="K102" i="19"/>
  <c r="K105" i="19"/>
  <c r="H113" i="19"/>
  <c r="I113" i="19" s="1"/>
  <c r="L156" i="19"/>
  <c r="N156" i="19" s="1"/>
  <c r="K209" i="19"/>
  <c r="H318" i="19"/>
  <c r="K429" i="19"/>
  <c r="H471" i="19"/>
  <c r="L471" i="19" s="1"/>
  <c r="M471" i="19" s="1"/>
  <c r="H495" i="19"/>
  <c r="L495" i="19" s="1"/>
  <c r="L515" i="19"/>
  <c r="N515" i="19" s="1"/>
  <c r="H570" i="19"/>
  <c r="L570" i="19" s="1"/>
  <c r="N570" i="19" s="1"/>
  <c r="H601" i="19"/>
  <c r="H663" i="19"/>
  <c r="I663" i="19" s="1"/>
  <c r="K818" i="19"/>
  <c r="H840" i="19"/>
  <c r="I840" i="19" s="1"/>
  <c r="H882" i="19"/>
  <c r="L882" i="19" s="1"/>
  <c r="H990" i="19"/>
  <c r="I990" i="19" s="1"/>
  <c r="H1092" i="19"/>
  <c r="I1092" i="19" s="1"/>
  <c r="K1165" i="19"/>
  <c r="H1190" i="19"/>
  <c r="L1190" i="19" s="1"/>
  <c r="H1195" i="19"/>
  <c r="I1195" i="19" s="1"/>
  <c r="H1198" i="19"/>
  <c r="L1198" i="19" s="1"/>
  <c r="H1225" i="19"/>
  <c r="I1225" i="19" s="1"/>
  <c r="K1230" i="19"/>
  <c r="H1249" i="19"/>
  <c r="H1258" i="19"/>
  <c r="L1258" i="19" s="1"/>
  <c r="N1258" i="19" s="1"/>
  <c r="K1299" i="19"/>
  <c r="H1357" i="19"/>
  <c r="I1416" i="19"/>
  <c r="I1419" i="19"/>
  <c r="H1423" i="19"/>
  <c r="L1423" i="19" s="1"/>
  <c r="H1453" i="19"/>
  <c r="I1453" i="19" s="1"/>
  <c r="H1460" i="19"/>
  <c r="L1460" i="19" s="1"/>
  <c r="M1460" i="19" s="1"/>
  <c r="H1487" i="19"/>
  <c r="L1487" i="19" s="1"/>
  <c r="M1487" i="19" s="1"/>
  <c r="H1514" i="19"/>
  <c r="L9" i="19"/>
  <c r="N9" i="19" s="1"/>
  <c r="I9" i="19"/>
  <c r="L53" i="19"/>
  <c r="N53" i="19" s="1"/>
  <c r="I53" i="19"/>
  <c r="I33" i="19"/>
  <c r="L33" i="19"/>
  <c r="N33" i="19" s="1"/>
  <c r="AG81" i="19"/>
  <c r="AG154" i="19" s="1"/>
  <c r="U81" i="19"/>
  <c r="U154" i="19" s="1"/>
  <c r="T81" i="19"/>
  <c r="T154" i="19" s="1"/>
  <c r="AD81" i="19"/>
  <c r="AD154" i="19" s="1"/>
  <c r="AC89" i="19"/>
  <c r="U89" i="19"/>
  <c r="T89" i="19"/>
  <c r="K272" i="19"/>
  <c r="H272" i="19"/>
  <c r="L272" i="19" s="1"/>
  <c r="K436" i="19"/>
  <c r="H436" i="19"/>
  <c r="L436" i="19" s="1"/>
  <c r="K477" i="19"/>
  <c r="H477" i="19"/>
  <c r="L477" i="19" s="1"/>
  <c r="K9" i="19"/>
  <c r="AR13" i="19"/>
  <c r="AT13" i="19" s="1"/>
  <c r="K15" i="19"/>
  <c r="H36" i="19"/>
  <c r="V45" i="19"/>
  <c r="V118" i="19" s="1"/>
  <c r="S48" i="19"/>
  <c r="S121" i="19" s="1"/>
  <c r="AB48" i="19"/>
  <c r="T53" i="19"/>
  <c r="T126" i="19" s="1"/>
  <c r="T55" i="19"/>
  <c r="T128" i="19" s="1"/>
  <c r="H57" i="19"/>
  <c r="U61" i="19"/>
  <c r="U134" i="19" s="1"/>
  <c r="AD61" i="19"/>
  <c r="AD134" i="19" s="1"/>
  <c r="AA62" i="19"/>
  <c r="AA135" i="19" s="1"/>
  <c r="U65" i="19"/>
  <c r="U138" i="19" s="1"/>
  <c r="AD65" i="19"/>
  <c r="AD138" i="19" s="1"/>
  <c r="S66" i="19"/>
  <c r="S139" i="19" s="1"/>
  <c r="T70" i="19"/>
  <c r="T143" i="19" s="1"/>
  <c r="AE70" i="19"/>
  <c r="AE143" i="19" s="1"/>
  <c r="AB72" i="19"/>
  <c r="AB145" i="19" s="1"/>
  <c r="W72" i="19"/>
  <c r="W145" i="19" s="1"/>
  <c r="R81" i="19"/>
  <c r="R154" i="19" s="1"/>
  <c r="V89" i="19"/>
  <c r="AB93" i="19"/>
  <c r="K112" i="19"/>
  <c r="H112" i="19"/>
  <c r="H179" i="19"/>
  <c r="L179" i="19" s="1"/>
  <c r="K179" i="19"/>
  <c r="K213" i="19"/>
  <c r="H213" i="19"/>
  <c r="K263" i="19"/>
  <c r="H263" i="19"/>
  <c r="L263" i="19" s="1"/>
  <c r="K346" i="19"/>
  <c r="H346" i="19"/>
  <c r="L346" i="19" s="1"/>
  <c r="K352" i="19"/>
  <c r="H352" i="19"/>
  <c r="H363" i="19"/>
  <c r="L363" i="19" s="1"/>
  <c r="N363" i="19" s="1"/>
  <c r="K363" i="19"/>
  <c r="K405" i="19"/>
  <c r="H405" i="19"/>
  <c r="L405" i="19" s="1"/>
  <c r="N405" i="19" s="1"/>
  <c r="K513" i="19"/>
  <c r="H513" i="19"/>
  <c r="L513" i="19" s="1"/>
  <c r="M513" i="19" s="1"/>
  <c r="H528" i="19"/>
  <c r="L528" i="19" s="1"/>
  <c r="K528" i="19"/>
  <c r="H609" i="19"/>
  <c r="L609" i="19" s="1"/>
  <c r="K609" i="19"/>
  <c r="K101" i="19"/>
  <c r="H101" i="19"/>
  <c r="L101" i="19" s="1"/>
  <c r="K140" i="19"/>
  <c r="H140" i="19"/>
  <c r="L140" i="19" s="1"/>
  <c r="N140" i="19" s="1"/>
  <c r="K222" i="19"/>
  <c r="H222" i="19"/>
  <c r="L222" i="19" s="1"/>
  <c r="K374" i="19"/>
  <c r="H374" i="19"/>
  <c r="K506" i="19"/>
  <c r="H506" i="19"/>
  <c r="I506" i="19" s="1"/>
  <c r="H593" i="19"/>
  <c r="I593" i="19" s="1"/>
  <c r="K593" i="19"/>
  <c r="H872" i="19"/>
  <c r="I872" i="19" s="1"/>
  <c r="K872" i="19"/>
  <c r="K1324" i="19"/>
  <c r="H1324" i="19"/>
  <c r="L1324" i="19" s="1"/>
  <c r="K1397" i="19"/>
  <c r="H1397" i="19"/>
  <c r="L1397" i="19" s="1"/>
  <c r="H1413" i="19"/>
  <c r="L1413" i="19" s="1"/>
  <c r="M1413" i="19" s="1"/>
  <c r="K1413" i="19"/>
  <c r="Y44" i="19"/>
  <c r="Y117" i="19" s="1"/>
  <c r="AG44" i="19"/>
  <c r="AG117" i="19" s="1"/>
  <c r="T48" i="19"/>
  <c r="T121" i="19" s="1"/>
  <c r="AF48" i="19"/>
  <c r="AF121" i="19" s="1"/>
  <c r="L50" i="19"/>
  <c r="N50" i="19" s="1"/>
  <c r="W53" i="19"/>
  <c r="W126" i="19" s="1"/>
  <c r="V61" i="19"/>
  <c r="V65" i="19"/>
  <c r="V138" i="19" s="1"/>
  <c r="AG65" i="19"/>
  <c r="AG138" i="19" s="1"/>
  <c r="Y66" i="19"/>
  <c r="Y139" i="19" s="1"/>
  <c r="K68" i="19"/>
  <c r="U70" i="19"/>
  <c r="U143" i="19" s="1"/>
  <c r="S72" i="19"/>
  <c r="H73" i="19"/>
  <c r="I73" i="19" s="1"/>
  <c r="AD80" i="19"/>
  <c r="AD153" i="19" s="1"/>
  <c r="AC80" i="19"/>
  <c r="AC153" i="19" s="1"/>
  <c r="AB80" i="19"/>
  <c r="AB153" i="19" s="1"/>
  <c r="S81" i="19"/>
  <c r="S154" i="19" s="1"/>
  <c r="H85" i="19"/>
  <c r="K85" i="19"/>
  <c r="AC88" i="19"/>
  <c r="V88" i="19"/>
  <c r="U88" i="19"/>
  <c r="AA89" i="19"/>
  <c r="H203" i="19"/>
  <c r="K203" i="19"/>
  <c r="K269" i="19"/>
  <c r="H269" i="19"/>
  <c r="L269" i="19" s="1"/>
  <c r="N269" i="19" s="1"/>
  <c r="K370" i="19"/>
  <c r="H370" i="19"/>
  <c r="L370" i="19" s="1"/>
  <c r="K428" i="19"/>
  <c r="H428" i="19"/>
  <c r="K537" i="19"/>
  <c r="H537" i="19"/>
  <c r="L537" i="19" s="1"/>
  <c r="K648" i="19"/>
  <c r="H648" i="19"/>
  <c r="I648" i="19" s="1"/>
  <c r="L694" i="19"/>
  <c r="I694" i="19"/>
  <c r="K831" i="19"/>
  <c r="H831" i="19"/>
  <c r="X53" i="19"/>
  <c r="X126" i="19" s="1"/>
  <c r="Y61" i="19"/>
  <c r="Z81" i="19"/>
  <c r="Z154" i="19" s="1"/>
  <c r="AB89" i="19"/>
  <c r="H136" i="19"/>
  <c r="I136" i="19" s="1"/>
  <c r="K136" i="19"/>
  <c r="H200" i="19"/>
  <c r="L200" i="19" s="1"/>
  <c r="K200" i="19"/>
  <c r="K245" i="19"/>
  <c r="H245" i="19"/>
  <c r="L245" i="19" s="1"/>
  <c r="H254" i="19"/>
  <c r="I254" i="19" s="1"/>
  <c r="K254" i="19"/>
  <c r="L287" i="19"/>
  <c r="M287" i="19" s="1"/>
  <c r="I287" i="19"/>
  <c r="H348" i="19"/>
  <c r="L348" i="19" s="1"/>
  <c r="K348" i="19"/>
  <c r="K354" i="19"/>
  <c r="H354" i="19"/>
  <c r="L354" i="19" s="1"/>
  <c r="N354" i="19" s="1"/>
  <c r="K524" i="19"/>
  <c r="H524" i="19"/>
  <c r="I524" i="19" s="1"/>
  <c r="H605" i="19"/>
  <c r="K605" i="19"/>
  <c r="H688" i="19"/>
  <c r="K688" i="19"/>
  <c r="K42" i="19"/>
  <c r="H45" i="19"/>
  <c r="L45" i="19" s="1"/>
  <c r="M45" i="19" s="1"/>
  <c r="H48" i="19"/>
  <c r="I48" i="19" s="1"/>
  <c r="W52" i="19"/>
  <c r="W125" i="19" s="1"/>
  <c r="Z53" i="19"/>
  <c r="Z126" i="19" s="1"/>
  <c r="W56" i="19"/>
  <c r="W129" i="19" s="1"/>
  <c r="R61" i="19"/>
  <c r="R134" i="19" s="1"/>
  <c r="Z61" i="19"/>
  <c r="Z134" i="19" s="1"/>
  <c r="R62" i="19"/>
  <c r="R135" i="19" s="1"/>
  <c r="AA65" i="19"/>
  <c r="AA138" i="19" s="1"/>
  <c r="H66" i="19"/>
  <c r="I66" i="19" s="1"/>
  <c r="AA81" i="19"/>
  <c r="AA154" i="19" s="1"/>
  <c r="AA83" i="19"/>
  <c r="AA156" i="19" s="1"/>
  <c r="AF83" i="19"/>
  <c r="AF156" i="19" s="1"/>
  <c r="U83" i="19"/>
  <c r="U156" i="19" s="1"/>
  <c r="AD89" i="19"/>
  <c r="K210" i="19"/>
  <c r="H210" i="19"/>
  <c r="I210" i="19" s="1"/>
  <c r="I215" i="19"/>
  <c r="K220" i="19"/>
  <c r="H220" i="19"/>
  <c r="I220" i="19" s="1"/>
  <c r="K266" i="19"/>
  <c r="H266" i="19"/>
  <c r="L266" i="19" s="1"/>
  <c r="K366" i="19"/>
  <c r="H366" i="19"/>
  <c r="L366" i="19" s="1"/>
  <c r="N366" i="19" s="1"/>
  <c r="K424" i="19"/>
  <c r="H424" i="19"/>
  <c r="L424" i="19" s="1"/>
  <c r="H449" i="19"/>
  <c r="K449" i="19"/>
  <c r="H510" i="19"/>
  <c r="I510" i="19" s="1"/>
  <c r="K510" i="19"/>
  <c r="K549" i="19"/>
  <c r="H549" i="19"/>
  <c r="K675" i="19"/>
  <c r="H675" i="19"/>
  <c r="L675" i="19" s="1"/>
  <c r="H935" i="19"/>
  <c r="K935" i="19"/>
  <c r="K1032" i="19"/>
  <c r="H1032" i="19"/>
  <c r="L1032" i="19" s="1"/>
  <c r="K1059" i="19"/>
  <c r="H1059" i="19"/>
  <c r="L1059" i="19" s="1"/>
  <c r="N1059" i="19" s="1"/>
  <c r="K1116" i="19"/>
  <c r="H1116" i="19"/>
  <c r="L1116" i="19" s="1"/>
  <c r="K1147" i="19"/>
  <c r="H1147" i="19"/>
  <c r="L1147" i="19" s="1"/>
  <c r="K1174" i="19"/>
  <c r="H1174" i="19"/>
  <c r="H1180" i="19"/>
  <c r="I1180" i="19" s="1"/>
  <c r="K1180" i="19"/>
  <c r="I26" i="19"/>
  <c r="I28" i="19"/>
  <c r="Y43" i="19"/>
  <c r="Y116" i="19" s="1"/>
  <c r="Z48" i="19"/>
  <c r="Z121" i="19" s="1"/>
  <c r="Z52" i="19"/>
  <c r="Z125" i="19" s="1"/>
  <c r="Z56" i="19"/>
  <c r="Z129" i="19" s="1"/>
  <c r="S61" i="19"/>
  <c r="S134" i="19" s="1"/>
  <c r="AA61" i="19"/>
  <c r="S62" i="19"/>
  <c r="S135" i="19" s="1"/>
  <c r="K64" i="19"/>
  <c r="R65" i="19"/>
  <c r="R138" i="19" s="1"/>
  <c r="AB65" i="19"/>
  <c r="AB138" i="19" s="1"/>
  <c r="AG66" i="19"/>
  <c r="AG139" i="19" s="1"/>
  <c r="H69" i="19"/>
  <c r="L69" i="19" s="1"/>
  <c r="M69" i="19" s="1"/>
  <c r="AB70" i="19"/>
  <c r="H74" i="19"/>
  <c r="H79" i="19"/>
  <c r="K79" i="19"/>
  <c r="AC81" i="19"/>
  <c r="AC154" i="19" s="1"/>
  <c r="R83" i="19"/>
  <c r="R156" i="19" s="1"/>
  <c r="K89" i="19"/>
  <c r="AD92" i="19"/>
  <c r="X92" i="19"/>
  <c r="AC93" i="19"/>
  <c r="V93" i="19"/>
  <c r="U93" i="19"/>
  <c r="T93" i="19"/>
  <c r="H98" i="19"/>
  <c r="K98" i="19"/>
  <c r="H162" i="19"/>
  <c r="L162" i="19" s="1"/>
  <c r="K162" i="19"/>
  <c r="K182" i="19"/>
  <c r="H182" i="19"/>
  <c r="I182" i="19" s="1"/>
  <c r="H251" i="19"/>
  <c r="K251" i="19"/>
  <c r="K304" i="19"/>
  <c r="H304" i="19"/>
  <c r="I304" i="19" s="1"/>
  <c r="K344" i="19"/>
  <c r="H344" i="19"/>
  <c r="I344" i="19" s="1"/>
  <c r="K361" i="19"/>
  <c r="H361" i="19"/>
  <c r="I361" i="19" s="1"/>
  <c r="K392" i="19"/>
  <c r="H392" i="19"/>
  <c r="I392" i="19" s="1"/>
  <c r="K398" i="19"/>
  <c r="H398" i="19"/>
  <c r="K531" i="19"/>
  <c r="H531" i="19"/>
  <c r="L531" i="19" s="1"/>
  <c r="N531" i="19" s="1"/>
  <c r="H546" i="19"/>
  <c r="L546" i="19" s="1"/>
  <c r="K546" i="19"/>
  <c r="K906" i="19"/>
  <c r="H906" i="19"/>
  <c r="L906" i="19" s="1"/>
  <c r="H920" i="19"/>
  <c r="K920" i="19"/>
  <c r="AG121" i="19"/>
  <c r="L126" i="19"/>
  <c r="N126" i="19" s="1"/>
  <c r="L130" i="19"/>
  <c r="N130" i="19" s="1"/>
  <c r="H587" i="19"/>
  <c r="K587" i="19"/>
  <c r="K634" i="19"/>
  <c r="H634" i="19"/>
  <c r="L634" i="19" s="1"/>
  <c r="M634" i="19" s="1"/>
  <c r="K664" i="19"/>
  <c r="H664" i="19"/>
  <c r="I664" i="19" s="1"/>
  <c r="H681" i="19"/>
  <c r="L681" i="19" s="1"/>
  <c r="K681" i="19"/>
  <c r="H760" i="19"/>
  <c r="L760" i="19" s="1"/>
  <c r="N760" i="19" s="1"/>
  <c r="K760" i="19"/>
  <c r="K837" i="19"/>
  <c r="H837" i="19"/>
  <c r="K984" i="19"/>
  <c r="H984" i="19"/>
  <c r="K1159" i="19"/>
  <c r="H1159" i="19"/>
  <c r="H1345" i="19"/>
  <c r="L1345" i="19" s="1"/>
  <c r="K1345" i="19"/>
  <c r="K1433" i="19"/>
  <c r="H1433" i="19"/>
  <c r="L1433" i="19" s="1"/>
  <c r="L1440" i="19"/>
  <c r="I1440" i="19"/>
  <c r="L1446" i="19"/>
  <c r="I1446" i="19"/>
  <c r="K1472" i="19"/>
  <c r="H1472" i="19"/>
  <c r="L1472" i="19" s="1"/>
  <c r="N1472" i="19" s="1"/>
  <c r="K1499" i="19"/>
  <c r="H1499" i="19"/>
  <c r="L1499" i="19" s="1"/>
  <c r="N1499" i="19" s="1"/>
  <c r="AG91" i="19"/>
  <c r="K103" i="19"/>
  <c r="H106" i="19"/>
  <c r="L106" i="19" s="1"/>
  <c r="K115" i="19"/>
  <c r="K116" i="19"/>
  <c r="U121" i="19"/>
  <c r="H124" i="19"/>
  <c r="H129" i="19"/>
  <c r="I129" i="19" s="1"/>
  <c r="H134" i="19"/>
  <c r="L134" i="19" s="1"/>
  <c r="H161" i="19"/>
  <c r="H172" i="19"/>
  <c r="I172" i="19" s="1"/>
  <c r="H190" i="19"/>
  <c r="I190" i="19" s="1"/>
  <c r="H197" i="19"/>
  <c r="L197" i="19" s="1"/>
  <c r="N197" i="19" s="1"/>
  <c r="H208" i="19"/>
  <c r="I208" i="19" s="1"/>
  <c r="I233" i="19"/>
  <c r="H249" i="19"/>
  <c r="H280" i="19"/>
  <c r="I280" i="19" s="1"/>
  <c r="H291" i="19"/>
  <c r="L291" i="19" s="1"/>
  <c r="H294" i="19"/>
  <c r="L294" i="19" s="1"/>
  <c r="H301" i="19"/>
  <c r="L301" i="19" s="1"/>
  <c r="K322" i="19"/>
  <c r="H332" i="19"/>
  <c r="I332" i="19" s="1"/>
  <c r="K335" i="19"/>
  <c r="H382" i="19"/>
  <c r="I382" i="19" s="1"/>
  <c r="H388" i="19"/>
  <c r="L388" i="19" s="1"/>
  <c r="K395" i="19"/>
  <c r="H410" i="19"/>
  <c r="H434" i="19"/>
  <c r="H447" i="19"/>
  <c r="I447" i="19" s="1"/>
  <c r="H480" i="19"/>
  <c r="L480" i="19" s="1"/>
  <c r="N480" i="19" s="1"/>
  <c r="H488" i="19"/>
  <c r="I488" i="19" s="1"/>
  <c r="H497" i="19"/>
  <c r="I497" i="19" s="1"/>
  <c r="H516" i="19"/>
  <c r="L516" i="19" s="1"/>
  <c r="H534" i="19"/>
  <c r="L534" i="19" s="1"/>
  <c r="H555" i="19"/>
  <c r="L555" i="19" s="1"/>
  <c r="H566" i="19"/>
  <c r="I566" i="19" s="1"/>
  <c r="K569" i="19"/>
  <c r="H584" i="19"/>
  <c r="I584" i="19" s="1"/>
  <c r="K619" i="19"/>
  <c r="K661" i="19"/>
  <c r="K669" i="19"/>
  <c r="H669" i="19"/>
  <c r="I669" i="19" s="1"/>
  <c r="N706" i="19"/>
  <c r="M706" i="19"/>
  <c r="I739" i="19"/>
  <c r="L739" i="19"/>
  <c r="M739" i="19" s="1"/>
  <c r="I752" i="19"/>
  <c r="L752" i="19"/>
  <c r="M752" i="19" s="1"/>
  <c r="H962" i="19"/>
  <c r="L962" i="19" s="1"/>
  <c r="K962" i="19"/>
  <c r="K1023" i="19"/>
  <c r="H1023" i="19"/>
  <c r="L1023" i="19" s="1"/>
  <c r="M1023" i="19" s="1"/>
  <c r="K1050" i="19"/>
  <c r="H1050" i="19"/>
  <c r="I1050" i="19" s="1"/>
  <c r="K1373" i="19"/>
  <c r="H1373" i="19"/>
  <c r="I1373" i="19" s="1"/>
  <c r="K1388" i="19"/>
  <c r="H1388" i="19"/>
  <c r="L1388" i="19" s="1"/>
  <c r="K1421" i="19"/>
  <c r="H1421" i="19"/>
  <c r="L1421" i="19" s="1"/>
  <c r="AB75" i="19"/>
  <c r="R91" i="19"/>
  <c r="I97" i="19"/>
  <c r="K110" i="19"/>
  <c r="L116" i="19"/>
  <c r="N116" i="19" s="1"/>
  <c r="K118" i="19"/>
  <c r="I176" i="19"/>
  <c r="H183" i="19"/>
  <c r="I183" i="19" s="1"/>
  <c r="K187" i="19"/>
  <c r="H194" i="19"/>
  <c r="L194" i="19" s="1"/>
  <c r="N194" i="19" s="1"/>
  <c r="H204" i="19"/>
  <c r="L204" i="19" s="1"/>
  <c r="K211" i="19"/>
  <c r="H214" i="19"/>
  <c r="I214" i="19" s="1"/>
  <c r="H223" i="19"/>
  <c r="I223" i="19" s="1"/>
  <c r="H226" i="19"/>
  <c r="H237" i="19"/>
  <c r="I237" i="19" s="1"/>
  <c r="H240" i="19"/>
  <c r="L240" i="19" s="1"/>
  <c r="I260" i="19"/>
  <c r="H277" i="19"/>
  <c r="I277" i="19" s="1"/>
  <c r="K284" i="19"/>
  <c r="L298" i="19"/>
  <c r="K308" i="19"/>
  <c r="H313" i="19"/>
  <c r="I313" i="19" s="1"/>
  <c r="H317" i="19"/>
  <c r="L317" i="19" s="1"/>
  <c r="H320" i="19"/>
  <c r="H326" i="19"/>
  <c r="I326" i="19" s="1"/>
  <c r="K341" i="19"/>
  <c r="K355" i="19"/>
  <c r="K377" i="19"/>
  <c r="H380" i="19"/>
  <c r="I380" i="19" s="1"/>
  <c r="H386" i="19"/>
  <c r="L395" i="19"/>
  <c r="N395" i="19" s="1"/>
  <c r="I408" i="19"/>
  <c r="H412" i="19"/>
  <c r="L412" i="19" s="1"/>
  <c r="H416" i="19"/>
  <c r="I416" i="19" s="1"/>
  <c r="H423" i="19"/>
  <c r="H441" i="19"/>
  <c r="L441" i="19" s="1"/>
  <c r="N441" i="19" s="1"/>
  <c r="H500" i="19"/>
  <c r="I500" i="19" s="1"/>
  <c r="K503" i="19"/>
  <c r="K507" i="19"/>
  <c r="H511" i="19"/>
  <c r="L511" i="19" s="1"/>
  <c r="K525" i="19"/>
  <c r="K543" i="19"/>
  <c r="L569" i="19"/>
  <c r="N569" i="19" s="1"/>
  <c r="H573" i="19"/>
  <c r="I573" i="19" s="1"/>
  <c r="H591" i="19"/>
  <c r="I591" i="19" s="1"/>
  <c r="K600" i="19"/>
  <c r="H603" i="19"/>
  <c r="K606" i="19"/>
  <c r="H606" i="19"/>
  <c r="L606" i="19" s="1"/>
  <c r="N606" i="19" s="1"/>
  <c r="H623" i="19"/>
  <c r="L623" i="19" s="1"/>
  <c r="K632" i="19"/>
  <c r="H632" i="19"/>
  <c r="L632" i="19" s="1"/>
  <c r="K677" i="19"/>
  <c r="H677" i="19"/>
  <c r="L677" i="19" s="1"/>
  <c r="K701" i="19"/>
  <c r="K706" i="19"/>
  <c r="L715" i="19"/>
  <c r="M715" i="19" s="1"/>
  <c r="I715" i="19"/>
  <c r="K762" i="19"/>
  <c r="H762" i="19"/>
  <c r="L762" i="19" s="1"/>
  <c r="N762" i="19" s="1"/>
  <c r="H806" i="19"/>
  <c r="K806" i="19"/>
  <c r="H923" i="19"/>
  <c r="I923" i="19" s="1"/>
  <c r="K923" i="19"/>
  <c r="K1177" i="19"/>
  <c r="H1177" i="19"/>
  <c r="K1400" i="19"/>
  <c r="H1400" i="19"/>
  <c r="L1400" i="19" s="1"/>
  <c r="K1463" i="19"/>
  <c r="H1463" i="19"/>
  <c r="L1463" i="19" s="1"/>
  <c r="M1463" i="19" s="1"/>
  <c r="K1490" i="19"/>
  <c r="H1490" i="19"/>
  <c r="L1490" i="19" s="1"/>
  <c r="H80" i="19"/>
  <c r="H82" i="19"/>
  <c r="L82" i="19" s="1"/>
  <c r="S91" i="19"/>
  <c r="H94" i="19"/>
  <c r="L94" i="19" s="1"/>
  <c r="M94" i="19" s="1"/>
  <c r="K97" i="19"/>
  <c r="H100" i="19"/>
  <c r="L118" i="19"/>
  <c r="N118" i="19" s="1"/>
  <c r="L120" i="19"/>
  <c r="N120" i="19" s="1"/>
  <c r="L122" i="19"/>
  <c r="M122" i="19" s="1"/>
  <c r="H142" i="19"/>
  <c r="I142" i="19" s="1"/>
  <c r="H153" i="19"/>
  <c r="I153" i="19" s="1"/>
  <c r="L187" i="19"/>
  <c r="N187" i="19" s="1"/>
  <c r="L211" i="19"/>
  <c r="N211" i="19" s="1"/>
  <c r="H221" i="19"/>
  <c r="I221" i="19" s="1"/>
  <c r="K244" i="19"/>
  <c r="H264" i="19"/>
  <c r="L264" i="19" s="1"/>
  <c r="H274" i="19"/>
  <c r="L274" i="19" s="1"/>
  <c r="H323" i="19"/>
  <c r="L323" i="19" s="1"/>
  <c r="H345" i="19"/>
  <c r="L345" i="19" s="1"/>
  <c r="H347" i="19"/>
  <c r="L347" i="19" s="1"/>
  <c r="K350" i="19"/>
  <c r="H353" i="19"/>
  <c r="I353" i="19" s="1"/>
  <c r="H362" i="19"/>
  <c r="I362" i="19" s="1"/>
  <c r="K365" i="19"/>
  <c r="K372" i="19"/>
  <c r="H393" i="19"/>
  <c r="L393" i="19" s="1"/>
  <c r="N393" i="19" s="1"/>
  <c r="H406" i="19"/>
  <c r="L406" i="19" s="1"/>
  <c r="K408" i="19"/>
  <c r="H420" i="19"/>
  <c r="L420" i="19" s="1"/>
  <c r="N420" i="19" s="1"/>
  <c r="K426" i="19"/>
  <c r="H435" i="19"/>
  <c r="L435" i="19" s="1"/>
  <c r="K437" i="19"/>
  <c r="H454" i="19"/>
  <c r="L454" i="19" s="1"/>
  <c r="H458" i="19"/>
  <c r="I458" i="19" s="1"/>
  <c r="L461" i="19"/>
  <c r="N461" i="19" s="1"/>
  <c r="L467" i="19"/>
  <c r="H475" i="19"/>
  <c r="L475" i="19" s="1"/>
  <c r="K485" i="19"/>
  <c r="K489" i="19"/>
  <c r="H552" i="19"/>
  <c r="L552" i="19" s="1"/>
  <c r="N552" i="19" s="1"/>
  <c r="H578" i="19"/>
  <c r="I578" i="19" s="1"/>
  <c r="K582" i="19"/>
  <c r="H585" i="19"/>
  <c r="H588" i="19"/>
  <c r="L588" i="19" s="1"/>
  <c r="N588" i="19" s="1"/>
  <c r="K611" i="19"/>
  <c r="H656" i="19"/>
  <c r="L656" i="19" s="1"/>
  <c r="N656" i="19" s="1"/>
  <c r="H670" i="19"/>
  <c r="I670" i="19" s="1"/>
  <c r="I697" i="19"/>
  <c r="K711" i="19"/>
  <c r="H711" i="19"/>
  <c r="L711" i="19" s="1"/>
  <c r="M711" i="19" s="1"/>
  <c r="H753" i="19"/>
  <c r="L753" i="19" s="1"/>
  <c r="M753" i="19" s="1"/>
  <c r="K768" i="19"/>
  <c r="H768" i="19"/>
  <c r="L768" i="19" s="1"/>
  <c r="K807" i="19"/>
  <c r="H807" i="19"/>
  <c r="I807" i="19" s="1"/>
  <c r="K834" i="19"/>
  <c r="H834" i="19"/>
  <c r="I845" i="19"/>
  <c r="L845" i="19"/>
  <c r="N845" i="19" s="1"/>
  <c r="K864" i="19"/>
  <c r="H864" i="19"/>
  <c r="K870" i="19"/>
  <c r="H870" i="19"/>
  <c r="I870" i="19" s="1"/>
  <c r="K1014" i="19"/>
  <c r="H1014" i="19"/>
  <c r="L1014" i="19" s="1"/>
  <c r="K1041" i="19"/>
  <c r="H1041" i="19"/>
  <c r="L1041" i="19" s="1"/>
  <c r="N1041" i="19" s="1"/>
  <c r="H1443" i="19"/>
  <c r="K1443" i="19"/>
  <c r="L1449" i="19"/>
  <c r="I1449" i="19"/>
  <c r="I1522" i="19"/>
  <c r="L1522" i="19"/>
  <c r="M1522" i="19" s="1"/>
  <c r="Z135" i="19"/>
  <c r="M168" i="19"/>
  <c r="K281" i="19"/>
  <c r="H299" i="19"/>
  <c r="L299" i="19" s="1"/>
  <c r="K314" i="19"/>
  <c r="K360" i="19"/>
  <c r="L365" i="19"/>
  <c r="K383" i="19"/>
  <c r="H404" i="19"/>
  <c r="L413" i="19"/>
  <c r="N413" i="19" s="1"/>
  <c r="K479" i="19"/>
  <c r="H512" i="19"/>
  <c r="I512" i="19" s="1"/>
  <c r="K515" i="19"/>
  <c r="H530" i="19"/>
  <c r="I530" i="19" s="1"/>
  <c r="H674" i="19"/>
  <c r="K674" i="19"/>
  <c r="K679" i="19"/>
  <c r="H679" i="19"/>
  <c r="K687" i="19"/>
  <c r="H687" i="19"/>
  <c r="L687" i="19" s="1"/>
  <c r="L716" i="19"/>
  <c r="M716" i="19" s="1"/>
  <c r="K759" i="19"/>
  <c r="H759" i="19"/>
  <c r="H824" i="19"/>
  <c r="K824" i="19"/>
  <c r="H1121" i="19"/>
  <c r="I1121" i="19" s="1"/>
  <c r="K1121" i="19"/>
  <c r="K1168" i="19"/>
  <c r="H1168" i="19"/>
  <c r="I1168" i="19" s="1"/>
  <c r="K1184" i="19"/>
  <c r="H1184" i="19"/>
  <c r="M1240" i="19"/>
  <c r="H1431" i="19"/>
  <c r="K1431" i="19"/>
  <c r="K1481" i="19"/>
  <c r="H1481" i="19"/>
  <c r="L1481" i="19" s="1"/>
  <c r="N1481" i="19" s="1"/>
  <c r="K1508" i="19"/>
  <c r="H1508" i="19"/>
  <c r="L1508" i="19" s="1"/>
  <c r="M1508" i="19" s="1"/>
  <c r="M718" i="19"/>
  <c r="K1336" i="19"/>
  <c r="N1428" i="19"/>
  <c r="L881" i="19"/>
  <c r="M881" i="19" s="1"/>
  <c r="H897" i="19"/>
  <c r="H900" i="19"/>
  <c r="K908" i="19"/>
  <c r="K911" i="19"/>
  <c r="H921" i="19"/>
  <c r="I921" i="19" s="1"/>
  <c r="H933" i="19"/>
  <c r="H960" i="19"/>
  <c r="L960" i="19" s="1"/>
  <c r="M960" i="19" s="1"/>
  <c r="H1002" i="19"/>
  <c r="L1002" i="19" s="1"/>
  <c r="N1002" i="19" s="1"/>
  <c r="K1091" i="19"/>
  <c r="H1129" i="19"/>
  <c r="L1129" i="19" s="1"/>
  <c r="N1129" i="19" s="1"/>
  <c r="H1153" i="19"/>
  <c r="H1157" i="19"/>
  <c r="L1157" i="19" s="1"/>
  <c r="N1157" i="19" s="1"/>
  <c r="H1172" i="19"/>
  <c r="L1172" i="19" s="1"/>
  <c r="N1172" i="19" s="1"/>
  <c r="H1175" i="19"/>
  <c r="I1175" i="19" s="1"/>
  <c r="H1178" i="19"/>
  <c r="L1178" i="19" s="1"/>
  <c r="N1178" i="19" s="1"/>
  <c r="H1204" i="19"/>
  <c r="L1204" i="19" s="1"/>
  <c r="H1208" i="19"/>
  <c r="H1210" i="19"/>
  <c r="I1215" i="19"/>
  <c r="H1222" i="19"/>
  <c r="L1222" i="19" s="1"/>
  <c r="N1230" i="19"/>
  <c r="N1239" i="19"/>
  <c r="H1246" i="19"/>
  <c r="L1246" i="19" s="1"/>
  <c r="H1267" i="19"/>
  <c r="L1267" i="19" s="1"/>
  <c r="H1270" i="19"/>
  <c r="H1309" i="19"/>
  <c r="I1309" i="19" s="1"/>
  <c r="H1331" i="19"/>
  <c r="I1331" i="19" s="1"/>
  <c r="H1337" i="19"/>
  <c r="L1337" i="19" s="1"/>
  <c r="H1355" i="19"/>
  <c r="I1355" i="19" s="1"/>
  <c r="H1375" i="19"/>
  <c r="L1375" i="19" s="1"/>
  <c r="I1399" i="19"/>
  <c r="I1411" i="19"/>
  <c r="K1419" i="19"/>
  <c r="I1422" i="19"/>
  <c r="H1424" i="19"/>
  <c r="H1427" i="19"/>
  <c r="L1427" i="19" s="1"/>
  <c r="N1427" i="19" s="1"/>
  <c r="I1437" i="19"/>
  <c r="H1439" i="19"/>
  <c r="H1441" i="19"/>
  <c r="I1441" i="19" s="1"/>
  <c r="H1447" i="19"/>
  <c r="I1447" i="19" s="1"/>
  <c r="H1450" i="19"/>
  <c r="L1450" i="19" s="1"/>
  <c r="K1455" i="19"/>
  <c r="L1528" i="19"/>
  <c r="N1528" i="19" s="1"/>
  <c r="K1537" i="19"/>
  <c r="H668" i="19"/>
  <c r="L668" i="19" s="1"/>
  <c r="H673" i="19"/>
  <c r="I673" i="19" s="1"/>
  <c r="H676" i="19"/>
  <c r="L676" i="19" s="1"/>
  <c r="K683" i="19"/>
  <c r="I721" i="19"/>
  <c r="H731" i="19"/>
  <c r="L731" i="19" s="1"/>
  <c r="L751" i="19"/>
  <c r="M751" i="19" s="1"/>
  <c r="M754" i="19"/>
  <c r="K758" i="19"/>
  <c r="H765" i="19"/>
  <c r="L765" i="19" s="1"/>
  <c r="H810" i="19"/>
  <c r="I810" i="19" s="1"/>
  <c r="K836" i="19"/>
  <c r="H852" i="19"/>
  <c r="K860" i="19"/>
  <c r="L869" i="19"/>
  <c r="M869" i="19" s="1"/>
  <c r="H894" i="19"/>
  <c r="L894" i="19" s="1"/>
  <c r="L905" i="19"/>
  <c r="M905" i="19" s="1"/>
  <c r="H915" i="19"/>
  <c r="H930" i="19"/>
  <c r="K956" i="19"/>
  <c r="H1008" i="19"/>
  <c r="L1008" i="19" s="1"/>
  <c r="H1017" i="19"/>
  <c r="L1017" i="19" s="1"/>
  <c r="N1017" i="19" s="1"/>
  <c r="H1026" i="19"/>
  <c r="I1026" i="19" s="1"/>
  <c r="H1035" i="19"/>
  <c r="H1044" i="19"/>
  <c r="L1044" i="19" s="1"/>
  <c r="H1053" i="19"/>
  <c r="L1053" i="19" s="1"/>
  <c r="N1053" i="19" s="1"/>
  <c r="H1062" i="19"/>
  <c r="L1062" i="19" s="1"/>
  <c r="K1067" i="19"/>
  <c r="H1110" i="19"/>
  <c r="L1110" i="19" s="1"/>
  <c r="K1115" i="19"/>
  <c r="H1187" i="19"/>
  <c r="L1187" i="19" s="1"/>
  <c r="K1201" i="19"/>
  <c r="H1212" i="19"/>
  <c r="L1212" i="19" s="1"/>
  <c r="M1215" i="19"/>
  <c r="H1219" i="19"/>
  <c r="L1219" i="19" s="1"/>
  <c r="H1243" i="19"/>
  <c r="H1276" i="19"/>
  <c r="L1276" i="19" s="1"/>
  <c r="H1279" i="19"/>
  <c r="L1279" i="19" s="1"/>
  <c r="H1315" i="19"/>
  <c r="I1315" i="19" s="1"/>
  <c r="H1318" i="19"/>
  <c r="L1318" i="19" s="1"/>
  <c r="N1318" i="19" s="1"/>
  <c r="H1391" i="19"/>
  <c r="I1391" i="19" s="1"/>
  <c r="K1399" i="19"/>
  <c r="H1403" i="19"/>
  <c r="L1403" i="19" s="1"/>
  <c r="K1422" i="19"/>
  <c r="H1432" i="19"/>
  <c r="I1432" i="19" s="1"/>
  <c r="K1437" i="19"/>
  <c r="H1445" i="19"/>
  <c r="L1445" i="19" s="1"/>
  <c r="M1445" i="19" s="1"/>
  <c r="H1466" i="19"/>
  <c r="L1466" i="19" s="1"/>
  <c r="N1466" i="19" s="1"/>
  <c r="H1475" i="19"/>
  <c r="L1475" i="19" s="1"/>
  <c r="N1475" i="19" s="1"/>
  <c r="H1484" i="19"/>
  <c r="L1484" i="19" s="1"/>
  <c r="M1484" i="19" s="1"/>
  <c r="H1493" i="19"/>
  <c r="L1493" i="19" s="1"/>
  <c r="M1493" i="19" s="1"/>
  <c r="H1502" i="19"/>
  <c r="L1502" i="19" s="1"/>
  <c r="M1502" i="19" s="1"/>
  <c r="K1525" i="19"/>
  <c r="I184" i="19"/>
  <c r="L184" i="19"/>
  <c r="N184" i="19" s="1"/>
  <c r="I196" i="19"/>
  <c r="L196" i="19"/>
  <c r="L224" i="19"/>
  <c r="I224" i="19"/>
  <c r="L13" i="19"/>
  <c r="I13" i="19"/>
  <c r="AS15" i="19"/>
  <c r="AR15" i="19"/>
  <c r="AT15" i="19" s="1"/>
  <c r="Z64" i="19"/>
  <c r="Z137" i="19" s="1"/>
  <c r="K325" i="19"/>
  <c r="H325" i="19"/>
  <c r="H16" i="19"/>
  <c r="L16" i="19" s="1"/>
  <c r="N16" i="19" s="1"/>
  <c r="H20" i="19"/>
  <c r="H27" i="19"/>
  <c r="K28" i="19"/>
  <c r="L42" i="19"/>
  <c r="M42" i="19" s="1"/>
  <c r="H44" i="19"/>
  <c r="I44" i="19" s="1"/>
  <c r="I45" i="19"/>
  <c r="W45" i="19"/>
  <c r="W118" i="19" s="1"/>
  <c r="R46" i="19"/>
  <c r="Y46" i="19"/>
  <c r="Y119" i="19" s="1"/>
  <c r="AF46" i="19"/>
  <c r="AF119" i="19" s="1"/>
  <c r="S47" i="19"/>
  <c r="S120" i="19" s="1"/>
  <c r="H49" i="19"/>
  <c r="L49" i="19" s="1"/>
  <c r="AG52" i="19"/>
  <c r="AG125" i="19" s="1"/>
  <c r="AD55" i="19"/>
  <c r="AD128" i="19" s="1"/>
  <c r="K60" i="19"/>
  <c r="T62" i="19"/>
  <c r="T135" i="19" s="1"/>
  <c r="AD62" i="19"/>
  <c r="AD135" i="19" s="1"/>
  <c r="R63" i="19"/>
  <c r="AD63" i="19"/>
  <c r="AD136" i="19" s="1"/>
  <c r="R64" i="19"/>
  <c r="R137" i="19" s="1"/>
  <c r="AA64" i="19"/>
  <c r="L65" i="19"/>
  <c r="N65" i="19" s="1"/>
  <c r="T66" i="19"/>
  <c r="T139" i="19" s="1"/>
  <c r="AA66" i="19"/>
  <c r="AA139" i="19" s="1"/>
  <c r="AB74" i="19"/>
  <c r="AB147" i="19" s="1"/>
  <c r="U80" i="19"/>
  <c r="AG80" i="19"/>
  <c r="AG153" i="19" s="1"/>
  <c r="U82" i="19"/>
  <c r="U155" i="19" s="1"/>
  <c r="W83" i="19"/>
  <c r="W156" i="19" s="1"/>
  <c r="X88" i="19"/>
  <c r="X89" i="19"/>
  <c r="AE89" i="19"/>
  <c r="R90" i="19"/>
  <c r="AG90" i="19"/>
  <c r="T91" i="19"/>
  <c r="AA91" i="19"/>
  <c r="AA92" i="19"/>
  <c r="X93" i="19"/>
  <c r="AE93" i="19"/>
  <c r="H96" i="19"/>
  <c r="I96" i="19" s="1"/>
  <c r="K111" i="19"/>
  <c r="K123" i="19"/>
  <c r="H132" i="19"/>
  <c r="I132" i="19" s="1"/>
  <c r="I140" i="19"/>
  <c r="H145" i="19"/>
  <c r="K151" i="19"/>
  <c r="H160" i="19"/>
  <c r="K164" i="19"/>
  <c r="L166" i="19"/>
  <c r="N166" i="19" s="1"/>
  <c r="K173" i="19"/>
  <c r="K176" i="19"/>
  <c r="H185" i="19"/>
  <c r="L185" i="19" s="1"/>
  <c r="H192" i="19"/>
  <c r="L192" i="19" s="1"/>
  <c r="H199" i="19"/>
  <c r="H206" i="19"/>
  <c r="H212" i="19"/>
  <c r="L212" i="19" s="1"/>
  <c r="H218" i="19"/>
  <c r="L218" i="19" s="1"/>
  <c r="K228" i="19"/>
  <c r="H228" i="19"/>
  <c r="L228" i="19" s="1"/>
  <c r="K231" i="19"/>
  <c r="H231" i="19"/>
  <c r="I231" i="19" s="1"/>
  <c r="K233" i="19"/>
  <c r="K238" i="19"/>
  <c r="I242" i="19"/>
  <c r="I250" i="19"/>
  <c r="L250" i="19"/>
  <c r="N250" i="19" s="1"/>
  <c r="K255" i="19"/>
  <c r="H255" i="19"/>
  <c r="L255" i="19" s="1"/>
  <c r="K258" i="19"/>
  <c r="H258" i="19"/>
  <c r="L258" i="19" s="1"/>
  <c r="K260" i="19"/>
  <c r="K265" i="19"/>
  <c r="K282" i="19"/>
  <c r="H282" i="19"/>
  <c r="K285" i="19"/>
  <c r="H285" i="19"/>
  <c r="L285" i="19" s="1"/>
  <c r="K287" i="19"/>
  <c r="K292" i="19"/>
  <c r="I296" i="19"/>
  <c r="K309" i="19"/>
  <c r="H309" i="19"/>
  <c r="I309" i="19" s="1"/>
  <c r="L322" i="19"/>
  <c r="N322" i="19" s="1"/>
  <c r="K349" i="19"/>
  <c r="H349" i="19"/>
  <c r="I349" i="19" s="1"/>
  <c r="H390" i="19"/>
  <c r="K390" i="19"/>
  <c r="H401" i="19"/>
  <c r="K401" i="19"/>
  <c r="K431" i="19"/>
  <c r="H440" i="19"/>
  <c r="K474" i="19"/>
  <c r="H474" i="19"/>
  <c r="I474" i="19" s="1"/>
  <c r="H527" i="19"/>
  <c r="K527" i="19"/>
  <c r="H545" i="19"/>
  <c r="K545" i="19"/>
  <c r="H651" i="19"/>
  <c r="I651" i="19" s="1"/>
  <c r="K651" i="19"/>
  <c r="AE46" i="19"/>
  <c r="AE119" i="19" s="1"/>
  <c r="I247" i="19"/>
  <c r="L247" i="19"/>
  <c r="M247" i="19" s="1"/>
  <c r="N271" i="19"/>
  <c r="M271" i="19"/>
  <c r="K338" i="19"/>
  <c r="H338" i="19"/>
  <c r="I338" i="19" s="1"/>
  <c r="K451" i="19"/>
  <c r="H451" i="19"/>
  <c r="L451" i="19" s="1"/>
  <c r="K556" i="19"/>
  <c r="H556" i="19"/>
  <c r="L556" i="19" s="1"/>
  <c r="H1281" i="19"/>
  <c r="L1281" i="19" s="1"/>
  <c r="M1281" i="19" s="1"/>
  <c r="K1281" i="19"/>
  <c r="H1534" i="19"/>
  <c r="K1534" i="19"/>
  <c r="H21" i="19"/>
  <c r="L21" i="19" s="1"/>
  <c r="N21" i="19" s="1"/>
  <c r="K23" i="19"/>
  <c r="H31" i="19"/>
  <c r="K34" i="19"/>
  <c r="H40" i="19"/>
  <c r="I40" i="19" s="1"/>
  <c r="V43" i="19"/>
  <c r="V116" i="19" s="1"/>
  <c r="X44" i="19"/>
  <c r="X117" i="19" s="1"/>
  <c r="AE44" i="19"/>
  <c r="AE117" i="19" s="1"/>
  <c r="Y45" i="19"/>
  <c r="Y118" i="19" s="1"/>
  <c r="S46" i="19"/>
  <c r="S119" i="19" s="1"/>
  <c r="Z46" i="19"/>
  <c r="Z119" i="19" s="1"/>
  <c r="AG46" i="19"/>
  <c r="AG119" i="19" s="1"/>
  <c r="V47" i="19"/>
  <c r="V48" i="19"/>
  <c r="V121" i="19" s="1"/>
  <c r="AD48" i="19"/>
  <c r="AD121" i="19" s="1"/>
  <c r="T52" i="19"/>
  <c r="T125" i="19" s="1"/>
  <c r="AF55" i="19"/>
  <c r="AF128" i="19" s="1"/>
  <c r="L60" i="19"/>
  <c r="M60" i="19" s="1"/>
  <c r="X61" i="19"/>
  <c r="X134" i="19" s="1"/>
  <c r="AE61" i="19"/>
  <c r="AE134" i="19" s="1"/>
  <c r="U62" i="19"/>
  <c r="U135" i="19" s="1"/>
  <c r="AE62" i="19"/>
  <c r="AE135" i="19" s="1"/>
  <c r="U63" i="19"/>
  <c r="U136" i="19" s="1"/>
  <c r="AG63" i="19"/>
  <c r="AG136" i="19" s="1"/>
  <c r="S64" i="19"/>
  <c r="S137" i="19" s="1"/>
  <c r="AB64" i="19"/>
  <c r="AB137" i="19" s="1"/>
  <c r="U66" i="19"/>
  <c r="U139" i="19" s="1"/>
  <c r="AB66" i="19"/>
  <c r="AB139" i="19" s="1"/>
  <c r="W70" i="19"/>
  <c r="W143" i="19" s="1"/>
  <c r="AG70" i="19"/>
  <c r="AG143" i="19" s="1"/>
  <c r="AE72" i="19"/>
  <c r="AE145" i="19" s="1"/>
  <c r="Z75" i="19"/>
  <c r="Z148" i="19" s="1"/>
  <c r="H77" i="19"/>
  <c r="AA79" i="19"/>
  <c r="AA152" i="19" s="1"/>
  <c r="V80" i="19"/>
  <c r="V153" i="19" s="1"/>
  <c r="W81" i="19"/>
  <c r="W154" i="19" s="1"/>
  <c r="AF81" i="19"/>
  <c r="AF154" i="19" s="1"/>
  <c r="V82" i="19"/>
  <c r="V155" i="19" s="1"/>
  <c r="Y83" i="19"/>
  <c r="Y156" i="19" s="1"/>
  <c r="T84" i="19"/>
  <c r="T157" i="19" s="1"/>
  <c r="L87" i="19"/>
  <c r="M87" i="19" s="1"/>
  <c r="H88" i="19"/>
  <c r="AB88" i="19"/>
  <c r="R89" i="19"/>
  <c r="Y89" i="19"/>
  <c r="AF89" i="19"/>
  <c r="V90" i="19"/>
  <c r="U91" i="19"/>
  <c r="AB91" i="19"/>
  <c r="R93" i="19"/>
  <c r="Y93" i="19"/>
  <c r="AF93" i="19"/>
  <c r="H99" i="19"/>
  <c r="I99" i="19" s="1"/>
  <c r="H144" i="19"/>
  <c r="K144" i="19"/>
  <c r="L214" i="19"/>
  <c r="N214" i="19" s="1"/>
  <c r="L238" i="19"/>
  <c r="N238" i="19" s="1"/>
  <c r="I253" i="19"/>
  <c r="L253" i="19"/>
  <c r="L265" i="19"/>
  <c r="N265" i="19" s="1"/>
  <c r="L292" i="19"/>
  <c r="N292" i="19" s="1"/>
  <c r="K310" i="19"/>
  <c r="H310" i="19"/>
  <c r="K316" i="19"/>
  <c r="H316" i="19"/>
  <c r="K369" i="19"/>
  <c r="H369" i="19"/>
  <c r="H373" i="19"/>
  <c r="I373" i="19" s="1"/>
  <c r="K373" i="19"/>
  <c r="L381" i="19"/>
  <c r="N381" i="19" s="1"/>
  <c r="I381" i="19"/>
  <c r="I407" i="19"/>
  <c r="L407" i="19"/>
  <c r="N407" i="19" s="1"/>
  <c r="I411" i="19"/>
  <c r="K414" i="19"/>
  <c r="H414" i="19"/>
  <c r="H444" i="19"/>
  <c r="K444" i="19"/>
  <c r="H455" i="19"/>
  <c r="K455" i="19"/>
  <c r="I464" i="19"/>
  <c r="L464" i="19"/>
  <c r="N464" i="19" s="1"/>
  <c r="K554" i="19"/>
  <c r="H554" i="19"/>
  <c r="K574" i="19"/>
  <c r="H574" i="19"/>
  <c r="I574" i="19" s="1"/>
  <c r="M625" i="19"/>
  <c r="K201" i="19"/>
  <c r="H201" i="19"/>
  <c r="L201" i="19" s="1"/>
  <c r="I386" i="19"/>
  <c r="L386" i="19"/>
  <c r="N386" i="19" s="1"/>
  <c r="K425" i="19"/>
  <c r="H425" i="19"/>
  <c r="I431" i="19"/>
  <c r="L431" i="19"/>
  <c r="N431" i="19" s="1"/>
  <c r="I446" i="19"/>
  <c r="L446" i="19"/>
  <c r="M446" i="19" s="1"/>
  <c r="I477" i="19"/>
  <c r="H504" i="19"/>
  <c r="K504" i="19"/>
  <c r="L567" i="19"/>
  <c r="N567" i="19" s="1"/>
  <c r="I567" i="19"/>
  <c r="K1312" i="19"/>
  <c r="H1312" i="19"/>
  <c r="L1312" i="19" s="1"/>
  <c r="AE45" i="19"/>
  <c r="AE118" i="19" s="1"/>
  <c r="T46" i="19"/>
  <c r="AA46" i="19"/>
  <c r="AA119" i="19" s="1"/>
  <c r="W47" i="19"/>
  <c r="W120" i="19" s="1"/>
  <c r="X48" i="19"/>
  <c r="X121" i="19" s="1"/>
  <c r="AE48" i="19"/>
  <c r="AE121" i="19" s="1"/>
  <c r="U52" i="19"/>
  <c r="U125" i="19" s="1"/>
  <c r="X62" i="19"/>
  <c r="AF62" i="19"/>
  <c r="AF135" i="19" s="1"/>
  <c r="V63" i="19"/>
  <c r="V136" i="19" s="1"/>
  <c r="T64" i="19"/>
  <c r="T137" i="19" s="1"/>
  <c r="AF64" i="19"/>
  <c r="AF137" i="19" s="1"/>
  <c r="V66" i="19"/>
  <c r="V139" i="19" s="1"/>
  <c r="AD66" i="19"/>
  <c r="Z80" i="19"/>
  <c r="Z153" i="19" s="1"/>
  <c r="Y81" i="19"/>
  <c r="Y154" i="19" s="1"/>
  <c r="AC83" i="19"/>
  <c r="AC156" i="19" s="1"/>
  <c r="W84" i="19"/>
  <c r="W157" i="19" s="1"/>
  <c r="S89" i="19"/>
  <c r="Z89" i="19"/>
  <c r="AG89" i="19"/>
  <c r="W90" i="19"/>
  <c r="V91" i="19"/>
  <c r="AD91" i="19"/>
  <c r="S93" i="19"/>
  <c r="Z93" i="19"/>
  <c r="AG93" i="19"/>
  <c r="I106" i="19"/>
  <c r="H121" i="19"/>
  <c r="I121" i="19" s="1"/>
  <c r="K122" i="19"/>
  <c r="H154" i="19"/>
  <c r="I154" i="19" s="1"/>
  <c r="H159" i="19"/>
  <c r="H167" i="19"/>
  <c r="H188" i="19"/>
  <c r="L188" i="19" s="1"/>
  <c r="N188" i="19" s="1"/>
  <c r="K193" i="19"/>
  <c r="K217" i="19"/>
  <c r="H219" i="19"/>
  <c r="L219" i="19" s="1"/>
  <c r="H229" i="19"/>
  <c r="H232" i="19"/>
  <c r="K241" i="19"/>
  <c r="H248" i="19"/>
  <c r="L248" i="19" s="1"/>
  <c r="H256" i="19"/>
  <c r="H259" i="19"/>
  <c r="K268" i="19"/>
  <c r="H275" i="19"/>
  <c r="L275" i="19" s="1"/>
  <c r="H283" i="19"/>
  <c r="H286" i="19"/>
  <c r="K295" i="19"/>
  <c r="H302" i="19"/>
  <c r="L302" i="19" s="1"/>
  <c r="H330" i="19"/>
  <c r="L330" i="19" s="1"/>
  <c r="K336" i="19"/>
  <c r="H336" i="19"/>
  <c r="L336" i="19" s="1"/>
  <c r="H340" i="19"/>
  <c r="K356" i="19"/>
  <c r="H356" i="19"/>
  <c r="H359" i="19"/>
  <c r="K364" i="19"/>
  <c r="H364" i="19"/>
  <c r="I364" i="19" s="1"/>
  <c r="K384" i="19"/>
  <c r="H384" i="19"/>
  <c r="K399" i="19"/>
  <c r="H399" i="19"/>
  <c r="H427" i="19"/>
  <c r="I427" i="19" s="1"/>
  <c r="K427" i="19"/>
  <c r="M461" i="19"/>
  <c r="I485" i="19"/>
  <c r="L485" i="19"/>
  <c r="N485" i="19" s="1"/>
  <c r="K492" i="19"/>
  <c r="K542" i="19"/>
  <c r="H542" i="19"/>
  <c r="H575" i="19"/>
  <c r="K575" i="19"/>
  <c r="L619" i="19"/>
  <c r="N619" i="19" s="1"/>
  <c r="I619" i="19"/>
  <c r="K635" i="19"/>
  <c r="H635" i="19"/>
  <c r="I635" i="19" s="1"/>
  <c r="X46" i="19"/>
  <c r="X119" i="19" s="1"/>
  <c r="AB63" i="19"/>
  <c r="AB136" i="19" s="1"/>
  <c r="AD90" i="19"/>
  <c r="U46" i="19"/>
  <c r="U119" i="19" s="1"/>
  <c r="AB46" i="19"/>
  <c r="AB119" i="19" s="1"/>
  <c r="AE47" i="19"/>
  <c r="AE120" i="19" s="1"/>
  <c r="AC135" i="19"/>
  <c r="Y62" i="19"/>
  <c r="Y135" i="19" s="1"/>
  <c r="AG62" i="19"/>
  <c r="AG135" i="19" s="1"/>
  <c r="X63" i="19"/>
  <c r="X136" i="19" s="1"/>
  <c r="U64" i="19"/>
  <c r="U137" i="19" s="1"/>
  <c r="AG64" i="19"/>
  <c r="X66" i="19"/>
  <c r="X139" i="19" s="1"/>
  <c r="AE66" i="19"/>
  <c r="AE139" i="19" s="1"/>
  <c r="AA80" i="19"/>
  <c r="AA153" i="19" s="1"/>
  <c r="AD83" i="19"/>
  <c r="AD156" i="19" s="1"/>
  <c r="Y90" i="19"/>
  <c r="X91" i="19"/>
  <c r="AE91" i="19"/>
  <c r="K141" i="19"/>
  <c r="K168" i="19"/>
  <c r="L181" i="19"/>
  <c r="N181" i="19" s="1"/>
  <c r="L193" i="19"/>
  <c r="N193" i="19" s="1"/>
  <c r="H205" i="19"/>
  <c r="L217" i="19"/>
  <c r="H235" i="19"/>
  <c r="L241" i="19"/>
  <c r="N241" i="19" s="1"/>
  <c r="H246" i="19"/>
  <c r="L246" i="19" s="1"/>
  <c r="H262" i="19"/>
  <c r="L268" i="19"/>
  <c r="N268" i="19" s="1"/>
  <c r="H273" i="19"/>
  <c r="L273" i="19" s="1"/>
  <c r="H278" i="19"/>
  <c r="H289" i="19"/>
  <c r="L295" i="19"/>
  <c r="N295" i="19" s="1"/>
  <c r="H300" i="19"/>
  <c r="L300" i="19" s="1"/>
  <c r="H305" i="19"/>
  <c r="I319" i="19"/>
  <c r="L319" i="19"/>
  <c r="N319" i="19" s="1"/>
  <c r="K351" i="19"/>
  <c r="H351" i="19"/>
  <c r="K403" i="19"/>
  <c r="K438" i="19"/>
  <c r="H438" i="19"/>
  <c r="K453" i="19"/>
  <c r="H453" i="19"/>
  <c r="I459" i="19"/>
  <c r="H482" i="19"/>
  <c r="H572" i="19"/>
  <c r="N733" i="19"/>
  <c r="M733" i="19"/>
  <c r="I762" i="19"/>
  <c r="V46" i="19"/>
  <c r="V119" i="19" s="1"/>
  <c r="AD46" i="19"/>
  <c r="AD119" i="19" s="1"/>
  <c r="AA63" i="19"/>
  <c r="AA136" i="19" s="1"/>
  <c r="Y64" i="19"/>
  <c r="Y137" i="19" s="1"/>
  <c r="AC90" i="19"/>
  <c r="K271" i="19"/>
  <c r="H276" i="19"/>
  <c r="I276" i="19" s="1"/>
  <c r="K298" i="19"/>
  <c r="H303" i="19"/>
  <c r="L303" i="19" s="1"/>
  <c r="K311" i="19"/>
  <c r="I314" i="19"/>
  <c r="K319" i="19"/>
  <c r="I328" i="19"/>
  <c r="L328" i="19"/>
  <c r="M328" i="19" s="1"/>
  <c r="I334" i="19"/>
  <c r="L334" i="19"/>
  <c r="I341" i="19"/>
  <c r="I360" i="19"/>
  <c r="H367" i="19"/>
  <c r="L367" i="19" s="1"/>
  <c r="K371" i="19"/>
  <c r="H371" i="19"/>
  <c r="I377" i="19"/>
  <c r="L377" i="19"/>
  <c r="N377" i="19" s="1"/>
  <c r="H394" i="19"/>
  <c r="I394" i="19" s="1"/>
  <c r="K397" i="19"/>
  <c r="H397" i="19"/>
  <c r="L397" i="19" s="1"/>
  <c r="K457" i="19"/>
  <c r="K616" i="19"/>
  <c r="H616" i="19"/>
  <c r="K678" i="19"/>
  <c r="H678" i="19"/>
  <c r="I678" i="19" s="1"/>
  <c r="L375" i="19"/>
  <c r="N375" i="19" s="1"/>
  <c r="I375" i="19"/>
  <c r="L429" i="19"/>
  <c r="N429" i="19" s="1"/>
  <c r="I429" i="19"/>
  <c r="K468" i="19"/>
  <c r="H468" i="19"/>
  <c r="K493" i="19"/>
  <c r="H493" i="19"/>
  <c r="L493" i="19" s="1"/>
  <c r="H509" i="19"/>
  <c r="K509" i="19"/>
  <c r="K538" i="19"/>
  <c r="H538" i="19"/>
  <c r="I557" i="19"/>
  <c r="L557" i="19"/>
  <c r="N557" i="19" s="1"/>
  <c r="N626" i="19"/>
  <c r="M626" i="19"/>
  <c r="H659" i="19"/>
  <c r="L659" i="19" s="1"/>
  <c r="M659" i="19" s="1"/>
  <c r="K659" i="19"/>
  <c r="K378" i="19"/>
  <c r="H378" i="19"/>
  <c r="I419" i="19"/>
  <c r="L419" i="19"/>
  <c r="M419" i="19" s="1"/>
  <c r="K432" i="19"/>
  <c r="H432" i="19"/>
  <c r="H486" i="19"/>
  <c r="K486" i="19"/>
  <c r="L497" i="19"/>
  <c r="K520" i="19"/>
  <c r="H520" i="19"/>
  <c r="I539" i="19"/>
  <c r="L539" i="19"/>
  <c r="M539" i="19" s="1"/>
  <c r="H599" i="19"/>
  <c r="K599" i="19"/>
  <c r="K620" i="19"/>
  <c r="H620" i="19"/>
  <c r="L620" i="19" s="1"/>
  <c r="L683" i="19"/>
  <c r="N683" i="19" s="1"/>
  <c r="I683" i="19"/>
  <c r="H1076" i="19"/>
  <c r="I1076" i="19" s="1"/>
  <c r="K1076" i="19"/>
  <c r="K1086" i="19"/>
  <c r="H1086" i="19"/>
  <c r="L1086" i="19" s="1"/>
  <c r="K1119" i="19"/>
  <c r="H1119" i="19"/>
  <c r="L1119" i="19" s="1"/>
  <c r="K1166" i="19"/>
  <c r="H1166" i="19"/>
  <c r="L1166" i="19" s="1"/>
  <c r="N1166" i="19" s="1"/>
  <c r="H327" i="19"/>
  <c r="I327" i="19" s="1"/>
  <c r="H329" i="19"/>
  <c r="L329" i="19" s="1"/>
  <c r="H337" i="19"/>
  <c r="H343" i="19"/>
  <c r="H358" i="19"/>
  <c r="L358" i="19" s="1"/>
  <c r="H368" i="19"/>
  <c r="H389" i="19"/>
  <c r="K391" i="19"/>
  <c r="H402" i="19"/>
  <c r="H415" i="19"/>
  <c r="H417" i="19"/>
  <c r="K419" i="19"/>
  <c r="H443" i="19"/>
  <c r="K445" i="19"/>
  <c r="H456" i="19"/>
  <c r="K466" i="19"/>
  <c r="H466" i="19"/>
  <c r="L466" i="19" s="1"/>
  <c r="H518" i="19"/>
  <c r="I521" i="19"/>
  <c r="L521" i="19"/>
  <c r="N521" i="19" s="1"/>
  <c r="K539" i="19"/>
  <c r="H581" i="19"/>
  <c r="K581" i="19"/>
  <c r="K610" i="19"/>
  <c r="H610" i="19"/>
  <c r="L610" i="19" s="1"/>
  <c r="H614" i="19"/>
  <c r="L614" i="19" s="1"/>
  <c r="H627" i="19"/>
  <c r="K627" i="19"/>
  <c r="N644" i="19"/>
  <c r="M644" i="19"/>
  <c r="H647" i="19"/>
  <c r="H680" i="19"/>
  <c r="K819" i="19"/>
  <c r="H819" i="19"/>
  <c r="K828" i="19"/>
  <c r="H828" i="19"/>
  <c r="K942" i="19"/>
  <c r="H942" i="19"/>
  <c r="L942" i="19" s="1"/>
  <c r="H312" i="19"/>
  <c r="L331" i="19"/>
  <c r="N331" i="19" s="1"/>
  <c r="H339" i="19"/>
  <c r="I339" i="19" s="1"/>
  <c r="I372" i="19"/>
  <c r="H376" i="19"/>
  <c r="I376" i="19" s="1"/>
  <c r="I383" i="19"/>
  <c r="L383" i="19"/>
  <c r="N383" i="19" s="1"/>
  <c r="K385" i="19"/>
  <c r="I387" i="19"/>
  <c r="K396" i="19"/>
  <c r="H396" i="19"/>
  <c r="K413" i="19"/>
  <c r="H422" i="19"/>
  <c r="I426" i="19"/>
  <c r="H430" i="19"/>
  <c r="L430" i="19" s="1"/>
  <c r="I437" i="19"/>
  <c r="L437" i="19"/>
  <c r="M437" i="19" s="1"/>
  <c r="K439" i="19"/>
  <c r="K450" i="19"/>
  <c r="H450" i="19"/>
  <c r="K461" i="19"/>
  <c r="H470" i="19"/>
  <c r="H476" i="19"/>
  <c r="K484" i="19"/>
  <c r="H484" i="19"/>
  <c r="K491" i="19"/>
  <c r="H491" i="19"/>
  <c r="L503" i="19"/>
  <c r="N503" i="19" s="1"/>
  <c r="K521" i="19"/>
  <c r="H563" i="19"/>
  <c r="K563" i="19"/>
  <c r="K592" i="19"/>
  <c r="H592" i="19"/>
  <c r="L592" i="19" s="1"/>
  <c r="H596" i="19"/>
  <c r="H608" i="19"/>
  <c r="I611" i="19"/>
  <c r="L611" i="19"/>
  <c r="K628" i="19"/>
  <c r="H628" i="19"/>
  <c r="K644" i="19"/>
  <c r="K666" i="19"/>
  <c r="H666" i="19"/>
  <c r="I666" i="19" s="1"/>
  <c r="K816" i="19"/>
  <c r="H816" i="19"/>
  <c r="I816" i="19" s="1"/>
  <c r="K502" i="19"/>
  <c r="H502" i="19"/>
  <c r="I502" i="19" s="1"/>
  <c r="K729" i="19"/>
  <c r="H729" i="19"/>
  <c r="I729" i="19" s="1"/>
  <c r="K749" i="19"/>
  <c r="H749" i="19"/>
  <c r="I749" i="19" s="1"/>
  <c r="K777" i="19"/>
  <c r="H777" i="19"/>
  <c r="I851" i="19"/>
  <c r="L851" i="19"/>
  <c r="M851" i="19" s="1"/>
  <c r="K855" i="19"/>
  <c r="H855" i="19"/>
  <c r="H866" i="19"/>
  <c r="K866" i="19"/>
  <c r="K924" i="19"/>
  <c r="H924" i="19"/>
  <c r="H932" i="19"/>
  <c r="K932" i="19"/>
  <c r="K999" i="19"/>
  <c r="H999" i="19"/>
  <c r="H1082" i="19"/>
  <c r="I1082" i="19" s="1"/>
  <c r="K1082" i="19"/>
  <c r="K1101" i="19"/>
  <c r="H1101" i="19"/>
  <c r="L1101" i="19" s="1"/>
  <c r="H1138" i="19"/>
  <c r="K1138" i="19"/>
  <c r="H1162" i="19"/>
  <c r="I1162" i="19" s="1"/>
  <c r="K1162" i="19"/>
  <c r="H1254" i="19"/>
  <c r="K1254" i="19"/>
  <c r="K522" i="19"/>
  <c r="H522" i="19"/>
  <c r="K540" i="19"/>
  <c r="H540" i="19"/>
  <c r="K558" i="19"/>
  <c r="H558" i="19"/>
  <c r="K576" i="19"/>
  <c r="H576" i="19"/>
  <c r="K594" i="19"/>
  <c r="H594" i="19"/>
  <c r="K612" i="19"/>
  <c r="H612" i="19"/>
  <c r="H645" i="19"/>
  <c r="I645" i="19" s="1"/>
  <c r="K645" i="19"/>
  <c r="L703" i="19"/>
  <c r="I703" i="19"/>
  <c r="I734" i="19"/>
  <c r="L734" i="19"/>
  <c r="M734" i="19" s="1"/>
  <c r="I863" i="19"/>
  <c r="L863" i="19"/>
  <c r="M863" i="19" s="1"/>
  <c r="K867" i="19"/>
  <c r="H867" i="19"/>
  <c r="H914" i="19"/>
  <c r="K914" i="19"/>
  <c r="K969" i="19"/>
  <c r="H969" i="19"/>
  <c r="K975" i="19"/>
  <c r="H975" i="19"/>
  <c r="K1068" i="19"/>
  <c r="H1068" i="19"/>
  <c r="L1068" i="19" s="1"/>
  <c r="K1107" i="19"/>
  <c r="H1107" i="19"/>
  <c r="L1107" i="19" s="1"/>
  <c r="K1163" i="19"/>
  <c r="H1163" i="19"/>
  <c r="I1163" i="19" s="1"/>
  <c r="K1216" i="19"/>
  <c r="H1216" i="19"/>
  <c r="I1216" i="19" s="1"/>
  <c r="K1228" i="19"/>
  <c r="H1228" i="19"/>
  <c r="L1228" i="19" s="1"/>
  <c r="H494" i="19"/>
  <c r="H621" i="19"/>
  <c r="I621" i="19" s="1"/>
  <c r="K621" i="19"/>
  <c r="I643" i="19"/>
  <c r="K655" i="19"/>
  <c r="I662" i="19"/>
  <c r="K684" i="19"/>
  <c r="H684" i="19"/>
  <c r="L684" i="19" s="1"/>
  <c r="K703" i="19"/>
  <c r="H794" i="19"/>
  <c r="K794" i="19"/>
  <c r="I887" i="19"/>
  <c r="L887" i="19"/>
  <c r="N887" i="19" s="1"/>
  <c r="K891" i="19"/>
  <c r="H891" i="19"/>
  <c r="I894" i="19"/>
  <c r="K918" i="19"/>
  <c r="H918" i="19"/>
  <c r="H950" i="19"/>
  <c r="L950" i="19" s="1"/>
  <c r="K950" i="19"/>
  <c r="K981" i="19"/>
  <c r="H981" i="19"/>
  <c r="H700" i="19"/>
  <c r="K700" i="19"/>
  <c r="K780" i="19"/>
  <c r="H780" i="19"/>
  <c r="I780" i="19" s="1"/>
  <c r="K786" i="19"/>
  <c r="H786" i="19"/>
  <c r="K789" i="19"/>
  <c r="H789" i="19"/>
  <c r="H800" i="19"/>
  <c r="K800" i="19"/>
  <c r="K945" i="19"/>
  <c r="H945" i="19"/>
  <c r="I945" i="19" s="1"/>
  <c r="K951" i="19"/>
  <c r="H951" i="19"/>
  <c r="L956" i="19"/>
  <c r="N956" i="19" s="1"/>
  <c r="I956" i="19"/>
  <c r="N960" i="19"/>
  <c r="I704" i="19"/>
  <c r="L704" i="19"/>
  <c r="K735" i="19"/>
  <c r="H735" i="19"/>
  <c r="L735" i="19" s="1"/>
  <c r="M735" i="19" s="1"/>
  <c r="L758" i="19"/>
  <c r="M758" i="19" s="1"/>
  <c r="I758" i="19"/>
  <c r="K783" i="19"/>
  <c r="H783" i="19"/>
  <c r="H812" i="19"/>
  <c r="K812" i="19"/>
  <c r="H842" i="19"/>
  <c r="K842" i="19"/>
  <c r="H878" i="19"/>
  <c r="K878" i="19"/>
  <c r="H902" i="19"/>
  <c r="K902" i="19"/>
  <c r="L921" i="19"/>
  <c r="N921" i="19" s="1"/>
  <c r="H926" i="19"/>
  <c r="K926" i="19"/>
  <c r="K936" i="19"/>
  <c r="H936" i="19"/>
  <c r="K948" i="19"/>
  <c r="H948" i="19"/>
  <c r="L948" i="19" s="1"/>
  <c r="K966" i="19"/>
  <c r="H966" i="19"/>
  <c r="K972" i="19"/>
  <c r="H972" i="19"/>
  <c r="H1064" i="19"/>
  <c r="I1064" i="19" s="1"/>
  <c r="K1064" i="19"/>
  <c r="K1089" i="19"/>
  <c r="H1089" i="19"/>
  <c r="I1089" i="19" s="1"/>
  <c r="L1184" i="19"/>
  <c r="N1184" i="19" s="1"/>
  <c r="I1184" i="19"/>
  <c r="K1206" i="19"/>
  <c r="H1206" i="19"/>
  <c r="I1206" i="19" s="1"/>
  <c r="H1263" i="19"/>
  <c r="L1263" i="19" s="1"/>
  <c r="M1263" i="19" s="1"/>
  <c r="K1263" i="19"/>
  <c r="K1382" i="19"/>
  <c r="H1382" i="19"/>
  <c r="L1382" i="19" s="1"/>
  <c r="K1444" i="19"/>
  <c r="H1444" i="19"/>
  <c r="I1444" i="19" s="1"/>
  <c r="N691" i="19"/>
  <c r="M691" i="19"/>
  <c r="K705" i="19"/>
  <c r="H705" i="19"/>
  <c r="L705" i="19" s="1"/>
  <c r="M705" i="19" s="1"/>
  <c r="H722" i="19"/>
  <c r="K722" i="19"/>
  <c r="H742" i="19"/>
  <c r="L742" i="19" s="1"/>
  <c r="K742" i="19"/>
  <c r="K792" i="19"/>
  <c r="H792" i="19"/>
  <c r="K813" i="19"/>
  <c r="H813" i="19"/>
  <c r="H830" i="19"/>
  <c r="K830" i="19"/>
  <c r="K843" i="19"/>
  <c r="H843" i="19"/>
  <c r="I846" i="19"/>
  <c r="L846" i="19"/>
  <c r="N846" i="19" s="1"/>
  <c r="I875" i="19"/>
  <c r="L875" i="19"/>
  <c r="N875" i="19" s="1"/>
  <c r="K879" i="19"/>
  <c r="H879" i="19"/>
  <c r="I899" i="19"/>
  <c r="L899" i="19"/>
  <c r="N899" i="19" s="1"/>
  <c r="K903" i="19"/>
  <c r="H903" i="19"/>
  <c r="K1065" i="19"/>
  <c r="H1065" i="19"/>
  <c r="L1065" i="19" s="1"/>
  <c r="H1094" i="19"/>
  <c r="I1094" i="19" s="1"/>
  <c r="K1094" i="19"/>
  <c r="K1122" i="19"/>
  <c r="H1122" i="19"/>
  <c r="L1122" i="19" s="1"/>
  <c r="H1156" i="19"/>
  <c r="I1156" i="19" s="1"/>
  <c r="K1156" i="19"/>
  <c r="L1211" i="19"/>
  <c r="N1211" i="19" s="1"/>
  <c r="I1211" i="19"/>
  <c r="H689" i="19"/>
  <c r="I689" i="19" s="1"/>
  <c r="K689" i="19"/>
  <c r="N697" i="19"/>
  <c r="L727" i="19"/>
  <c r="N727" i="19" s="1"/>
  <c r="I727" i="19"/>
  <c r="K774" i="19"/>
  <c r="H774" i="19"/>
  <c r="I774" i="19" s="1"/>
  <c r="K822" i="19"/>
  <c r="H822" i="19"/>
  <c r="K825" i="19"/>
  <c r="H825" i="19"/>
  <c r="H854" i="19"/>
  <c r="K854" i="19"/>
  <c r="H890" i="19"/>
  <c r="K890" i="19"/>
  <c r="K993" i="19"/>
  <c r="H993" i="19"/>
  <c r="H1118" i="19"/>
  <c r="I1118" i="19" s="1"/>
  <c r="K1118" i="19"/>
  <c r="H1200" i="19"/>
  <c r="I1200" i="19" s="1"/>
  <c r="K1200" i="19"/>
  <c r="H1218" i="19"/>
  <c r="L1218" i="19" s="1"/>
  <c r="K1218" i="19"/>
  <c r="H1323" i="19"/>
  <c r="L1323" i="19" s="1"/>
  <c r="M1323" i="19" s="1"/>
  <c r="K1323" i="19"/>
  <c r="K1412" i="19"/>
  <c r="H1412" i="19"/>
  <c r="K718" i="19"/>
  <c r="M736" i="19"/>
  <c r="L848" i="19"/>
  <c r="L860" i="19"/>
  <c r="L884" i="19"/>
  <c r="L896" i="19"/>
  <c r="L908" i="19"/>
  <c r="K944" i="19"/>
  <c r="K1077" i="19"/>
  <c r="H1077" i="19"/>
  <c r="L1077" i="19" s="1"/>
  <c r="H1106" i="19"/>
  <c r="I1106" i="19" s="1"/>
  <c r="K1106" i="19"/>
  <c r="L1165" i="19"/>
  <c r="N1165" i="19" s="1"/>
  <c r="K1169" i="19"/>
  <c r="H1169" i="19"/>
  <c r="L1169" i="19" s="1"/>
  <c r="M1169" i="19" s="1"/>
  <c r="L1209" i="19"/>
  <c r="N1209" i="19" s="1"/>
  <c r="I1209" i="19"/>
  <c r="N1221" i="19"/>
  <c r="H1248" i="19"/>
  <c r="L1248" i="19" s="1"/>
  <c r="K1248" i="19"/>
  <c r="K1255" i="19"/>
  <c r="H1255" i="19"/>
  <c r="L1255" i="19" s="1"/>
  <c r="H1275" i="19"/>
  <c r="L1275" i="19" s="1"/>
  <c r="K1275" i="19"/>
  <c r="K1282" i="19"/>
  <c r="H1282" i="19"/>
  <c r="L1282" i="19" s="1"/>
  <c r="K1406" i="19"/>
  <c r="H1406" i="19"/>
  <c r="K712" i="19"/>
  <c r="K715" i="19"/>
  <c r="K740" i="19"/>
  <c r="L836" i="19"/>
  <c r="M836" i="19" s="1"/>
  <c r="L911" i="19"/>
  <c r="H1070" i="19"/>
  <c r="I1070" i="19" s="1"/>
  <c r="K1070" i="19"/>
  <c r="K1095" i="19"/>
  <c r="H1095" i="19"/>
  <c r="L1095" i="19" s="1"/>
  <c r="H1124" i="19"/>
  <c r="I1124" i="19" s="1"/>
  <c r="K1124" i="19"/>
  <c r="K1144" i="19"/>
  <c r="I1183" i="19"/>
  <c r="L1183" i="19"/>
  <c r="N1183" i="19" s="1"/>
  <c r="L1214" i="19"/>
  <c r="K1234" i="19"/>
  <c r="H1234" i="19"/>
  <c r="I1234" i="19" s="1"/>
  <c r="H1257" i="19"/>
  <c r="L1257" i="19" s="1"/>
  <c r="K1257" i="19"/>
  <c r="K1264" i="19"/>
  <c r="H1264" i="19"/>
  <c r="L1264" i="19" s="1"/>
  <c r="K1291" i="19"/>
  <c r="H1291" i="19"/>
  <c r="L1291" i="19" s="1"/>
  <c r="K1420" i="19"/>
  <c r="H1420" i="19"/>
  <c r="I1420" i="19" s="1"/>
  <c r="M1457" i="19"/>
  <c r="N1457" i="19"/>
  <c r="H717" i="19"/>
  <c r="L717" i="19" s="1"/>
  <c r="M717" i="19" s="1"/>
  <c r="K724" i="19"/>
  <c r="I754" i="19"/>
  <c r="K764" i="19"/>
  <c r="K766" i="19"/>
  <c r="K776" i="19"/>
  <c r="K782" i="19"/>
  <c r="H795" i="19"/>
  <c r="H798" i="19"/>
  <c r="I798" i="19" s="1"/>
  <c r="H801" i="19"/>
  <c r="H804" i="19"/>
  <c r="H849" i="19"/>
  <c r="H861" i="19"/>
  <c r="H873" i="19"/>
  <c r="H885" i="19"/>
  <c r="H927" i="19"/>
  <c r="L943" i="19"/>
  <c r="N943" i="19" s="1"/>
  <c r="L949" i="19"/>
  <c r="H957" i="19"/>
  <c r="L957" i="19" s="1"/>
  <c r="H963" i="19"/>
  <c r="K1079" i="19"/>
  <c r="K1083" i="19"/>
  <c r="H1083" i="19"/>
  <c r="L1083" i="19" s="1"/>
  <c r="H1112" i="19"/>
  <c r="I1112" i="19" s="1"/>
  <c r="K1112" i="19"/>
  <c r="I1135" i="19"/>
  <c r="L1135" i="19"/>
  <c r="N1135" i="19" s="1"/>
  <c r="H1160" i="19"/>
  <c r="L1160" i="19" s="1"/>
  <c r="N1160" i="19" s="1"/>
  <c r="K1183" i="19"/>
  <c r="K1186" i="19"/>
  <c r="H1192" i="19"/>
  <c r="I1192" i="19" s="1"/>
  <c r="H1202" i="19"/>
  <c r="L1202" i="19" s="1"/>
  <c r="H1205" i="19"/>
  <c r="K1205" i="19"/>
  <c r="H1272" i="19"/>
  <c r="L1272" i="19" s="1"/>
  <c r="M1272" i="19" s="1"/>
  <c r="K1272" i="19"/>
  <c r="N1284" i="19"/>
  <c r="K1369" i="19"/>
  <c r="H1369" i="19"/>
  <c r="K1393" i="19"/>
  <c r="H1393" i="19"/>
  <c r="K1409" i="19"/>
  <c r="H1409" i="19"/>
  <c r="L1409" i="19" s="1"/>
  <c r="H1425" i="19"/>
  <c r="K1425" i="19"/>
  <c r="K1442" i="19"/>
  <c r="H1442" i="19"/>
  <c r="L1442" i="19" s="1"/>
  <c r="N1442" i="19" s="1"/>
  <c r="K1448" i="19"/>
  <c r="H1448" i="19"/>
  <c r="K694" i="19"/>
  <c r="K697" i="19"/>
  <c r="H699" i="19"/>
  <c r="L699" i="19" s="1"/>
  <c r="N699" i="19" s="1"/>
  <c r="I706" i="19"/>
  <c r="K713" i="19"/>
  <c r="M724" i="19"/>
  <c r="I736" i="19"/>
  <c r="K754" i="19"/>
  <c r="L776" i="19"/>
  <c r="M776" i="19" s="1"/>
  <c r="L782" i="19"/>
  <c r="M782" i="19" s="1"/>
  <c r="L955" i="19"/>
  <c r="N955" i="19" s="1"/>
  <c r="L961" i="19"/>
  <c r="H987" i="19"/>
  <c r="H1005" i="19"/>
  <c r="H1071" i="19"/>
  <c r="L1071" i="19" s="1"/>
  <c r="H1088" i="19"/>
  <c r="I1088" i="19" s="1"/>
  <c r="K1088" i="19"/>
  <c r="K1100" i="19"/>
  <c r="H1104" i="19"/>
  <c r="I1104" i="19" s="1"/>
  <c r="K1113" i="19"/>
  <c r="H1113" i="19"/>
  <c r="I1113" i="19" s="1"/>
  <c r="H1125" i="19"/>
  <c r="I1125" i="19" s="1"/>
  <c r="K1193" i="19"/>
  <c r="H1193" i="19"/>
  <c r="L1193" i="19" s="1"/>
  <c r="M1193" i="19" s="1"/>
  <c r="K1227" i="19"/>
  <c r="K1231" i="19"/>
  <c r="H1231" i="19"/>
  <c r="L1231" i="19" s="1"/>
  <c r="H1266" i="19"/>
  <c r="L1266" i="19" s="1"/>
  <c r="K1266" i="19"/>
  <c r="K1273" i="19"/>
  <c r="H1273" i="19"/>
  <c r="L1273" i="19" s="1"/>
  <c r="H1305" i="19"/>
  <c r="L1305" i="19" s="1"/>
  <c r="K1305" i="19"/>
  <c r="K1343" i="19"/>
  <c r="H1343" i="19"/>
  <c r="H1516" i="19"/>
  <c r="K1516" i="19"/>
  <c r="K1215" i="19"/>
  <c r="M1332" i="19"/>
  <c r="L1356" i="19"/>
  <c r="N1356" i="19" s="1"/>
  <c r="N1434" i="19"/>
  <c r="K1440" i="19"/>
  <c r="K1446" i="19"/>
  <c r="N1455" i="19"/>
  <c r="L1519" i="19"/>
  <c r="N1519" i="19" s="1"/>
  <c r="L1537" i="19"/>
  <c r="N1537" i="19" s="1"/>
  <c r="I1543" i="19"/>
  <c r="K1284" i="19"/>
  <c r="K1290" i="19"/>
  <c r="K1293" i="19"/>
  <c r="H1300" i="19"/>
  <c r="L1300" i="19" s="1"/>
  <c r="K1311" i="19"/>
  <c r="I1332" i="19"/>
  <c r="H1334" i="19"/>
  <c r="L1334" i="19" s="1"/>
  <c r="H1349" i="19"/>
  <c r="I1349" i="19" s="1"/>
  <c r="H1361" i="19"/>
  <c r="H1370" i="19"/>
  <c r="I1370" i="19" s="1"/>
  <c r="H1376" i="19"/>
  <c r="H1379" i="19"/>
  <c r="L1379" i="19" s="1"/>
  <c r="H1385" i="19"/>
  <c r="I1385" i="19" s="1"/>
  <c r="N1405" i="19"/>
  <c r="K1411" i="19"/>
  <c r="K1416" i="19"/>
  <c r="H1418" i="19"/>
  <c r="N1419" i="19"/>
  <c r="K1428" i="19"/>
  <c r="H1430" i="19"/>
  <c r="I1434" i="19"/>
  <c r="K1449" i="19"/>
  <c r="H1451" i="19"/>
  <c r="I1455" i="19"/>
  <c r="L1458" i="19"/>
  <c r="N1458" i="19" s="1"/>
  <c r="H1511" i="19"/>
  <c r="L1511" i="19" s="1"/>
  <c r="K1522" i="19"/>
  <c r="L1525" i="19"/>
  <c r="N1525" i="19" s="1"/>
  <c r="K1540" i="19"/>
  <c r="K1543" i="19"/>
  <c r="L15" i="19"/>
  <c r="I15" i="19"/>
  <c r="N103" i="19"/>
  <c r="M103" i="19"/>
  <c r="M24" i="19"/>
  <c r="N24" i="19"/>
  <c r="N26" i="19"/>
  <c r="M26" i="19"/>
  <c r="L30" i="19"/>
  <c r="I30" i="19"/>
  <c r="I92" i="19"/>
  <c r="L92" i="19"/>
  <c r="L14" i="19"/>
  <c r="I14" i="19"/>
  <c r="I8" i="19"/>
  <c r="L8" i="19"/>
  <c r="I34" i="19"/>
  <c r="L34" i="19"/>
  <c r="N115" i="19"/>
  <c r="M115" i="19"/>
  <c r="AS12" i="19"/>
  <c r="AR12" i="19"/>
  <c r="AT12" i="19" s="1"/>
  <c r="AS14" i="19"/>
  <c r="AR14" i="19"/>
  <c r="AT14" i="19" s="1"/>
  <c r="L23" i="19"/>
  <c r="I23" i="19"/>
  <c r="AS17" i="19"/>
  <c r="AR17" i="19"/>
  <c r="AT17" i="19" s="1"/>
  <c r="AX13" i="19"/>
  <c r="AR7" i="19"/>
  <c r="AW14" i="19"/>
  <c r="AR16" i="19"/>
  <c r="AT16" i="19" s="1"/>
  <c r="AS16" i="19"/>
  <c r="L25" i="19"/>
  <c r="I25" i="19"/>
  <c r="H59" i="19"/>
  <c r="K59" i="19"/>
  <c r="H67" i="19"/>
  <c r="K67" i="19"/>
  <c r="K70" i="19"/>
  <c r="H70" i="19"/>
  <c r="AG71" i="19"/>
  <c r="AG144" i="19" s="1"/>
  <c r="AA71" i="19"/>
  <c r="AA144" i="19" s="1"/>
  <c r="U71" i="19"/>
  <c r="U144" i="19" s="1"/>
  <c r="AD71" i="19"/>
  <c r="AD144" i="19" s="1"/>
  <c r="W71" i="19"/>
  <c r="W144" i="19" s="1"/>
  <c r="Z71" i="19"/>
  <c r="S71" i="19"/>
  <c r="S144" i="19" s="1"/>
  <c r="AF71" i="19"/>
  <c r="AF144" i="19" s="1"/>
  <c r="Y71" i="19"/>
  <c r="Y144" i="19" s="1"/>
  <c r="R71" i="19"/>
  <c r="AE71" i="19"/>
  <c r="AE144" i="19" s="1"/>
  <c r="AG73" i="19"/>
  <c r="AG146" i="19" s="1"/>
  <c r="AA73" i="19"/>
  <c r="AA146" i="19" s="1"/>
  <c r="U73" i="19"/>
  <c r="U146" i="19" s="1"/>
  <c r="AF73" i="19"/>
  <c r="AF146" i="19" s="1"/>
  <c r="Y73" i="19"/>
  <c r="Y146" i="19" s="1"/>
  <c r="R73" i="19"/>
  <c r="AC73" i="19"/>
  <c r="AC146" i="19" s="1"/>
  <c r="V73" i="19"/>
  <c r="V146" i="19" s="1"/>
  <c r="AB73" i="19"/>
  <c r="T73" i="19"/>
  <c r="T146" i="19" s="1"/>
  <c r="AE73" i="19"/>
  <c r="AE146" i="19" s="1"/>
  <c r="X152" i="19"/>
  <c r="H81" i="19"/>
  <c r="K81" i="19"/>
  <c r="AG134" i="19"/>
  <c r="AC134" i="19"/>
  <c r="V134" i="19"/>
  <c r="AB134" i="19"/>
  <c r="T134" i="19"/>
  <c r="AF134" i="19"/>
  <c r="Y134" i="19"/>
  <c r="L239" i="19"/>
  <c r="I239" i="19"/>
  <c r="L293" i="19"/>
  <c r="I293" i="19"/>
  <c r="L320" i="19"/>
  <c r="I320" i="19"/>
  <c r="AB121" i="19"/>
  <c r="AB54" i="19"/>
  <c r="AB127" i="19" s="1"/>
  <c r="V54" i="19"/>
  <c r="V127" i="19" s="1"/>
  <c r="AE54" i="19"/>
  <c r="AE127" i="19" s="1"/>
  <c r="Y54" i="19"/>
  <c r="Y127" i="19" s="1"/>
  <c r="S54" i="19"/>
  <c r="S127" i="19" s="1"/>
  <c r="AD54" i="19"/>
  <c r="AD127" i="19" s="1"/>
  <c r="X54" i="19"/>
  <c r="X127" i="19" s="1"/>
  <c r="R54" i="19"/>
  <c r="AC54" i="19"/>
  <c r="AC127" i="19" s="1"/>
  <c r="H12" i="19"/>
  <c r="R21" i="19"/>
  <c r="H38" i="19"/>
  <c r="K38" i="19"/>
  <c r="H54" i="19"/>
  <c r="K54" i="19"/>
  <c r="T54" i="19"/>
  <c r="T127" i="19" s="1"/>
  <c r="AF54" i="19"/>
  <c r="AF127" i="19" s="1"/>
  <c r="AE57" i="19"/>
  <c r="Y57" i="19"/>
  <c r="Y130" i="19" s="1"/>
  <c r="S57" i="19"/>
  <c r="S130" i="19" s="1"/>
  <c r="AB57" i="19"/>
  <c r="AB130" i="19" s="1"/>
  <c r="V57" i="19"/>
  <c r="V130" i="19" s="1"/>
  <c r="AG57" i="19"/>
  <c r="AG130" i="19" s="1"/>
  <c r="AA57" i="19"/>
  <c r="AA130" i="19" s="1"/>
  <c r="U57" i="19"/>
  <c r="U130" i="19" s="1"/>
  <c r="AC57" i="19"/>
  <c r="AC130" i="19" s="1"/>
  <c r="T71" i="19"/>
  <c r="T144" i="19" s="1"/>
  <c r="H78" i="19"/>
  <c r="K78" i="19"/>
  <c r="N102" i="19"/>
  <c r="M102" i="19"/>
  <c r="H104" i="19"/>
  <c r="H108" i="19"/>
  <c r="H148" i="19"/>
  <c r="K148" i="19"/>
  <c r="AX12" i="19"/>
  <c r="I24" i="19"/>
  <c r="M28" i="19"/>
  <c r="K37" i="19"/>
  <c r="L39" i="19"/>
  <c r="N45" i="19"/>
  <c r="H51" i="19"/>
  <c r="K51" i="19"/>
  <c r="U54" i="19"/>
  <c r="U127" i="19" s="1"/>
  <c r="AG54" i="19"/>
  <c r="AG127" i="19" s="1"/>
  <c r="W55" i="19"/>
  <c r="W128" i="19" s="1"/>
  <c r="AB56" i="19"/>
  <c r="AB129" i="19" s="1"/>
  <c r="V56" i="19"/>
  <c r="V129" i="19" s="1"/>
  <c r="AE56" i="19"/>
  <c r="AE129" i="19" s="1"/>
  <c r="Y56" i="19"/>
  <c r="Y129" i="19" s="1"/>
  <c r="S56" i="19"/>
  <c r="S129" i="19" s="1"/>
  <c r="AD56" i="19"/>
  <c r="AD129" i="19" s="1"/>
  <c r="X56" i="19"/>
  <c r="X129" i="19" s="1"/>
  <c r="R56" i="19"/>
  <c r="AC56" i="19"/>
  <c r="AC129" i="19" s="1"/>
  <c r="R57" i="19"/>
  <c r="AD57" i="19"/>
  <c r="AD130" i="19" s="1"/>
  <c r="V71" i="19"/>
  <c r="K72" i="19"/>
  <c r="H72" i="19"/>
  <c r="W73" i="19"/>
  <c r="W146" i="19" s="1"/>
  <c r="S74" i="19"/>
  <c r="AG74" i="19"/>
  <c r="AG147" i="19" s="1"/>
  <c r="X82" i="19"/>
  <c r="X155" i="19" s="1"/>
  <c r="K83" i="19"/>
  <c r="H84" i="19"/>
  <c r="X84" i="19"/>
  <c r="X157" i="19" s="1"/>
  <c r="AF92" i="19"/>
  <c r="Z92" i="19"/>
  <c r="T92" i="19"/>
  <c r="AG92" i="19"/>
  <c r="Y92" i="19"/>
  <c r="R92" i="19"/>
  <c r="AC92" i="19"/>
  <c r="V92" i="19"/>
  <c r="AB92" i="19"/>
  <c r="U92" i="19"/>
  <c r="AE92" i="19"/>
  <c r="I102" i="19"/>
  <c r="I103" i="19"/>
  <c r="K109" i="19"/>
  <c r="H109" i="19"/>
  <c r="I115" i="19"/>
  <c r="W116" i="19"/>
  <c r="H117" i="19"/>
  <c r="Z117" i="19"/>
  <c r="K150" i="19"/>
  <c r="H150" i="19"/>
  <c r="L221" i="19"/>
  <c r="K463" i="19"/>
  <c r="H463" i="19"/>
  <c r="K14" i="19"/>
  <c r="H22" i="19"/>
  <c r="K24" i="19"/>
  <c r="K25" i="19"/>
  <c r="K30" i="19"/>
  <c r="H32" i="19"/>
  <c r="L37" i="19"/>
  <c r="AD43" i="19"/>
  <c r="X43" i="19"/>
  <c r="R43" i="19"/>
  <c r="AG43" i="19"/>
  <c r="AG116" i="19" s="1"/>
  <c r="AA43" i="19"/>
  <c r="AA116" i="19" s="1"/>
  <c r="U43" i="19"/>
  <c r="U116" i="19" s="1"/>
  <c r="AF43" i="19"/>
  <c r="AF116" i="19" s="1"/>
  <c r="Z43" i="19"/>
  <c r="T43" i="19"/>
  <c r="AC43" i="19"/>
  <c r="AC116" i="19" s="1"/>
  <c r="Y47" i="19"/>
  <c r="AE53" i="19"/>
  <c r="AE126" i="19" s="1"/>
  <c r="Y53" i="19"/>
  <c r="Y126" i="19" s="1"/>
  <c r="S53" i="19"/>
  <c r="S126" i="19" s="1"/>
  <c r="AB53" i="19"/>
  <c r="AB126" i="19" s="1"/>
  <c r="V53" i="19"/>
  <c r="V126" i="19" s="1"/>
  <c r="AG53" i="19"/>
  <c r="AG126" i="19" s="1"/>
  <c r="AA53" i="19"/>
  <c r="U53" i="19"/>
  <c r="U126" i="19" s="1"/>
  <c r="AC53" i="19"/>
  <c r="AC126" i="19" s="1"/>
  <c r="W54" i="19"/>
  <c r="W127" i="19" s="1"/>
  <c r="X55" i="19"/>
  <c r="X128" i="19" s="1"/>
  <c r="H56" i="19"/>
  <c r="K56" i="19"/>
  <c r="T56" i="19"/>
  <c r="T129" i="19" s="1"/>
  <c r="AF56" i="19"/>
  <c r="AF129" i="19" s="1"/>
  <c r="T57" i="19"/>
  <c r="T130" i="19" s="1"/>
  <c r="AF57" i="19"/>
  <c r="L61" i="19"/>
  <c r="K62" i="19"/>
  <c r="H63" i="19"/>
  <c r="X71" i="19"/>
  <c r="X144" i="19" s="1"/>
  <c r="X73" i="19"/>
  <c r="X146" i="19" s="1"/>
  <c r="AB79" i="19"/>
  <c r="V79" i="19"/>
  <c r="AG79" i="19"/>
  <c r="Z79" i="19"/>
  <c r="S79" i="19"/>
  <c r="AD79" i="19"/>
  <c r="W79" i="19"/>
  <c r="W152" i="19" s="1"/>
  <c r="AC79" i="19"/>
  <c r="U79" i="19"/>
  <c r="AE79" i="19"/>
  <c r="AB82" i="19"/>
  <c r="AB155" i="19" s="1"/>
  <c r="AA84" i="19"/>
  <c r="AA157" i="19" s="1"/>
  <c r="K87" i="19"/>
  <c r="AF88" i="19"/>
  <c r="Z88" i="19"/>
  <c r="T88" i="19"/>
  <c r="AD88" i="19"/>
  <c r="W88" i="19"/>
  <c r="AA88" i="19"/>
  <c r="S88" i="19"/>
  <c r="AG88" i="19"/>
  <c r="Y88" i="19"/>
  <c r="R88" i="19"/>
  <c r="AE88" i="19"/>
  <c r="H91" i="19"/>
  <c r="S92" i="19"/>
  <c r="R103" i="19"/>
  <c r="AA37" i="19" s="1"/>
  <c r="AH97" i="19"/>
  <c r="AF125" i="19"/>
  <c r="AA125" i="19"/>
  <c r="K163" i="19"/>
  <c r="H163" i="19"/>
  <c r="K189" i="19"/>
  <c r="H189" i="19"/>
  <c r="K517" i="19"/>
  <c r="H517" i="19"/>
  <c r="S73" i="19"/>
  <c r="S146" i="19" s="1"/>
  <c r="AD74" i="19"/>
  <c r="AD147" i="19" s="1"/>
  <c r="X74" i="19"/>
  <c r="X147" i="19" s="1"/>
  <c r="R74" i="19"/>
  <c r="AA74" i="19"/>
  <c r="AA147" i="19" s="1"/>
  <c r="T74" i="19"/>
  <c r="T147" i="19" s="1"/>
  <c r="AE74" i="19"/>
  <c r="AE147" i="19" s="1"/>
  <c r="W74" i="19"/>
  <c r="W147" i="19" s="1"/>
  <c r="AC74" i="19"/>
  <c r="AC147" i="19" s="1"/>
  <c r="V74" i="19"/>
  <c r="V147" i="19" s="1"/>
  <c r="AF74" i="19"/>
  <c r="AF147" i="19" s="1"/>
  <c r="Y152" i="19"/>
  <c r="H90" i="19"/>
  <c r="K90" i="19"/>
  <c r="M9" i="19"/>
  <c r="S43" i="19"/>
  <c r="S116" i="19" s="1"/>
  <c r="AE43" i="19"/>
  <c r="AE116" i="19" s="1"/>
  <c r="AB117" i="19"/>
  <c r="AD45" i="19"/>
  <c r="X45" i="19"/>
  <c r="R45" i="19"/>
  <c r="AG45" i="19"/>
  <c r="AG118" i="19" s="1"/>
  <c r="AA45" i="19"/>
  <c r="AA118" i="19" s="1"/>
  <c r="U45" i="19"/>
  <c r="U118" i="19" s="1"/>
  <c r="AF45" i="19"/>
  <c r="Z45" i="19"/>
  <c r="Z118" i="19" s="1"/>
  <c r="T45" i="19"/>
  <c r="T118" i="19" s="1"/>
  <c r="AC45" i="19"/>
  <c r="AC118" i="19" s="1"/>
  <c r="L46" i="19"/>
  <c r="AB52" i="19"/>
  <c r="AB125" i="19" s="1"/>
  <c r="V52" i="19"/>
  <c r="AE52" i="19"/>
  <c r="Y52" i="19"/>
  <c r="S52" i="19"/>
  <c r="AD52" i="19"/>
  <c r="X52" i="19"/>
  <c r="R52" i="19"/>
  <c r="AC52" i="19"/>
  <c r="AC125" i="19" s="1"/>
  <c r="R53" i="19"/>
  <c r="AD53" i="19"/>
  <c r="AD126" i="19" s="1"/>
  <c r="Z54" i="19"/>
  <c r="Z127" i="19" s="1"/>
  <c r="U56" i="19"/>
  <c r="U129" i="19" s="1"/>
  <c r="AG56" i="19"/>
  <c r="AG129" i="19" s="1"/>
  <c r="W57" i="19"/>
  <c r="W130" i="19" s="1"/>
  <c r="L62" i="19"/>
  <c r="AB71" i="19"/>
  <c r="Z73" i="19"/>
  <c r="Z146" i="19" s="1"/>
  <c r="Y74" i="19"/>
  <c r="Y147" i="19" s="1"/>
  <c r="K76" i="19"/>
  <c r="H76" i="19"/>
  <c r="R152" i="19"/>
  <c r="I110" i="19"/>
  <c r="L110" i="19"/>
  <c r="K114" i="19"/>
  <c r="H114" i="19"/>
  <c r="T119" i="19"/>
  <c r="AC155" i="19"/>
  <c r="L203" i="19"/>
  <c r="I203" i="19"/>
  <c r="L230" i="19"/>
  <c r="I230" i="19"/>
  <c r="L257" i="19"/>
  <c r="I257" i="19"/>
  <c r="L284" i="19"/>
  <c r="I284" i="19"/>
  <c r="L311" i="19"/>
  <c r="I311" i="19"/>
  <c r="K571" i="19"/>
  <c r="H571" i="19"/>
  <c r="L574" i="19"/>
  <c r="K708" i="19"/>
  <c r="H708" i="19"/>
  <c r="K39" i="19"/>
  <c r="N43" i="19"/>
  <c r="I83" i="19"/>
  <c r="L83" i="19"/>
  <c r="H119" i="19"/>
  <c r="H41" i="19"/>
  <c r="K41" i="19"/>
  <c r="V117" i="19"/>
  <c r="AD47" i="19"/>
  <c r="X47" i="19"/>
  <c r="R47" i="19"/>
  <c r="AG47" i="19"/>
  <c r="AA47" i="19"/>
  <c r="U47" i="19"/>
  <c r="AF47" i="19"/>
  <c r="AF120" i="19" s="1"/>
  <c r="Z47" i="19"/>
  <c r="Z120" i="19" s="1"/>
  <c r="T47" i="19"/>
  <c r="T120" i="19" s="1"/>
  <c r="AC47" i="19"/>
  <c r="H52" i="19"/>
  <c r="K52" i="19"/>
  <c r="AA54" i="19"/>
  <c r="AA127" i="19" s="1"/>
  <c r="AE55" i="19"/>
  <c r="AE128" i="19" s="1"/>
  <c r="Y55" i="19"/>
  <c r="Y128" i="19" s="1"/>
  <c r="S55" i="19"/>
  <c r="S128" i="19" s="1"/>
  <c r="AB55" i="19"/>
  <c r="AB128" i="19" s="1"/>
  <c r="V55" i="19"/>
  <c r="AG55" i="19"/>
  <c r="AA55" i="19"/>
  <c r="AA128" i="19" s="1"/>
  <c r="U55" i="19"/>
  <c r="U128" i="19" s="1"/>
  <c r="AC55" i="19"/>
  <c r="AC128" i="19" s="1"/>
  <c r="X57" i="19"/>
  <c r="H58" i="19"/>
  <c r="K58" i="19"/>
  <c r="M65" i="19"/>
  <c r="AA143" i="19"/>
  <c r="AC71" i="19"/>
  <c r="AD73" i="19"/>
  <c r="Z74" i="19"/>
  <c r="Z147" i="19" s="1"/>
  <c r="T152" i="19"/>
  <c r="AE82" i="19"/>
  <c r="AE155" i="19" s="1"/>
  <c r="Y82" i="19"/>
  <c r="Y155" i="19" s="1"/>
  <c r="S82" i="19"/>
  <c r="S155" i="19" s="1"/>
  <c r="AD82" i="19"/>
  <c r="AD155" i="19" s="1"/>
  <c r="W82" i="19"/>
  <c r="W155" i="19" s="1"/>
  <c r="AA82" i="19"/>
  <c r="T82" i="19"/>
  <c r="T155" i="19" s="1"/>
  <c r="AG82" i="19"/>
  <c r="AG155" i="19" s="1"/>
  <c r="Z82" i="19"/>
  <c r="Z155" i="19" s="1"/>
  <c r="R82" i="19"/>
  <c r="AF82" i="19"/>
  <c r="AF155" i="19" s="1"/>
  <c r="AE84" i="19"/>
  <c r="AE157" i="19" s="1"/>
  <c r="Y84" i="19"/>
  <c r="Y157" i="19" s="1"/>
  <c r="S84" i="19"/>
  <c r="S157" i="19" s="1"/>
  <c r="AG84" i="19"/>
  <c r="AG157" i="19" s="1"/>
  <c r="Z84" i="19"/>
  <c r="Z157" i="19" s="1"/>
  <c r="R84" i="19"/>
  <c r="AC84" i="19"/>
  <c r="AC157" i="19" s="1"/>
  <c r="V84" i="19"/>
  <c r="V157" i="19" s="1"/>
  <c r="AB84" i="19"/>
  <c r="AB157" i="19" s="1"/>
  <c r="U84" i="19"/>
  <c r="U157" i="19" s="1"/>
  <c r="AF84" i="19"/>
  <c r="AF157" i="19" s="1"/>
  <c r="I89" i="19"/>
  <c r="L89" i="19"/>
  <c r="M130" i="19"/>
  <c r="K137" i="19"/>
  <c r="H137" i="19"/>
  <c r="N141" i="19"/>
  <c r="M141" i="19"/>
  <c r="M146" i="19"/>
  <c r="N146" i="19"/>
  <c r="AB148" i="19"/>
  <c r="V148" i="19"/>
  <c r="AF148" i="19"/>
  <c r="T148" i="19"/>
  <c r="AD148" i="19"/>
  <c r="AC148" i="19"/>
  <c r="S148" i="19"/>
  <c r="T153" i="19"/>
  <c r="K155" i="19"/>
  <c r="H155" i="19"/>
  <c r="K180" i="19"/>
  <c r="H180" i="19"/>
  <c r="L183" i="19"/>
  <c r="K198" i="19"/>
  <c r="H198" i="19"/>
  <c r="M211" i="19"/>
  <c r="L318" i="19"/>
  <c r="I318" i="19"/>
  <c r="N345" i="19"/>
  <c r="M345" i="19"/>
  <c r="I350" i="19"/>
  <c r="L350" i="19"/>
  <c r="K490" i="19"/>
  <c r="H490" i="19"/>
  <c r="K544" i="19"/>
  <c r="H544" i="19"/>
  <c r="L547" i="19"/>
  <c r="K598" i="19"/>
  <c r="H598" i="19"/>
  <c r="L601" i="19"/>
  <c r="I601" i="19"/>
  <c r="K630" i="19"/>
  <c r="H630" i="19"/>
  <c r="W44" i="19"/>
  <c r="W46" i="19"/>
  <c r="W119" i="19" s="1"/>
  <c r="W48" i="19"/>
  <c r="W121" i="19" s="1"/>
  <c r="W61" i="19"/>
  <c r="V62" i="19"/>
  <c r="V135" i="19" s="1"/>
  <c r="AB62" i="19"/>
  <c r="AB135" i="19" s="1"/>
  <c r="S63" i="19"/>
  <c r="S136" i="19" s="1"/>
  <c r="Y63" i="19"/>
  <c r="AE63" i="19"/>
  <c r="V64" i="19"/>
  <c r="AF65" i="19"/>
  <c r="AF138" i="19" s="1"/>
  <c r="Z65" i="19"/>
  <c r="Z138" i="19" s="1"/>
  <c r="T65" i="19"/>
  <c r="X65" i="19"/>
  <c r="X138" i="19" s="1"/>
  <c r="AE65" i="19"/>
  <c r="R139" i="19"/>
  <c r="AD70" i="19"/>
  <c r="X70" i="19"/>
  <c r="R70" i="19"/>
  <c r="Y70" i="19"/>
  <c r="Y143" i="19" s="1"/>
  <c r="AF70" i="19"/>
  <c r="T72" i="19"/>
  <c r="T145" i="19" s="1"/>
  <c r="AA72" i="19"/>
  <c r="AA145" i="19" s="1"/>
  <c r="W75" i="19"/>
  <c r="W148" i="19" s="1"/>
  <c r="W80" i="19"/>
  <c r="W153" i="19" s="1"/>
  <c r="AB81" i="19"/>
  <c r="AB154" i="19" s="1"/>
  <c r="V81" i="19"/>
  <c r="V154" i="19" s="1"/>
  <c r="X81" i="19"/>
  <c r="X154" i="19" s="1"/>
  <c r="AE81" i="19"/>
  <c r="AE154" i="19" s="1"/>
  <c r="S83" i="19"/>
  <c r="S156" i="19" s="1"/>
  <c r="Z83" i="19"/>
  <c r="Z156" i="19" s="1"/>
  <c r="AG83" i="19"/>
  <c r="AG156" i="19" s="1"/>
  <c r="K86" i="19"/>
  <c r="S90" i="19"/>
  <c r="AA90" i="19"/>
  <c r="S118" i="19"/>
  <c r="I141" i="19"/>
  <c r="L145" i="19"/>
  <c r="I145" i="19"/>
  <c r="I146" i="19"/>
  <c r="I151" i="19"/>
  <c r="L151" i="19"/>
  <c r="I162" i="19"/>
  <c r="K171" i="19"/>
  <c r="H171" i="19"/>
  <c r="L483" i="19"/>
  <c r="I483" i="19"/>
  <c r="N611" i="19"/>
  <c r="M611" i="19"/>
  <c r="K618" i="19"/>
  <c r="H618" i="19"/>
  <c r="K696" i="19"/>
  <c r="H696" i="19"/>
  <c r="H730" i="19"/>
  <c r="K730" i="19"/>
  <c r="R117" i="19"/>
  <c r="R121" i="19"/>
  <c r="W62" i="19"/>
  <c r="W135" i="19" s="1"/>
  <c r="T63" i="19"/>
  <c r="T136" i="19" s="1"/>
  <c r="Z63" i="19"/>
  <c r="AF63" i="19"/>
  <c r="AC64" i="19"/>
  <c r="AC67" i="19" s="1"/>
  <c r="AC170" i="19" s="1"/>
  <c r="U32" i="19" s="1"/>
  <c r="W64" i="19"/>
  <c r="W137" i="19" s="1"/>
  <c r="X64" i="19"/>
  <c r="X137" i="19" s="1"/>
  <c r="AE64" i="19"/>
  <c r="AE137" i="19" s="1"/>
  <c r="Z143" i="19"/>
  <c r="U72" i="19"/>
  <c r="U145" i="19" s="1"/>
  <c r="AG75" i="19"/>
  <c r="AA75" i="19"/>
  <c r="AA148" i="19" s="1"/>
  <c r="U75" i="19"/>
  <c r="X75" i="19"/>
  <c r="X148" i="19" s="1"/>
  <c r="AE75" i="19"/>
  <c r="AE148" i="19" s="1"/>
  <c r="AE80" i="19"/>
  <c r="AE153" i="19" s="1"/>
  <c r="Y80" i="19"/>
  <c r="S80" i="19"/>
  <c r="S153" i="19" s="1"/>
  <c r="X80" i="19"/>
  <c r="X153" i="19" s="1"/>
  <c r="AF80" i="19"/>
  <c r="T83" i="19"/>
  <c r="T156" i="19" s="1"/>
  <c r="U90" i="19"/>
  <c r="N106" i="19"/>
  <c r="M106" i="19"/>
  <c r="Z128" i="19"/>
  <c r="K146" i="19"/>
  <c r="U153" i="19"/>
  <c r="L164" i="19"/>
  <c r="I164" i="19"/>
  <c r="K169" i="19"/>
  <c r="H169" i="19"/>
  <c r="I200" i="19"/>
  <c r="L209" i="19"/>
  <c r="I209" i="19"/>
  <c r="L227" i="19"/>
  <c r="I227" i="19"/>
  <c r="L236" i="19"/>
  <c r="I236" i="19"/>
  <c r="L281" i="19"/>
  <c r="I281" i="19"/>
  <c r="L290" i="19"/>
  <c r="I290" i="19"/>
  <c r="I299" i="19"/>
  <c r="L308" i="19"/>
  <c r="I308" i="19"/>
  <c r="L335" i="19"/>
  <c r="I335" i="19"/>
  <c r="N365" i="19"/>
  <c r="M365" i="19"/>
  <c r="L492" i="19"/>
  <c r="I492" i="19"/>
  <c r="K499" i="19"/>
  <c r="H499" i="19"/>
  <c r="I546" i="19"/>
  <c r="K553" i="19"/>
  <c r="H553" i="19"/>
  <c r="I556" i="19"/>
  <c r="L600" i="19"/>
  <c r="I600" i="19"/>
  <c r="K607" i="19"/>
  <c r="H607" i="19"/>
  <c r="H728" i="19"/>
  <c r="K728" i="19"/>
  <c r="H746" i="19"/>
  <c r="K746" i="19"/>
  <c r="AB146" i="19"/>
  <c r="L173" i="19"/>
  <c r="I173" i="19"/>
  <c r="K175" i="19"/>
  <c r="H175" i="19"/>
  <c r="L564" i="19"/>
  <c r="I564" i="19"/>
  <c r="W63" i="19"/>
  <c r="W136" i="19" s="1"/>
  <c r="AD72" i="19"/>
  <c r="AD145" i="19" s="1"/>
  <c r="X72" i="19"/>
  <c r="X145" i="19" s="1"/>
  <c r="R72" i="19"/>
  <c r="Y72" i="19"/>
  <c r="Y145" i="19" s="1"/>
  <c r="AF72" i="19"/>
  <c r="AF145" i="19" s="1"/>
  <c r="AB83" i="19"/>
  <c r="AB156" i="19" s="1"/>
  <c r="V83" i="19"/>
  <c r="V156" i="19" s="1"/>
  <c r="X83" i="19"/>
  <c r="X156" i="19" s="1"/>
  <c r="AE83" i="19"/>
  <c r="AE156" i="19" s="1"/>
  <c r="AF90" i="19"/>
  <c r="Z90" i="19"/>
  <c r="T90" i="19"/>
  <c r="X90" i="19"/>
  <c r="AE90" i="19"/>
  <c r="N111" i="19"/>
  <c r="M111" i="19"/>
  <c r="AB116" i="19"/>
  <c r="AB118" i="19"/>
  <c r="AB120" i="19"/>
  <c r="N123" i="19"/>
  <c r="M123" i="19"/>
  <c r="H125" i="19"/>
  <c r="H127" i="19"/>
  <c r="H128" i="19"/>
  <c r="N134" i="19"/>
  <c r="M134" i="19"/>
  <c r="H170" i="19"/>
  <c r="N176" i="19"/>
  <c r="M176" i="19"/>
  <c r="L191" i="19"/>
  <c r="K207" i="19"/>
  <c r="H207" i="19"/>
  <c r="K216" i="19"/>
  <c r="H216" i="19"/>
  <c r="K225" i="19"/>
  <c r="H225" i="19"/>
  <c r="K234" i="19"/>
  <c r="H234" i="19"/>
  <c r="K243" i="19"/>
  <c r="H243" i="19"/>
  <c r="K252" i="19"/>
  <c r="H252" i="19"/>
  <c r="K261" i="19"/>
  <c r="H261" i="19"/>
  <c r="K270" i="19"/>
  <c r="H270" i="19"/>
  <c r="K279" i="19"/>
  <c r="H279" i="19"/>
  <c r="K288" i="19"/>
  <c r="H288" i="19"/>
  <c r="K297" i="19"/>
  <c r="H297" i="19"/>
  <c r="K306" i="19"/>
  <c r="H306" i="19"/>
  <c r="K315" i="19"/>
  <c r="H315" i="19"/>
  <c r="K324" i="19"/>
  <c r="H324" i="19"/>
  <c r="K333" i="19"/>
  <c r="H333" i="19"/>
  <c r="K342" i="19"/>
  <c r="H342" i="19"/>
  <c r="M383" i="19"/>
  <c r="L465" i="19"/>
  <c r="I465" i="19"/>
  <c r="K472" i="19"/>
  <c r="H472" i="19"/>
  <c r="I475" i="19"/>
  <c r="K526" i="19"/>
  <c r="H526" i="19"/>
  <c r="L529" i="19"/>
  <c r="I529" i="19"/>
  <c r="L573" i="19"/>
  <c r="K580" i="19"/>
  <c r="H580" i="19"/>
  <c r="K642" i="19"/>
  <c r="H642" i="19"/>
  <c r="K756" i="19"/>
  <c r="H756" i="19"/>
  <c r="AC117" i="19"/>
  <c r="AC119" i="19"/>
  <c r="AC121" i="19"/>
  <c r="AD137" i="19"/>
  <c r="K178" i="19"/>
  <c r="H178" i="19"/>
  <c r="N643" i="19"/>
  <c r="M643" i="19"/>
  <c r="I661" i="19"/>
  <c r="L661" i="19"/>
  <c r="K719" i="19"/>
  <c r="H719" i="19"/>
  <c r="N721" i="19"/>
  <c r="M721" i="19"/>
  <c r="AD117" i="19"/>
  <c r="H131" i="19"/>
  <c r="AA137" i="19"/>
  <c r="Y138" i="19"/>
  <c r="S138" i="19"/>
  <c r="H143" i="19"/>
  <c r="H149" i="19"/>
  <c r="AD157" i="19"/>
  <c r="N215" i="19"/>
  <c r="M215" i="19"/>
  <c r="N224" i="19"/>
  <c r="M224" i="19"/>
  <c r="N233" i="19"/>
  <c r="M233" i="19"/>
  <c r="N242" i="19"/>
  <c r="N260" i="19"/>
  <c r="M260" i="19"/>
  <c r="N287" i="19"/>
  <c r="N296" i="19"/>
  <c r="M296" i="19"/>
  <c r="N314" i="19"/>
  <c r="M314" i="19"/>
  <c r="N341" i="19"/>
  <c r="M341" i="19"/>
  <c r="L474" i="19"/>
  <c r="K481" i="19"/>
  <c r="H481" i="19"/>
  <c r="L484" i="19"/>
  <c r="I484" i="19"/>
  <c r="L501" i="19"/>
  <c r="I501" i="19"/>
  <c r="K508" i="19"/>
  <c r="H508" i="19"/>
  <c r="K535" i="19"/>
  <c r="H535" i="19"/>
  <c r="K562" i="19"/>
  <c r="H562" i="19"/>
  <c r="L565" i="19"/>
  <c r="I565" i="19"/>
  <c r="L582" i="19"/>
  <c r="I582" i="19"/>
  <c r="K589" i="19"/>
  <c r="H589" i="19"/>
  <c r="I615" i="19"/>
  <c r="L615" i="19"/>
  <c r="I639" i="19"/>
  <c r="L639" i="19"/>
  <c r="K799" i="19"/>
  <c r="H799" i="19"/>
  <c r="W66" i="19"/>
  <c r="W139" i="19" s="1"/>
  <c r="W89" i="19"/>
  <c r="W91" i="19"/>
  <c r="W93" i="19"/>
  <c r="S117" i="19"/>
  <c r="Y121" i="19"/>
  <c r="AF130" i="19"/>
  <c r="Z130" i="19"/>
  <c r="H135" i="19"/>
  <c r="X135" i="19"/>
  <c r="K139" i="19"/>
  <c r="H139" i="19"/>
  <c r="AD139" i="19"/>
  <c r="Z139" i="19"/>
  <c r="H157" i="19"/>
  <c r="K165" i="19"/>
  <c r="H165" i="19"/>
  <c r="I168" i="19"/>
  <c r="H177" i="19"/>
  <c r="H186" i="19"/>
  <c r="H195" i="19"/>
  <c r="I267" i="19"/>
  <c r="L651" i="19"/>
  <c r="I654" i="19"/>
  <c r="L654" i="19"/>
  <c r="I679" i="19"/>
  <c r="L679" i="19"/>
  <c r="K738" i="19"/>
  <c r="H738" i="19"/>
  <c r="H797" i="19"/>
  <c r="K797" i="19"/>
  <c r="AC143" i="19"/>
  <c r="AC145" i="19"/>
  <c r="M360" i="19"/>
  <c r="M372" i="19"/>
  <c r="M387" i="19"/>
  <c r="M408" i="19"/>
  <c r="M426" i="19"/>
  <c r="M441" i="19"/>
  <c r="N622" i="19"/>
  <c r="M622" i="19"/>
  <c r="N634" i="19"/>
  <c r="I646" i="19"/>
  <c r="L646" i="19"/>
  <c r="N653" i="19"/>
  <c r="M653" i="19"/>
  <c r="I657" i="19"/>
  <c r="L657" i="19"/>
  <c r="K720" i="19"/>
  <c r="H720" i="19"/>
  <c r="M740" i="19"/>
  <c r="N740" i="19"/>
  <c r="H803" i="19"/>
  <c r="K803" i="19"/>
  <c r="K968" i="19"/>
  <c r="H968" i="19"/>
  <c r="K974" i="19"/>
  <c r="H974" i="19"/>
  <c r="K980" i="19"/>
  <c r="H980" i="19"/>
  <c r="K986" i="19"/>
  <c r="H986" i="19"/>
  <c r="K992" i="19"/>
  <c r="H992" i="19"/>
  <c r="K998" i="19"/>
  <c r="H998" i="19"/>
  <c r="N462" i="19"/>
  <c r="M462" i="19"/>
  <c r="N489" i="19"/>
  <c r="M489" i="19"/>
  <c r="N507" i="19"/>
  <c r="M507" i="19"/>
  <c r="N516" i="19"/>
  <c r="M516" i="19"/>
  <c r="N525" i="19"/>
  <c r="M525" i="19"/>
  <c r="N543" i="19"/>
  <c r="M543" i="19"/>
  <c r="N561" i="19"/>
  <c r="M561" i="19"/>
  <c r="N579" i="19"/>
  <c r="M579" i="19"/>
  <c r="N597" i="19"/>
  <c r="M597" i="19"/>
  <c r="M606" i="19"/>
  <c r="K613" i="19"/>
  <c r="H613" i="19"/>
  <c r="I622" i="19"/>
  <c r="K624" i="19"/>
  <c r="H624" i="19"/>
  <c r="K636" i="19"/>
  <c r="H636" i="19"/>
  <c r="I649" i="19"/>
  <c r="L649" i="19"/>
  <c r="I653" i="19"/>
  <c r="L667" i="19"/>
  <c r="H686" i="19"/>
  <c r="K686" i="19"/>
  <c r="I701" i="19"/>
  <c r="L701" i="19"/>
  <c r="L747" i="19"/>
  <c r="I747" i="19"/>
  <c r="H763" i="19"/>
  <c r="K763" i="19"/>
  <c r="H770" i="19"/>
  <c r="K770" i="19"/>
  <c r="K947" i="19"/>
  <c r="H947" i="19"/>
  <c r="S143" i="19"/>
  <c r="S145" i="19"/>
  <c r="H460" i="19"/>
  <c r="I462" i="19"/>
  <c r="H469" i="19"/>
  <c r="M473" i="19"/>
  <c r="H478" i="19"/>
  <c r="H487" i="19"/>
  <c r="I489" i="19"/>
  <c r="H496" i="19"/>
  <c r="H505" i="19"/>
  <c r="I507" i="19"/>
  <c r="H514" i="19"/>
  <c r="H523" i="19"/>
  <c r="I525" i="19"/>
  <c r="H532" i="19"/>
  <c r="H541" i="19"/>
  <c r="I543" i="19"/>
  <c r="H550" i="19"/>
  <c r="H559" i="19"/>
  <c r="I561" i="19"/>
  <c r="H568" i="19"/>
  <c r="H577" i="19"/>
  <c r="I579" i="19"/>
  <c r="H586" i="19"/>
  <c r="H595" i="19"/>
  <c r="I597" i="19"/>
  <c r="H604" i="19"/>
  <c r="I606" i="19"/>
  <c r="H617" i="19"/>
  <c r="H629" i="19"/>
  <c r="H641" i="19"/>
  <c r="L663" i="19"/>
  <c r="N677" i="19"/>
  <c r="M677" i="19"/>
  <c r="I681" i="19"/>
  <c r="K695" i="19"/>
  <c r="H695" i="19"/>
  <c r="H698" i="19"/>
  <c r="K698" i="19"/>
  <c r="I713" i="19"/>
  <c r="L713" i="19"/>
  <c r="L729" i="19"/>
  <c r="K755" i="19"/>
  <c r="H755" i="19"/>
  <c r="K793" i="19"/>
  <c r="H793" i="19"/>
  <c r="L355" i="19"/>
  <c r="I355" i="19"/>
  <c r="L385" i="19"/>
  <c r="I385" i="19"/>
  <c r="L391" i="19"/>
  <c r="I391" i="19"/>
  <c r="L400" i="19"/>
  <c r="I400" i="19"/>
  <c r="L403" i="19"/>
  <c r="I403" i="19"/>
  <c r="L409" i="19"/>
  <c r="I409" i="19"/>
  <c r="I412" i="19"/>
  <c r="L421" i="19"/>
  <c r="I421" i="19"/>
  <c r="L433" i="19"/>
  <c r="I433" i="19"/>
  <c r="L439" i="19"/>
  <c r="I439" i="19"/>
  <c r="L445" i="19"/>
  <c r="I445" i="19"/>
  <c r="L457" i="19"/>
  <c r="I457" i="19"/>
  <c r="N459" i="19"/>
  <c r="M459" i="19"/>
  <c r="L633" i="19"/>
  <c r="L648" i="19"/>
  <c r="I655" i="19"/>
  <c r="L655" i="19"/>
  <c r="N662" i="19"/>
  <c r="M662" i="19"/>
  <c r="I677" i="19"/>
  <c r="K707" i="19"/>
  <c r="H707" i="19"/>
  <c r="H710" i="19"/>
  <c r="K710" i="19"/>
  <c r="K737" i="19"/>
  <c r="H737" i="19"/>
  <c r="H748" i="19"/>
  <c r="K748" i="19"/>
  <c r="N752" i="19"/>
  <c r="N757" i="19"/>
  <c r="M757" i="19"/>
  <c r="I767" i="19"/>
  <c r="L767" i="19"/>
  <c r="M712" i="19"/>
  <c r="K726" i="19"/>
  <c r="H726" i="19"/>
  <c r="K744" i="19"/>
  <c r="H744" i="19"/>
  <c r="L766" i="19"/>
  <c r="I766" i="19"/>
  <c r="H773" i="19"/>
  <c r="K773" i="19"/>
  <c r="K805" i="19"/>
  <c r="H805" i="19"/>
  <c r="H809" i="19"/>
  <c r="K809" i="19"/>
  <c r="N893" i="19"/>
  <c r="H964" i="19"/>
  <c r="K964" i="19"/>
  <c r="K690" i="19"/>
  <c r="H690" i="19"/>
  <c r="K702" i="19"/>
  <c r="H702" i="19"/>
  <c r="K714" i="19"/>
  <c r="H714" i="19"/>
  <c r="L769" i="19"/>
  <c r="I769" i="19"/>
  <c r="K775" i="19"/>
  <c r="H775" i="19"/>
  <c r="H779" i="19"/>
  <c r="K779" i="19"/>
  <c r="K811" i="19"/>
  <c r="H811" i="19"/>
  <c r="H815" i="19"/>
  <c r="K815" i="19"/>
  <c r="H725" i="19"/>
  <c r="K732" i="19"/>
  <c r="H732" i="19"/>
  <c r="H743" i="19"/>
  <c r="M745" i="19"/>
  <c r="K750" i="19"/>
  <c r="H750" i="19"/>
  <c r="H761" i="19"/>
  <c r="K769" i="19"/>
  <c r="L772" i="19"/>
  <c r="I772" i="19"/>
  <c r="K781" i="19"/>
  <c r="H781" i="19"/>
  <c r="H785" i="19"/>
  <c r="K785" i="19"/>
  <c r="K817" i="19"/>
  <c r="H817" i="19"/>
  <c r="H821" i="19"/>
  <c r="K821" i="19"/>
  <c r="M887" i="19"/>
  <c r="I626" i="19"/>
  <c r="I638" i="19"/>
  <c r="I644" i="19"/>
  <c r="K692" i="19"/>
  <c r="K704" i="19"/>
  <c r="K716" i="19"/>
  <c r="I724" i="19"/>
  <c r="K734" i="19"/>
  <c r="I742" i="19"/>
  <c r="K752" i="19"/>
  <c r="I764" i="19"/>
  <c r="L764" i="19"/>
  <c r="K772" i="19"/>
  <c r="K787" i="19"/>
  <c r="H787" i="19"/>
  <c r="H791" i="19"/>
  <c r="K791" i="19"/>
  <c r="K823" i="19"/>
  <c r="H823" i="19"/>
  <c r="H827" i="19"/>
  <c r="K827" i="19"/>
  <c r="H833" i="19"/>
  <c r="K833" i="19"/>
  <c r="H839" i="19"/>
  <c r="K839" i="19"/>
  <c r="M899" i="19"/>
  <c r="K721" i="19"/>
  <c r="K727" i="19"/>
  <c r="K733" i="19"/>
  <c r="K739" i="19"/>
  <c r="K745" i="19"/>
  <c r="K751" i="19"/>
  <c r="K757" i="19"/>
  <c r="K941" i="19"/>
  <c r="H941" i="19"/>
  <c r="M944" i="19"/>
  <c r="N944" i="19"/>
  <c r="H958" i="19"/>
  <c r="K958" i="19"/>
  <c r="H970" i="19"/>
  <c r="K970" i="19"/>
  <c r="H976" i="19"/>
  <c r="K976" i="19"/>
  <c r="H982" i="19"/>
  <c r="K982" i="19"/>
  <c r="H988" i="19"/>
  <c r="K988" i="19"/>
  <c r="H994" i="19"/>
  <c r="K994" i="19"/>
  <c r="H1000" i="19"/>
  <c r="K1000" i="19"/>
  <c r="H1013" i="19"/>
  <c r="K1013" i="19"/>
  <c r="H1031" i="19"/>
  <c r="K1031" i="19"/>
  <c r="H1049" i="19"/>
  <c r="K1049" i="19"/>
  <c r="L1168" i="19"/>
  <c r="K829" i="19"/>
  <c r="H829" i="19"/>
  <c r="K835" i="19"/>
  <c r="H835" i="19"/>
  <c r="K841" i="19"/>
  <c r="H841" i="19"/>
  <c r="K847" i="19"/>
  <c r="H847" i="19"/>
  <c r="K853" i="19"/>
  <c r="H853" i="19"/>
  <c r="K859" i="19"/>
  <c r="H859" i="19"/>
  <c r="K865" i="19"/>
  <c r="H865" i="19"/>
  <c r="K871" i="19"/>
  <c r="H871" i="19"/>
  <c r="K877" i="19"/>
  <c r="H877" i="19"/>
  <c r="K883" i="19"/>
  <c r="H883" i="19"/>
  <c r="K889" i="19"/>
  <c r="H889" i="19"/>
  <c r="K895" i="19"/>
  <c r="H895" i="19"/>
  <c r="K901" i="19"/>
  <c r="H901" i="19"/>
  <c r="K907" i="19"/>
  <c r="H907" i="19"/>
  <c r="H952" i="19"/>
  <c r="K952" i="19"/>
  <c r="L1056" i="19"/>
  <c r="L1092" i="19"/>
  <c r="H946" i="19"/>
  <c r="K946" i="19"/>
  <c r="K965" i="19"/>
  <c r="H965" i="19"/>
  <c r="K971" i="19"/>
  <c r="H971" i="19"/>
  <c r="K977" i="19"/>
  <c r="H977" i="19"/>
  <c r="K983" i="19"/>
  <c r="H983" i="19"/>
  <c r="K989" i="19"/>
  <c r="H989" i="19"/>
  <c r="K995" i="19"/>
  <c r="H995" i="19"/>
  <c r="K1001" i="19"/>
  <c r="H1001" i="19"/>
  <c r="H1007" i="19"/>
  <c r="K1007" i="19"/>
  <c r="N1011" i="19"/>
  <c r="H1025" i="19"/>
  <c r="K1025" i="19"/>
  <c r="H1043" i="19"/>
  <c r="K1043" i="19"/>
  <c r="N1047" i="19"/>
  <c r="H1061" i="19"/>
  <c r="K1061" i="19"/>
  <c r="K910" i="19"/>
  <c r="H910" i="19"/>
  <c r="K913" i="19"/>
  <c r="H913" i="19"/>
  <c r="K916" i="19"/>
  <c r="H916" i="19"/>
  <c r="M917" i="19"/>
  <c r="K919" i="19"/>
  <c r="H919" i="19"/>
  <c r="K922" i="19"/>
  <c r="H922" i="19"/>
  <c r="K925" i="19"/>
  <c r="H925" i="19"/>
  <c r="K928" i="19"/>
  <c r="H928" i="19"/>
  <c r="K931" i="19"/>
  <c r="H931" i="19"/>
  <c r="K934" i="19"/>
  <c r="H934" i="19"/>
  <c r="K937" i="19"/>
  <c r="H937" i="19"/>
  <c r="H940" i="19"/>
  <c r="K940" i="19"/>
  <c r="N957" i="19"/>
  <c r="M957" i="19"/>
  <c r="K959" i="19"/>
  <c r="H959" i="19"/>
  <c r="M962" i="19"/>
  <c r="N962" i="19"/>
  <c r="H967" i="19"/>
  <c r="K967" i="19"/>
  <c r="H973" i="19"/>
  <c r="K973" i="19"/>
  <c r="H979" i="19"/>
  <c r="K979" i="19"/>
  <c r="H985" i="19"/>
  <c r="K985" i="19"/>
  <c r="H991" i="19"/>
  <c r="K991" i="19"/>
  <c r="H997" i="19"/>
  <c r="K997" i="19"/>
  <c r="L1163" i="19"/>
  <c r="K778" i="19"/>
  <c r="H778" i="19"/>
  <c r="K784" i="19"/>
  <c r="H784" i="19"/>
  <c r="K790" i="19"/>
  <c r="H790" i="19"/>
  <c r="K796" i="19"/>
  <c r="H796" i="19"/>
  <c r="K802" i="19"/>
  <c r="H802" i="19"/>
  <c r="K808" i="19"/>
  <c r="H808" i="19"/>
  <c r="K814" i="19"/>
  <c r="H814" i="19"/>
  <c r="K820" i="19"/>
  <c r="H820" i="19"/>
  <c r="K826" i="19"/>
  <c r="H826" i="19"/>
  <c r="K832" i="19"/>
  <c r="H832" i="19"/>
  <c r="K838" i="19"/>
  <c r="H838" i="19"/>
  <c r="K844" i="19"/>
  <c r="H844" i="19"/>
  <c r="K845" i="19"/>
  <c r="K850" i="19"/>
  <c r="H850" i="19"/>
  <c r="K851" i="19"/>
  <c r="K856" i="19"/>
  <c r="H856" i="19"/>
  <c r="K857" i="19"/>
  <c r="K862" i="19"/>
  <c r="H862" i="19"/>
  <c r="K863" i="19"/>
  <c r="K868" i="19"/>
  <c r="H868" i="19"/>
  <c r="K869" i="19"/>
  <c r="K874" i="19"/>
  <c r="H874" i="19"/>
  <c r="K875" i="19"/>
  <c r="K880" i="19"/>
  <c r="H880" i="19"/>
  <c r="K881" i="19"/>
  <c r="K886" i="19"/>
  <c r="H886" i="19"/>
  <c r="K887" i="19"/>
  <c r="K892" i="19"/>
  <c r="H892" i="19"/>
  <c r="K893" i="19"/>
  <c r="K898" i="19"/>
  <c r="H898" i="19"/>
  <c r="K899" i="19"/>
  <c r="K904" i="19"/>
  <c r="H904" i="19"/>
  <c r="K905" i="19"/>
  <c r="K953" i="19"/>
  <c r="H953" i="19"/>
  <c r="M956" i="19"/>
  <c r="I957" i="19"/>
  <c r="I962" i="19"/>
  <c r="H1019" i="19"/>
  <c r="K1019" i="19"/>
  <c r="H1037" i="19"/>
  <c r="K1037" i="19"/>
  <c r="H1055" i="19"/>
  <c r="K1055" i="19"/>
  <c r="H1251" i="19"/>
  <c r="K1251" i="19"/>
  <c r="K1006" i="19"/>
  <c r="H1006" i="19"/>
  <c r="K1012" i="19"/>
  <c r="H1012" i="19"/>
  <c r="K1018" i="19"/>
  <c r="H1018" i="19"/>
  <c r="K1024" i="19"/>
  <c r="H1024" i="19"/>
  <c r="K1030" i="19"/>
  <c r="H1030" i="19"/>
  <c r="K1036" i="19"/>
  <c r="H1036" i="19"/>
  <c r="K1042" i="19"/>
  <c r="H1042" i="19"/>
  <c r="K1048" i="19"/>
  <c r="H1048" i="19"/>
  <c r="K1054" i="19"/>
  <c r="H1054" i="19"/>
  <c r="K1060" i="19"/>
  <c r="H1060" i="19"/>
  <c r="H1128" i="19"/>
  <c r="K1128" i="19"/>
  <c r="K1133" i="19"/>
  <c r="H1133" i="19"/>
  <c r="H1137" i="19"/>
  <c r="K1137" i="19"/>
  <c r="K1142" i="19"/>
  <c r="H1142" i="19"/>
  <c r="H1146" i="19"/>
  <c r="K1146" i="19"/>
  <c r="K1151" i="19"/>
  <c r="H1151" i="19"/>
  <c r="H1155" i="19"/>
  <c r="K1155" i="19"/>
  <c r="H1173" i="19"/>
  <c r="K1173" i="19"/>
  <c r="I1186" i="19"/>
  <c r="L1186" i="19"/>
  <c r="H1236" i="19"/>
  <c r="K1236" i="19"/>
  <c r="H1326" i="19"/>
  <c r="K1326" i="19"/>
  <c r="I1003" i="19"/>
  <c r="H1004" i="19"/>
  <c r="H1197" i="19"/>
  <c r="K1197" i="19"/>
  <c r="H1242" i="19"/>
  <c r="K1242" i="19"/>
  <c r="I1279" i="19"/>
  <c r="H1322" i="19"/>
  <c r="K1322" i="19"/>
  <c r="K1003" i="19"/>
  <c r="K1063" i="19"/>
  <c r="H1063" i="19"/>
  <c r="K1066" i="19"/>
  <c r="H1066" i="19"/>
  <c r="L1067" i="19"/>
  <c r="K1069" i="19"/>
  <c r="H1069" i="19"/>
  <c r="K1072" i="19"/>
  <c r="H1072" i="19"/>
  <c r="L1073" i="19"/>
  <c r="K1075" i="19"/>
  <c r="H1075" i="19"/>
  <c r="K1078" i="19"/>
  <c r="H1078" i="19"/>
  <c r="L1079" i="19"/>
  <c r="K1081" i="19"/>
  <c r="H1081" i="19"/>
  <c r="L1082" i="19"/>
  <c r="K1084" i="19"/>
  <c r="H1084" i="19"/>
  <c r="L1085" i="19"/>
  <c r="K1087" i="19"/>
  <c r="H1087" i="19"/>
  <c r="K1090" i="19"/>
  <c r="H1090" i="19"/>
  <c r="L1091" i="19"/>
  <c r="K1093" i="19"/>
  <c r="H1093" i="19"/>
  <c r="K1096" i="19"/>
  <c r="H1096" i="19"/>
  <c r="L1097" i="19"/>
  <c r="K1099" i="19"/>
  <c r="H1099" i="19"/>
  <c r="L1100" i="19"/>
  <c r="K1102" i="19"/>
  <c r="H1102" i="19"/>
  <c r="L1103" i="19"/>
  <c r="K1105" i="19"/>
  <c r="H1105" i="19"/>
  <c r="K1108" i="19"/>
  <c r="H1108" i="19"/>
  <c r="L1109" i="19"/>
  <c r="K1111" i="19"/>
  <c r="H1111" i="19"/>
  <c r="K1114" i="19"/>
  <c r="H1114" i="19"/>
  <c r="L1115" i="19"/>
  <c r="K1117" i="19"/>
  <c r="H1117" i="19"/>
  <c r="K1120" i="19"/>
  <c r="H1120" i="19"/>
  <c r="K1123" i="19"/>
  <c r="H1123" i="19"/>
  <c r="K1126" i="19"/>
  <c r="H1126" i="19"/>
  <c r="K1130" i="19"/>
  <c r="H1130" i="19"/>
  <c r="H1134" i="19"/>
  <c r="K1134" i="19"/>
  <c r="K1139" i="19"/>
  <c r="H1139" i="19"/>
  <c r="H1143" i="19"/>
  <c r="K1143" i="19"/>
  <c r="K1148" i="19"/>
  <c r="H1148" i="19"/>
  <c r="H1152" i="19"/>
  <c r="K1152" i="19"/>
  <c r="H1167" i="19"/>
  <c r="K1167" i="19"/>
  <c r="H1191" i="19"/>
  <c r="K1191" i="19"/>
  <c r="I942" i="19"/>
  <c r="M1003" i="19"/>
  <c r="K1009" i="19"/>
  <c r="H1009" i="19"/>
  <c r="K1010" i="19"/>
  <c r="K1015" i="19"/>
  <c r="H1015" i="19"/>
  <c r="K1016" i="19"/>
  <c r="K1021" i="19"/>
  <c r="H1021" i="19"/>
  <c r="K1022" i="19"/>
  <c r="K1027" i="19"/>
  <c r="H1027" i="19"/>
  <c r="K1028" i="19"/>
  <c r="I1029" i="19"/>
  <c r="K1033" i="19"/>
  <c r="H1033" i="19"/>
  <c r="K1034" i="19"/>
  <c r="K1039" i="19"/>
  <c r="H1039" i="19"/>
  <c r="K1040" i="19"/>
  <c r="K1045" i="19"/>
  <c r="H1045" i="19"/>
  <c r="K1046" i="19"/>
  <c r="K1051" i="19"/>
  <c r="H1051" i="19"/>
  <c r="K1052" i="19"/>
  <c r="K1057" i="19"/>
  <c r="H1057" i="19"/>
  <c r="K1058" i="19"/>
  <c r="N1169" i="19"/>
  <c r="H1185" i="19"/>
  <c r="K1185" i="19"/>
  <c r="I1201" i="19"/>
  <c r="L1201" i="19"/>
  <c r="K1213" i="19"/>
  <c r="H1213" i="19"/>
  <c r="H1260" i="19"/>
  <c r="K1260" i="19"/>
  <c r="K943" i="19"/>
  <c r="K949" i="19"/>
  <c r="K955" i="19"/>
  <c r="K961" i="19"/>
  <c r="L1010" i="19"/>
  <c r="L1016" i="19"/>
  <c r="L1022" i="19"/>
  <c r="L1028" i="19"/>
  <c r="L1034" i="19"/>
  <c r="L1040" i="19"/>
  <c r="L1046" i="19"/>
  <c r="L1052" i="19"/>
  <c r="L1058" i="19"/>
  <c r="K1127" i="19"/>
  <c r="H1127" i="19"/>
  <c r="H1131" i="19"/>
  <c r="K1131" i="19"/>
  <c r="K1136" i="19"/>
  <c r="H1136" i="19"/>
  <c r="H1140" i="19"/>
  <c r="K1140" i="19"/>
  <c r="K1145" i="19"/>
  <c r="H1145" i="19"/>
  <c r="H1149" i="19"/>
  <c r="K1149" i="19"/>
  <c r="K1154" i="19"/>
  <c r="H1154" i="19"/>
  <c r="H1161" i="19"/>
  <c r="K1161" i="19"/>
  <c r="I1169" i="19"/>
  <c r="H1179" i="19"/>
  <c r="K1179" i="19"/>
  <c r="L1227" i="19"/>
  <c r="I1227" i="19"/>
  <c r="L1203" i="19"/>
  <c r="I1203" i="19"/>
  <c r="K1207" i="19"/>
  <c r="H1207" i="19"/>
  <c r="I1217" i="19"/>
  <c r="L1217" i="19"/>
  <c r="L1245" i="19"/>
  <c r="I1245" i="19"/>
  <c r="L1270" i="19"/>
  <c r="I1270" i="19"/>
  <c r="K1314" i="19"/>
  <c r="H1314" i="19"/>
  <c r="H1330" i="19"/>
  <c r="K1330" i="19"/>
  <c r="H1338" i="19"/>
  <c r="K1338" i="19"/>
  <c r="L1363" i="19"/>
  <c r="I1363" i="19"/>
  <c r="K1476" i="19"/>
  <c r="H1476" i="19"/>
  <c r="K1494" i="19"/>
  <c r="H1494" i="19"/>
  <c r="H1287" i="19"/>
  <c r="K1287" i="19"/>
  <c r="H1310" i="19"/>
  <c r="K1310" i="19"/>
  <c r="H1341" i="19"/>
  <c r="K1341" i="19"/>
  <c r="L1158" i="19"/>
  <c r="I1158" i="19"/>
  <c r="L1164" i="19"/>
  <c r="I1164" i="19"/>
  <c r="L1170" i="19"/>
  <c r="I1170" i="19"/>
  <c r="I1172" i="19"/>
  <c r="L1176" i="19"/>
  <c r="I1176" i="19"/>
  <c r="L1182" i="19"/>
  <c r="I1182" i="19"/>
  <c r="L1188" i="19"/>
  <c r="I1188" i="19"/>
  <c r="L1194" i="19"/>
  <c r="I1194" i="19"/>
  <c r="H1224" i="19"/>
  <c r="K1224" i="19"/>
  <c r="H1278" i="19"/>
  <c r="K1278" i="19"/>
  <c r="K1302" i="19"/>
  <c r="H1302" i="19"/>
  <c r="K1328" i="19"/>
  <c r="H1328" i="19"/>
  <c r="M1387" i="19"/>
  <c r="M1129" i="19"/>
  <c r="M1144" i="19"/>
  <c r="K1158" i="19"/>
  <c r="K1164" i="19"/>
  <c r="K1170" i="19"/>
  <c r="M1172" i="19"/>
  <c r="K1176" i="19"/>
  <c r="K1182" i="19"/>
  <c r="K1188" i="19"/>
  <c r="K1194" i="19"/>
  <c r="H1233" i="19"/>
  <c r="K1233" i="19"/>
  <c r="H1269" i="19"/>
  <c r="K1269" i="19"/>
  <c r="H1298" i="19"/>
  <c r="K1298" i="19"/>
  <c r="H1223" i="19"/>
  <c r="K1223" i="19"/>
  <c r="H1232" i="19"/>
  <c r="K1232" i="19"/>
  <c r="H1241" i="19"/>
  <c r="K1241" i="19"/>
  <c r="H1250" i="19"/>
  <c r="K1250" i="19"/>
  <c r="H1259" i="19"/>
  <c r="K1259" i="19"/>
  <c r="N1263" i="19"/>
  <c r="H1268" i="19"/>
  <c r="K1268" i="19"/>
  <c r="H1277" i="19"/>
  <c r="K1277" i="19"/>
  <c r="H1286" i="19"/>
  <c r="K1286" i="19"/>
  <c r="N1290" i="19"/>
  <c r="N1299" i="19"/>
  <c r="N1311" i="19"/>
  <c r="H1353" i="19"/>
  <c r="K1353" i="19"/>
  <c r="H1374" i="19"/>
  <c r="K1374" i="19"/>
  <c r="K1408" i="19"/>
  <c r="H1408" i="19"/>
  <c r="I1293" i="19"/>
  <c r="H1301" i="19"/>
  <c r="K1301" i="19"/>
  <c r="H1313" i="19"/>
  <c r="K1313" i="19"/>
  <c r="I1317" i="19"/>
  <c r="H1325" i="19"/>
  <c r="K1325" i="19"/>
  <c r="K1340" i="19"/>
  <c r="H1340" i="19"/>
  <c r="L1355" i="19"/>
  <c r="K1396" i="19"/>
  <c r="H1396" i="19"/>
  <c r="H1401" i="19"/>
  <c r="K1401" i="19"/>
  <c r="K1464" i="19"/>
  <c r="H1464" i="19"/>
  <c r="K1482" i="19"/>
  <c r="H1482" i="19"/>
  <c r="K1500" i="19"/>
  <c r="H1500" i="19"/>
  <c r="H1220" i="19"/>
  <c r="K1220" i="19"/>
  <c r="I1221" i="19"/>
  <c r="H1229" i="19"/>
  <c r="K1229" i="19"/>
  <c r="I1230" i="19"/>
  <c r="H1238" i="19"/>
  <c r="K1238" i="19"/>
  <c r="I1239" i="19"/>
  <c r="H1247" i="19"/>
  <c r="K1247" i="19"/>
  <c r="H1256" i="19"/>
  <c r="K1256" i="19"/>
  <c r="H1265" i="19"/>
  <c r="K1265" i="19"/>
  <c r="H1274" i="19"/>
  <c r="K1274" i="19"/>
  <c r="H1283" i="19"/>
  <c r="K1283" i="19"/>
  <c r="I1284" i="19"/>
  <c r="H1292" i="19"/>
  <c r="K1292" i="19"/>
  <c r="K1296" i="19"/>
  <c r="H1296" i="19"/>
  <c r="H1304" i="19"/>
  <c r="K1304" i="19"/>
  <c r="K1308" i="19"/>
  <c r="H1308" i="19"/>
  <c r="H1316" i="19"/>
  <c r="K1316" i="19"/>
  <c r="K1320" i="19"/>
  <c r="H1320" i="19"/>
  <c r="K1327" i="19"/>
  <c r="H1327" i="19"/>
  <c r="H1329" i="19"/>
  <c r="K1329" i="19"/>
  <c r="K1354" i="19"/>
  <c r="H1354" i="19"/>
  <c r="H1362" i="19"/>
  <c r="K1362" i="19"/>
  <c r="I1426" i="19"/>
  <c r="L1426" i="19"/>
  <c r="L1339" i="19"/>
  <c r="I1339" i="19"/>
  <c r="H1344" i="19"/>
  <c r="K1344" i="19"/>
  <c r="H1392" i="19"/>
  <c r="K1392" i="19"/>
  <c r="K1470" i="19"/>
  <c r="H1470" i="19"/>
  <c r="K1488" i="19"/>
  <c r="H1488" i="19"/>
  <c r="K1517" i="19"/>
  <c r="H1517" i="19"/>
  <c r="H1226" i="19"/>
  <c r="K1226" i="19"/>
  <c r="H1235" i="19"/>
  <c r="K1235" i="19"/>
  <c r="H1244" i="19"/>
  <c r="K1244" i="19"/>
  <c r="H1253" i="19"/>
  <c r="K1253" i="19"/>
  <c r="H1262" i="19"/>
  <c r="K1262" i="19"/>
  <c r="I1263" i="19"/>
  <c r="H1271" i="19"/>
  <c r="K1271" i="19"/>
  <c r="H1280" i="19"/>
  <c r="K1280" i="19"/>
  <c r="H1289" i="19"/>
  <c r="K1289" i="19"/>
  <c r="I1290" i="19"/>
  <c r="H1295" i="19"/>
  <c r="K1295" i="19"/>
  <c r="I1299" i="19"/>
  <c r="H1307" i="19"/>
  <c r="K1307" i="19"/>
  <c r="I1311" i="19"/>
  <c r="L1315" i="19"/>
  <c r="H1319" i="19"/>
  <c r="K1319" i="19"/>
  <c r="I1324" i="19"/>
  <c r="K1339" i="19"/>
  <c r="H1346" i="19"/>
  <c r="K1378" i="19"/>
  <c r="H1378" i="19"/>
  <c r="H1383" i="19"/>
  <c r="K1383" i="19"/>
  <c r="H1404" i="19"/>
  <c r="K1404" i="19"/>
  <c r="H1335" i="19"/>
  <c r="K1335" i="19"/>
  <c r="K1342" i="19"/>
  <c r="H1342" i="19"/>
  <c r="K1360" i="19"/>
  <c r="H1360" i="19"/>
  <c r="H1368" i="19"/>
  <c r="K1368" i="19"/>
  <c r="L1373" i="19"/>
  <c r="H1386" i="19"/>
  <c r="K1386" i="19"/>
  <c r="I1450" i="19"/>
  <c r="H1507" i="19"/>
  <c r="K1507" i="19"/>
  <c r="K1526" i="19"/>
  <c r="H1526" i="19"/>
  <c r="H1359" i="19"/>
  <c r="K1359" i="19"/>
  <c r="K1372" i="19"/>
  <c r="H1372" i="19"/>
  <c r="H1377" i="19"/>
  <c r="K1377" i="19"/>
  <c r="K1390" i="19"/>
  <c r="H1390" i="19"/>
  <c r="H1395" i="19"/>
  <c r="K1395" i="19"/>
  <c r="H1407" i="19"/>
  <c r="K1407" i="19"/>
  <c r="I1417" i="19"/>
  <c r="L1417" i="19"/>
  <c r="I1435" i="19"/>
  <c r="L1435" i="19"/>
  <c r="K1512" i="19"/>
  <c r="H1512" i="19"/>
  <c r="K1348" i="19"/>
  <c r="H1348" i="19"/>
  <c r="K1350" i="19"/>
  <c r="I1351" i="19"/>
  <c r="K1366" i="19"/>
  <c r="H1366" i="19"/>
  <c r="H1380" i="19"/>
  <c r="K1380" i="19"/>
  <c r="H1398" i="19"/>
  <c r="K1398" i="19"/>
  <c r="K1402" i="19"/>
  <c r="H1402" i="19"/>
  <c r="H1410" i="19"/>
  <c r="K1410" i="19"/>
  <c r="M1427" i="19"/>
  <c r="I1438" i="19"/>
  <c r="L1438" i="19"/>
  <c r="K1461" i="19"/>
  <c r="H1461" i="19"/>
  <c r="K1467" i="19"/>
  <c r="H1467" i="19"/>
  <c r="K1473" i="19"/>
  <c r="H1473" i="19"/>
  <c r="K1479" i="19"/>
  <c r="H1479" i="19"/>
  <c r="K1485" i="19"/>
  <c r="H1485" i="19"/>
  <c r="K1491" i="19"/>
  <c r="H1491" i="19"/>
  <c r="K1497" i="19"/>
  <c r="H1497" i="19"/>
  <c r="H1510" i="19"/>
  <c r="K1510" i="19"/>
  <c r="K1535" i="19"/>
  <c r="H1535" i="19"/>
  <c r="H1347" i="19"/>
  <c r="K1347" i="19"/>
  <c r="L1350" i="19"/>
  <c r="H1358" i="19"/>
  <c r="H1365" i="19"/>
  <c r="K1365" i="19"/>
  <c r="H1371" i="19"/>
  <c r="K1371" i="19"/>
  <c r="K1384" i="19"/>
  <c r="H1384" i="19"/>
  <c r="H1389" i="19"/>
  <c r="K1389" i="19"/>
  <c r="N1399" i="19"/>
  <c r="N1411" i="19"/>
  <c r="I1427" i="19"/>
  <c r="K1523" i="19"/>
  <c r="H1523" i="19"/>
  <c r="K1532" i="19"/>
  <c r="H1532" i="19"/>
  <c r="K1541" i="19"/>
  <c r="H1541" i="19"/>
  <c r="N1487" i="19"/>
  <c r="H1459" i="19"/>
  <c r="K1459" i="19"/>
  <c r="H1462" i="19"/>
  <c r="K1462" i="19"/>
  <c r="H1465" i="19"/>
  <c r="K1465" i="19"/>
  <c r="H1468" i="19"/>
  <c r="K1468" i="19"/>
  <c r="H1471" i="19"/>
  <c r="K1471" i="19"/>
  <c r="H1474" i="19"/>
  <c r="K1474" i="19"/>
  <c r="H1477" i="19"/>
  <c r="K1477" i="19"/>
  <c r="I1478" i="19"/>
  <c r="H1480" i="19"/>
  <c r="K1480" i="19"/>
  <c r="H1483" i="19"/>
  <c r="K1483" i="19"/>
  <c r="I1484" i="19"/>
  <c r="H1486" i="19"/>
  <c r="K1486" i="19"/>
  <c r="I1487" i="19"/>
  <c r="H1489" i="19"/>
  <c r="K1489" i="19"/>
  <c r="H1492" i="19"/>
  <c r="K1492" i="19"/>
  <c r="H1495" i="19"/>
  <c r="K1495" i="19"/>
  <c r="H1498" i="19"/>
  <c r="K1498" i="19"/>
  <c r="H1501" i="19"/>
  <c r="K1501" i="19"/>
  <c r="I1502" i="19"/>
  <c r="H1504" i="19"/>
  <c r="K1504" i="19"/>
  <c r="K1506" i="19"/>
  <c r="H1506" i="19"/>
  <c r="H1513" i="19"/>
  <c r="K1513" i="19"/>
  <c r="K1520" i="19"/>
  <c r="H1520" i="19"/>
  <c r="K1529" i="19"/>
  <c r="H1529" i="19"/>
  <c r="K1538" i="19"/>
  <c r="H1538" i="19"/>
  <c r="K1457" i="19"/>
  <c r="K1503" i="19"/>
  <c r="H1503" i="19"/>
  <c r="K1509" i="19"/>
  <c r="H1509" i="19"/>
  <c r="K1515" i="19"/>
  <c r="H1515" i="19"/>
  <c r="K1518" i="19"/>
  <c r="H1518" i="19"/>
  <c r="K1521" i="19"/>
  <c r="H1521" i="19"/>
  <c r="K1524" i="19"/>
  <c r="H1524" i="19"/>
  <c r="K1527" i="19"/>
  <c r="H1527" i="19"/>
  <c r="M1528" i="19"/>
  <c r="K1530" i="19"/>
  <c r="H1530" i="19"/>
  <c r="K1533" i="19"/>
  <c r="H1533" i="19"/>
  <c r="K1536" i="19"/>
  <c r="H1536" i="19"/>
  <c r="K1539" i="19"/>
  <c r="H1539" i="19"/>
  <c r="M1540" i="19"/>
  <c r="K1542" i="19"/>
  <c r="H1542" i="19"/>
  <c r="N1543" i="19"/>
  <c r="M1543" i="19"/>
  <c r="L349" i="19" l="1"/>
  <c r="I1282" i="19"/>
  <c r="M47" i="19"/>
  <c r="I1508" i="19"/>
  <c r="L1162" i="19"/>
  <c r="M166" i="19"/>
  <c r="L373" i="19"/>
  <c r="N373" i="19" s="1"/>
  <c r="L231" i="19"/>
  <c r="M1356" i="19"/>
  <c r="M407" i="19"/>
  <c r="M292" i="19"/>
  <c r="N87" i="19"/>
  <c r="N64" i="19"/>
  <c r="I1388" i="19"/>
  <c r="N539" i="19"/>
  <c r="N328" i="19"/>
  <c r="M268" i="19"/>
  <c r="I1466" i="19"/>
  <c r="L1453" i="19"/>
  <c r="N1453" i="19" s="1"/>
  <c r="I1433" i="19"/>
  <c r="I1122" i="19"/>
  <c r="I1181" i="19"/>
  <c r="M375" i="19"/>
  <c r="I272" i="19"/>
  <c r="L591" i="19"/>
  <c r="N591" i="19" s="1"/>
  <c r="L277" i="19"/>
  <c r="N122" i="19"/>
  <c r="M431" i="19"/>
  <c r="L339" i="19"/>
  <c r="N339" i="19" s="1"/>
  <c r="I592" i="19"/>
  <c r="L1076" i="19"/>
  <c r="N1076" i="19" s="1"/>
  <c r="I451" i="19"/>
  <c r="I1071" i="19"/>
  <c r="L635" i="19"/>
  <c r="M635" i="19" s="1"/>
  <c r="I493" i="19"/>
  <c r="L361" i="19"/>
  <c r="M361" i="19" s="1"/>
  <c r="I448" i="19"/>
  <c r="L502" i="19"/>
  <c r="N502" i="19" s="1"/>
  <c r="N247" i="19"/>
  <c r="I95" i="19"/>
  <c r="I1190" i="19"/>
  <c r="L858" i="19"/>
  <c r="N858" i="19" s="1"/>
  <c r="L1309" i="19"/>
  <c r="N1309" i="19" s="1"/>
  <c r="M1135" i="19"/>
  <c r="M1059" i="19"/>
  <c r="N1023" i="19"/>
  <c r="N693" i="19"/>
  <c r="L519" i="19"/>
  <c r="N519" i="19" s="1"/>
  <c r="M319" i="19"/>
  <c r="L307" i="19"/>
  <c r="N307" i="19" s="1"/>
  <c r="I1257" i="19"/>
  <c r="M265" i="19"/>
  <c r="I1306" i="19"/>
  <c r="I1059" i="19"/>
  <c r="L1070" i="19"/>
  <c r="N1070" i="19" s="1"/>
  <c r="M875" i="19"/>
  <c r="N471" i="19"/>
  <c r="L99" i="19"/>
  <c r="M99" i="19" s="1"/>
  <c r="L602" i="19"/>
  <c r="N602" i="19" s="1"/>
  <c r="N244" i="19"/>
  <c r="I656" i="19"/>
  <c r="M1472" i="19"/>
  <c r="L1180" i="19"/>
  <c r="I693" i="19"/>
  <c r="I1202" i="19"/>
  <c r="I418" i="19"/>
  <c r="M485" i="19"/>
  <c r="L40" i="19"/>
  <c r="N40" i="19" s="1"/>
  <c r="L447" i="19"/>
  <c r="M447" i="19" s="1"/>
  <c r="I760" i="19"/>
  <c r="I222" i="19"/>
  <c r="I660" i="19"/>
  <c r="M552" i="19"/>
  <c r="M1475" i="19"/>
  <c r="L645" i="19"/>
  <c r="M645" i="19" s="1"/>
  <c r="M269" i="19"/>
  <c r="N105" i="19"/>
  <c r="L996" i="19"/>
  <c r="N996" i="19" s="1"/>
  <c r="L280" i="19"/>
  <c r="N280" i="19" s="1"/>
  <c r="I301" i="19"/>
  <c r="I1248" i="19"/>
  <c r="M699" i="19"/>
  <c r="AC137" i="19"/>
  <c r="AC140" i="19" s="1"/>
  <c r="AC163" i="19" s="1"/>
  <c r="V32" i="19" s="1"/>
  <c r="I192" i="19"/>
  <c r="N751" i="19"/>
  <c r="I1187" i="19"/>
  <c r="I1231" i="19"/>
  <c r="L1414" i="19"/>
  <c r="M1414" i="19" s="1"/>
  <c r="M929" i="19"/>
  <c r="N1463" i="19"/>
  <c r="I1436" i="19"/>
  <c r="M531" i="19"/>
  <c r="L276" i="19"/>
  <c r="N276" i="19" s="1"/>
  <c r="I346" i="19"/>
  <c r="L650" i="19"/>
  <c r="N650" i="19" s="1"/>
  <c r="L44" i="19"/>
  <c r="N44" i="19" s="1"/>
  <c r="M760" i="19"/>
  <c r="I269" i="19"/>
  <c r="N1460" i="19"/>
  <c r="M1178" i="19"/>
  <c r="I1178" i="19"/>
  <c r="L678" i="19"/>
  <c r="M678" i="19" s="1"/>
  <c r="L142" i="19"/>
  <c r="N142" i="19" s="1"/>
  <c r="N836" i="19"/>
  <c r="L172" i="19"/>
  <c r="N172" i="19" s="1"/>
  <c r="L154" i="19"/>
  <c r="N154" i="19" s="1"/>
  <c r="M1166" i="19"/>
  <c r="L1104" i="19"/>
  <c r="N1104" i="19" s="1"/>
  <c r="M1537" i="19"/>
  <c r="N1484" i="19"/>
  <c r="L1206" i="19"/>
  <c r="M1206" i="19" s="1"/>
  <c r="L1234" i="19"/>
  <c r="M1234" i="19" s="1"/>
  <c r="N1193" i="19"/>
  <c r="I1014" i="19"/>
  <c r="M845" i="19"/>
  <c r="I705" i="19"/>
  <c r="I534" i="19"/>
  <c r="I675" i="19"/>
  <c r="M420" i="19"/>
  <c r="L237" i="19"/>
  <c r="N237" i="19" s="1"/>
  <c r="L153" i="19"/>
  <c r="M153" i="19" s="1"/>
  <c r="L96" i="19"/>
  <c r="M96" i="19" s="1"/>
  <c r="I1002" i="19"/>
  <c r="L1175" i="19"/>
  <c r="N1175" i="19" s="1"/>
  <c r="I420" i="19"/>
  <c r="I138" i="19"/>
  <c r="I1222" i="19"/>
  <c r="I1166" i="19"/>
  <c r="M921" i="19"/>
  <c r="N437" i="19"/>
  <c r="M322" i="19"/>
  <c r="L578" i="19"/>
  <c r="N578" i="19" s="1"/>
  <c r="L121" i="19"/>
  <c r="N121" i="19" s="1"/>
  <c r="I466" i="19"/>
  <c r="I405" i="19"/>
  <c r="I1291" i="19"/>
  <c r="L376" i="19"/>
  <c r="M376" i="19" s="1"/>
  <c r="I1129" i="19"/>
  <c r="I1472" i="19"/>
  <c r="L1444" i="19"/>
  <c r="N1444" i="19" s="1"/>
  <c r="L1050" i="19"/>
  <c r="M1050" i="19" s="1"/>
  <c r="L364" i="19"/>
  <c r="M364" i="19" s="1"/>
  <c r="M366" i="19"/>
  <c r="M238" i="19"/>
  <c r="I101" i="19"/>
  <c r="I366" i="19"/>
  <c r="I274" i="19"/>
  <c r="M771" i="19"/>
  <c r="N771" i="19"/>
  <c r="L1432" i="19"/>
  <c r="M1432" i="19" s="1"/>
  <c r="I1294" i="19"/>
  <c r="I1237" i="19"/>
  <c r="I1062" i="19"/>
  <c r="I264" i="19"/>
  <c r="L48" i="19"/>
  <c r="N48" i="19" s="1"/>
  <c r="I1493" i="19"/>
  <c r="I1240" i="19"/>
  <c r="L1088" i="19"/>
  <c r="M1088" i="19" s="1"/>
  <c r="L1225" i="19"/>
  <c r="N1225" i="19" s="1"/>
  <c r="I1086" i="19"/>
  <c r="N938" i="19"/>
  <c r="L1020" i="19"/>
  <c r="N1020" i="19" s="1"/>
  <c r="I1116" i="19"/>
  <c r="I397" i="19"/>
  <c r="L382" i="19"/>
  <c r="N382" i="19" s="1"/>
  <c r="L774" i="19"/>
  <c r="N774" i="19" s="1"/>
  <c r="M464" i="19"/>
  <c r="M570" i="19"/>
  <c r="M405" i="19"/>
  <c r="I676" i="19"/>
  <c r="I204" i="19"/>
  <c r="N446" i="19"/>
  <c r="L672" i="19"/>
  <c r="N672" i="19" s="1"/>
  <c r="L254" i="19"/>
  <c r="N254" i="19" s="1"/>
  <c r="I147" i="19"/>
  <c r="I185" i="19"/>
  <c r="M33" i="19"/>
  <c r="M16" i="19"/>
  <c r="L152" i="19"/>
  <c r="N152" i="19" s="1"/>
  <c r="N68" i="19"/>
  <c r="L1141" i="19"/>
  <c r="N1141" i="19" s="1"/>
  <c r="I1375" i="19"/>
  <c r="I94" i="19"/>
  <c r="L75" i="19"/>
  <c r="N75" i="19" s="1"/>
  <c r="I1212" i="19"/>
  <c r="I1454" i="19"/>
  <c r="I1198" i="19"/>
  <c r="L1121" i="19"/>
  <c r="N1121" i="19" s="1"/>
  <c r="M1499" i="19"/>
  <c r="I1382" i="19"/>
  <c r="M1294" i="19"/>
  <c r="N1281" i="19"/>
  <c r="L1200" i="19"/>
  <c r="N1200" i="19" s="1"/>
  <c r="I1023" i="19"/>
  <c r="I954" i="19"/>
  <c r="I1083" i="19"/>
  <c r="L673" i="19"/>
  <c r="N673" i="19" s="1"/>
  <c r="I379" i="19"/>
  <c r="N705" i="19"/>
  <c r="I552" i="19"/>
  <c r="N753" i="19"/>
  <c r="M656" i="19"/>
  <c r="I1008" i="19"/>
  <c r="I330" i="19"/>
  <c r="I258" i="19"/>
  <c r="M386" i="19"/>
  <c r="I245" i="19"/>
  <c r="I218" i="19"/>
  <c r="I174" i="19"/>
  <c r="L158" i="19"/>
  <c r="N158" i="19" s="1"/>
  <c r="L338" i="19"/>
  <c r="N338" i="19" s="1"/>
  <c r="M214" i="19"/>
  <c r="L93" i="19"/>
  <c r="N93" i="19" s="1"/>
  <c r="L990" i="19"/>
  <c r="I771" i="19"/>
  <c r="M685" i="19"/>
  <c r="I441" i="19"/>
  <c r="M479" i="19"/>
  <c r="L392" i="19"/>
  <c r="N392" i="19" s="1"/>
  <c r="L202" i="19"/>
  <c r="N202" i="19" s="1"/>
  <c r="L11" i="19"/>
  <c r="N11" i="19" s="1"/>
  <c r="L593" i="19"/>
  <c r="N593" i="19" s="1"/>
  <c r="I134" i="19"/>
  <c r="M709" i="19"/>
  <c r="L741" i="19"/>
  <c r="M741" i="19" s="1"/>
  <c r="I35" i="19"/>
  <c r="N94" i="19"/>
  <c r="I1264" i="19"/>
  <c r="I1011" i="19"/>
  <c r="I948" i="19"/>
  <c r="N869" i="19"/>
  <c r="M194" i="19"/>
  <c r="M19" i="19"/>
  <c r="L923" i="19"/>
  <c r="N923" i="19" s="1"/>
  <c r="N715" i="19"/>
  <c r="M35" i="19"/>
  <c r="I1381" i="19"/>
  <c r="I19" i="19"/>
  <c r="L133" i="19"/>
  <c r="M133" i="19" s="1"/>
  <c r="M1002" i="19"/>
  <c r="L1125" i="19"/>
  <c r="N1125" i="19" s="1"/>
  <c r="I511" i="19"/>
  <c r="L353" i="19"/>
  <c r="N353" i="19" s="1"/>
  <c r="I1463" i="19"/>
  <c r="N1493" i="19"/>
  <c r="I1397" i="19"/>
  <c r="L1447" i="19"/>
  <c r="M1447" i="19" s="1"/>
  <c r="M1209" i="19"/>
  <c r="I1288" i="19"/>
  <c r="I1053" i="19"/>
  <c r="L1112" i="19"/>
  <c r="M1112" i="19" s="1"/>
  <c r="M1053" i="19"/>
  <c r="I1080" i="19"/>
  <c r="L816" i="19"/>
  <c r="M816" i="19" s="1"/>
  <c r="I610" i="19"/>
  <c r="I194" i="19"/>
  <c r="M1525" i="19"/>
  <c r="I1267" i="19"/>
  <c r="M955" i="19"/>
  <c r="I570" i="19"/>
  <c r="L321" i="19"/>
  <c r="N321" i="19" s="1"/>
  <c r="M619" i="19"/>
  <c r="N107" i="19"/>
  <c r="L870" i="19"/>
  <c r="M870" i="19" s="1"/>
  <c r="I531" i="19"/>
  <c r="L458" i="19"/>
  <c r="I625" i="19"/>
  <c r="I1387" i="19"/>
  <c r="N1187" i="19"/>
  <c r="M1187" i="19"/>
  <c r="N495" i="19"/>
  <c r="M495" i="19"/>
  <c r="N435" i="19"/>
  <c r="M435" i="19"/>
  <c r="N1190" i="19"/>
  <c r="M1190" i="19"/>
  <c r="N909" i="19"/>
  <c r="M909" i="19"/>
  <c r="N912" i="19"/>
  <c r="M912" i="19"/>
  <c r="N631" i="19"/>
  <c r="M631" i="19"/>
  <c r="M301" i="19"/>
  <c r="N301" i="19"/>
  <c r="M1211" i="19"/>
  <c r="N776" i="19"/>
  <c r="I583" i="19"/>
  <c r="L73" i="19"/>
  <c r="N73" i="19" s="1"/>
  <c r="L1441" i="19"/>
  <c r="M1441" i="19" s="1"/>
  <c r="L1456" i="19"/>
  <c r="N1456" i="19" s="1"/>
  <c r="I1334" i="19"/>
  <c r="I1261" i="19"/>
  <c r="I1246" i="19"/>
  <c r="I1095" i="19"/>
  <c r="M692" i="19"/>
  <c r="L427" i="19"/>
  <c r="N427" i="19" s="1"/>
  <c r="L652" i="19"/>
  <c r="I699" i="19"/>
  <c r="I671" i="19"/>
  <c r="M671" i="19"/>
  <c r="N419" i="19"/>
  <c r="I537" i="19"/>
  <c r="I345" i="19"/>
  <c r="M140" i="19"/>
  <c r="M413" i="19"/>
  <c r="I336" i="19"/>
  <c r="I255" i="19"/>
  <c r="U110" i="19"/>
  <c r="L10" i="19"/>
  <c r="L113" i="19"/>
  <c r="M113" i="19" s="1"/>
  <c r="I49" i="19"/>
  <c r="I21" i="19"/>
  <c r="I1415" i="19"/>
  <c r="L500" i="19"/>
  <c r="N500" i="19" s="1"/>
  <c r="L1195" i="19"/>
  <c r="N1195" i="19" s="1"/>
  <c r="L807" i="19"/>
  <c r="I631" i="19"/>
  <c r="L220" i="19"/>
  <c r="N220" i="19" s="1"/>
  <c r="L304" i="19"/>
  <c r="M304" i="19" s="1"/>
  <c r="L840" i="19"/>
  <c r="N840" i="19" s="1"/>
  <c r="L452" i="19"/>
  <c r="I1460" i="19"/>
  <c r="L18" i="19"/>
  <c r="N1531" i="19"/>
  <c r="M1466" i="19"/>
  <c r="I1367" i="19"/>
  <c r="I1403" i="19"/>
  <c r="I1303" i="19"/>
  <c r="I1273" i="19"/>
  <c r="I1276" i="19"/>
  <c r="I1258" i="19"/>
  <c r="I1252" i="19"/>
  <c r="I1065" i="19"/>
  <c r="I1098" i="19"/>
  <c r="M846" i="19"/>
  <c r="I684" i="19"/>
  <c r="I424" i="19"/>
  <c r="I285" i="19"/>
  <c r="L780" i="19"/>
  <c r="N780" i="19" s="1"/>
  <c r="I665" i="19"/>
  <c r="I263" i="19"/>
  <c r="I273" i="19"/>
  <c r="I201" i="19"/>
  <c r="M184" i="19"/>
  <c r="N60" i="19"/>
  <c r="M21" i="19"/>
  <c r="L1331" i="19"/>
  <c r="M1331" i="19" s="1"/>
  <c r="I939" i="19"/>
  <c r="I435" i="19"/>
  <c r="I909" i="19"/>
  <c r="I912" i="19"/>
  <c r="M551" i="19"/>
  <c r="AB94" i="19"/>
  <c r="AD94" i="19"/>
  <c r="M1481" i="19"/>
  <c r="L1420" i="19"/>
  <c r="N1420" i="19" s="1"/>
  <c r="I1255" i="19"/>
  <c r="I1333" i="19"/>
  <c r="M1306" i="19"/>
  <c r="I1199" i="19"/>
  <c r="M1160" i="19"/>
  <c r="I735" i="19"/>
  <c r="I1044" i="19"/>
  <c r="I370" i="19"/>
  <c r="N735" i="19"/>
  <c r="L664" i="19"/>
  <c r="N664" i="19" s="1"/>
  <c r="I609" i="19"/>
  <c r="M188" i="19"/>
  <c r="I668" i="19"/>
  <c r="L326" i="19"/>
  <c r="N326" i="19" s="1"/>
  <c r="L129" i="19"/>
  <c r="N129" i="19" s="1"/>
  <c r="L309" i="19"/>
  <c r="N309" i="19" s="1"/>
  <c r="M118" i="19"/>
  <c r="L71" i="19"/>
  <c r="N71" i="19" s="1"/>
  <c r="M521" i="19"/>
  <c r="I329" i="19"/>
  <c r="M126" i="19"/>
  <c r="I47" i="19"/>
  <c r="L506" i="19"/>
  <c r="M506" i="19" s="1"/>
  <c r="L723" i="19"/>
  <c r="N723" i="19" s="1"/>
  <c r="M569" i="19"/>
  <c r="L208" i="19"/>
  <c r="N208" i="19" s="1"/>
  <c r="I354" i="19"/>
  <c r="I495" i="19"/>
  <c r="M53" i="19"/>
  <c r="L136" i="19"/>
  <c r="N136" i="19" s="1"/>
  <c r="L1132" i="19"/>
  <c r="I1475" i="19"/>
  <c r="I1312" i="19"/>
  <c r="I1337" i="19"/>
  <c r="L1216" i="19"/>
  <c r="M1216" i="19" s="1"/>
  <c r="I1160" i="19"/>
  <c r="I1193" i="19"/>
  <c r="L1089" i="19"/>
  <c r="N1089" i="19" s="1"/>
  <c r="I731" i="19"/>
  <c r="I588" i="19"/>
  <c r="I471" i="19"/>
  <c r="M429" i="19"/>
  <c r="I188" i="19"/>
  <c r="N739" i="19"/>
  <c r="I623" i="19"/>
  <c r="Y67" i="19"/>
  <c r="Y170" i="19" s="1"/>
  <c r="U28" i="19" s="1"/>
  <c r="L327" i="19"/>
  <c r="N327" i="19" s="1"/>
  <c r="M533" i="19"/>
  <c r="I347" i="19"/>
  <c r="M1258" i="19"/>
  <c r="AB76" i="19"/>
  <c r="AB171" i="19" s="1"/>
  <c r="W31" i="19" s="1"/>
  <c r="L282" i="19"/>
  <c r="M282" i="19" s="1"/>
  <c r="I282" i="19"/>
  <c r="L674" i="19"/>
  <c r="N674" i="19" s="1"/>
  <c r="I674" i="19"/>
  <c r="N467" i="19"/>
  <c r="M467" i="19"/>
  <c r="L640" i="19"/>
  <c r="I640" i="19"/>
  <c r="L1285" i="19"/>
  <c r="I1285" i="19"/>
  <c r="M101" i="19"/>
  <c r="N101" i="19"/>
  <c r="L352" i="19"/>
  <c r="N352" i="19" s="1"/>
  <c r="I352" i="19"/>
  <c r="L213" i="19"/>
  <c r="N213" i="19" s="1"/>
  <c r="I213" i="19"/>
  <c r="M477" i="19"/>
  <c r="N477" i="19"/>
  <c r="I1423" i="19"/>
  <c r="L1297" i="19"/>
  <c r="N1297" i="19" s="1"/>
  <c r="N857" i="19"/>
  <c r="N513" i="19"/>
  <c r="S76" i="19"/>
  <c r="S171" i="19" s="1"/>
  <c r="W22" i="19" s="1"/>
  <c r="S147" i="19"/>
  <c r="S149" i="19" s="1"/>
  <c r="S164" i="19" s="1"/>
  <c r="X22" i="19" s="1"/>
  <c r="M534" i="19"/>
  <c r="N534" i="19"/>
  <c r="I434" i="19"/>
  <c r="L434" i="19"/>
  <c r="I249" i="19"/>
  <c r="L249" i="19"/>
  <c r="N249" i="19" s="1"/>
  <c r="L161" i="19"/>
  <c r="N161" i="19" s="1"/>
  <c r="I161" i="19"/>
  <c r="N1433" i="19"/>
  <c r="M1433" i="19"/>
  <c r="I984" i="19"/>
  <c r="L984" i="19"/>
  <c r="I251" i="19"/>
  <c r="L251" i="19"/>
  <c r="I1174" i="19"/>
  <c r="L1174" i="19"/>
  <c r="M1490" i="19"/>
  <c r="N1490" i="19"/>
  <c r="I876" i="19"/>
  <c r="L876" i="19"/>
  <c r="I658" i="19"/>
  <c r="L658" i="19"/>
  <c r="N658" i="19" s="1"/>
  <c r="L55" i="19"/>
  <c r="I55" i="19"/>
  <c r="I1171" i="19"/>
  <c r="L1171" i="19"/>
  <c r="L1505" i="19"/>
  <c r="M1505" i="19" s="1"/>
  <c r="I442" i="19"/>
  <c r="M704" i="19"/>
  <c r="N704" i="19"/>
  <c r="I323" i="19"/>
  <c r="N49" i="19"/>
  <c r="M49" i="19"/>
  <c r="L20" i="19"/>
  <c r="I20" i="19"/>
  <c r="I1153" i="19"/>
  <c r="L1153" i="19"/>
  <c r="N1153" i="19" s="1"/>
  <c r="I933" i="19"/>
  <c r="L933" i="19"/>
  <c r="N933" i="19" s="1"/>
  <c r="AA126" i="19"/>
  <c r="AA131" i="19" s="1"/>
  <c r="AA162" i="19" s="1"/>
  <c r="T30" i="19" s="1"/>
  <c r="AA107" i="19"/>
  <c r="I520" i="19"/>
  <c r="L520" i="19"/>
  <c r="N520" i="19" s="1"/>
  <c r="L538" i="19"/>
  <c r="N538" i="19" s="1"/>
  <c r="I538" i="19"/>
  <c r="I404" i="19"/>
  <c r="L404" i="19"/>
  <c r="N323" i="19"/>
  <c r="M323" i="19"/>
  <c r="L100" i="19"/>
  <c r="I100" i="19"/>
  <c r="L1394" i="19"/>
  <c r="N1394" i="19" s="1"/>
  <c r="I1394" i="19"/>
  <c r="M818" i="19"/>
  <c r="N818" i="19"/>
  <c r="I1496" i="19"/>
  <c r="I228" i="19"/>
  <c r="N911" i="19"/>
  <c r="M911" i="19"/>
  <c r="L415" i="19"/>
  <c r="N415" i="19" s="1"/>
  <c r="I415" i="19"/>
  <c r="AG137" i="19"/>
  <c r="AG140" i="19" s="1"/>
  <c r="AG163" i="19" s="1"/>
  <c r="V36" i="19" s="1"/>
  <c r="AG67" i="19"/>
  <c r="AG170" i="19" s="1"/>
  <c r="U36" i="19" s="1"/>
  <c r="L332" i="19"/>
  <c r="N332" i="19" s="1"/>
  <c r="N13" i="19"/>
  <c r="M13" i="19"/>
  <c r="L1243" i="19"/>
  <c r="N1243" i="19" s="1"/>
  <c r="I1243" i="19"/>
  <c r="L1035" i="19"/>
  <c r="I1035" i="19"/>
  <c r="L915" i="19"/>
  <c r="N915" i="19" s="1"/>
  <c r="I915" i="19"/>
  <c r="M298" i="19"/>
  <c r="N298" i="19"/>
  <c r="I226" i="19"/>
  <c r="L226" i="19"/>
  <c r="N226" i="19" s="1"/>
  <c r="L1249" i="19"/>
  <c r="N1249" i="19" s="1"/>
  <c r="I1249" i="19"/>
  <c r="L498" i="19"/>
  <c r="I498" i="19"/>
  <c r="L1074" i="19"/>
  <c r="N1074" i="19" s="1"/>
  <c r="I1074" i="19"/>
  <c r="I560" i="19"/>
  <c r="L560" i="19"/>
  <c r="N560" i="19" s="1"/>
  <c r="N274" i="19"/>
  <c r="M274" i="19"/>
  <c r="I1490" i="19"/>
  <c r="M1496" i="19"/>
  <c r="N1150" i="19"/>
  <c r="L621" i="19"/>
  <c r="M621" i="19" s="1"/>
  <c r="N1382" i="19"/>
  <c r="M1382" i="19"/>
  <c r="L1254" i="19"/>
  <c r="I1254" i="19"/>
  <c r="I513" i="19"/>
  <c r="L312" i="19"/>
  <c r="N312" i="19" s="1"/>
  <c r="I312" i="19"/>
  <c r="I627" i="19"/>
  <c r="L627" i="19"/>
  <c r="N627" i="19" s="1"/>
  <c r="N447" i="19"/>
  <c r="Z111" i="19"/>
  <c r="N1478" i="19"/>
  <c r="N1469" i="19"/>
  <c r="N1445" i="19"/>
  <c r="I1272" i="19"/>
  <c r="N1272" i="19"/>
  <c r="I1228" i="19"/>
  <c r="I1047" i="19"/>
  <c r="I1204" i="19"/>
  <c r="M1029" i="19"/>
  <c r="I1038" i="19"/>
  <c r="I717" i="19"/>
  <c r="L394" i="19"/>
  <c r="N394" i="19" s="1"/>
  <c r="I687" i="19"/>
  <c r="U120" i="19"/>
  <c r="U122" i="19" s="1"/>
  <c r="U161" i="19" s="1"/>
  <c r="R24" i="19" s="1"/>
  <c r="T107" i="19"/>
  <c r="I768" i="19"/>
  <c r="N788" i="19"/>
  <c r="L584" i="19"/>
  <c r="L223" i="19"/>
  <c r="I43" i="19"/>
  <c r="I1469" i="19"/>
  <c r="M1442" i="19"/>
  <c r="I1364" i="19"/>
  <c r="L1113" i="19"/>
  <c r="N1113" i="19" s="1"/>
  <c r="I1110" i="19"/>
  <c r="I614" i="19"/>
  <c r="M888" i="19"/>
  <c r="N717" i="19"/>
  <c r="L670" i="19"/>
  <c r="N670" i="19" s="1"/>
  <c r="I516" i="19"/>
  <c r="L682" i="19"/>
  <c r="N682" i="19" s="1"/>
  <c r="L669" i="19"/>
  <c r="N669" i="19" s="1"/>
  <c r="M503" i="19"/>
  <c r="M395" i="19"/>
  <c r="L66" i="19"/>
  <c r="N66" i="19" s="1"/>
  <c r="L548" i="19"/>
  <c r="I1150" i="19"/>
  <c r="L362" i="19"/>
  <c r="M1519" i="19"/>
  <c r="I1219" i="19"/>
  <c r="M943" i="19"/>
  <c r="N905" i="19"/>
  <c r="M683" i="19"/>
  <c r="V94" i="19"/>
  <c r="L530" i="19"/>
  <c r="L524" i="19"/>
  <c r="N524" i="19" s="1"/>
  <c r="M638" i="19"/>
  <c r="N1351" i="19"/>
  <c r="M906" i="19"/>
  <c r="N906" i="19"/>
  <c r="N882" i="19"/>
  <c r="M882" i="19"/>
  <c r="N357" i="19"/>
  <c r="M357" i="19"/>
  <c r="L945" i="19"/>
  <c r="N945" i="19" s="1"/>
  <c r="L1026" i="19"/>
  <c r="N1026" i="19" s="1"/>
  <c r="I1511" i="19"/>
  <c r="I1409" i="19"/>
  <c r="M939" i="19"/>
  <c r="I406" i="19"/>
  <c r="I388" i="19"/>
  <c r="I294" i="19"/>
  <c r="M197" i="19"/>
  <c r="L182" i="19"/>
  <c r="N182" i="19" s="1"/>
  <c r="W49" i="19"/>
  <c r="W168" i="19" s="1"/>
  <c r="Q26" i="19" s="1"/>
  <c r="I246" i="19"/>
  <c r="L210" i="19"/>
  <c r="N210" i="19" s="1"/>
  <c r="AD109" i="19"/>
  <c r="AB143" i="19"/>
  <c r="N1381" i="19"/>
  <c r="M954" i="19"/>
  <c r="L978" i="19"/>
  <c r="I906" i="19"/>
  <c r="I882" i="19"/>
  <c r="L380" i="19"/>
  <c r="L488" i="19"/>
  <c r="N488" i="19" s="1"/>
  <c r="L637" i="19"/>
  <c r="N637" i="19" s="1"/>
  <c r="L590" i="19"/>
  <c r="L1196" i="19"/>
  <c r="I1196" i="19"/>
  <c r="L1391" i="19"/>
  <c r="N1391" i="19" s="1"/>
  <c r="I1345" i="19"/>
  <c r="M1157" i="19"/>
  <c r="M1041" i="19"/>
  <c r="N659" i="19"/>
  <c r="L510" i="19"/>
  <c r="M510" i="19" s="1"/>
  <c r="L1429" i="19"/>
  <c r="M1429" i="19" s="1"/>
  <c r="I1077" i="19"/>
  <c r="I1300" i="19"/>
  <c r="I1321" i="19"/>
  <c r="I454" i="19"/>
  <c r="I436" i="19"/>
  <c r="I197" i="19"/>
  <c r="X94" i="19"/>
  <c r="L344" i="19"/>
  <c r="N344" i="19" s="1"/>
  <c r="I317" i="19"/>
  <c r="AF85" i="19"/>
  <c r="AF172" i="19" s="1"/>
  <c r="Y35" i="19" s="1"/>
  <c r="AF58" i="19"/>
  <c r="AF169" i="19" s="1"/>
  <c r="S35" i="19" s="1"/>
  <c r="N42" i="19"/>
  <c r="M295" i="19"/>
  <c r="AF111" i="19"/>
  <c r="I275" i="19"/>
  <c r="I1157" i="19"/>
  <c r="L536" i="19"/>
  <c r="M187" i="19"/>
  <c r="L1370" i="19"/>
  <c r="N1370" i="19" s="1"/>
  <c r="M1352" i="19"/>
  <c r="I1352" i="19"/>
  <c r="L1094" i="19"/>
  <c r="N1094" i="19" s="1"/>
  <c r="I753" i="19"/>
  <c r="M381" i="19"/>
  <c r="I107" i="19"/>
  <c r="AG94" i="19"/>
  <c r="AB49" i="19"/>
  <c r="AB168" i="19" s="1"/>
  <c r="Q31" i="19" s="1"/>
  <c r="I16" i="19"/>
  <c r="L512" i="19"/>
  <c r="M156" i="19"/>
  <c r="L17" i="19"/>
  <c r="N17" i="19" s="1"/>
  <c r="L1514" i="19"/>
  <c r="I1514" i="19"/>
  <c r="L29" i="19"/>
  <c r="I29" i="19"/>
  <c r="L1357" i="19"/>
  <c r="I1357" i="19"/>
  <c r="N1522" i="19"/>
  <c r="I1445" i="19"/>
  <c r="I1041" i="19"/>
  <c r="I960" i="19"/>
  <c r="I659" i="19"/>
  <c r="L810" i="19"/>
  <c r="N810" i="19" s="1"/>
  <c r="M193" i="19"/>
  <c r="AA67" i="19"/>
  <c r="AA170" i="19" s="1"/>
  <c r="U30" i="19" s="1"/>
  <c r="I357" i="19"/>
  <c r="I1421" i="19"/>
  <c r="L566" i="19"/>
  <c r="N566" i="19" s="1"/>
  <c r="M515" i="19"/>
  <c r="AG107" i="19"/>
  <c r="R67" i="19"/>
  <c r="R140" i="19" s="1"/>
  <c r="R163" i="19" s="1"/>
  <c r="V21" i="19" s="1"/>
  <c r="L1189" i="19"/>
  <c r="M348" i="19"/>
  <c r="N348" i="19"/>
  <c r="N894" i="19"/>
  <c r="M894" i="19"/>
  <c r="N347" i="19"/>
  <c r="M347" i="19"/>
  <c r="M1147" i="19"/>
  <c r="N1147" i="19"/>
  <c r="I1159" i="19"/>
  <c r="L1159" i="19"/>
  <c r="I605" i="19"/>
  <c r="L605" i="19"/>
  <c r="N694" i="19"/>
  <c r="M694" i="19"/>
  <c r="L57" i="19"/>
  <c r="I57" i="19"/>
  <c r="N1508" i="19"/>
  <c r="I1318" i="19"/>
  <c r="I632" i="19"/>
  <c r="L666" i="19"/>
  <c r="N666" i="19" s="1"/>
  <c r="M567" i="19"/>
  <c r="M588" i="19"/>
  <c r="M480" i="19"/>
  <c r="L689" i="19"/>
  <c r="M689" i="19" s="1"/>
  <c r="AH93" i="19"/>
  <c r="I555" i="19"/>
  <c r="I291" i="19"/>
  <c r="V109" i="19"/>
  <c r="M120" i="19"/>
  <c r="AH79" i="19"/>
  <c r="I302" i="19"/>
  <c r="AA134" i="19"/>
  <c r="AA140" i="19" s="1"/>
  <c r="AA163" i="19" s="1"/>
  <c r="V30" i="19" s="1"/>
  <c r="I393" i="19"/>
  <c r="L416" i="19"/>
  <c r="I363" i="19"/>
  <c r="AD67" i="19"/>
  <c r="AD170" i="19" s="1"/>
  <c r="U33" i="19" s="1"/>
  <c r="AH46" i="19"/>
  <c r="L1424" i="19"/>
  <c r="I1424" i="19"/>
  <c r="I864" i="19"/>
  <c r="L864" i="19"/>
  <c r="L585" i="19"/>
  <c r="I585" i="19"/>
  <c r="L80" i="19"/>
  <c r="I80" i="19"/>
  <c r="M1440" i="19"/>
  <c r="N1440" i="19"/>
  <c r="I449" i="19"/>
  <c r="L449" i="19"/>
  <c r="I428" i="19"/>
  <c r="L428" i="19"/>
  <c r="L36" i="19"/>
  <c r="I36" i="19"/>
  <c r="N632" i="19"/>
  <c r="M632" i="19"/>
  <c r="I1323" i="19"/>
  <c r="N1323" i="19"/>
  <c r="M1165" i="19"/>
  <c r="I711" i="19"/>
  <c r="I480" i="19"/>
  <c r="N734" i="19"/>
  <c r="I528" i="19"/>
  <c r="I179" i="19"/>
  <c r="AG111" i="19"/>
  <c r="N758" i="19"/>
  <c r="I219" i="19"/>
  <c r="W110" i="19"/>
  <c r="AA94" i="19"/>
  <c r="AE111" i="19"/>
  <c r="M50" i="19"/>
  <c r="I1400" i="19"/>
  <c r="AB122" i="19"/>
  <c r="AB161" i="19" s="1"/>
  <c r="R31" i="19" s="1"/>
  <c r="AH89" i="19"/>
  <c r="AH91" i="19"/>
  <c r="V49" i="19"/>
  <c r="V168" i="19" s="1"/>
  <c r="Q25" i="19" s="1"/>
  <c r="M1222" i="19"/>
  <c r="N1222" i="19"/>
  <c r="M1449" i="19"/>
  <c r="N1449" i="19"/>
  <c r="I1177" i="19"/>
  <c r="L1177" i="19"/>
  <c r="L549" i="19"/>
  <c r="I549" i="19"/>
  <c r="L112" i="19"/>
  <c r="I112" i="19"/>
  <c r="I1481" i="19"/>
  <c r="N1502" i="19"/>
  <c r="L1349" i="19"/>
  <c r="M1349" i="19" s="1"/>
  <c r="L1385" i="19"/>
  <c r="M1385" i="19" s="1"/>
  <c r="I1266" i="19"/>
  <c r="L1124" i="19"/>
  <c r="N1124" i="19" s="1"/>
  <c r="I1032" i="19"/>
  <c r="N881" i="19"/>
  <c r="I620" i="19"/>
  <c r="I1107" i="19"/>
  <c r="I430" i="19"/>
  <c r="I367" i="19"/>
  <c r="N711" i="19"/>
  <c r="I634" i="19"/>
  <c r="U111" i="19"/>
  <c r="U94" i="19"/>
  <c r="M557" i="19"/>
  <c r="I300" i="19"/>
  <c r="AA110" i="19"/>
  <c r="I82" i="19"/>
  <c r="R136" i="19"/>
  <c r="L132" i="19"/>
  <c r="N132" i="19" s="1"/>
  <c r="I266" i="19"/>
  <c r="I1413" i="19"/>
  <c r="N1413" i="19"/>
  <c r="I765" i="19"/>
  <c r="I1147" i="19"/>
  <c r="N69" i="19"/>
  <c r="N1276" i="19"/>
  <c r="M1276" i="19"/>
  <c r="L930" i="19"/>
  <c r="I930" i="19"/>
  <c r="I852" i="19"/>
  <c r="L852" i="19"/>
  <c r="M1267" i="19"/>
  <c r="N1267" i="19"/>
  <c r="L1431" i="19"/>
  <c r="I1431" i="19"/>
  <c r="I824" i="19"/>
  <c r="L824" i="19"/>
  <c r="I806" i="19"/>
  <c r="L806" i="19"/>
  <c r="I410" i="19"/>
  <c r="L410" i="19"/>
  <c r="L79" i="19"/>
  <c r="I79" i="19"/>
  <c r="I935" i="19"/>
  <c r="L935" i="19"/>
  <c r="I831" i="19"/>
  <c r="L831" i="19"/>
  <c r="N1324" i="19"/>
  <c r="M1324" i="19"/>
  <c r="I1499" i="19"/>
  <c r="L1156" i="19"/>
  <c r="M1156" i="19" s="1"/>
  <c r="I1017" i="19"/>
  <c r="M1017" i="19"/>
  <c r="M411" i="19"/>
  <c r="N716" i="19"/>
  <c r="I240" i="19"/>
  <c r="Y136" i="19"/>
  <c r="Y140" i="19" s="1"/>
  <c r="Y163" i="19" s="1"/>
  <c r="V28" i="19" s="1"/>
  <c r="Y49" i="19"/>
  <c r="Y168" i="19" s="1"/>
  <c r="Q28" i="19" s="1"/>
  <c r="M116" i="19"/>
  <c r="Z107" i="19"/>
  <c r="L872" i="19"/>
  <c r="M872" i="19" s="1"/>
  <c r="I348" i="19"/>
  <c r="L190" i="19"/>
  <c r="L1439" i="19"/>
  <c r="I1439" i="19"/>
  <c r="I1210" i="19"/>
  <c r="L1210" i="19"/>
  <c r="I900" i="19"/>
  <c r="L900" i="19"/>
  <c r="I759" i="19"/>
  <c r="L759" i="19"/>
  <c r="L1443" i="19"/>
  <c r="I1443" i="19"/>
  <c r="L837" i="19"/>
  <c r="I837" i="19"/>
  <c r="I920" i="19"/>
  <c r="L920" i="19"/>
  <c r="I98" i="19"/>
  <c r="L98" i="19"/>
  <c r="L74" i="19"/>
  <c r="I74" i="19"/>
  <c r="L688" i="19"/>
  <c r="I688" i="19"/>
  <c r="N138" i="19"/>
  <c r="M138" i="19"/>
  <c r="L85" i="19"/>
  <c r="I85" i="19"/>
  <c r="M1318" i="19"/>
  <c r="I1275" i="19"/>
  <c r="AD146" i="19"/>
  <c r="AF67" i="19"/>
  <c r="AF170" i="19" s="1"/>
  <c r="U35" i="19" s="1"/>
  <c r="AH48" i="19"/>
  <c r="L313" i="19"/>
  <c r="I69" i="19"/>
  <c r="I1208" i="19"/>
  <c r="L1208" i="19"/>
  <c r="I897" i="19"/>
  <c r="L897" i="19"/>
  <c r="I834" i="19"/>
  <c r="L834" i="19"/>
  <c r="L603" i="19"/>
  <c r="I603" i="19"/>
  <c r="L423" i="19"/>
  <c r="I423" i="19"/>
  <c r="N1421" i="19"/>
  <c r="M1421" i="19"/>
  <c r="L124" i="19"/>
  <c r="I124" i="19"/>
  <c r="M1446" i="19"/>
  <c r="N1446" i="19"/>
  <c r="I587" i="19"/>
  <c r="L587" i="19"/>
  <c r="I398" i="19"/>
  <c r="L398" i="19"/>
  <c r="I374" i="19"/>
  <c r="L374" i="19"/>
  <c r="AB67" i="19"/>
  <c r="AB170" i="19" s="1"/>
  <c r="U31" i="19" s="1"/>
  <c r="L1430" i="19"/>
  <c r="I1430" i="19"/>
  <c r="L540" i="19"/>
  <c r="I540" i="19"/>
  <c r="I581" i="19"/>
  <c r="L581" i="19"/>
  <c r="L456" i="19"/>
  <c r="I456" i="19"/>
  <c r="L432" i="19"/>
  <c r="I432" i="19"/>
  <c r="L399" i="19"/>
  <c r="I399" i="19"/>
  <c r="I286" i="19"/>
  <c r="L286" i="19"/>
  <c r="N196" i="19"/>
  <c r="M196" i="19"/>
  <c r="I1281" i="19"/>
  <c r="M363" i="19"/>
  <c r="AB140" i="19"/>
  <c r="AB163" i="19" s="1"/>
  <c r="V31" i="19" s="1"/>
  <c r="X111" i="19"/>
  <c r="AB109" i="19"/>
  <c r="AC108" i="19"/>
  <c r="AI30" i="19"/>
  <c r="H79" i="1" s="1"/>
  <c r="AC94" i="19"/>
  <c r="U76" i="19"/>
  <c r="U171" i="19" s="1"/>
  <c r="W24" i="19" s="1"/>
  <c r="V76" i="19"/>
  <c r="V171" i="19" s="1"/>
  <c r="W25" i="19" s="1"/>
  <c r="M331" i="19"/>
  <c r="M250" i="19"/>
  <c r="I212" i="19"/>
  <c r="T149" i="19"/>
  <c r="T164" i="19" s="1"/>
  <c r="X23" i="19" s="1"/>
  <c r="AA58" i="19"/>
  <c r="AA169" i="19" s="1"/>
  <c r="S30" i="19" s="1"/>
  <c r="L1376" i="19"/>
  <c r="I1376" i="19"/>
  <c r="I1343" i="19"/>
  <c r="L1343" i="19"/>
  <c r="N1273" i="19"/>
  <c r="M1273" i="19"/>
  <c r="I1005" i="19"/>
  <c r="L1005" i="19"/>
  <c r="N1400" i="19"/>
  <c r="M1400" i="19"/>
  <c r="I861" i="19"/>
  <c r="L861" i="19"/>
  <c r="I795" i="19"/>
  <c r="L795" i="19"/>
  <c r="N1282" i="19"/>
  <c r="M1282" i="19"/>
  <c r="M884" i="19"/>
  <c r="N884" i="19"/>
  <c r="L1412" i="19"/>
  <c r="I1412" i="19"/>
  <c r="I822" i="19"/>
  <c r="L822" i="19"/>
  <c r="L903" i="19"/>
  <c r="I903" i="19"/>
  <c r="L879" i="19"/>
  <c r="I879" i="19"/>
  <c r="L843" i="19"/>
  <c r="I843" i="19"/>
  <c r="L813" i="19"/>
  <c r="I813" i="19"/>
  <c r="M948" i="19"/>
  <c r="N948" i="19"/>
  <c r="L783" i="19"/>
  <c r="I783" i="19"/>
  <c r="L951" i="19"/>
  <c r="I951" i="19"/>
  <c r="L789" i="19"/>
  <c r="I789" i="19"/>
  <c r="L918" i="19"/>
  <c r="I918" i="19"/>
  <c r="N703" i="19"/>
  <c r="M703" i="19"/>
  <c r="I932" i="19"/>
  <c r="L932" i="19"/>
  <c r="I866" i="19"/>
  <c r="L866" i="19"/>
  <c r="L628" i="19"/>
  <c r="I628" i="19"/>
  <c r="I476" i="19"/>
  <c r="L476" i="19"/>
  <c r="I518" i="19"/>
  <c r="L518" i="19"/>
  <c r="L417" i="19"/>
  <c r="I417" i="19"/>
  <c r="I343" i="19"/>
  <c r="L343" i="19"/>
  <c r="I599" i="19"/>
  <c r="L599" i="19"/>
  <c r="L278" i="19"/>
  <c r="I278" i="19"/>
  <c r="I235" i="19"/>
  <c r="L235" i="19"/>
  <c r="I356" i="19"/>
  <c r="L356" i="19"/>
  <c r="I283" i="19"/>
  <c r="L283" i="19"/>
  <c r="N1312" i="19"/>
  <c r="M1312" i="19"/>
  <c r="L414" i="19"/>
  <c r="I414" i="19"/>
  <c r="N253" i="19"/>
  <c r="M253" i="19"/>
  <c r="L206" i="19"/>
  <c r="I206" i="19"/>
  <c r="I1516" i="19"/>
  <c r="L1516" i="19"/>
  <c r="L963" i="19"/>
  <c r="I963" i="19"/>
  <c r="M896" i="19"/>
  <c r="N896" i="19"/>
  <c r="N742" i="19"/>
  <c r="M742" i="19"/>
  <c r="L969" i="19"/>
  <c r="I969" i="19"/>
  <c r="I422" i="19"/>
  <c r="L422" i="19"/>
  <c r="L819" i="19"/>
  <c r="I819" i="19"/>
  <c r="L468" i="19"/>
  <c r="I468" i="19"/>
  <c r="I542" i="19"/>
  <c r="L542" i="19"/>
  <c r="L27" i="19"/>
  <c r="I27" i="19"/>
  <c r="M1458" i="19"/>
  <c r="I1379" i="19"/>
  <c r="I1101" i="19"/>
  <c r="I303" i="19"/>
  <c r="M181" i="19"/>
  <c r="AE130" i="19"/>
  <c r="V120" i="19"/>
  <c r="V122" i="19" s="1"/>
  <c r="V161" i="19" s="1"/>
  <c r="R25" i="19" s="1"/>
  <c r="AH90" i="19"/>
  <c r="U107" i="19"/>
  <c r="R109" i="19"/>
  <c r="W106" i="19"/>
  <c r="M377" i="19"/>
  <c r="AC109" i="19"/>
  <c r="M241" i="19"/>
  <c r="V106" i="19"/>
  <c r="Y108" i="19"/>
  <c r="L1451" i="19"/>
  <c r="I1451" i="19"/>
  <c r="N1300" i="19"/>
  <c r="M1300" i="19"/>
  <c r="L1393" i="19"/>
  <c r="I1393" i="19"/>
  <c r="N949" i="19"/>
  <c r="M949" i="19"/>
  <c r="I849" i="19"/>
  <c r="L849" i="19"/>
  <c r="N1415" i="19"/>
  <c r="M1415" i="19"/>
  <c r="M1257" i="19"/>
  <c r="N1257" i="19"/>
  <c r="M1248" i="19"/>
  <c r="N1248" i="19"/>
  <c r="I890" i="19"/>
  <c r="L890" i="19"/>
  <c r="N765" i="19"/>
  <c r="M765" i="19"/>
  <c r="L722" i="19"/>
  <c r="I722" i="19"/>
  <c r="I878" i="19"/>
  <c r="L878" i="19"/>
  <c r="L700" i="19"/>
  <c r="I700" i="19"/>
  <c r="L576" i="19"/>
  <c r="I576" i="19"/>
  <c r="L522" i="19"/>
  <c r="I522" i="19"/>
  <c r="L924" i="19"/>
  <c r="I924" i="19"/>
  <c r="L777" i="19"/>
  <c r="I777" i="19"/>
  <c r="I470" i="19"/>
  <c r="L470" i="19"/>
  <c r="L396" i="19"/>
  <c r="I396" i="19"/>
  <c r="N942" i="19"/>
  <c r="M942" i="19"/>
  <c r="L680" i="19"/>
  <c r="I680" i="19"/>
  <c r="N614" i="19"/>
  <c r="M614" i="19"/>
  <c r="I389" i="19"/>
  <c r="L389" i="19"/>
  <c r="I337" i="19"/>
  <c r="L337" i="19"/>
  <c r="N497" i="19"/>
  <c r="M497" i="19"/>
  <c r="I371" i="19"/>
  <c r="L371" i="19"/>
  <c r="L438" i="19"/>
  <c r="I438" i="19"/>
  <c r="N217" i="19"/>
  <c r="M217" i="19"/>
  <c r="L384" i="19"/>
  <c r="I384" i="19"/>
  <c r="I232" i="19"/>
  <c r="L232" i="19"/>
  <c r="M172" i="19"/>
  <c r="L504" i="19"/>
  <c r="I504" i="19"/>
  <c r="I401" i="19"/>
  <c r="L401" i="19"/>
  <c r="I199" i="19"/>
  <c r="L199" i="19"/>
  <c r="AH154" i="19"/>
  <c r="AF131" i="19"/>
  <c r="AF162" i="19" s="1"/>
  <c r="T35" i="19" s="1"/>
  <c r="N768" i="19"/>
  <c r="M768" i="19"/>
  <c r="I926" i="19"/>
  <c r="L926" i="19"/>
  <c r="I812" i="19"/>
  <c r="L812" i="19"/>
  <c r="I800" i="19"/>
  <c r="L800" i="19"/>
  <c r="L594" i="19"/>
  <c r="I594" i="19"/>
  <c r="I596" i="19"/>
  <c r="L596" i="19"/>
  <c r="I359" i="19"/>
  <c r="L359" i="19"/>
  <c r="I1218" i="19"/>
  <c r="L1192" i="19"/>
  <c r="N1192" i="19" s="1"/>
  <c r="I1068" i="19"/>
  <c r="N863" i="19"/>
  <c r="I950" i="19"/>
  <c r="M762" i="19"/>
  <c r="I358" i="19"/>
  <c r="M393" i="19"/>
  <c r="W117" i="19"/>
  <c r="AI117" i="19" s="1"/>
  <c r="AI44" i="19" s="1"/>
  <c r="AG22" i="19" s="1"/>
  <c r="U67" i="19"/>
  <c r="U170" i="19" s="1"/>
  <c r="U24" i="19" s="1"/>
  <c r="R119" i="19"/>
  <c r="AI119" i="19" s="1"/>
  <c r="AI46" i="19" s="1"/>
  <c r="AG24" i="19" s="1"/>
  <c r="AE110" i="19"/>
  <c r="U109" i="19"/>
  <c r="Y94" i="19"/>
  <c r="T109" i="19"/>
  <c r="AF109" i="19"/>
  <c r="I1361" i="19"/>
  <c r="L1361" i="19"/>
  <c r="I987" i="19"/>
  <c r="L987" i="19"/>
  <c r="L1425" i="19"/>
  <c r="I1425" i="19"/>
  <c r="N1291" i="19"/>
  <c r="M1291" i="19"/>
  <c r="M860" i="19"/>
  <c r="N860" i="19"/>
  <c r="I993" i="19"/>
  <c r="L993" i="19"/>
  <c r="I792" i="19"/>
  <c r="L792" i="19"/>
  <c r="L972" i="19"/>
  <c r="I972" i="19"/>
  <c r="L936" i="19"/>
  <c r="I936" i="19"/>
  <c r="I786" i="19"/>
  <c r="L786" i="19"/>
  <c r="I981" i="19"/>
  <c r="L981" i="19"/>
  <c r="I914" i="19"/>
  <c r="L914" i="19"/>
  <c r="I491" i="19"/>
  <c r="L491" i="19"/>
  <c r="L647" i="19"/>
  <c r="I647" i="19"/>
  <c r="I509" i="19"/>
  <c r="L509" i="19"/>
  <c r="I572" i="19"/>
  <c r="L572" i="19"/>
  <c r="L305" i="19"/>
  <c r="I305" i="19"/>
  <c r="I205" i="19"/>
  <c r="L205" i="19"/>
  <c r="I229" i="19"/>
  <c r="L229" i="19"/>
  <c r="L167" i="19"/>
  <c r="I167" i="19"/>
  <c r="I425" i="19"/>
  <c r="L425" i="19"/>
  <c r="I316" i="19"/>
  <c r="L316" i="19"/>
  <c r="I545" i="19"/>
  <c r="L545" i="19"/>
  <c r="M1305" i="19"/>
  <c r="N1305" i="19"/>
  <c r="I873" i="19"/>
  <c r="L873" i="19"/>
  <c r="M1375" i="19"/>
  <c r="N1375" i="19"/>
  <c r="I902" i="19"/>
  <c r="L902" i="19"/>
  <c r="L453" i="19"/>
  <c r="I453" i="19"/>
  <c r="I289" i="19"/>
  <c r="L289" i="19"/>
  <c r="L444" i="19"/>
  <c r="I444" i="19"/>
  <c r="I88" i="19"/>
  <c r="L88" i="19"/>
  <c r="I1305" i="19"/>
  <c r="M1184" i="19"/>
  <c r="M1183" i="19"/>
  <c r="I1119" i="19"/>
  <c r="L798" i="19"/>
  <c r="N798" i="19" s="1"/>
  <c r="N851" i="19"/>
  <c r="L749" i="19"/>
  <c r="M749" i="19" s="1"/>
  <c r="M354" i="19"/>
  <c r="Z144" i="19"/>
  <c r="Z149" i="19" s="1"/>
  <c r="Z164" i="19" s="1"/>
  <c r="X29" i="19" s="1"/>
  <c r="U140" i="19"/>
  <c r="U163" i="19" s="1"/>
  <c r="V24" i="19" s="1"/>
  <c r="AA111" i="19"/>
  <c r="AE109" i="19"/>
  <c r="AC110" i="19"/>
  <c r="S111" i="19"/>
  <c r="W58" i="19"/>
  <c r="W169" i="19" s="1"/>
  <c r="S26" i="19" s="1"/>
  <c r="I248" i="19"/>
  <c r="AH62" i="19"/>
  <c r="V108" i="19"/>
  <c r="M1266" i="19"/>
  <c r="N1266" i="19"/>
  <c r="N961" i="19"/>
  <c r="M961" i="19"/>
  <c r="L1448" i="19"/>
  <c r="I1448" i="19"/>
  <c r="L1369" i="19"/>
  <c r="I1369" i="19"/>
  <c r="L1205" i="19"/>
  <c r="I1205" i="19"/>
  <c r="L927" i="19"/>
  <c r="I927" i="19"/>
  <c r="I804" i="19"/>
  <c r="L804" i="19"/>
  <c r="M1275" i="19"/>
  <c r="N1275" i="19"/>
  <c r="M848" i="19"/>
  <c r="N848" i="19"/>
  <c r="I854" i="19"/>
  <c r="L854" i="19"/>
  <c r="I830" i="19"/>
  <c r="L830" i="19"/>
  <c r="I842" i="19"/>
  <c r="L842" i="19"/>
  <c r="I794" i="19"/>
  <c r="L794" i="19"/>
  <c r="I975" i="19"/>
  <c r="L975" i="19"/>
  <c r="L867" i="19"/>
  <c r="I867" i="19"/>
  <c r="L612" i="19"/>
  <c r="I612" i="19"/>
  <c r="L558" i="19"/>
  <c r="I558" i="19"/>
  <c r="I999" i="19"/>
  <c r="L999" i="19"/>
  <c r="L855" i="19"/>
  <c r="I855" i="19"/>
  <c r="I563" i="19"/>
  <c r="L563" i="19"/>
  <c r="L450" i="19"/>
  <c r="I450" i="19"/>
  <c r="I828" i="19"/>
  <c r="L828" i="19"/>
  <c r="I443" i="19"/>
  <c r="L443" i="19"/>
  <c r="L402" i="19"/>
  <c r="I402" i="19"/>
  <c r="I368" i="19"/>
  <c r="L368" i="19"/>
  <c r="N620" i="19"/>
  <c r="M620" i="19"/>
  <c r="L378" i="19"/>
  <c r="I378" i="19"/>
  <c r="L616" i="19"/>
  <c r="I616" i="19"/>
  <c r="I482" i="19"/>
  <c r="L482" i="19"/>
  <c r="I262" i="19"/>
  <c r="L262" i="19"/>
  <c r="I259" i="19"/>
  <c r="L259" i="19"/>
  <c r="I159" i="19"/>
  <c r="L159" i="19"/>
  <c r="I455" i="19"/>
  <c r="L455" i="19"/>
  <c r="I144" i="19"/>
  <c r="L144" i="19"/>
  <c r="L77" i="19"/>
  <c r="I77" i="19"/>
  <c r="I1534" i="19"/>
  <c r="L1534" i="19"/>
  <c r="I440" i="19"/>
  <c r="L440" i="19"/>
  <c r="L390" i="19"/>
  <c r="I390" i="19"/>
  <c r="L160" i="19"/>
  <c r="I160" i="19"/>
  <c r="I1442" i="19"/>
  <c r="L1118" i="19"/>
  <c r="N1118" i="19" s="1"/>
  <c r="L1106" i="19"/>
  <c r="N1106" i="19" s="1"/>
  <c r="L1064" i="19"/>
  <c r="N1064" i="19" s="1"/>
  <c r="N782" i="19"/>
  <c r="M727" i="19"/>
  <c r="X67" i="19"/>
  <c r="X170" i="19" s="1"/>
  <c r="U27" i="19" s="1"/>
  <c r="AH44" i="19"/>
  <c r="AF107" i="19"/>
  <c r="AF94" i="19"/>
  <c r="AC107" i="19"/>
  <c r="L1418" i="19"/>
  <c r="I1418" i="19"/>
  <c r="N1231" i="19"/>
  <c r="M1231" i="19"/>
  <c r="I885" i="19"/>
  <c r="L885" i="19"/>
  <c r="I801" i="19"/>
  <c r="L801" i="19"/>
  <c r="N1264" i="19"/>
  <c r="M1264" i="19"/>
  <c r="N1214" i="19"/>
  <c r="M1214" i="19"/>
  <c r="L1406" i="19"/>
  <c r="I1406" i="19"/>
  <c r="N1255" i="19"/>
  <c r="M1255" i="19"/>
  <c r="M908" i="19"/>
  <c r="N908" i="19"/>
  <c r="L825" i="19"/>
  <c r="I825" i="19"/>
  <c r="L966" i="19"/>
  <c r="I966" i="19"/>
  <c r="L891" i="19"/>
  <c r="I891" i="19"/>
  <c r="I494" i="19"/>
  <c r="L494" i="19"/>
  <c r="L1138" i="19"/>
  <c r="I1138" i="19"/>
  <c r="I608" i="19"/>
  <c r="L608" i="19"/>
  <c r="L486" i="19"/>
  <c r="I486" i="19"/>
  <c r="N334" i="19"/>
  <c r="M334" i="19"/>
  <c r="L351" i="19"/>
  <c r="I351" i="19"/>
  <c r="I575" i="19"/>
  <c r="L575" i="19"/>
  <c r="I340" i="19"/>
  <c r="L340" i="19"/>
  <c r="I256" i="19"/>
  <c r="L256" i="19"/>
  <c r="I554" i="19"/>
  <c r="L554" i="19"/>
  <c r="L369" i="19"/>
  <c r="I369" i="19"/>
  <c r="I310" i="19"/>
  <c r="L310" i="19"/>
  <c r="I31" i="19"/>
  <c r="L31" i="19"/>
  <c r="I527" i="19"/>
  <c r="L527" i="19"/>
  <c r="I325" i="19"/>
  <c r="L325" i="19"/>
  <c r="X158" i="19"/>
  <c r="X165" i="19" s="1"/>
  <c r="Z27" i="19" s="1"/>
  <c r="I1485" i="19"/>
  <c r="L1485" i="19"/>
  <c r="I1398" i="19"/>
  <c r="L1398" i="19"/>
  <c r="N1388" i="19"/>
  <c r="M1388" i="19"/>
  <c r="L1226" i="19"/>
  <c r="I1226" i="19"/>
  <c r="L1283" i="19"/>
  <c r="I1283" i="19"/>
  <c r="L1229" i="19"/>
  <c r="I1229" i="19"/>
  <c r="N1202" i="19"/>
  <c r="M1202" i="19"/>
  <c r="N1270" i="19"/>
  <c r="M1270" i="19"/>
  <c r="M1058" i="19"/>
  <c r="N1058" i="19"/>
  <c r="L1120" i="19"/>
  <c r="I1120" i="19"/>
  <c r="L1096" i="19"/>
  <c r="I1096" i="19"/>
  <c r="L1066" i="19"/>
  <c r="I1066" i="19"/>
  <c r="I773" i="19"/>
  <c r="L773" i="19"/>
  <c r="L710" i="19"/>
  <c r="I710" i="19"/>
  <c r="N303" i="19"/>
  <c r="M303" i="19"/>
  <c r="N222" i="19"/>
  <c r="M222" i="19"/>
  <c r="N555" i="19"/>
  <c r="M555" i="19"/>
  <c r="AH121" i="19"/>
  <c r="L730" i="19"/>
  <c r="I730" i="19"/>
  <c r="AF143" i="19"/>
  <c r="AF149" i="19" s="1"/>
  <c r="AF164" i="19" s="1"/>
  <c r="X35" i="19" s="1"/>
  <c r="AF76" i="19"/>
  <c r="AF171" i="19" s="1"/>
  <c r="W35" i="19" s="1"/>
  <c r="N601" i="19"/>
  <c r="M601" i="19"/>
  <c r="N228" i="19"/>
  <c r="M228" i="19"/>
  <c r="N574" i="19"/>
  <c r="M574" i="19"/>
  <c r="AD58" i="19"/>
  <c r="AD169" i="19" s="1"/>
  <c r="S33" i="19" s="1"/>
  <c r="N192" i="19"/>
  <c r="M192" i="19"/>
  <c r="AD125" i="19"/>
  <c r="AD131" i="19" s="1"/>
  <c r="AD162" i="19" s="1"/>
  <c r="T33" i="19" s="1"/>
  <c r="AC85" i="19"/>
  <c r="AC172" i="19" s="1"/>
  <c r="Y32" i="19" s="1"/>
  <c r="L104" i="19"/>
  <c r="I104" i="19"/>
  <c r="W108" i="19"/>
  <c r="N8" i="19"/>
  <c r="M8" i="19"/>
  <c r="I1539" i="19"/>
  <c r="L1539" i="19"/>
  <c r="I1530" i="19"/>
  <c r="L1530" i="19"/>
  <c r="I1521" i="19"/>
  <c r="L1521" i="19"/>
  <c r="I1503" i="19"/>
  <c r="L1503" i="19"/>
  <c r="L1513" i="19"/>
  <c r="I1513" i="19"/>
  <c r="L1523" i="19"/>
  <c r="I1523" i="19"/>
  <c r="I1371" i="19"/>
  <c r="L1371" i="19"/>
  <c r="I1510" i="19"/>
  <c r="L1510" i="19"/>
  <c r="M1367" i="19"/>
  <c r="N1367" i="19"/>
  <c r="M1453" i="19"/>
  <c r="M1423" i="19"/>
  <c r="N1423" i="19"/>
  <c r="L1526" i="19"/>
  <c r="I1526" i="19"/>
  <c r="M1450" i="19"/>
  <c r="N1450" i="19"/>
  <c r="L1517" i="19"/>
  <c r="I1517" i="19"/>
  <c r="M1333" i="19"/>
  <c r="N1333" i="19"/>
  <c r="I1482" i="19"/>
  <c r="L1482" i="19"/>
  <c r="N1337" i="19"/>
  <c r="M1337" i="19"/>
  <c r="I1374" i="19"/>
  <c r="L1374" i="19"/>
  <c r="M1334" i="19"/>
  <c r="N1334" i="19"/>
  <c r="L1286" i="19"/>
  <c r="I1286" i="19"/>
  <c r="L1268" i="19"/>
  <c r="I1268" i="19"/>
  <c r="L1250" i="19"/>
  <c r="I1250" i="19"/>
  <c r="L1223" i="19"/>
  <c r="I1223" i="19"/>
  <c r="L1269" i="19"/>
  <c r="I1269" i="19"/>
  <c r="M1218" i="19"/>
  <c r="N1218" i="19"/>
  <c r="L1328" i="19"/>
  <c r="I1328" i="19"/>
  <c r="I1476" i="19"/>
  <c r="L1476" i="19"/>
  <c r="I1149" i="19"/>
  <c r="L1149" i="19"/>
  <c r="M1052" i="19"/>
  <c r="N1052" i="19"/>
  <c r="M1016" i="19"/>
  <c r="N1016" i="19"/>
  <c r="N1201" i="19"/>
  <c r="M1201" i="19"/>
  <c r="L1057" i="19"/>
  <c r="I1057" i="19"/>
  <c r="L1039" i="19"/>
  <c r="I1039" i="19"/>
  <c r="L1021" i="19"/>
  <c r="I1021" i="19"/>
  <c r="L1191" i="19"/>
  <c r="I1191" i="19"/>
  <c r="I1152" i="19"/>
  <c r="L1152" i="19"/>
  <c r="I1322" i="19"/>
  <c r="L1322" i="19"/>
  <c r="L1242" i="19"/>
  <c r="I1242" i="19"/>
  <c r="L1326" i="19"/>
  <c r="I1326" i="19"/>
  <c r="L1155" i="19"/>
  <c r="I1155" i="19"/>
  <c r="I1128" i="19"/>
  <c r="L1128" i="19"/>
  <c r="I1037" i="19"/>
  <c r="L1037" i="19"/>
  <c r="L898" i="19"/>
  <c r="I898" i="19"/>
  <c r="L886" i="19"/>
  <c r="I886" i="19"/>
  <c r="L874" i="19"/>
  <c r="I874" i="19"/>
  <c r="L862" i="19"/>
  <c r="I862" i="19"/>
  <c r="L850" i="19"/>
  <c r="I850" i="19"/>
  <c r="N1122" i="19"/>
  <c r="M1122" i="19"/>
  <c r="N1095" i="19"/>
  <c r="M1095" i="19"/>
  <c r="N1068" i="19"/>
  <c r="M1068" i="19"/>
  <c r="N1014" i="19"/>
  <c r="M1014" i="19"/>
  <c r="L985" i="19"/>
  <c r="I985" i="19"/>
  <c r="L967" i="19"/>
  <c r="I967" i="19"/>
  <c r="I1061" i="19"/>
  <c r="L1061" i="19"/>
  <c r="I1007" i="19"/>
  <c r="L1007" i="19"/>
  <c r="L901" i="19"/>
  <c r="I901" i="19"/>
  <c r="L883" i="19"/>
  <c r="I883" i="19"/>
  <c r="L865" i="19"/>
  <c r="I865" i="19"/>
  <c r="L847" i="19"/>
  <c r="I847" i="19"/>
  <c r="L829" i="19"/>
  <c r="I829" i="19"/>
  <c r="M950" i="19"/>
  <c r="N950" i="19"/>
  <c r="I827" i="19"/>
  <c r="L827" i="19"/>
  <c r="L750" i="19"/>
  <c r="I750" i="19"/>
  <c r="L775" i="19"/>
  <c r="I775" i="19"/>
  <c r="L702" i="19"/>
  <c r="I702" i="19"/>
  <c r="L748" i="19"/>
  <c r="I748" i="19"/>
  <c r="I707" i="19"/>
  <c r="L707" i="19"/>
  <c r="N648" i="19"/>
  <c r="M648" i="19"/>
  <c r="N457" i="19"/>
  <c r="M457" i="19"/>
  <c r="N448" i="19"/>
  <c r="M448" i="19"/>
  <c r="N439" i="19"/>
  <c r="M439" i="19"/>
  <c r="N430" i="19"/>
  <c r="M430" i="19"/>
  <c r="N421" i="19"/>
  <c r="M421" i="19"/>
  <c r="N412" i="19"/>
  <c r="M412" i="19"/>
  <c r="N403" i="19"/>
  <c r="M403" i="19"/>
  <c r="N385" i="19"/>
  <c r="M385" i="19"/>
  <c r="N367" i="19"/>
  <c r="M367" i="19"/>
  <c r="N358" i="19"/>
  <c r="M358" i="19"/>
  <c r="I755" i="19"/>
  <c r="L755" i="19"/>
  <c r="M729" i="19"/>
  <c r="N729" i="19"/>
  <c r="N663" i="19"/>
  <c r="M663" i="19"/>
  <c r="L604" i="19"/>
  <c r="I604" i="19"/>
  <c r="L586" i="19"/>
  <c r="I586" i="19"/>
  <c r="L568" i="19"/>
  <c r="I568" i="19"/>
  <c r="L550" i="19"/>
  <c r="I550" i="19"/>
  <c r="L532" i="19"/>
  <c r="I532" i="19"/>
  <c r="L514" i="19"/>
  <c r="I514" i="19"/>
  <c r="L496" i="19"/>
  <c r="I496" i="19"/>
  <c r="L478" i="19"/>
  <c r="I478" i="19"/>
  <c r="L460" i="19"/>
  <c r="I460" i="19"/>
  <c r="L947" i="19"/>
  <c r="I947" i="19"/>
  <c r="I636" i="19"/>
  <c r="L636" i="19"/>
  <c r="L613" i="19"/>
  <c r="I613" i="19"/>
  <c r="I986" i="19"/>
  <c r="L986" i="19"/>
  <c r="I968" i="19"/>
  <c r="L968" i="19"/>
  <c r="L738" i="19"/>
  <c r="I738" i="19"/>
  <c r="N679" i="19"/>
  <c r="M679" i="19"/>
  <c r="N651" i="19"/>
  <c r="M651" i="19"/>
  <c r="L195" i="19"/>
  <c r="I195" i="19"/>
  <c r="AC152" i="19"/>
  <c r="AC158" i="19" s="1"/>
  <c r="AC165" i="19" s="1"/>
  <c r="Z32" i="19" s="1"/>
  <c r="L799" i="19"/>
  <c r="I799" i="19"/>
  <c r="N639" i="19"/>
  <c r="M639" i="19"/>
  <c r="L589" i="19"/>
  <c r="I589" i="19"/>
  <c r="L508" i="19"/>
  <c r="I508" i="19"/>
  <c r="AA120" i="19"/>
  <c r="AA122" i="19" s="1"/>
  <c r="AA161" i="19" s="1"/>
  <c r="R30" i="19" s="1"/>
  <c r="N665" i="19"/>
  <c r="M665" i="19"/>
  <c r="N564" i="19"/>
  <c r="M564" i="19"/>
  <c r="L728" i="19"/>
  <c r="I728" i="19"/>
  <c r="N600" i="19"/>
  <c r="M600" i="19"/>
  <c r="N546" i="19"/>
  <c r="M546" i="19"/>
  <c r="N492" i="19"/>
  <c r="M492" i="19"/>
  <c r="N299" i="19"/>
  <c r="M299" i="19"/>
  <c r="N272" i="19"/>
  <c r="M272" i="19"/>
  <c r="N245" i="19"/>
  <c r="M245" i="19"/>
  <c r="N218" i="19"/>
  <c r="M218" i="19"/>
  <c r="V128" i="19"/>
  <c r="AH81" i="19"/>
  <c r="Z136" i="19"/>
  <c r="Z140" i="19" s="1"/>
  <c r="Z163" i="19" s="1"/>
  <c r="V29" i="19" s="1"/>
  <c r="Z67" i="19"/>
  <c r="Z170" i="19" s="1"/>
  <c r="U29" i="19" s="1"/>
  <c r="L696" i="19"/>
  <c r="I696" i="19"/>
  <c r="I171" i="19"/>
  <c r="L171" i="19"/>
  <c r="Y76" i="19"/>
  <c r="Y171" i="19" s="1"/>
  <c r="W28" i="19" s="1"/>
  <c r="Y149" i="19"/>
  <c r="Y164" i="19" s="1"/>
  <c r="X28" i="19" s="1"/>
  <c r="W111" i="19"/>
  <c r="I630" i="19"/>
  <c r="L630" i="19"/>
  <c r="L598" i="19"/>
  <c r="I598" i="19"/>
  <c r="L544" i="19"/>
  <c r="I544" i="19"/>
  <c r="L490" i="19"/>
  <c r="I490" i="19"/>
  <c r="L198" i="19"/>
  <c r="I198" i="19"/>
  <c r="AH66" i="19"/>
  <c r="V67" i="19"/>
  <c r="V170" i="19" s="1"/>
  <c r="U25" i="19" s="1"/>
  <c r="AG110" i="19"/>
  <c r="AE108" i="19"/>
  <c r="M83" i="19"/>
  <c r="N83" i="19"/>
  <c r="W131" i="19"/>
  <c r="W162" i="19" s="1"/>
  <c r="T26" i="19" s="1"/>
  <c r="AH55" i="19"/>
  <c r="L708" i="19"/>
  <c r="I708" i="19"/>
  <c r="L571" i="19"/>
  <c r="I571" i="19"/>
  <c r="I114" i="19"/>
  <c r="L114" i="19"/>
  <c r="Z76" i="19"/>
  <c r="Z171" i="19" s="1"/>
  <c r="W29" i="19" s="1"/>
  <c r="S58" i="19"/>
  <c r="S169" i="19" s="1"/>
  <c r="S22" i="19" s="1"/>
  <c r="U108" i="19"/>
  <c r="L517" i="19"/>
  <c r="I517" i="19"/>
  <c r="L189" i="19"/>
  <c r="I189" i="19"/>
  <c r="S125" i="19"/>
  <c r="S131" i="19" s="1"/>
  <c r="S162" i="19" s="1"/>
  <c r="T22" i="19" s="1"/>
  <c r="I91" i="19"/>
  <c r="L91" i="19"/>
  <c r="W85" i="19"/>
  <c r="W172" i="19" s="1"/>
  <c r="Y26" i="19" s="1"/>
  <c r="W158" i="19"/>
  <c r="W165" i="19" s="1"/>
  <c r="Z26" i="19" s="1"/>
  <c r="AB152" i="19"/>
  <c r="AB158" i="19" s="1"/>
  <c r="AB165" i="19" s="1"/>
  <c r="Z31" i="19" s="1"/>
  <c r="AB85" i="19"/>
  <c r="AB172" i="19" s="1"/>
  <c r="Y31" i="19" s="1"/>
  <c r="S109" i="19"/>
  <c r="Z106" i="19"/>
  <c r="Z49" i="19"/>
  <c r="Z168" i="19" s="1"/>
  <c r="Q29" i="19" s="1"/>
  <c r="X116" i="19"/>
  <c r="X49" i="19"/>
  <c r="X168" i="19" s="1"/>
  <c r="Q27" i="19" s="1"/>
  <c r="X106" i="19"/>
  <c r="N275" i="19"/>
  <c r="M275" i="19"/>
  <c r="L117" i="19"/>
  <c r="I117" i="19"/>
  <c r="I109" i="19"/>
  <c r="L109" i="19"/>
  <c r="AE76" i="19"/>
  <c r="AE171" i="19" s="1"/>
  <c r="W34" i="19" s="1"/>
  <c r="AI135" i="19"/>
  <c r="AH57" i="19"/>
  <c r="R130" i="19"/>
  <c r="AB106" i="19"/>
  <c r="L38" i="19"/>
  <c r="I38" i="19"/>
  <c r="N266" i="19"/>
  <c r="M266" i="19"/>
  <c r="X85" i="19"/>
  <c r="X172" i="19" s="1"/>
  <c r="Y27" i="19" s="1"/>
  <c r="U131" i="19"/>
  <c r="U162" i="19" s="1"/>
  <c r="T24" i="19" s="1"/>
  <c r="L1280" i="19"/>
  <c r="I1280" i="19"/>
  <c r="L1253" i="19"/>
  <c r="I1253" i="19"/>
  <c r="L1256" i="19"/>
  <c r="I1256" i="19"/>
  <c r="L1224" i="19"/>
  <c r="I1224" i="19"/>
  <c r="L1179" i="19"/>
  <c r="I1179" i="19"/>
  <c r="L1139" i="19"/>
  <c r="I1139" i="19"/>
  <c r="L1090" i="19"/>
  <c r="I1090" i="19"/>
  <c r="N1180" i="19"/>
  <c r="M1180" i="19"/>
  <c r="L1012" i="19"/>
  <c r="I1012" i="19"/>
  <c r="L838" i="19"/>
  <c r="I838" i="19"/>
  <c r="L937" i="19"/>
  <c r="I937" i="19"/>
  <c r="L919" i="19"/>
  <c r="I919" i="19"/>
  <c r="I989" i="19"/>
  <c r="L989" i="19"/>
  <c r="L1000" i="19"/>
  <c r="I1000" i="19"/>
  <c r="N652" i="19"/>
  <c r="M652" i="19"/>
  <c r="N660" i="19"/>
  <c r="M660" i="19"/>
  <c r="N330" i="19"/>
  <c r="M330" i="19"/>
  <c r="L177" i="19"/>
  <c r="I177" i="19"/>
  <c r="N592" i="19"/>
  <c r="M592" i="19"/>
  <c r="N511" i="19"/>
  <c r="M511" i="19"/>
  <c r="N537" i="19"/>
  <c r="M537" i="19"/>
  <c r="N162" i="19"/>
  <c r="M162" i="19"/>
  <c r="N493" i="19"/>
  <c r="M493" i="19"/>
  <c r="N201" i="19"/>
  <c r="M201" i="19"/>
  <c r="N257" i="19"/>
  <c r="M257" i="19"/>
  <c r="AF108" i="19"/>
  <c r="S94" i="19"/>
  <c r="AH43" i="19"/>
  <c r="R106" i="19"/>
  <c r="R116" i="19"/>
  <c r="R49" i="19"/>
  <c r="L463" i="19"/>
  <c r="I463" i="19"/>
  <c r="R144" i="19"/>
  <c r="AH71" i="19"/>
  <c r="I1506" i="19"/>
  <c r="L1506" i="19"/>
  <c r="I1489" i="19"/>
  <c r="L1489" i="19"/>
  <c r="I1471" i="19"/>
  <c r="L1471" i="19"/>
  <c r="I1497" i="19"/>
  <c r="L1497" i="19"/>
  <c r="I1461" i="19"/>
  <c r="L1461" i="19"/>
  <c r="N1403" i="19"/>
  <c r="M1403" i="19"/>
  <c r="L1377" i="19"/>
  <c r="I1377" i="19"/>
  <c r="I1404" i="19"/>
  <c r="L1404" i="19"/>
  <c r="I1344" i="19"/>
  <c r="L1344" i="19"/>
  <c r="I1292" i="19"/>
  <c r="L1292" i="19"/>
  <c r="L1265" i="19"/>
  <c r="I1265" i="19"/>
  <c r="L1401" i="19"/>
  <c r="I1401" i="19"/>
  <c r="N1199" i="19"/>
  <c r="M1199" i="19"/>
  <c r="M1245" i="19"/>
  <c r="N1245" i="19"/>
  <c r="N1186" i="19"/>
  <c r="M1186" i="19"/>
  <c r="L1151" i="19"/>
  <c r="I1151" i="19"/>
  <c r="L1060" i="19"/>
  <c r="I1060" i="19"/>
  <c r="L1042" i="19"/>
  <c r="I1042" i="19"/>
  <c r="L1024" i="19"/>
  <c r="I1024" i="19"/>
  <c r="L832" i="19"/>
  <c r="I832" i="19"/>
  <c r="L814" i="19"/>
  <c r="I814" i="19"/>
  <c r="L796" i="19"/>
  <c r="I796" i="19"/>
  <c r="L778" i="19"/>
  <c r="I778" i="19"/>
  <c r="L931" i="19"/>
  <c r="I931" i="19"/>
  <c r="L922" i="19"/>
  <c r="I922" i="19"/>
  <c r="L913" i="19"/>
  <c r="I913" i="19"/>
  <c r="I1001" i="19"/>
  <c r="L1001" i="19"/>
  <c r="I983" i="19"/>
  <c r="L983" i="19"/>
  <c r="I965" i="19"/>
  <c r="L965" i="19"/>
  <c r="L946" i="19"/>
  <c r="I946" i="19"/>
  <c r="N1119" i="19"/>
  <c r="M1119" i="19"/>
  <c r="N1092" i="19"/>
  <c r="M1092" i="19"/>
  <c r="N1065" i="19"/>
  <c r="M1065" i="19"/>
  <c r="I1049" i="19"/>
  <c r="L1049" i="19"/>
  <c r="L994" i="19"/>
  <c r="I994" i="19"/>
  <c r="L976" i="19"/>
  <c r="I976" i="19"/>
  <c r="N1107" i="19"/>
  <c r="M1107" i="19"/>
  <c r="N1080" i="19"/>
  <c r="M1080" i="19"/>
  <c r="I785" i="19"/>
  <c r="L785" i="19"/>
  <c r="N1044" i="19"/>
  <c r="M1044" i="19"/>
  <c r="I815" i="19"/>
  <c r="L815" i="19"/>
  <c r="L964" i="19"/>
  <c r="I964" i="19"/>
  <c r="M766" i="19"/>
  <c r="N766" i="19"/>
  <c r="I737" i="19"/>
  <c r="L737" i="19"/>
  <c r="L641" i="19"/>
  <c r="I641" i="19"/>
  <c r="N1008" i="19"/>
  <c r="M1008" i="19"/>
  <c r="N294" i="19"/>
  <c r="M294" i="19"/>
  <c r="N267" i="19"/>
  <c r="M267" i="19"/>
  <c r="N240" i="19"/>
  <c r="M240" i="19"/>
  <c r="I165" i="19"/>
  <c r="L165" i="19"/>
  <c r="AF136" i="19"/>
  <c r="AF140" i="19" s="1"/>
  <c r="AF163" i="19" s="1"/>
  <c r="V35" i="19" s="1"/>
  <c r="L135" i="19"/>
  <c r="I135" i="19"/>
  <c r="N609" i="19"/>
  <c r="M609" i="19"/>
  <c r="N565" i="19"/>
  <c r="M565" i="19"/>
  <c r="N528" i="19"/>
  <c r="M528" i="19"/>
  <c r="N484" i="19"/>
  <c r="M484" i="19"/>
  <c r="I131" i="19"/>
  <c r="L131" i="19"/>
  <c r="N668" i="19"/>
  <c r="M668" i="19"/>
  <c r="N349" i="19"/>
  <c r="M349" i="19"/>
  <c r="V137" i="19"/>
  <c r="V140" i="19" s="1"/>
  <c r="V163" i="19" s="1"/>
  <c r="V25" i="19" s="1"/>
  <c r="I642" i="19"/>
  <c r="L642" i="19"/>
  <c r="L333" i="19"/>
  <c r="I333" i="19"/>
  <c r="L306" i="19"/>
  <c r="I306" i="19"/>
  <c r="L279" i="19"/>
  <c r="I279" i="19"/>
  <c r="L252" i="19"/>
  <c r="I252" i="19"/>
  <c r="L225" i="19"/>
  <c r="I225" i="19"/>
  <c r="AC120" i="19"/>
  <c r="AC122" i="19" s="1"/>
  <c r="AC161" i="19" s="1"/>
  <c r="R32" i="19" s="1"/>
  <c r="AG120" i="19"/>
  <c r="AG122" i="19" s="1"/>
  <c r="AG161" i="19" s="1"/>
  <c r="R36" i="19" s="1"/>
  <c r="AF118" i="19"/>
  <c r="AF122" i="19" s="1"/>
  <c r="AF161" i="19" s="1"/>
  <c r="R35" i="19" s="1"/>
  <c r="AH72" i="19"/>
  <c r="R145" i="19"/>
  <c r="AH145" i="19" s="1"/>
  <c r="I175" i="19"/>
  <c r="L175" i="19"/>
  <c r="AI154" i="19"/>
  <c r="X109" i="19"/>
  <c r="N151" i="19"/>
  <c r="M151" i="19"/>
  <c r="N145" i="19"/>
  <c r="M145" i="19"/>
  <c r="AA109" i="19"/>
  <c r="AG76" i="19"/>
  <c r="AG171" i="19" s="1"/>
  <c r="W36" i="19" s="1"/>
  <c r="R143" i="19"/>
  <c r="R76" i="19"/>
  <c r="AH70" i="19"/>
  <c r="W109" i="19"/>
  <c r="N318" i="19"/>
  <c r="M318" i="19"/>
  <c r="N291" i="19"/>
  <c r="M291" i="19"/>
  <c r="N264" i="19"/>
  <c r="M264" i="19"/>
  <c r="N183" i="19"/>
  <c r="M183" i="19"/>
  <c r="U148" i="19"/>
  <c r="U149" i="19" s="1"/>
  <c r="U164" i="19" s="1"/>
  <c r="X24" i="19" s="1"/>
  <c r="N185" i="19"/>
  <c r="M185" i="19"/>
  <c r="T58" i="19"/>
  <c r="T169" i="19" s="1"/>
  <c r="S23" i="19" s="1"/>
  <c r="T110" i="19"/>
  <c r="R110" i="19"/>
  <c r="R120" i="19"/>
  <c r="AH47" i="19"/>
  <c r="S108" i="19"/>
  <c r="N284" i="19"/>
  <c r="M284" i="19"/>
  <c r="N203" i="19"/>
  <c r="M203" i="19"/>
  <c r="I76" i="19"/>
  <c r="L76" i="19"/>
  <c r="AH53" i="19"/>
  <c r="R126" i="19"/>
  <c r="Y58" i="19"/>
  <c r="Y169" i="19" s="1"/>
  <c r="S28" i="19" s="1"/>
  <c r="N46" i="19"/>
  <c r="M46" i="19"/>
  <c r="AA108" i="19"/>
  <c r="AB107" i="19"/>
  <c r="AH74" i="19"/>
  <c r="R147" i="19"/>
  <c r="AD111" i="19"/>
  <c r="Y125" i="19"/>
  <c r="Y131" i="19" s="1"/>
  <c r="Y162" i="19" s="1"/>
  <c r="T28" i="19" s="1"/>
  <c r="Y106" i="19"/>
  <c r="AE94" i="19"/>
  <c r="W94" i="19"/>
  <c r="AD152" i="19"/>
  <c r="AD158" i="19" s="1"/>
  <c r="AD165" i="19" s="1"/>
  <c r="Z33" i="19" s="1"/>
  <c r="AD85" i="19"/>
  <c r="AD172" i="19" s="1"/>
  <c r="Y33" i="19" s="1"/>
  <c r="AH75" i="19"/>
  <c r="W76" i="19"/>
  <c r="W171" i="19" s="1"/>
  <c r="W26" i="19" s="1"/>
  <c r="T67" i="19"/>
  <c r="T170" i="19" s="1"/>
  <c r="U23" i="19" s="1"/>
  <c r="AF106" i="19"/>
  <c r="AF49" i="19"/>
  <c r="AF168" i="19" s="1"/>
  <c r="Q35" i="19" s="1"/>
  <c r="AD106" i="19"/>
  <c r="AD49" i="19"/>
  <c r="AD168" i="19" s="1"/>
  <c r="Q33" i="19" s="1"/>
  <c r="AD116" i="19"/>
  <c r="I22" i="19"/>
  <c r="L22" i="19"/>
  <c r="L150" i="19"/>
  <c r="I150" i="19"/>
  <c r="M95" i="19"/>
  <c r="N95" i="19"/>
  <c r="AH92" i="19"/>
  <c r="AE149" i="19"/>
  <c r="AE164" i="19" s="1"/>
  <c r="X34" i="19" s="1"/>
  <c r="Z58" i="19"/>
  <c r="Z169" i="19" s="1"/>
  <c r="S29" i="19" s="1"/>
  <c r="M39" i="19"/>
  <c r="N39" i="19"/>
  <c r="L54" i="19"/>
  <c r="I54" i="19"/>
  <c r="AB111" i="19"/>
  <c r="W134" i="19"/>
  <c r="AH156" i="19"/>
  <c r="L67" i="19"/>
  <c r="I67" i="19"/>
  <c r="S110" i="19"/>
  <c r="M34" i="19"/>
  <c r="N34" i="19"/>
  <c r="L1538" i="19"/>
  <c r="I1538" i="19"/>
  <c r="L1407" i="19"/>
  <c r="I1407" i="19"/>
  <c r="N1373" i="19"/>
  <c r="M1373" i="19"/>
  <c r="N1303" i="19"/>
  <c r="M1303" i="19"/>
  <c r="N1436" i="19"/>
  <c r="M1436" i="19"/>
  <c r="N1379" i="19"/>
  <c r="M1379" i="19"/>
  <c r="N1198" i="19"/>
  <c r="M1198" i="19"/>
  <c r="L1136" i="19"/>
  <c r="I1136" i="19"/>
  <c r="L1108" i="19"/>
  <c r="I1108" i="19"/>
  <c r="L1084" i="19"/>
  <c r="I1084" i="19"/>
  <c r="L1142" i="19"/>
  <c r="I1142" i="19"/>
  <c r="L1030" i="19"/>
  <c r="I1030" i="19"/>
  <c r="L784" i="19"/>
  <c r="I784" i="19"/>
  <c r="L928" i="19"/>
  <c r="I928" i="19"/>
  <c r="L910" i="19"/>
  <c r="I910" i="19"/>
  <c r="L982" i="19"/>
  <c r="I982" i="19"/>
  <c r="N1116" i="19"/>
  <c r="M1116" i="19"/>
  <c r="I809" i="19"/>
  <c r="L809" i="19"/>
  <c r="AD108" i="19"/>
  <c r="AD118" i="19"/>
  <c r="V152" i="19"/>
  <c r="V158" i="19" s="1"/>
  <c r="V165" i="19" s="1"/>
  <c r="Z25" i="19" s="1"/>
  <c r="V85" i="19"/>
  <c r="V172" i="19" s="1"/>
  <c r="Y25" i="19" s="1"/>
  <c r="T106" i="19"/>
  <c r="T49" i="19"/>
  <c r="T168" i="19" s="1"/>
  <c r="Q23" i="19" s="1"/>
  <c r="I81" i="19"/>
  <c r="L81" i="19"/>
  <c r="L1529" i="19"/>
  <c r="I1529" i="19"/>
  <c r="I1501" i="19"/>
  <c r="L1501" i="19"/>
  <c r="I1495" i="19"/>
  <c r="L1495" i="19"/>
  <c r="I1483" i="19"/>
  <c r="L1483" i="19"/>
  <c r="I1477" i="19"/>
  <c r="L1477" i="19"/>
  <c r="I1465" i="19"/>
  <c r="L1465" i="19"/>
  <c r="I1459" i="19"/>
  <c r="L1459" i="19"/>
  <c r="L1389" i="19"/>
  <c r="I1389" i="19"/>
  <c r="I1479" i="19"/>
  <c r="L1479" i="19"/>
  <c r="I1410" i="19"/>
  <c r="L1410" i="19"/>
  <c r="I1366" i="19"/>
  <c r="L1366" i="19"/>
  <c r="I1348" i="19"/>
  <c r="L1348" i="19"/>
  <c r="I1368" i="19"/>
  <c r="L1368" i="19"/>
  <c r="L1335" i="19"/>
  <c r="I1335" i="19"/>
  <c r="L1383" i="19"/>
  <c r="I1383" i="19"/>
  <c r="L1289" i="19"/>
  <c r="I1289" i="19"/>
  <c r="L1262" i="19"/>
  <c r="I1262" i="19"/>
  <c r="L1244" i="19"/>
  <c r="I1244" i="19"/>
  <c r="N1409" i="19"/>
  <c r="M1409" i="19"/>
  <c r="L1238" i="19"/>
  <c r="I1238" i="19"/>
  <c r="N1252" i="19"/>
  <c r="M1252" i="19"/>
  <c r="N1182" i="19"/>
  <c r="M1182" i="19"/>
  <c r="N1170" i="19"/>
  <c r="M1170" i="19"/>
  <c r="N1158" i="19"/>
  <c r="M1158" i="19"/>
  <c r="L1287" i="19"/>
  <c r="I1287" i="19"/>
  <c r="N1219" i="19"/>
  <c r="M1219" i="19"/>
  <c r="L1330" i="19"/>
  <c r="I1330" i="19"/>
  <c r="I1207" i="19"/>
  <c r="L1207" i="19"/>
  <c r="L1145" i="19"/>
  <c r="I1145" i="19"/>
  <c r="M1046" i="19"/>
  <c r="N1046" i="19"/>
  <c r="M1010" i="19"/>
  <c r="N1010" i="19"/>
  <c r="L1148" i="19"/>
  <c r="I1148" i="19"/>
  <c r="N1100" i="19"/>
  <c r="M1100" i="19"/>
  <c r="N1082" i="19"/>
  <c r="M1082" i="19"/>
  <c r="L1006" i="19"/>
  <c r="I1006" i="19"/>
  <c r="I1542" i="19"/>
  <c r="L1542" i="19"/>
  <c r="I1533" i="19"/>
  <c r="L1533" i="19"/>
  <c r="I1524" i="19"/>
  <c r="L1524" i="19"/>
  <c r="I1515" i="19"/>
  <c r="L1515" i="19"/>
  <c r="L1541" i="19"/>
  <c r="I1541" i="19"/>
  <c r="L1384" i="19"/>
  <c r="I1384" i="19"/>
  <c r="L1365" i="19"/>
  <c r="I1365" i="19"/>
  <c r="L1347" i="19"/>
  <c r="I1347" i="19"/>
  <c r="M1438" i="19"/>
  <c r="N1438" i="19"/>
  <c r="L1402" i="19"/>
  <c r="I1402" i="19"/>
  <c r="M1417" i="19"/>
  <c r="N1417" i="19"/>
  <c r="L1372" i="19"/>
  <c r="I1372" i="19"/>
  <c r="L1360" i="19"/>
  <c r="I1360" i="19"/>
  <c r="L1378" i="19"/>
  <c r="I1378" i="19"/>
  <c r="I1488" i="19"/>
  <c r="L1488" i="19"/>
  <c r="I1362" i="19"/>
  <c r="L1362" i="19"/>
  <c r="I1329" i="19"/>
  <c r="L1329" i="19"/>
  <c r="I1304" i="19"/>
  <c r="L1304" i="19"/>
  <c r="I1464" i="19"/>
  <c r="L1464" i="19"/>
  <c r="L1396" i="19"/>
  <c r="I1396" i="19"/>
  <c r="N1355" i="19"/>
  <c r="M1355" i="19"/>
  <c r="L1325" i="19"/>
  <c r="I1325" i="19"/>
  <c r="L1313" i="19"/>
  <c r="I1313" i="19"/>
  <c r="L1301" i="19"/>
  <c r="I1301" i="19"/>
  <c r="L1353" i="19"/>
  <c r="I1353" i="19"/>
  <c r="L1241" i="19"/>
  <c r="I1241" i="19"/>
  <c r="N1237" i="19"/>
  <c r="M1237" i="19"/>
  <c r="L1302" i="19"/>
  <c r="I1302" i="19"/>
  <c r="L1314" i="19"/>
  <c r="I1314" i="19"/>
  <c r="N1288" i="19"/>
  <c r="M1288" i="19"/>
  <c r="L1161" i="19"/>
  <c r="I1161" i="19"/>
  <c r="I1131" i="19"/>
  <c r="L1131" i="19"/>
  <c r="M1040" i="19"/>
  <c r="N1040" i="19"/>
  <c r="N1174" i="19"/>
  <c r="M1174" i="19"/>
  <c r="N1156" i="19"/>
  <c r="L1045" i="19"/>
  <c r="I1045" i="19"/>
  <c r="L1027" i="19"/>
  <c r="I1027" i="19"/>
  <c r="L1009" i="19"/>
  <c r="I1009" i="19"/>
  <c r="I1134" i="19"/>
  <c r="L1134" i="19"/>
  <c r="L1123" i="19"/>
  <c r="I1123" i="19"/>
  <c r="L1117" i="19"/>
  <c r="I1117" i="19"/>
  <c r="L1111" i="19"/>
  <c r="I1111" i="19"/>
  <c r="L1105" i="19"/>
  <c r="I1105" i="19"/>
  <c r="L1099" i="19"/>
  <c r="I1099" i="19"/>
  <c r="L1093" i="19"/>
  <c r="I1093" i="19"/>
  <c r="L1087" i="19"/>
  <c r="I1087" i="19"/>
  <c r="L1081" i="19"/>
  <c r="I1081" i="19"/>
  <c r="L1075" i="19"/>
  <c r="I1075" i="19"/>
  <c r="L1069" i="19"/>
  <c r="I1069" i="19"/>
  <c r="L1063" i="19"/>
  <c r="I1063" i="19"/>
  <c r="N1279" i="19"/>
  <c r="M1279" i="19"/>
  <c r="L1197" i="19"/>
  <c r="I1197" i="19"/>
  <c r="L1236" i="19"/>
  <c r="I1236" i="19"/>
  <c r="I1137" i="19"/>
  <c r="L1137" i="19"/>
  <c r="I1055" i="19"/>
  <c r="L1055" i="19"/>
  <c r="N1163" i="19"/>
  <c r="M1163" i="19"/>
  <c r="N1086" i="19"/>
  <c r="M1086" i="19"/>
  <c r="N1050" i="19"/>
  <c r="L997" i="19"/>
  <c r="I997" i="19"/>
  <c r="L979" i="19"/>
  <c r="I979" i="19"/>
  <c r="L940" i="19"/>
  <c r="I940" i="19"/>
  <c r="N1181" i="19"/>
  <c r="M1181" i="19"/>
  <c r="I1025" i="19"/>
  <c r="L1025" i="19"/>
  <c r="L895" i="19"/>
  <c r="I895" i="19"/>
  <c r="L877" i="19"/>
  <c r="I877" i="19"/>
  <c r="L859" i="19"/>
  <c r="I859" i="19"/>
  <c r="L841" i="19"/>
  <c r="I841" i="19"/>
  <c r="N1168" i="19"/>
  <c r="M1168" i="19"/>
  <c r="L941" i="19"/>
  <c r="I941" i="19"/>
  <c r="I839" i="19"/>
  <c r="L839" i="19"/>
  <c r="I791" i="19"/>
  <c r="L791" i="19"/>
  <c r="L817" i="19"/>
  <c r="I817" i="19"/>
  <c r="M772" i="19"/>
  <c r="N772" i="19"/>
  <c r="I725" i="19"/>
  <c r="L725" i="19"/>
  <c r="L690" i="19"/>
  <c r="I690" i="19"/>
  <c r="L805" i="19"/>
  <c r="I805" i="19"/>
  <c r="L744" i="19"/>
  <c r="I744" i="19"/>
  <c r="N454" i="19"/>
  <c r="M454" i="19"/>
  <c r="N445" i="19"/>
  <c r="M445" i="19"/>
  <c r="N436" i="19"/>
  <c r="M436" i="19"/>
  <c r="N418" i="19"/>
  <c r="M418" i="19"/>
  <c r="N409" i="19"/>
  <c r="M409" i="19"/>
  <c r="N400" i="19"/>
  <c r="M400" i="19"/>
  <c r="N391" i="19"/>
  <c r="M391" i="19"/>
  <c r="M373" i="19"/>
  <c r="N355" i="19"/>
  <c r="M355" i="19"/>
  <c r="L698" i="19"/>
  <c r="I698" i="19"/>
  <c r="L629" i="19"/>
  <c r="I629" i="19"/>
  <c r="I770" i="19"/>
  <c r="L770" i="19"/>
  <c r="I998" i="19"/>
  <c r="L998" i="19"/>
  <c r="I980" i="19"/>
  <c r="L980" i="19"/>
  <c r="L720" i="19"/>
  <c r="I720" i="19"/>
  <c r="N646" i="19"/>
  <c r="M646" i="19"/>
  <c r="N676" i="19"/>
  <c r="M676" i="19"/>
  <c r="L139" i="19"/>
  <c r="I139" i="19"/>
  <c r="L562" i="19"/>
  <c r="I562" i="19"/>
  <c r="L481" i="19"/>
  <c r="I481" i="19"/>
  <c r="V144" i="19"/>
  <c r="V149" i="19" s="1"/>
  <c r="V164" i="19" s="1"/>
  <c r="X25" i="19" s="1"/>
  <c r="AE138" i="19"/>
  <c r="AE136" i="19"/>
  <c r="N661" i="19"/>
  <c r="M661" i="19"/>
  <c r="I178" i="19"/>
  <c r="L178" i="19"/>
  <c r="N573" i="19"/>
  <c r="M573" i="19"/>
  <c r="N465" i="19"/>
  <c r="M465" i="19"/>
  <c r="N191" i="19"/>
  <c r="M191" i="19"/>
  <c r="AG148" i="19"/>
  <c r="AG149" i="19" s="1"/>
  <c r="AG164" i="19" s="1"/>
  <c r="X36" i="19" s="1"/>
  <c r="L128" i="19"/>
  <c r="I128" i="19"/>
  <c r="T116" i="19"/>
  <c r="N623" i="19"/>
  <c r="M623" i="19"/>
  <c r="N610" i="19"/>
  <c r="M610" i="19"/>
  <c r="N556" i="19"/>
  <c r="M556" i="19"/>
  <c r="N317" i="19"/>
  <c r="M317" i="19"/>
  <c r="N290" i="19"/>
  <c r="M290" i="19"/>
  <c r="N263" i="19"/>
  <c r="M263" i="19"/>
  <c r="N236" i="19"/>
  <c r="M236" i="19"/>
  <c r="N209" i="19"/>
  <c r="M209" i="19"/>
  <c r="N179" i="19"/>
  <c r="M179" i="19"/>
  <c r="N164" i="19"/>
  <c r="M164" i="19"/>
  <c r="I618" i="19"/>
  <c r="L618" i="19"/>
  <c r="X143" i="19"/>
  <c r="X149" i="19" s="1"/>
  <c r="X164" i="19" s="1"/>
  <c r="X27" i="19" s="1"/>
  <c r="X76" i="19"/>
  <c r="X171" i="19" s="1"/>
  <c r="W27" i="19" s="1"/>
  <c r="T138" i="19"/>
  <c r="AH65" i="19"/>
  <c r="W107" i="19"/>
  <c r="N350" i="19"/>
  <c r="M350" i="19"/>
  <c r="L180" i="19"/>
  <c r="I180" i="19"/>
  <c r="M89" i="19"/>
  <c r="N89" i="19"/>
  <c r="AC144" i="19"/>
  <c r="AC149" i="19" s="1"/>
  <c r="AC164" i="19" s="1"/>
  <c r="X32" i="19" s="1"/>
  <c r="AC76" i="19"/>
  <c r="AC171" i="19" s="1"/>
  <c r="W32" i="19" s="1"/>
  <c r="AG58" i="19"/>
  <c r="AG169" i="19" s="1"/>
  <c r="S36" i="19" s="1"/>
  <c r="T131" i="19"/>
  <c r="T162" i="19" s="1"/>
  <c r="T23" i="19" s="1"/>
  <c r="Z110" i="19"/>
  <c r="X110" i="19"/>
  <c r="X120" i="19"/>
  <c r="AD107" i="19"/>
  <c r="V110" i="19"/>
  <c r="M121" i="19"/>
  <c r="N110" i="19"/>
  <c r="M110" i="19"/>
  <c r="AC58" i="19"/>
  <c r="AC169" i="19" s="1"/>
  <c r="S32" i="19" s="1"/>
  <c r="AC131" i="19"/>
  <c r="AC162" i="19" s="1"/>
  <c r="T32" i="19" s="1"/>
  <c r="AE58" i="19"/>
  <c r="AE169" i="19" s="1"/>
  <c r="S34" i="19" s="1"/>
  <c r="AG108" i="19"/>
  <c r="AE49" i="19"/>
  <c r="AE168" i="19" s="1"/>
  <c r="Q34" i="19" s="1"/>
  <c r="AE106" i="19"/>
  <c r="AE122" i="19"/>
  <c r="AE161" i="19" s="1"/>
  <c r="R34" i="19" s="1"/>
  <c r="L90" i="19"/>
  <c r="I90" i="19"/>
  <c r="L163" i="19"/>
  <c r="I163" i="19"/>
  <c r="AE125" i="19"/>
  <c r="AH88" i="19"/>
  <c r="R94" i="19"/>
  <c r="S152" i="19"/>
  <c r="S158" i="19" s="1"/>
  <c r="S165" i="19" s="1"/>
  <c r="Z22" i="19" s="1"/>
  <c r="S85" i="19"/>
  <c r="S172" i="19" s="1"/>
  <c r="Y22" i="19" s="1"/>
  <c r="W149" i="19"/>
  <c r="W164" i="19" s="1"/>
  <c r="X26" i="19" s="1"/>
  <c r="U106" i="19"/>
  <c r="U49" i="19"/>
  <c r="U168" i="19" s="1"/>
  <c r="Q24" i="19" s="1"/>
  <c r="N302" i="19"/>
  <c r="M302" i="19"/>
  <c r="N221" i="19"/>
  <c r="M221" i="19"/>
  <c r="AA85" i="19"/>
  <c r="AA172" i="19" s="1"/>
  <c r="Y30" i="19" s="1"/>
  <c r="AH135" i="19"/>
  <c r="AH56" i="19"/>
  <c r="R129" i="19"/>
  <c r="AH129" i="19" s="1"/>
  <c r="Z131" i="19"/>
  <c r="Z162" i="19" s="1"/>
  <c r="T29" i="19" s="1"/>
  <c r="AC111" i="19"/>
  <c r="L148" i="19"/>
  <c r="I148" i="19"/>
  <c r="R127" i="19"/>
  <c r="AH127" i="19" s="1"/>
  <c r="AH54" i="19"/>
  <c r="N293" i="19"/>
  <c r="M293" i="19"/>
  <c r="N212" i="19"/>
  <c r="M212" i="19"/>
  <c r="S140" i="19"/>
  <c r="S163" i="19" s="1"/>
  <c r="V22" i="19" s="1"/>
  <c r="AD140" i="19"/>
  <c r="AD163" i="19" s="1"/>
  <c r="V33" i="19" s="1"/>
  <c r="AH83" i="19"/>
  <c r="I70" i="19"/>
  <c r="L70" i="19"/>
  <c r="AB110" i="19"/>
  <c r="N23" i="19"/>
  <c r="M23" i="19"/>
  <c r="M30" i="19"/>
  <c r="N30" i="19"/>
  <c r="N1350" i="19"/>
  <c r="M1350" i="19"/>
  <c r="N1315" i="19"/>
  <c r="M1315" i="19"/>
  <c r="L1278" i="19"/>
  <c r="I1278" i="19"/>
  <c r="I1310" i="19"/>
  <c r="L1310" i="19"/>
  <c r="M1022" i="19"/>
  <c r="N1022" i="19"/>
  <c r="L1114" i="19"/>
  <c r="I1114" i="19"/>
  <c r="L1078" i="19"/>
  <c r="I1078" i="19"/>
  <c r="L820" i="19"/>
  <c r="I820" i="19"/>
  <c r="I971" i="19"/>
  <c r="L971" i="19"/>
  <c r="N1101" i="19"/>
  <c r="M1101" i="19"/>
  <c r="N1062" i="19"/>
  <c r="M1062" i="19"/>
  <c r="M767" i="19"/>
  <c r="N767" i="19"/>
  <c r="N633" i="19"/>
  <c r="M633" i="19"/>
  <c r="W67" i="19"/>
  <c r="W170" i="19" s="1"/>
  <c r="U26" i="19" s="1"/>
  <c r="AH61" i="19"/>
  <c r="N336" i="19"/>
  <c r="M336" i="19"/>
  <c r="N255" i="19"/>
  <c r="M255" i="19"/>
  <c r="M14" i="19"/>
  <c r="N14" i="19"/>
  <c r="M1511" i="19"/>
  <c r="N1511" i="19"/>
  <c r="L1520" i="19"/>
  <c r="I1520" i="19"/>
  <c r="L1535" i="19"/>
  <c r="I1535" i="19"/>
  <c r="I1473" i="19"/>
  <c r="L1473" i="19"/>
  <c r="L1395" i="19"/>
  <c r="I1395" i="19"/>
  <c r="L1507" i="19"/>
  <c r="I1507" i="19"/>
  <c r="I1386" i="19"/>
  <c r="L1386" i="19"/>
  <c r="N1397" i="19"/>
  <c r="M1397" i="19"/>
  <c r="L1307" i="19"/>
  <c r="I1307" i="19"/>
  <c r="M1339" i="19"/>
  <c r="N1339" i="19"/>
  <c r="L1296" i="19"/>
  <c r="I1296" i="19"/>
  <c r="I995" i="19"/>
  <c r="L995" i="19"/>
  <c r="L686" i="19"/>
  <c r="I686" i="19"/>
  <c r="N667" i="19"/>
  <c r="M667" i="19"/>
  <c r="I624" i="19"/>
  <c r="L624" i="19"/>
  <c r="I803" i="19"/>
  <c r="L803" i="19"/>
  <c r="I797" i="19"/>
  <c r="L797" i="19"/>
  <c r="N285" i="19"/>
  <c r="M285" i="19"/>
  <c r="N258" i="19"/>
  <c r="M258" i="19"/>
  <c r="N231" i="19"/>
  <c r="M231" i="19"/>
  <c r="N204" i="19"/>
  <c r="M204" i="19"/>
  <c r="L186" i="19"/>
  <c r="I186" i="19"/>
  <c r="X130" i="19"/>
  <c r="M687" i="19"/>
  <c r="N687" i="19"/>
  <c r="N582" i="19"/>
  <c r="M582" i="19"/>
  <c r="N501" i="19"/>
  <c r="M501" i="19"/>
  <c r="L149" i="19"/>
  <c r="I149" i="19"/>
  <c r="AB144" i="19"/>
  <c r="L324" i="19"/>
  <c r="I324" i="19"/>
  <c r="L297" i="19"/>
  <c r="I297" i="19"/>
  <c r="L270" i="19"/>
  <c r="I270" i="19"/>
  <c r="L243" i="19"/>
  <c r="I243" i="19"/>
  <c r="L216" i="19"/>
  <c r="I216" i="19"/>
  <c r="L127" i="19"/>
  <c r="I127" i="19"/>
  <c r="Z116" i="19"/>
  <c r="Z122" i="19" s="1"/>
  <c r="Z161" i="19" s="1"/>
  <c r="R29" i="19" s="1"/>
  <c r="L607" i="19"/>
  <c r="I607" i="19"/>
  <c r="L553" i="19"/>
  <c r="I553" i="19"/>
  <c r="L499" i="19"/>
  <c r="I499" i="19"/>
  <c r="X140" i="19"/>
  <c r="X163" i="19" s="1"/>
  <c r="V27" i="19" s="1"/>
  <c r="N483" i="19"/>
  <c r="M483" i="19"/>
  <c r="AD76" i="19"/>
  <c r="AD171" i="19" s="1"/>
  <c r="W33" i="19" s="1"/>
  <c r="AD143" i="19"/>
  <c r="N300" i="19"/>
  <c r="M300" i="19"/>
  <c r="N273" i="19"/>
  <c r="M273" i="19"/>
  <c r="N246" i="19"/>
  <c r="M246" i="19"/>
  <c r="N219" i="19"/>
  <c r="M219" i="19"/>
  <c r="AF153" i="19"/>
  <c r="AF158" i="19" s="1"/>
  <c r="AF165" i="19" s="1"/>
  <c r="Z35" i="19" s="1"/>
  <c r="N147" i="19"/>
  <c r="M147" i="19"/>
  <c r="L137" i="19"/>
  <c r="I137" i="19"/>
  <c r="N635" i="19"/>
  <c r="R157" i="19"/>
  <c r="AH157" i="19" s="1"/>
  <c r="AH84" i="19"/>
  <c r="T158" i="19"/>
  <c r="T165" i="19" s="1"/>
  <c r="Z23" i="19" s="1"/>
  <c r="AA149" i="19"/>
  <c r="AA164" i="19" s="1"/>
  <c r="X30" i="19" s="1"/>
  <c r="AH64" i="19"/>
  <c r="U58" i="19"/>
  <c r="U169" i="19" s="1"/>
  <c r="S24" i="19" s="1"/>
  <c r="AF110" i="19"/>
  <c r="AD110" i="19"/>
  <c r="AD120" i="19"/>
  <c r="V107" i="19"/>
  <c r="L41" i="19"/>
  <c r="I41" i="19"/>
  <c r="N82" i="19"/>
  <c r="M82" i="19"/>
  <c r="R107" i="19"/>
  <c r="N311" i="19"/>
  <c r="M311" i="19"/>
  <c r="N230" i="19"/>
  <c r="M230" i="19"/>
  <c r="AA155" i="19"/>
  <c r="AA158" i="19" s="1"/>
  <c r="AA165" i="19" s="1"/>
  <c r="Z30" i="19" s="1"/>
  <c r="Y85" i="19"/>
  <c r="Y172" i="19" s="1"/>
  <c r="Y28" i="19" s="1"/>
  <c r="AH63" i="19"/>
  <c r="R125" i="19"/>
  <c r="AH52" i="19"/>
  <c r="R58" i="19"/>
  <c r="V58" i="19"/>
  <c r="V169" i="19" s="1"/>
  <c r="S25" i="19" s="1"/>
  <c r="T108" i="19"/>
  <c r="R108" i="19"/>
  <c r="R118" i="19"/>
  <c r="AH45" i="19"/>
  <c r="S49" i="19"/>
  <c r="S168" i="19" s="1"/>
  <c r="Q22" i="19" s="1"/>
  <c r="S106" i="19"/>
  <c r="S122" i="19"/>
  <c r="S161" i="19" s="1"/>
  <c r="R22" i="19" s="1"/>
  <c r="V111" i="19"/>
  <c r="V125" i="19"/>
  <c r="T94" i="19"/>
  <c r="AE152" i="19"/>
  <c r="AE158" i="19" s="1"/>
  <c r="AE165" i="19" s="1"/>
  <c r="Z34" i="19" s="1"/>
  <c r="AE85" i="19"/>
  <c r="AE172" i="19" s="1"/>
  <c r="Y34" i="19" s="1"/>
  <c r="Z152" i="19"/>
  <c r="Z158" i="19" s="1"/>
  <c r="Z165" i="19" s="1"/>
  <c r="Z29" i="19" s="1"/>
  <c r="Z85" i="19"/>
  <c r="Z172" i="19" s="1"/>
  <c r="Y29" i="19" s="1"/>
  <c r="AE67" i="19"/>
  <c r="AE170" i="19" s="1"/>
  <c r="U34" i="19" s="1"/>
  <c r="N61" i="19"/>
  <c r="M61" i="19"/>
  <c r="L56" i="19"/>
  <c r="I56" i="19"/>
  <c r="Y111" i="19"/>
  <c r="AA106" i="19"/>
  <c r="AA49" i="19"/>
  <c r="AA168" i="19" s="1"/>
  <c r="Q30" i="19" s="1"/>
  <c r="M37" i="19"/>
  <c r="N37" i="19"/>
  <c r="L32" i="19"/>
  <c r="I32" i="19"/>
  <c r="L84" i="19"/>
  <c r="I84" i="19"/>
  <c r="L72" i="19"/>
  <c r="I72" i="19"/>
  <c r="S107" i="19"/>
  <c r="L78" i="19"/>
  <c r="I78" i="19"/>
  <c r="M93" i="19"/>
  <c r="AI156" i="19"/>
  <c r="T111" i="19"/>
  <c r="AW15" i="19"/>
  <c r="AX14" i="19"/>
  <c r="M92" i="19"/>
  <c r="N92" i="19"/>
  <c r="I1467" i="19"/>
  <c r="L1467" i="19"/>
  <c r="L1359" i="19"/>
  <c r="I1359" i="19"/>
  <c r="N1364" i="19"/>
  <c r="M1364" i="19"/>
  <c r="L1320" i="19"/>
  <c r="I1320" i="19"/>
  <c r="N1188" i="19"/>
  <c r="M1188" i="19"/>
  <c r="I1338" i="19"/>
  <c r="L1338" i="19"/>
  <c r="L1185" i="19"/>
  <c r="I1185" i="19"/>
  <c r="L1126" i="19"/>
  <c r="I1126" i="19"/>
  <c r="L1102" i="19"/>
  <c r="I1102" i="19"/>
  <c r="L1072" i="19"/>
  <c r="I1072" i="19"/>
  <c r="N1162" i="19"/>
  <c r="M1162" i="19"/>
  <c r="L1048" i="19"/>
  <c r="I1048" i="19"/>
  <c r="L802" i="19"/>
  <c r="I802" i="19"/>
  <c r="N1038" i="19"/>
  <c r="M1038" i="19"/>
  <c r="I1031" i="19"/>
  <c r="L1031" i="19"/>
  <c r="L958" i="19"/>
  <c r="I958" i="19"/>
  <c r="L787" i="19"/>
  <c r="I787" i="19"/>
  <c r="I821" i="19"/>
  <c r="L821" i="19"/>
  <c r="L732" i="19"/>
  <c r="I732" i="19"/>
  <c r="N681" i="19"/>
  <c r="M681" i="19"/>
  <c r="M276" i="19"/>
  <c r="L157" i="19"/>
  <c r="I157" i="19"/>
  <c r="N474" i="19"/>
  <c r="M474" i="19"/>
  <c r="L756" i="19"/>
  <c r="I756" i="19"/>
  <c r="L580" i="19"/>
  <c r="I580" i="19"/>
  <c r="L526" i="19"/>
  <c r="I526" i="19"/>
  <c r="L472" i="19"/>
  <c r="I472" i="19"/>
  <c r="L342" i="19"/>
  <c r="I342" i="19"/>
  <c r="L315" i="19"/>
  <c r="I315" i="19"/>
  <c r="L288" i="19"/>
  <c r="I288" i="19"/>
  <c r="L261" i="19"/>
  <c r="I261" i="19"/>
  <c r="L234" i="19"/>
  <c r="I234" i="19"/>
  <c r="L207" i="19"/>
  <c r="I207" i="19"/>
  <c r="L170" i="19"/>
  <c r="I170" i="19"/>
  <c r="L169" i="19"/>
  <c r="I169" i="19"/>
  <c r="AH139" i="19"/>
  <c r="N547" i="19"/>
  <c r="M547" i="19"/>
  <c r="L58" i="19"/>
  <c r="I58" i="19"/>
  <c r="Y110" i="19"/>
  <c r="Y120" i="19"/>
  <c r="Y122" i="19" s="1"/>
  <c r="Y161" i="19" s="1"/>
  <c r="R28" i="19" s="1"/>
  <c r="T76" i="19"/>
  <c r="T171" i="19" s="1"/>
  <c r="W23" i="19" s="1"/>
  <c r="L59" i="19"/>
  <c r="I59" i="19"/>
  <c r="N25" i="19"/>
  <c r="M25" i="19"/>
  <c r="Z109" i="19"/>
  <c r="AB108" i="19"/>
  <c r="L1358" i="19"/>
  <c r="I1358" i="19"/>
  <c r="I1491" i="19"/>
  <c r="L1491" i="19"/>
  <c r="L1319" i="19"/>
  <c r="I1319" i="19"/>
  <c r="L1295" i="19"/>
  <c r="I1295" i="19"/>
  <c r="L1271" i="19"/>
  <c r="I1271" i="19"/>
  <c r="L1235" i="19"/>
  <c r="I1235" i="19"/>
  <c r="I1392" i="19"/>
  <c r="L1392" i="19"/>
  <c r="M1426" i="19"/>
  <c r="N1426" i="19"/>
  <c r="L1354" i="19"/>
  <c r="I1354" i="19"/>
  <c r="L1327" i="19"/>
  <c r="I1327" i="19"/>
  <c r="I1316" i="19"/>
  <c r="L1316" i="19"/>
  <c r="L1274" i="19"/>
  <c r="I1274" i="19"/>
  <c r="L1247" i="19"/>
  <c r="I1247" i="19"/>
  <c r="L1220" i="19"/>
  <c r="I1220" i="19"/>
  <c r="L1340" i="19"/>
  <c r="I1340" i="19"/>
  <c r="L1408" i="19"/>
  <c r="I1408" i="19"/>
  <c r="L1277" i="19"/>
  <c r="I1277" i="19"/>
  <c r="L1259" i="19"/>
  <c r="I1259" i="19"/>
  <c r="N1228" i="19"/>
  <c r="M1228" i="19"/>
  <c r="N1194" i="19"/>
  <c r="M1194" i="19"/>
  <c r="L1341" i="19"/>
  <c r="I1341" i="19"/>
  <c r="N1261" i="19"/>
  <c r="M1261" i="19"/>
  <c r="M1212" i="19"/>
  <c r="N1212" i="19"/>
  <c r="N1454" i="19"/>
  <c r="M1454" i="19"/>
  <c r="M1363" i="19"/>
  <c r="N1363" i="19"/>
  <c r="L1154" i="19"/>
  <c r="I1154" i="19"/>
  <c r="L1127" i="19"/>
  <c r="I1127" i="19"/>
  <c r="M1034" i="19"/>
  <c r="N1034" i="19"/>
  <c r="L1260" i="19"/>
  <c r="I1260" i="19"/>
  <c r="N1204" i="19"/>
  <c r="M1204" i="19"/>
  <c r="L1130" i="19"/>
  <c r="I1130" i="19"/>
  <c r="I1004" i="19"/>
  <c r="L1004" i="19"/>
  <c r="L1133" i="19"/>
  <c r="I1133" i="19"/>
  <c r="L1054" i="19"/>
  <c r="I1054" i="19"/>
  <c r="L1036" i="19"/>
  <c r="I1036" i="19"/>
  <c r="L1018" i="19"/>
  <c r="I1018" i="19"/>
  <c r="L953" i="19"/>
  <c r="I953" i="19"/>
  <c r="L904" i="19"/>
  <c r="I904" i="19"/>
  <c r="L892" i="19"/>
  <c r="I892" i="19"/>
  <c r="L880" i="19"/>
  <c r="I880" i="19"/>
  <c r="L868" i="19"/>
  <c r="I868" i="19"/>
  <c r="L856" i="19"/>
  <c r="I856" i="19"/>
  <c r="L844" i="19"/>
  <c r="I844" i="19"/>
  <c r="L826" i="19"/>
  <c r="I826" i="19"/>
  <c r="L808" i="19"/>
  <c r="I808" i="19"/>
  <c r="L790" i="19"/>
  <c r="I790" i="19"/>
  <c r="L959" i="19"/>
  <c r="I959" i="19"/>
  <c r="L934" i="19"/>
  <c r="I934" i="19"/>
  <c r="L925" i="19"/>
  <c r="I925" i="19"/>
  <c r="L916" i="19"/>
  <c r="I916" i="19"/>
  <c r="I977" i="19"/>
  <c r="L977" i="19"/>
  <c r="N1110" i="19"/>
  <c r="M1110" i="19"/>
  <c r="N1083" i="19"/>
  <c r="M1083" i="19"/>
  <c r="N1056" i="19"/>
  <c r="M1056" i="19"/>
  <c r="L952" i="19"/>
  <c r="I952" i="19"/>
  <c r="I1013" i="19"/>
  <c r="L1013" i="19"/>
  <c r="L988" i="19"/>
  <c r="I988" i="19"/>
  <c r="L970" i="19"/>
  <c r="I970" i="19"/>
  <c r="L823" i="19"/>
  <c r="I823" i="19"/>
  <c r="M764" i="19"/>
  <c r="N764" i="19"/>
  <c r="N1098" i="19"/>
  <c r="M1098" i="19"/>
  <c r="N1071" i="19"/>
  <c r="M1071" i="19"/>
  <c r="I743" i="19"/>
  <c r="L743" i="19"/>
  <c r="I779" i="19"/>
  <c r="L779" i="19"/>
  <c r="M769" i="19"/>
  <c r="N769" i="19"/>
  <c r="L793" i="19"/>
  <c r="I793" i="19"/>
  <c r="M731" i="19"/>
  <c r="N731" i="19"/>
  <c r="M713" i="19"/>
  <c r="N713" i="19"/>
  <c r="I695" i="19"/>
  <c r="L695" i="19"/>
  <c r="L617" i="19"/>
  <c r="I617" i="19"/>
  <c r="L595" i="19"/>
  <c r="I595" i="19"/>
  <c r="L577" i="19"/>
  <c r="I577" i="19"/>
  <c r="L559" i="19"/>
  <c r="I559" i="19"/>
  <c r="L541" i="19"/>
  <c r="I541" i="19"/>
  <c r="L523" i="19"/>
  <c r="I523" i="19"/>
  <c r="L505" i="19"/>
  <c r="I505" i="19"/>
  <c r="L487" i="19"/>
  <c r="I487" i="19"/>
  <c r="L469" i="19"/>
  <c r="I469" i="19"/>
  <c r="M747" i="19"/>
  <c r="N747" i="19"/>
  <c r="I1536" i="19"/>
  <c r="L1536" i="19"/>
  <c r="I1527" i="19"/>
  <c r="L1527" i="19"/>
  <c r="I1518" i="19"/>
  <c r="L1518" i="19"/>
  <c r="I1509" i="19"/>
  <c r="L1509" i="19"/>
  <c r="I1504" i="19"/>
  <c r="L1504" i="19"/>
  <c r="I1498" i="19"/>
  <c r="L1498" i="19"/>
  <c r="I1492" i="19"/>
  <c r="L1492" i="19"/>
  <c r="I1486" i="19"/>
  <c r="L1486" i="19"/>
  <c r="I1480" i="19"/>
  <c r="L1480" i="19"/>
  <c r="I1474" i="19"/>
  <c r="L1474" i="19"/>
  <c r="I1468" i="19"/>
  <c r="L1468" i="19"/>
  <c r="I1462" i="19"/>
  <c r="L1462" i="19"/>
  <c r="L1532" i="19"/>
  <c r="I1532" i="19"/>
  <c r="I1380" i="19"/>
  <c r="L1380" i="19"/>
  <c r="I1512" i="19"/>
  <c r="L1512" i="19"/>
  <c r="M1435" i="19"/>
  <c r="N1435" i="19"/>
  <c r="L1390" i="19"/>
  <c r="I1390" i="19"/>
  <c r="L1342" i="19"/>
  <c r="I1342" i="19"/>
  <c r="L1346" i="19"/>
  <c r="I1346" i="19"/>
  <c r="I1470" i="19"/>
  <c r="L1470" i="19"/>
  <c r="L1308" i="19"/>
  <c r="I1308" i="19"/>
  <c r="I1500" i="19"/>
  <c r="L1500" i="19"/>
  <c r="N1321" i="19"/>
  <c r="M1321" i="19"/>
  <c r="M1345" i="19"/>
  <c r="N1345" i="19"/>
  <c r="L1232" i="19"/>
  <c r="I1232" i="19"/>
  <c r="I1298" i="19"/>
  <c r="L1298" i="19"/>
  <c r="L1233" i="19"/>
  <c r="I1233" i="19"/>
  <c r="N1176" i="19"/>
  <c r="M1176" i="19"/>
  <c r="N1164" i="19"/>
  <c r="M1164" i="19"/>
  <c r="I1494" i="19"/>
  <c r="L1494" i="19"/>
  <c r="N1217" i="19"/>
  <c r="M1217" i="19"/>
  <c r="N1203" i="19"/>
  <c r="M1203" i="19"/>
  <c r="M1227" i="19"/>
  <c r="N1227" i="19"/>
  <c r="I1140" i="19"/>
  <c r="L1140" i="19"/>
  <c r="M1028" i="19"/>
  <c r="N1028" i="19"/>
  <c r="I1213" i="19"/>
  <c r="L1213" i="19"/>
  <c r="L1051" i="19"/>
  <c r="I1051" i="19"/>
  <c r="L1033" i="19"/>
  <c r="I1033" i="19"/>
  <c r="L1015" i="19"/>
  <c r="I1015" i="19"/>
  <c r="L1167" i="19"/>
  <c r="I1167" i="19"/>
  <c r="I1143" i="19"/>
  <c r="L1143" i="19"/>
  <c r="N1115" i="19"/>
  <c r="M1115" i="19"/>
  <c r="N1109" i="19"/>
  <c r="M1109" i="19"/>
  <c r="N1103" i="19"/>
  <c r="M1103" i="19"/>
  <c r="N1097" i="19"/>
  <c r="M1097" i="19"/>
  <c r="N1091" i="19"/>
  <c r="M1091" i="19"/>
  <c r="N1085" i="19"/>
  <c r="M1085" i="19"/>
  <c r="N1079" i="19"/>
  <c r="M1079" i="19"/>
  <c r="N1073" i="19"/>
  <c r="M1073" i="19"/>
  <c r="N1067" i="19"/>
  <c r="M1067" i="19"/>
  <c r="N1246" i="19"/>
  <c r="M1246" i="19"/>
  <c r="M1225" i="19"/>
  <c r="L1173" i="19"/>
  <c r="I1173" i="19"/>
  <c r="I1146" i="19"/>
  <c r="L1146" i="19"/>
  <c r="L1251" i="19"/>
  <c r="I1251" i="19"/>
  <c r="I1019" i="19"/>
  <c r="L1019" i="19"/>
  <c r="N1077" i="19"/>
  <c r="M1077" i="19"/>
  <c r="N1032" i="19"/>
  <c r="M1032" i="19"/>
  <c r="L991" i="19"/>
  <c r="I991" i="19"/>
  <c r="L973" i="19"/>
  <c r="I973" i="19"/>
  <c r="I1043" i="19"/>
  <c r="L1043" i="19"/>
  <c r="L907" i="19"/>
  <c r="I907" i="19"/>
  <c r="L889" i="19"/>
  <c r="I889" i="19"/>
  <c r="L871" i="19"/>
  <c r="I871" i="19"/>
  <c r="L853" i="19"/>
  <c r="I853" i="19"/>
  <c r="L835" i="19"/>
  <c r="I835" i="19"/>
  <c r="I833" i="19"/>
  <c r="L833" i="19"/>
  <c r="L781" i="19"/>
  <c r="I781" i="19"/>
  <c r="I761" i="19"/>
  <c r="L761" i="19"/>
  <c r="L811" i="19"/>
  <c r="I811" i="19"/>
  <c r="L714" i="19"/>
  <c r="I714" i="19"/>
  <c r="L726" i="19"/>
  <c r="I726" i="19"/>
  <c r="N684" i="19"/>
  <c r="M684" i="19"/>
  <c r="N655" i="19"/>
  <c r="M655" i="19"/>
  <c r="N451" i="19"/>
  <c r="M451" i="19"/>
  <c r="N442" i="19"/>
  <c r="M442" i="19"/>
  <c r="N433" i="19"/>
  <c r="M433" i="19"/>
  <c r="N424" i="19"/>
  <c r="M424" i="19"/>
  <c r="N406" i="19"/>
  <c r="M406" i="19"/>
  <c r="N397" i="19"/>
  <c r="M397" i="19"/>
  <c r="N388" i="19"/>
  <c r="M388" i="19"/>
  <c r="N379" i="19"/>
  <c r="M379" i="19"/>
  <c r="N370" i="19"/>
  <c r="M370" i="19"/>
  <c r="L763" i="19"/>
  <c r="I763" i="19"/>
  <c r="M701" i="19"/>
  <c r="N701" i="19"/>
  <c r="N649" i="19"/>
  <c r="M649" i="19"/>
  <c r="I992" i="19"/>
  <c r="L992" i="19"/>
  <c r="I974" i="19"/>
  <c r="L974" i="19"/>
  <c r="N675" i="19"/>
  <c r="M675" i="19"/>
  <c r="N657" i="19"/>
  <c r="M657" i="19"/>
  <c r="N654" i="19"/>
  <c r="M654" i="19"/>
  <c r="N615" i="19"/>
  <c r="M615" i="19"/>
  <c r="L535" i="19"/>
  <c r="I535" i="19"/>
  <c r="L143" i="19"/>
  <c r="I143" i="19"/>
  <c r="I719" i="19"/>
  <c r="L719" i="19"/>
  <c r="M658" i="19"/>
  <c r="N583" i="19"/>
  <c r="M583" i="19"/>
  <c r="N529" i="19"/>
  <c r="M529" i="19"/>
  <c r="N475" i="19"/>
  <c r="M475" i="19"/>
  <c r="N346" i="19"/>
  <c r="M346" i="19"/>
  <c r="L125" i="19"/>
  <c r="I125" i="19"/>
  <c r="N173" i="19"/>
  <c r="M173" i="19"/>
  <c r="L746" i="19"/>
  <c r="I746" i="19"/>
  <c r="N335" i="19"/>
  <c r="M335" i="19"/>
  <c r="N308" i="19"/>
  <c r="M308" i="19"/>
  <c r="N281" i="19"/>
  <c r="M281" i="19"/>
  <c r="N227" i="19"/>
  <c r="M227" i="19"/>
  <c r="N200" i="19"/>
  <c r="M200" i="19"/>
  <c r="M174" i="19"/>
  <c r="N174" i="19"/>
  <c r="AH80" i="19"/>
  <c r="AI121" i="19"/>
  <c r="AI139" i="19"/>
  <c r="L155" i="19"/>
  <c r="I155" i="19"/>
  <c r="Y153" i="19"/>
  <c r="R155" i="19"/>
  <c r="AH82" i="19"/>
  <c r="R85" i="19"/>
  <c r="T85" i="19"/>
  <c r="T172" i="19" s="1"/>
  <c r="Y23" i="19" s="1"/>
  <c r="AA76" i="19"/>
  <c r="AA171" i="19" s="1"/>
  <c r="W30" i="19" s="1"/>
  <c r="AG109" i="19"/>
  <c r="AG128" i="19"/>
  <c r="AG131" i="19" s="1"/>
  <c r="AG162" i="19" s="1"/>
  <c r="T36" i="19" s="1"/>
  <c r="L52" i="19"/>
  <c r="I52" i="19"/>
  <c r="L119" i="19"/>
  <c r="I119" i="19"/>
  <c r="X107" i="19"/>
  <c r="M62" i="19"/>
  <c r="N62" i="19"/>
  <c r="X58" i="19"/>
  <c r="X169" i="19" s="1"/>
  <c r="S27" i="19" s="1"/>
  <c r="AB131" i="19"/>
  <c r="AB162" i="19" s="1"/>
  <c r="T31" i="19" s="1"/>
  <c r="AB58" i="19"/>
  <c r="AB169" i="19" s="1"/>
  <c r="S31" i="19" s="1"/>
  <c r="Z108" i="19"/>
  <c r="X108" i="19"/>
  <c r="X118" i="19"/>
  <c r="N10" i="19"/>
  <c r="M10" i="19"/>
  <c r="X125" i="19"/>
  <c r="Z94" i="19"/>
  <c r="U152" i="19"/>
  <c r="U158" i="19" s="1"/>
  <c r="U165" i="19" s="1"/>
  <c r="Z24" i="19" s="1"/>
  <c r="U85" i="19"/>
  <c r="U172" i="19" s="1"/>
  <c r="Y24" i="19" s="1"/>
  <c r="AG152" i="19"/>
  <c r="AG85" i="19"/>
  <c r="AG172" i="19" s="1"/>
  <c r="Y36" i="19" s="1"/>
  <c r="I63" i="19"/>
  <c r="L63" i="19"/>
  <c r="R111" i="19"/>
  <c r="AC106" i="19"/>
  <c r="AC49" i="19"/>
  <c r="AC168" i="19" s="1"/>
  <c r="Q32" i="19" s="1"/>
  <c r="AG106" i="19"/>
  <c r="AG49" i="19"/>
  <c r="AG168" i="19" s="1"/>
  <c r="Q36" i="19" s="1"/>
  <c r="N466" i="19"/>
  <c r="M466" i="19"/>
  <c r="N329" i="19"/>
  <c r="M329" i="19"/>
  <c r="N248" i="19"/>
  <c r="M248" i="19"/>
  <c r="L51" i="19"/>
  <c r="I51" i="19"/>
  <c r="Y109" i="19"/>
  <c r="N153" i="19"/>
  <c r="L108" i="19"/>
  <c r="I108" i="19"/>
  <c r="Y107" i="19"/>
  <c r="L12" i="19"/>
  <c r="I12" i="19"/>
  <c r="AE107" i="19"/>
  <c r="N320" i="19"/>
  <c r="M320" i="19"/>
  <c r="N239" i="19"/>
  <c r="M239" i="19"/>
  <c r="R146" i="19"/>
  <c r="AH73" i="19"/>
  <c r="S67" i="19"/>
  <c r="S170" i="19" s="1"/>
  <c r="U22" i="19" s="1"/>
  <c r="M15" i="19"/>
  <c r="N15" i="19"/>
  <c r="M1106" i="19" l="1"/>
  <c r="M73" i="19"/>
  <c r="M254" i="19"/>
  <c r="N361" i="19"/>
  <c r="N1432" i="19"/>
  <c r="M158" i="19"/>
  <c r="N678" i="19"/>
  <c r="M1243" i="19"/>
  <c r="M1020" i="19"/>
  <c r="M923" i="19"/>
  <c r="N870" i="19"/>
  <c r="M591" i="19"/>
  <c r="N510" i="19"/>
  <c r="M40" i="19"/>
  <c r="AE131" i="19"/>
  <c r="AE162" i="19" s="1"/>
  <c r="T34" i="19" s="1"/>
  <c r="M339" i="19"/>
  <c r="N621" i="19"/>
  <c r="M1113" i="19"/>
  <c r="N1112" i="19"/>
  <c r="M650" i="19"/>
  <c r="M312" i="19"/>
  <c r="M277" i="19"/>
  <c r="N277" i="19"/>
  <c r="N376" i="19"/>
  <c r="M1026" i="19"/>
  <c r="M502" i="19"/>
  <c r="M1070" i="19"/>
  <c r="N1088" i="19"/>
  <c r="N96" i="19"/>
  <c r="M1444" i="19"/>
  <c r="M71" i="19"/>
  <c r="N506" i="19"/>
  <c r="M142" i="19"/>
  <c r="M1309" i="19"/>
  <c r="M1420" i="19"/>
  <c r="M1076" i="19"/>
  <c r="M307" i="19"/>
  <c r="N816" i="19"/>
  <c r="M280" i="19"/>
  <c r="M66" i="19"/>
  <c r="M1089" i="19"/>
  <c r="M208" i="19"/>
  <c r="N1234" i="19"/>
  <c r="M774" i="19"/>
  <c r="N364" i="19"/>
  <c r="M666" i="19"/>
  <c r="M326" i="19"/>
  <c r="AH134" i="19"/>
  <c r="M519" i="19"/>
  <c r="M672" i="19"/>
  <c r="M578" i="19"/>
  <c r="M996" i="19"/>
  <c r="M1104" i="19"/>
  <c r="M1391" i="19"/>
  <c r="M152" i="19"/>
  <c r="N1331" i="19"/>
  <c r="M48" i="19"/>
  <c r="N872" i="19"/>
  <c r="M858" i="19"/>
  <c r="M673" i="19"/>
  <c r="N1429" i="19"/>
  <c r="M237" i="19"/>
  <c r="M11" i="19"/>
  <c r="M132" i="19"/>
  <c r="M44" i="19"/>
  <c r="N133" i="19"/>
  <c r="M538" i="19"/>
  <c r="M1064" i="19"/>
  <c r="M1074" i="19"/>
  <c r="M321" i="19"/>
  <c r="M136" i="19"/>
  <c r="M353" i="19"/>
  <c r="M75" i="19"/>
  <c r="M1297" i="19"/>
  <c r="M382" i="19"/>
  <c r="N749" i="19"/>
  <c r="M394" i="19"/>
  <c r="M202" i="19"/>
  <c r="M392" i="19"/>
  <c r="M674" i="19"/>
  <c r="M154" i="19"/>
  <c r="M780" i="19"/>
  <c r="N99" i="19"/>
  <c r="N1414" i="19"/>
  <c r="N741" i="19"/>
  <c r="M602" i="19"/>
  <c r="N645" i="19"/>
  <c r="M1141" i="19"/>
  <c r="M810" i="19"/>
  <c r="N1206" i="19"/>
  <c r="M129" i="19"/>
  <c r="M1200" i="19"/>
  <c r="N282" i="19"/>
  <c r="M220" i="19"/>
  <c r="M1456" i="19"/>
  <c r="M840" i="19"/>
  <c r="M593" i="19"/>
  <c r="M1175" i="19"/>
  <c r="AI155" i="19"/>
  <c r="M352" i="19"/>
  <c r="M1125" i="19"/>
  <c r="M327" i="19"/>
  <c r="M664" i="19"/>
  <c r="N1216" i="19"/>
  <c r="M338" i="19"/>
  <c r="N1441" i="19"/>
  <c r="N458" i="19"/>
  <c r="M458" i="19"/>
  <c r="M915" i="19"/>
  <c r="M161" i="19"/>
  <c r="N304" i="19"/>
  <c r="AH119" i="19"/>
  <c r="M415" i="19"/>
  <c r="M1121" i="19"/>
  <c r="N1447" i="19"/>
  <c r="M682" i="19"/>
  <c r="M427" i="19"/>
  <c r="M309" i="19"/>
  <c r="M500" i="19"/>
  <c r="N990" i="19"/>
  <c r="M990" i="19"/>
  <c r="N1132" i="19"/>
  <c r="M1132" i="19"/>
  <c r="N807" i="19"/>
  <c r="M807" i="19"/>
  <c r="W140" i="19"/>
  <c r="W163" i="19" s="1"/>
  <c r="V26" i="19" s="1"/>
  <c r="R170" i="19"/>
  <c r="U21" i="19" s="1"/>
  <c r="U37" i="19" s="1"/>
  <c r="N452" i="19"/>
  <c r="M452" i="19"/>
  <c r="N113" i="19"/>
  <c r="M669" i="19"/>
  <c r="M226" i="19"/>
  <c r="M637" i="19"/>
  <c r="M1195" i="19"/>
  <c r="M1249" i="19"/>
  <c r="M945" i="19"/>
  <c r="M627" i="19"/>
  <c r="M520" i="19"/>
  <c r="M560" i="19"/>
  <c r="M332" i="19"/>
  <c r="M723" i="19"/>
  <c r="M213" i="19"/>
  <c r="N1385" i="19"/>
  <c r="M488" i="19"/>
  <c r="M1153" i="19"/>
  <c r="N18" i="19"/>
  <c r="M18" i="19"/>
  <c r="N20" i="19"/>
  <c r="M20" i="19"/>
  <c r="N984" i="19"/>
  <c r="M984" i="19"/>
  <c r="N498" i="19"/>
  <c r="M498" i="19"/>
  <c r="AH146" i="19"/>
  <c r="X131" i="19"/>
  <c r="X162" i="19" s="1"/>
  <c r="T27" i="19" s="1"/>
  <c r="M670" i="19"/>
  <c r="AD149" i="19"/>
  <c r="AD164" i="19" s="1"/>
  <c r="X33" i="19" s="1"/>
  <c r="M1124" i="19"/>
  <c r="M1370" i="19"/>
  <c r="AH147" i="19"/>
  <c r="M210" i="19"/>
  <c r="M344" i="19"/>
  <c r="N689" i="19"/>
  <c r="M524" i="19"/>
  <c r="M566" i="19"/>
  <c r="N100" i="19"/>
  <c r="M100" i="19"/>
  <c r="N1171" i="19"/>
  <c r="M1171" i="19"/>
  <c r="M876" i="19"/>
  <c r="N876" i="19"/>
  <c r="M434" i="19"/>
  <c r="N434" i="19"/>
  <c r="AH126" i="19"/>
  <c r="M249" i="19"/>
  <c r="M933" i="19"/>
  <c r="M362" i="19"/>
  <c r="N362" i="19"/>
  <c r="M1254" i="19"/>
  <c r="N1254" i="19"/>
  <c r="N1285" i="19"/>
  <c r="M1285" i="19"/>
  <c r="N530" i="19"/>
  <c r="M530" i="19"/>
  <c r="N1505" i="19"/>
  <c r="M1394" i="19"/>
  <c r="M17" i="19"/>
  <c r="N223" i="19"/>
  <c r="M223" i="19"/>
  <c r="N251" i="19"/>
  <c r="M251" i="19"/>
  <c r="N548" i="19"/>
  <c r="M548" i="19"/>
  <c r="N584" i="19"/>
  <c r="M584" i="19"/>
  <c r="N1035" i="19"/>
  <c r="M1035" i="19"/>
  <c r="N404" i="19"/>
  <c r="M404" i="19"/>
  <c r="N55" i="19"/>
  <c r="M55" i="19"/>
  <c r="M640" i="19"/>
  <c r="N640" i="19"/>
  <c r="N1196" i="19"/>
  <c r="M1196" i="19"/>
  <c r="N380" i="19"/>
  <c r="M380" i="19"/>
  <c r="AI128" i="19"/>
  <c r="M1514" i="19"/>
  <c r="N1514" i="19"/>
  <c r="AB149" i="19"/>
  <c r="AB164" i="19" s="1"/>
  <c r="X31" i="19" s="1"/>
  <c r="M182" i="19"/>
  <c r="M1357" i="19"/>
  <c r="N1357" i="19"/>
  <c r="N590" i="19"/>
  <c r="M590" i="19"/>
  <c r="N978" i="19"/>
  <c r="M978" i="19"/>
  <c r="AH137" i="19"/>
  <c r="M1094" i="19"/>
  <c r="N1349" i="19"/>
  <c r="M1189" i="19"/>
  <c r="N1189" i="19"/>
  <c r="M512" i="19"/>
  <c r="N512" i="19"/>
  <c r="AE140" i="19"/>
  <c r="AE163" i="19" s="1"/>
  <c r="V34" i="19" s="1"/>
  <c r="N29" i="19"/>
  <c r="M29" i="19"/>
  <c r="N536" i="19"/>
  <c r="M536" i="19"/>
  <c r="AI138" i="19"/>
  <c r="AI65" i="19" s="1"/>
  <c r="AI25" i="19" s="1"/>
  <c r="M1192" i="19"/>
  <c r="M313" i="19"/>
  <c r="N313" i="19"/>
  <c r="N900" i="19"/>
  <c r="M900" i="19"/>
  <c r="N190" i="19"/>
  <c r="M190" i="19"/>
  <c r="M79" i="19"/>
  <c r="N79" i="19"/>
  <c r="N80" i="19"/>
  <c r="M80" i="19"/>
  <c r="N1424" i="19"/>
  <c r="M1424" i="19"/>
  <c r="M834" i="19"/>
  <c r="N834" i="19"/>
  <c r="M824" i="19"/>
  <c r="N824" i="19"/>
  <c r="AH153" i="19"/>
  <c r="X122" i="19"/>
  <c r="X161" i="19" s="1"/>
  <c r="R27" i="19" s="1"/>
  <c r="N374" i="19"/>
  <c r="M374" i="19"/>
  <c r="M897" i="19"/>
  <c r="N897" i="19"/>
  <c r="N85" i="19"/>
  <c r="M85" i="19"/>
  <c r="N74" i="19"/>
  <c r="M74" i="19"/>
  <c r="N837" i="19"/>
  <c r="M837" i="19"/>
  <c r="N831" i="19"/>
  <c r="M831" i="19"/>
  <c r="N410" i="19"/>
  <c r="M410" i="19"/>
  <c r="N549" i="19"/>
  <c r="M549" i="19"/>
  <c r="N449" i="19"/>
  <c r="M449" i="19"/>
  <c r="M1159" i="19"/>
  <c r="N1159" i="19"/>
  <c r="N688" i="19"/>
  <c r="M688" i="19"/>
  <c r="N428" i="19"/>
  <c r="M428" i="19"/>
  <c r="V131" i="19"/>
  <c r="V162" i="19" s="1"/>
  <c r="T25" i="19" s="1"/>
  <c r="AI157" i="19"/>
  <c r="AI84" i="19" s="1"/>
  <c r="AK26" i="19" s="1"/>
  <c r="N423" i="19"/>
  <c r="M423" i="19"/>
  <c r="M98" i="19"/>
  <c r="N98" i="19"/>
  <c r="N1210" i="19"/>
  <c r="M1210" i="19"/>
  <c r="M1431" i="19"/>
  <c r="N1431" i="19"/>
  <c r="N930" i="19"/>
  <c r="M930" i="19"/>
  <c r="M585" i="19"/>
  <c r="N585" i="19"/>
  <c r="N57" i="19"/>
  <c r="M57" i="19"/>
  <c r="N587" i="19"/>
  <c r="M587" i="19"/>
  <c r="M1439" i="19"/>
  <c r="N1439" i="19"/>
  <c r="N852" i="19"/>
  <c r="M852" i="19"/>
  <c r="N112" i="19"/>
  <c r="M112" i="19"/>
  <c r="N605" i="19"/>
  <c r="M605" i="19"/>
  <c r="AC28" i="19"/>
  <c r="M398" i="19"/>
  <c r="N398" i="19"/>
  <c r="N1208" i="19"/>
  <c r="M1208" i="19"/>
  <c r="M1443" i="19"/>
  <c r="N1443" i="19"/>
  <c r="N935" i="19"/>
  <c r="M935" i="19"/>
  <c r="M806" i="19"/>
  <c r="N806" i="19"/>
  <c r="M864" i="19"/>
  <c r="N864" i="19"/>
  <c r="M124" i="19"/>
  <c r="N124" i="19"/>
  <c r="N603" i="19"/>
  <c r="M603" i="19"/>
  <c r="M920" i="19"/>
  <c r="N920" i="19"/>
  <c r="N759" i="19"/>
  <c r="M759" i="19"/>
  <c r="N1177" i="19"/>
  <c r="M1177" i="19"/>
  <c r="M36" i="19"/>
  <c r="N36" i="19"/>
  <c r="M416" i="19"/>
  <c r="N416" i="19"/>
  <c r="N891" i="19"/>
  <c r="M891" i="19"/>
  <c r="N262" i="19"/>
  <c r="M262" i="19"/>
  <c r="M794" i="19"/>
  <c r="N794" i="19"/>
  <c r="N777" i="19"/>
  <c r="M777" i="19"/>
  <c r="M1516" i="19"/>
  <c r="N1516" i="19"/>
  <c r="M476" i="19"/>
  <c r="N476" i="19"/>
  <c r="N795" i="19"/>
  <c r="M795" i="19"/>
  <c r="N554" i="19"/>
  <c r="M554" i="19"/>
  <c r="N378" i="19"/>
  <c r="M378" i="19"/>
  <c r="N855" i="19"/>
  <c r="M855" i="19"/>
  <c r="N596" i="19"/>
  <c r="M596" i="19"/>
  <c r="M812" i="19"/>
  <c r="N812" i="19"/>
  <c r="N401" i="19"/>
  <c r="M401" i="19"/>
  <c r="N819" i="19"/>
  <c r="M819" i="19"/>
  <c r="N879" i="19"/>
  <c r="M879" i="19"/>
  <c r="N1376" i="19"/>
  <c r="M1376" i="19"/>
  <c r="N540" i="19"/>
  <c r="M540" i="19"/>
  <c r="AC112" i="19"/>
  <c r="AH152" i="19"/>
  <c r="AI136" i="19"/>
  <c r="AI63" i="19" s="1"/>
  <c r="AH118" i="19"/>
  <c r="AI129" i="19"/>
  <c r="AI56" i="19" s="1"/>
  <c r="AH25" i="19" s="1"/>
  <c r="AD122" i="19"/>
  <c r="AD161" i="19" s="1"/>
  <c r="R33" i="19" s="1"/>
  <c r="W37" i="19"/>
  <c r="AH143" i="19"/>
  <c r="Y158" i="19"/>
  <c r="Y165" i="19" s="1"/>
  <c r="Z28" i="19" s="1"/>
  <c r="M1138" i="19"/>
  <c r="N1138" i="19"/>
  <c r="N966" i="19"/>
  <c r="M966" i="19"/>
  <c r="M1534" i="19"/>
  <c r="N1534" i="19"/>
  <c r="N159" i="19"/>
  <c r="M159" i="19"/>
  <c r="N482" i="19"/>
  <c r="M482" i="19"/>
  <c r="N999" i="19"/>
  <c r="M999" i="19"/>
  <c r="M842" i="19"/>
  <c r="N842" i="19"/>
  <c r="M854" i="19"/>
  <c r="N854" i="19"/>
  <c r="N804" i="19"/>
  <c r="M804" i="19"/>
  <c r="M902" i="19"/>
  <c r="N902" i="19"/>
  <c r="N316" i="19"/>
  <c r="M316" i="19"/>
  <c r="N229" i="19"/>
  <c r="M229" i="19"/>
  <c r="N981" i="19"/>
  <c r="M981" i="19"/>
  <c r="N987" i="19"/>
  <c r="M987" i="19"/>
  <c r="N438" i="19"/>
  <c r="M438" i="19"/>
  <c r="N396" i="19"/>
  <c r="M396" i="19"/>
  <c r="M924" i="19"/>
  <c r="N924" i="19"/>
  <c r="N700" i="19"/>
  <c r="M700" i="19"/>
  <c r="N542" i="19"/>
  <c r="M542" i="19"/>
  <c r="N422" i="19"/>
  <c r="M422" i="19"/>
  <c r="N283" i="19"/>
  <c r="M283" i="19"/>
  <c r="N861" i="19"/>
  <c r="M861" i="19"/>
  <c r="N286" i="19"/>
  <c r="M286" i="19"/>
  <c r="N351" i="19"/>
  <c r="M351" i="19"/>
  <c r="N440" i="19"/>
  <c r="M440" i="19"/>
  <c r="N368" i="19"/>
  <c r="M368" i="19"/>
  <c r="M830" i="19"/>
  <c r="N830" i="19"/>
  <c r="N545" i="19"/>
  <c r="M545" i="19"/>
  <c r="N509" i="19"/>
  <c r="M509" i="19"/>
  <c r="N993" i="19"/>
  <c r="M993" i="19"/>
  <c r="M576" i="19"/>
  <c r="N576" i="19"/>
  <c r="M1393" i="19"/>
  <c r="N1393" i="19"/>
  <c r="N235" i="19"/>
  <c r="M235" i="19"/>
  <c r="N932" i="19"/>
  <c r="M932" i="19"/>
  <c r="N1005" i="19"/>
  <c r="M1005" i="19"/>
  <c r="AE112" i="19"/>
  <c r="N31" i="19"/>
  <c r="M31" i="19"/>
  <c r="N612" i="19"/>
  <c r="M612" i="19"/>
  <c r="N1205" i="19"/>
  <c r="M1205" i="19"/>
  <c r="N453" i="19"/>
  <c r="M453" i="19"/>
  <c r="N167" i="19"/>
  <c r="M167" i="19"/>
  <c r="M1425" i="19"/>
  <c r="N1425" i="19"/>
  <c r="M232" i="19"/>
  <c r="N232" i="19"/>
  <c r="N337" i="19"/>
  <c r="M337" i="19"/>
  <c r="M849" i="19"/>
  <c r="N849" i="19"/>
  <c r="N789" i="19"/>
  <c r="M789" i="19"/>
  <c r="N1412" i="19"/>
  <c r="M1412" i="19"/>
  <c r="N432" i="19"/>
  <c r="M432" i="19"/>
  <c r="M1118" i="19"/>
  <c r="AI143" i="19"/>
  <c r="AI70" i="19" s="1"/>
  <c r="AH117" i="19"/>
  <c r="AH128" i="19"/>
  <c r="N325" i="19"/>
  <c r="M325" i="19"/>
  <c r="N310" i="19"/>
  <c r="M310" i="19"/>
  <c r="N575" i="19"/>
  <c r="M575" i="19"/>
  <c r="N494" i="19"/>
  <c r="M494" i="19"/>
  <c r="N801" i="19"/>
  <c r="M801" i="19"/>
  <c r="N160" i="19"/>
  <c r="M160" i="19"/>
  <c r="N402" i="19"/>
  <c r="M402" i="19"/>
  <c r="N450" i="19"/>
  <c r="M450" i="19"/>
  <c r="M867" i="19"/>
  <c r="N867" i="19"/>
  <c r="M1369" i="19"/>
  <c r="N1369" i="19"/>
  <c r="N444" i="19"/>
  <c r="M444" i="19"/>
  <c r="N305" i="19"/>
  <c r="M305" i="19"/>
  <c r="N647" i="19"/>
  <c r="M647" i="19"/>
  <c r="N972" i="19"/>
  <c r="M972" i="19"/>
  <c r="M926" i="19"/>
  <c r="N926" i="19"/>
  <c r="N371" i="19"/>
  <c r="M371" i="19"/>
  <c r="N389" i="19"/>
  <c r="M389" i="19"/>
  <c r="N470" i="19"/>
  <c r="M470" i="19"/>
  <c r="M878" i="19"/>
  <c r="N878" i="19"/>
  <c r="M890" i="19"/>
  <c r="N890" i="19"/>
  <c r="M206" i="19"/>
  <c r="N206" i="19"/>
  <c r="N278" i="19"/>
  <c r="M278" i="19"/>
  <c r="N417" i="19"/>
  <c r="M417" i="19"/>
  <c r="N628" i="19"/>
  <c r="M628" i="19"/>
  <c r="N951" i="19"/>
  <c r="M951" i="19"/>
  <c r="M813" i="19"/>
  <c r="N813" i="19"/>
  <c r="M903" i="19"/>
  <c r="N903" i="19"/>
  <c r="N456" i="19"/>
  <c r="M456" i="19"/>
  <c r="M1430" i="19"/>
  <c r="N1430" i="19"/>
  <c r="N455" i="19"/>
  <c r="M455" i="19"/>
  <c r="N873" i="19"/>
  <c r="M873" i="19"/>
  <c r="N205" i="19"/>
  <c r="M205" i="19"/>
  <c r="M722" i="19"/>
  <c r="N722" i="19"/>
  <c r="N343" i="19"/>
  <c r="M343" i="19"/>
  <c r="U112" i="19"/>
  <c r="AH130" i="19"/>
  <c r="N340" i="19"/>
  <c r="M340" i="19"/>
  <c r="AI29" i="19"/>
  <c r="V112" i="19"/>
  <c r="AC26" i="19"/>
  <c r="W112" i="19"/>
  <c r="AI116" i="19"/>
  <c r="AI43" i="19" s="1"/>
  <c r="AG21" i="19" s="1"/>
  <c r="M798" i="19"/>
  <c r="N486" i="19"/>
  <c r="M486" i="19"/>
  <c r="M825" i="19"/>
  <c r="N825" i="19"/>
  <c r="N1406" i="19"/>
  <c r="M1406" i="19"/>
  <c r="N1418" i="19"/>
  <c r="M1418" i="19"/>
  <c r="N259" i="19"/>
  <c r="M259" i="19"/>
  <c r="M443" i="19"/>
  <c r="N443" i="19"/>
  <c r="N563" i="19"/>
  <c r="M563" i="19"/>
  <c r="N975" i="19"/>
  <c r="M975" i="19"/>
  <c r="N289" i="19"/>
  <c r="M289" i="19"/>
  <c r="N425" i="19"/>
  <c r="M425" i="19"/>
  <c r="N572" i="19"/>
  <c r="M572" i="19"/>
  <c r="N491" i="19"/>
  <c r="M491" i="19"/>
  <c r="N786" i="19"/>
  <c r="M786" i="19"/>
  <c r="N792" i="19"/>
  <c r="M792" i="19"/>
  <c r="N1361" i="19"/>
  <c r="M1361" i="19"/>
  <c r="N594" i="19"/>
  <c r="M594" i="19"/>
  <c r="N504" i="19"/>
  <c r="M504" i="19"/>
  <c r="N384" i="19"/>
  <c r="M384" i="19"/>
  <c r="N680" i="19"/>
  <c r="M680" i="19"/>
  <c r="M522" i="19"/>
  <c r="N522" i="19"/>
  <c r="M1451" i="19"/>
  <c r="N1451" i="19"/>
  <c r="N356" i="19"/>
  <c r="M356" i="19"/>
  <c r="N599" i="19"/>
  <c r="M599" i="19"/>
  <c r="N518" i="19"/>
  <c r="M518" i="19"/>
  <c r="M866" i="19"/>
  <c r="N866" i="19"/>
  <c r="N822" i="19"/>
  <c r="M822" i="19"/>
  <c r="N1343" i="19"/>
  <c r="M1343" i="19"/>
  <c r="N581" i="19"/>
  <c r="M581" i="19"/>
  <c r="N369" i="19"/>
  <c r="M369" i="19"/>
  <c r="M144" i="19"/>
  <c r="N144" i="19"/>
  <c r="M828" i="19"/>
  <c r="N828" i="19"/>
  <c r="M88" i="19"/>
  <c r="N88" i="19"/>
  <c r="N914" i="19"/>
  <c r="M914" i="19"/>
  <c r="N936" i="19"/>
  <c r="M936" i="19"/>
  <c r="AH33" i="19"/>
  <c r="K78" i="1" s="1"/>
  <c r="AH109" i="19"/>
  <c r="AJ11" i="19" s="1"/>
  <c r="AK11" i="19" s="1"/>
  <c r="W122" i="19"/>
  <c r="W161" i="19" s="1"/>
  <c r="R26" i="19" s="1"/>
  <c r="X112" i="19"/>
  <c r="N527" i="19"/>
  <c r="M527" i="19"/>
  <c r="N256" i="19"/>
  <c r="M256" i="19"/>
  <c r="N608" i="19"/>
  <c r="M608" i="19"/>
  <c r="N885" i="19"/>
  <c r="M885" i="19"/>
  <c r="N390" i="19"/>
  <c r="M390" i="19"/>
  <c r="N77" i="19"/>
  <c r="M77" i="19"/>
  <c r="N616" i="19"/>
  <c r="M616" i="19"/>
  <c r="N558" i="19"/>
  <c r="M558" i="19"/>
  <c r="N927" i="19"/>
  <c r="M927" i="19"/>
  <c r="M1448" i="19"/>
  <c r="N1448" i="19"/>
  <c r="N359" i="19"/>
  <c r="M359" i="19"/>
  <c r="M800" i="19"/>
  <c r="N800" i="19"/>
  <c r="N199" i="19"/>
  <c r="M199" i="19"/>
  <c r="N27" i="19"/>
  <c r="M27" i="19"/>
  <c r="M468" i="19"/>
  <c r="N468" i="19"/>
  <c r="N969" i="19"/>
  <c r="M969" i="19"/>
  <c r="N963" i="19"/>
  <c r="M963" i="19"/>
  <c r="N414" i="19"/>
  <c r="M414" i="19"/>
  <c r="N918" i="19"/>
  <c r="M918" i="19"/>
  <c r="M783" i="19"/>
  <c r="N783" i="19"/>
  <c r="N843" i="19"/>
  <c r="M843" i="19"/>
  <c r="N399" i="19"/>
  <c r="M399" i="19"/>
  <c r="AI55" i="19"/>
  <c r="AH24" i="19" s="1"/>
  <c r="N1146" i="19"/>
  <c r="M1146" i="19"/>
  <c r="M1013" i="19"/>
  <c r="N1013" i="19"/>
  <c r="N1392" i="19"/>
  <c r="M1392" i="19"/>
  <c r="N58" i="19"/>
  <c r="M58" i="19"/>
  <c r="N1338" i="19"/>
  <c r="M1338" i="19"/>
  <c r="M149" i="19"/>
  <c r="N149" i="19"/>
  <c r="M971" i="19"/>
  <c r="N971" i="19"/>
  <c r="M148" i="19"/>
  <c r="N148" i="19"/>
  <c r="M980" i="19"/>
  <c r="N980" i="19"/>
  <c r="N1362" i="19"/>
  <c r="M1362" i="19"/>
  <c r="M1542" i="19"/>
  <c r="N1542" i="19"/>
  <c r="T112" i="19"/>
  <c r="AI146" i="19"/>
  <c r="AG158" i="19"/>
  <c r="AG165" i="19" s="1"/>
  <c r="Z36" i="19" s="1"/>
  <c r="R158" i="19"/>
  <c r="R165" i="19" s="1"/>
  <c r="Z21" i="19" s="1"/>
  <c r="R172" i="19"/>
  <c r="M155" i="19"/>
  <c r="N155" i="19"/>
  <c r="N535" i="19"/>
  <c r="M535" i="19"/>
  <c r="N726" i="19"/>
  <c r="M726" i="19"/>
  <c r="N835" i="19"/>
  <c r="M835" i="19"/>
  <c r="N889" i="19"/>
  <c r="M889" i="19"/>
  <c r="N973" i="19"/>
  <c r="M973" i="19"/>
  <c r="M1251" i="19"/>
  <c r="N1251" i="19"/>
  <c r="N1033" i="19"/>
  <c r="M1033" i="19"/>
  <c r="M1233" i="19"/>
  <c r="N1233" i="19"/>
  <c r="M1342" i="19"/>
  <c r="N1342" i="19"/>
  <c r="M469" i="19"/>
  <c r="N469" i="19"/>
  <c r="M523" i="19"/>
  <c r="N523" i="19"/>
  <c r="M577" i="19"/>
  <c r="N577" i="19"/>
  <c r="N793" i="19"/>
  <c r="M793" i="19"/>
  <c r="N988" i="19"/>
  <c r="M988" i="19"/>
  <c r="M934" i="19"/>
  <c r="N934" i="19"/>
  <c r="M808" i="19"/>
  <c r="N808" i="19"/>
  <c r="N856" i="19"/>
  <c r="M856" i="19"/>
  <c r="N892" i="19"/>
  <c r="M892" i="19"/>
  <c r="N1018" i="19"/>
  <c r="M1018" i="19"/>
  <c r="N1133" i="19"/>
  <c r="M1133" i="19"/>
  <c r="N1127" i="19"/>
  <c r="M1127" i="19"/>
  <c r="N1277" i="19"/>
  <c r="M1277" i="19"/>
  <c r="N1220" i="19"/>
  <c r="M1220" i="19"/>
  <c r="N1271" i="19"/>
  <c r="M1271" i="19"/>
  <c r="M169" i="19"/>
  <c r="N169" i="19"/>
  <c r="N234" i="19"/>
  <c r="M234" i="19"/>
  <c r="N315" i="19"/>
  <c r="M315" i="19"/>
  <c r="N526" i="19"/>
  <c r="M526" i="19"/>
  <c r="N732" i="19"/>
  <c r="M732" i="19"/>
  <c r="N958" i="19"/>
  <c r="M958" i="19"/>
  <c r="M802" i="19"/>
  <c r="N802" i="19"/>
  <c r="N1072" i="19"/>
  <c r="M1072" i="19"/>
  <c r="N1185" i="19"/>
  <c r="M1185" i="19"/>
  <c r="M1359" i="19"/>
  <c r="N1359" i="19"/>
  <c r="AW16" i="19"/>
  <c r="AX15" i="19"/>
  <c r="M32" i="19"/>
  <c r="N32" i="19"/>
  <c r="AH107" i="19"/>
  <c r="AJ9" i="19" s="1"/>
  <c r="AK9" i="19" s="1"/>
  <c r="M127" i="19"/>
  <c r="N127" i="19"/>
  <c r="N270" i="19"/>
  <c r="M270" i="19"/>
  <c r="M186" i="19"/>
  <c r="N186" i="19"/>
  <c r="N1307" i="19"/>
  <c r="M1307" i="19"/>
  <c r="M1507" i="19"/>
  <c r="N1507" i="19"/>
  <c r="M1535" i="19"/>
  <c r="N1535" i="19"/>
  <c r="N1078" i="19"/>
  <c r="M1078" i="19"/>
  <c r="N70" i="19"/>
  <c r="M70" i="19"/>
  <c r="T140" i="19"/>
  <c r="T163" i="19" s="1"/>
  <c r="V23" i="19" s="1"/>
  <c r="M178" i="19"/>
  <c r="N178" i="19"/>
  <c r="N720" i="19"/>
  <c r="M720" i="19"/>
  <c r="N805" i="19"/>
  <c r="M805" i="19"/>
  <c r="N841" i="19"/>
  <c r="M841" i="19"/>
  <c r="N895" i="19"/>
  <c r="M895" i="19"/>
  <c r="N940" i="19"/>
  <c r="M940" i="19"/>
  <c r="M1236" i="19"/>
  <c r="N1236" i="19"/>
  <c r="N1063" i="19"/>
  <c r="M1063" i="19"/>
  <c r="N1081" i="19"/>
  <c r="M1081" i="19"/>
  <c r="N1099" i="19"/>
  <c r="M1099" i="19"/>
  <c r="N1117" i="19"/>
  <c r="M1117" i="19"/>
  <c r="N1009" i="19"/>
  <c r="M1009" i="19"/>
  <c r="M1314" i="19"/>
  <c r="N1314" i="19"/>
  <c r="N1241" i="19"/>
  <c r="M1241" i="19"/>
  <c r="N1313" i="19"/>
  <c r="M1313" i="19"/>
  <c r="M1396" i="19"/>
  <c r="N1396" i="19"/>
  <c r="M1378" i="19"/>
  <c r="N1378" i="19"/>
  <c r="M1347" i="19"/>
  <c r="N1347" i="19"/>
  <c r="M1541" i="19"/>
  <c r="N1541" i="19"/>
  <c r="M1287" i="19"/>
  <c r="N1287" i="19"/>
  <c r="N1262" i="19"/>
  <c r="M1262" i="19"/>
  <c r="M1335" i="19"/>
  <c r="N1335" i="19"/>
  <c r="N1389" i="19"/>
  <c r="M1389" i="19"/>
  <c r="T122" i="19"/>
  <c r="T161" i="19" s="1"/>
  <c r="R23" i="19" s="1"/>
  <c r="M784" i="19"/>
  <c r="N784" i="19"/>
  <c r="N1084" i="19"/>
  <c r="M1084" i="19"/>
  <c r="AF112" i="19"/>
  <c r="AH110" i="19"/>
  <c r="AJ12" i="19" s="1"/>
  <c r="AK12" i="19" s="1"/>
  <c r="N279" i="19"/>
  <c r="M279" i="19"/>
  <c r="M131" i="19"/>
  <c r="N131" i="19"/>
  <c r="N994" i="19"/>
  <c r="M994" i="19"/>
  <c r="N946" i="19"/>
  <c r="M946" i="19"/>
  <c r="M931" i="19"/>
  <c r="N931" i="19"/>
  <c r="M814" i="19"/>
  <c r="N814" i="19"/>
  <c r="N1042" i="19"/>
  <c r="M1042" i="19"/>
  <c r="N1401" i="19"/>
  <c r="M1401" i="19"/>
  <c r="N1377" i="19"/>
  <c r="M1377" i="19"/>
  <c r="AH106" i="19"/>
  <c r="R112" i="19"/>
  <c r="M989" i="19"/>
  <c r="N989" i="19"/>
  <c r="N109" i="19"/>
  <c r="M109" i="19"/>
  <c r="N571" i="19"/>
  <c r="M571" i="19"/>
  <c r="N198" i="19"/>
  <c r="M198" i="19"/>
  <c r="N598" i="19"/>
  <c r="M598" i="19"/>
  <c r="M195" i="19"/>
  <c r="N195" i="19"/>
  <c r="N738" i="19"/>
  <c r="M738" i="19"/>
  <c r="M478" i="19"/>
  <c r="N478" i="19"/>
  <c r="M532" i="19"/>
  <c r="N532" i="19"/>
  <c r="M586" i="19"/>
  <c r="N586" i="19"/>
  <c r="N775" i="19"/>
  <c r="M775" i="19"/>
  <c r="N847" i="19"/>
  <c r="M847" i="19"/>
  <c r="N901" i="19"/>
  <c r="M901" i="19"/>
  <c r="N967" i="19"/>
  <c r="M967" i="19"/>
  <c r="N850" i="19"/>
  <c r="M850" i="19"/>
  <c r="N886" i="19"/>
  <c r="M886" i="19"/>
  <c r="M1242" i="19"/>
  <c r="N1242" i="19"/>
  <c r="N1191" i="19"/>
  <c r="M1191" i="19"/>
  <c r="N1057" i="19"/>
  <c r="M1057" i="19"/>
  <c r="N1250" i="19"/>
  <c r="M1250" i="19"/>
  <c r="M1513" i="19"/>
  <c r="N1513" i="19"/>
  <c r="N1096" i="19"/>
  <c r="M1096" i="19"/>
  <c r="N1283" i="19"/>
  <c r="M1283" i="19"/>
  <c r="AI82" i="19"/>
  <c r="AK24" i="19" s="1"/>
  <c r="N1512" i="19"/>
  <c r="M1512" i="19"/>
  <c r="N1536" i="19"/>
  <c r="M1536" i="19"/>
  <c r="M1031" i="19"/>
  <c r="N1031" i="19"/>
  <c r="R131" i="19"/>
  <c r="R162" i="19" s="1"/>
  <c r="T21" i="19" s="1"/>
  <c r="R169" i="19"/>
  <c r="S21" i="19" s="1"/>
  <c r="N499" i="19"/>
  <c r="M499" i="19"/>
  <c r="M1055" i="19"/>
  <c r="N1055" i="19"/>
  <c r="N1464" i="19"/>
  <c r="M1464" i="19"/>
  <c r="N1515" i="19"/>
  <c r="M1515" i="19"/>
  <c r="N1410" i="19"/>
  <c r="M1410" i="19"/>
  <c r="M1483" i="19"/>
  <c r="N1483" i="19"/>
  <c r="AC33" i="19"/>
  <c r="M1049" i="19"/>
  <c r="N1049" i="19"/>
  <c r="N1404" i="19"/>
  <c r="M1404" i="19"/>
  <c r="N1497" i="19"/>
  <c r="M1497" i="19"/>
  <c r="M177" i="19"/>
  <c r="N177" i="19"/>
  <c r="N1090" i="19"/>
  <c r="M1090" i="19"/>
  <c r="N1280" i="19"/>
  <c r="M1280" i="19"/>
  <c r="Z112" i="19"/>
  <c r="M728" i="19"/>
  <c r="N728" i="19"/>
  <c r="M1007" i="19"/>
  <c r="N1007" i="19"/>
  <c r="N1322" i="19"/>
  <c r="M1322" i="19"/>
  <c r="N1149" i="19"/>
  <c r="M1149" i="19"/>
  <c r="N1476" i="19"/>
  <c r="M1476" i="19"/>
  <c r="N1374" i="19"/>
  <c r="M1374" i="19"/>
  <c r="N1371" i="19"/>
  <c r="M1371" i="19"/>
  <c r="N1503" i="19"/>
  <c r="M1503" i="19"/>
  <c r="N1539" i="19"/>
  <c r="M1539" i="19"/>
  <c r="AI66" i="19"/>
  <c r="AI26" i="19" s="1"/>
  <c r="N1140" i="19"/>
  <c r="M1140" i="19"/>
  <c r="N1509" i="19"/>
  <c r="M1509" i="19"/>
  <c r="M1004" i="19"/>
  <c r="N1004" i="19"/>
  <c r="N137" i="19"/>
  <c r="M137" i="19"/>
  <c r="M797" i="19"/>
  <c r="N797" i="19"/>
  <c r="N1368" i="19"/>
  <c r="M1368" i="19"/>
  <c r="N165" i="19"/>
  <c r="M165" i="19"/>
  <c r="M965" i="19"/>
  <c r="N965" i="19"/>
  <c r="N1506" i="19"/>
  <c r="M1506" i="19"/>
  <c r="N838" i="19"/>
  <c r="M838" i="19"/>
  <c r="M1224" i="19"/>
  <c r="N1224" i="19"/>
  <c r="M630" i="19"/>
  <c r="N630" i="19"/>
  <c r="M755" i="19"/>
  <c r="N755" i="19"/>
  <c r="N1485" i="19"/>
  <c r="M1485" i="19"/>
  <c r="M1408" i="19"/>
  <c r="N1408" i="19"/>
  <c r="N1247" i="19"/>
  <c r="M1247" i="19"/>
  <c r="N1358" i="19"/>
  <c r="M1358" i="19"/>
  <c r="N170" i="19"/>
  <c r="M170" i="19"/>
  <c r="N342" i="19"/>
  <c r="M342" i="19"/>
  <c r="M157" i="19"/>
  <c r="N157" i="19"/>
  <c r="N1102" i="19"/>
  <c r="M1102" i="19"/>
  <c r="M1320" i="19"/>
  <c r="N1320" i="19"/>
  <c r="M1296" i="19"/>
  <c r="N1296" i="19"/>
  <c r="N1395" i="19"/>
  <c r="M1395" i="19"/>
  <c r="Y37" i="19"/>
  <c r="M128" i="19"/>
  <c r="N128" i="19"/>
  <c r="N481" i="19"/>
  <c r="M481" i="19"/>
  <c r="M941" i="19"/>
  <c r="N941" i="19"/>
  <c r="N1197" i="19"/>
  <c r="M1197" i="19"/>
  <c r="N1087" i="19"/>
  <c r="M1087" i="19"/>
  <c r="N1123" i="19"/>
  <c r="M1123" i="19"/>
  <c r="N1027" i="19"/>
  <c r="M1027" i="19"/>
  <c r="M1302" i="19"/>
  <c r="N1302" i="19"/>
  <c r="M1353" i="19"/>
  <c r="N1353" i="19"/>
  <c r="N1325" i="19"/>
  <c r="M1325" i="19"/>
  <c r="M1360" i="19"/>
  <c r="N1360" i="19"/>
  <c r="M1402" i="19"/>
  <c r="N1402" i="19"/>
  <c r="M1365" i="19"/>
  <c r="N1365" i="19"/>
  <c r="M1330" i="19"/>
  <c r="N1330" i="19"/>
  <c r="N1289" i="19"/>
  <c r="M1289" i="19"/>
  <c r="M1529" i="19"/>
  <c r="N1529" i="19"/>
  <c r="M910" i="19"/>
  <c r="N910" i="19"/>
  <c r="N1030" i="19"/>
  <c r="M1030" i="19"/>
  <c r="N1108" i="19"/>
  <c r="M1108" i="19"/>
  <c r="M1538" i="19"/>
  <c r="N1538" i="19"/>
  <c r="M67" i="19"/>
  <c r="N67" i="19"/>
  <c r="AD112" i="19"/>
  <c r="AI147" i="19"/>
  <c r="N76" i="19"/>
  <c r="M76" i="19"/>
  <c r="N225" i="19"/>
  <c r="M225" i="19"/>
  <c r="N306" i="19"/>
  <c r="M306" i="19"/>
  <c r="M913" i="19"/>
  <c r="N913" i="19"/>
  <c r="M778" i="19"/>
  <c r="N778" i="19"/>
  <c r="N832" i="19"/>
  <c r="M832" i="19"/>
  <c r="N1060" i="19"/>
  <c r="M1060" i="19"/>
  <c r="N1265" i="19"/>
  <c r="M1265" i="19"/>
  <c r="AI130" i="19"/>
  <c r="AC27" i="19"/>
  <c r="N189" i="19"/>
  <c r="M189" i="19"/>
  <c r="N708" i="19"/>
  <c r="M708" i="19"/>
  <c r="N490" i="19"/>
  <c r="M490" i="19"/>
  <c r="N171" i="19"/>
  <c r="M171" i="19"/>
  <c r="AI134" i="19"/>
  <c r="N613" i="19"/>
  <c r="M613" i="19"/>
  <c r="M947" i="19"/>
  <c r="N947" i="19"/>
  <c r="M496" i="19"/>
  <c r="N496" i="19"/>
  <c r="M550" i="19"/>
  <c r="N550" i="19"/>
  <c r="M604" i="19"/>
  <c r="N604" i="19"/>
  <c r="N748" i="19"/>
  <c r="M748" i="19"/>
  <c r="N750" i="19"/>
  <c r="M750" i="19"/>
  <c r="N865" i="19"/>
  <c r="M865" i="19"/>
  <c r="N985" i="19"/>
  <c r="M985" i="19"/>
  <c r="N862" i="19"/>
  <c r="M862" i="19"/>
  <c r="N898" i="19"/>
  <c r="M898" i="19"/>
  <c r="N1155" i="19"/>
  <c r="M1155" i="19"/>
  <c r="N1021" i="19"/>
  <c r="M1021" i="19"/>
  <c r="M1269" i="19"/>
  <c r="N1269" i="19"/>
  <c r="N1268" i="19"/>
  <c r="M1268" i="19"/>
  <c r="M1526" i="19"/>
  <c r="N1526" i="19"/>
  <c r="M710" i="19"/>
  <c r="N710" i="19"/>
  <c r="N1120" i="19"/>
  <c r="M1120" i="19"/>
  <c r="N1226" i="19"/>
  <c r="M1226" i="19"/>
  <c r="AH148" i="19"/>
  <c r="AI148" i="19"/>
  <c r="M52" i="19"/>
  <c r="N52" i="19"/>
  <c r="N1500" i="19"/>
  <c r="M1500" i="19"/>
  <c r="M1474" i="19"/>
  <c r="N1474" i="19"/>
  <c r="M821" i="19"/>
  <c r="N821" i="19"/>
  <c r="N1467" i="19"/>
  <c r="M1467" i="19"/>
  <c r="N78" i="19"/>
  <c r="M78" i="19"/>
  <c r="M1025" i="19"/>
  <c r="N1025" i="19"/>
  <c r="M1459" i="19"/>
  <c r="N1459" i="19"/>
  <c r="AI152" i="19"/>
  <c r="M763" i="19"/>
  <c r="N763" i="19"/>
  <c r="M714" i="19"/>
  <c r="N714" i="19"/>
  <c r="N781" i="19"/>
  <c r="M781" i="19"/>
  <c r="N853" i="19"/>
  <c r="M853" i="19"/>
  <c r="N907" i="19"/>
  <c r="M907" i="19"/>
  <c r="N991" i="19"/>
  <c r="M991" i="19"/>
  <c r="N1167" i="19"/>
  <c r="M1167" i="19"/>
  <c r="N1051" i="19"/>
  <c r="M1051" i="19"/>
  <c r="N1346" i="19"/>
  <c r="M1346" i="19"/>
  <c r="M1532" i="19"/>
  <c r="N1532" i="19"/>
  <c r="M487" i="19"/>
  <c r="N487" i="19"/>
  <c r="M541" i="19"/>
  <c r="N541" i="19"/>
  <c r="M595" i="19"/>
  <c r="N595" i="19"/>
  <c r="N823" i="19"/>
  <c r="M823" i="19"/>
  <c r="M916" i="19"/>
  <c r="N916" i="19"/>
  <c r="M959" i="19"/>
  <c r="N959" i="19"/>
  <c r="M826" i="19"/>
  <c r="N826" i="19"/>
  <c r="N868" i="19"/>
  <c r="M868" i="19"/>
  <c r="N904" i="19"/>
  <c r="M904" i="19"/>
  <c r="N1036" i="19"/>
  <c r="M1036" i="19"/>
  <c r="M1260" i="19"/>
  <c r="N1260" i="19"/>
  <c r="N1154" i="19"/>
  <c r="M1154" i="19"/>
  <c r="M1341" i="19"/>
  <c r="N1341" i="19"/>
  <c r="M1327" i="19"/>
  <c r="N1327" i="19"/>
  <c r="N1295" i="19"/>
  <c r="M1295" i="19"/>
  <c r="N59" i="19"/>
  <c r="M59" i="19"/>
  <c r="N261" i="19"/>
  <c r="M261" i="19"/>
  <c r="N580" i="19"/>
  <c r="M580" i="19"/>
  <c r="N1048" i="19"/>
  <c r="M1048" i="19"/>
  <c r="AI125" i="19"/>
  <c r="N216" i="19"/>
  <c r="M216" i="19"/>
  <c r="N1114" i="19"/>
  <c r="M1114" i="19"/>
  <c r="N180" i="19"/>
  <c r="M180" i="19"/>
  <c r="N817" i="19"/>
  <c r="M817" i="19"/>
  <c r="N979" i="19"/>
  <c r="M979" i="19"/>
  <c r="N1069" i="19"/>
  <c r="M1069" i="19"/>
  <c r="N1161" i="19"/>
  <c r="M1161" i="19"/>
  <c r="AC31" i="19"/>
  <c r="AI48" i="19"/>
  <c r="AG26" i="19" s="1"/>
  <c r="M974" i="19"/>
  <c r="N974" i="19"/>
  <c r="N1380" i="19"/>
  <c r="M1380" i="19"/>
  <c r="M1480" i="19"/>
  <c r="N1480" i="19"/>
  <c r="M1498" i="19"/>
  <c r="N1498" i="19"/>
  <c r="AH108" i="19"/>
  <c r="AJ10" i="19" s="1"/>
  <c r="AK10" i="19" s="1"/>
  <c r="M803" i="19"/>
  <c r="N803" i="19"/>
  <c r="N1473" i="19"/>
  <c r="M1473" i="19"/>
  <c r="M725" i="19"/>
  <c r="N725" i="19"/>
  <c r="N1137" i="19"/>
  <c r="M1137" i="19"/>
  <c r="N1134" i="19"/>
  <c r="M1134" i="19"/>
  <c r="N1304" i="19"/>
  <c r="M1304" i="19"/>
  <c r="M1348" i="19"/>
  <c r="N1348" i="19"/>
  <c r="N1479" i="19"/>
  <c r="M1479" i="19"/>
  <c r="M1465" i="19"/>
  <c r="N1465" i="19"/>
  <c r="M1495" i="19"/>
  <c r="N1495" i="19"/>
  <c r="N81" i="19"/>
  <c r="M81" i="19"/>
  <c r="Y112" i="19"/>
  <c r="M785" i="19"/>
  <c r="N785" i="19"/>
  <c r="M983" i="19"/>
  <c r="N983" i="19"/>
  <c r="M1471" i="19"/>
  <c r="N1471" i="19"/>
  <c r="N1012" i="19"/>
  <c r="M1012" i="19"/>
  <c r="N38" i="19"/>
  <c r="M38" i="19"/>
  <c r="AI62" i="19"/>
  <c r="AI22" i="19" s="1"/>
  <c r="M117" i="19"/>
  <c r="N117" i="19"/>
  <c r="AH138" i="19"/>
  <c r="N799" i="19"/>
  <c r="M799" i="19"/>
  <c r="M968" i="19"/>
  <c r="N968" i="19"/>
  <c r="M1061" i="19"/>
  <c r="N1061" i="19"/>
  <c r="M1037" i="19"/>
  <c r="N1037" i="19"/>
  <c r="N1152" i="19"/>
  <c r="M1152" i="19"/>
  <c r="M104" i="19"/>
  <c r="N104" i="19"/>
  <c r="M773" i="19"/>
  <c r="N773" i="19"/>
  <c r="N51" i="19"/>
  <c r="M51" i="19"/>
  <c r="AG112" i="19"/>
  <c r="M746" i="19"/>
  <c r="N746" i="19"/>
  <c r="M125" i="19"/>
  <c r="N125" i="19"/>
  <c r="M143" i="19"/>
  <c r="N143" i="19"/>
  <c r="N811" i="19"/>
  <c r="M811" i="19"/>
  <c r="N871" i="19"/>
  <c r="M871" i="19"/>
  <c r="N1173" i="19"/>
  <c r="M1173" i="19"/>
  <c r="N1015" i="19"/>
  <c r="M1015" i="19"/>
  <c r="N1232" i="19"/>
  <c r="M1232" i="19"/>
  <c r="M1308" i="19"/>
  <c r="N1308" i="19"/>
  <c r="M1390" i="19"/>
  <c r="N1390" i="19"/>
  <c r="M505" i="19"/>
  <c r="N505" i="19"/>
  <c r="M559" i="19"/>
  <c r="N559" i="19"/>
  <c r="N617" i="19"/>
  <c r="M617" i="19"/>
  <c r="N970" i="19"/>
  <c r="M970" i="19"/>
  <c r="N952" i="19"/>
  <c r="M952" i="19"/>
  <c r="M925" i="19"/>
  <c r="N925" i="19"/>
  <c r="M790" i="19"/>
  <c r="N790" i="19"/>
  <c r="N844" i="19"/>
  <c r="M844" i="19"/>
  <c r="N880" i="19"/>
  <c r="M880" i="19"/>
  <c r="M953" i="19"/>
  <c r="N953" i="19"/>
  <c r="N1054" i="19"/>
  <c r="M1054" i="19"/>
  <c r="N1130" i="19"/>
  <c r="M1130" i="19"/>
  <c r="N1259" i="19"/>
  <c r="M1259" i="19"/>
  <c r="N1340" i="19"/>
  <c r="M1340" i="19"/>
  <c r="N1274" i="19"/>
  <c r="M1274" i="19"/>
  <c r="M1354" i="19"/>
  <c r="N1354" i="19"/>
  <c r="N1235" i="19"/>
  <c r="M1235" i="19"/>
  <c r="N1319" i="19"/>
  <c r="M1319" i="19"/>
  <c r="N207" i="19"/>
  <c r="M207" i="19"/>
  <c r="N288" i="19"/>
  <c r="M288" i="19"/>
  <c r="N472" i="19"/>
  <c r="M472" i="19"/>
  <c r="N756" i="19"/>
  <c r="M756" i="19"/>
  <c r="N787" i="19"/>
  <c r="M787" i="19"/>
  <c r="N1126" i="19"/>
  <c r="M1126" i="19"/>
  <c r="N84" i="19"/>
  <c r="M84" i="19"/>
  <c r="M56" i="19"/>
  <c r="N56" i="19"/>
  <c r="S112" i="19"/>
  <c r="AH125" i="19"/>
  <c r="M41" i="19"/>
  <c r="N41" i="19"/>
  <c r="N243" i="19"/>
  <c r="M243" i="19"/>
  <c r="N324" i="19"/>
  <c r="M324" i="19"/>
  <c r="M686" i="19"/>
  <c r="N686" i="19"/>
  <c r="M820" i="19"/>
  <c r="N820" i="19"/>
  <c r="N562" i="19"/>
  <c r="M562" i="19"/>
  <c r="M698" i="19"/>
  <c r="N698" i="19"/>
  <c r="N744" i="19"/>
  <c r="M744" i="19"/>
  <c r="N877" i="19"/>
  <c r="M877" i="19"/>
  <c r="N997" i="19"/>
  <c r="M997" i="19"/>
  <c r="N1075" i="19"/>
  <c r="M1075" i="19"/>
  <c r="N1093" i="19"/>
  <c r="M1093" i="19"/>
  <c r="N1111" i="19"/>
  <c r="M1111" i="19"/>
  <c r="N1045" i="19"/>
  <c r="M1045" i="19"/>
  <c r="N1301" i="19"/>
  <c r="M1301" i="19"/>
  <c r="M1372" i="19"/>
  <c r="N1372" i="19"/>
  <c r="M1384" i="19"/>
  <c r="N1384" i="19"/>
  <c r="N1006" i="19"/>
  <c r="M1006" i="19"/>
  <c r="N1148" i="19"/>
  <c r="M1148" i="19"/>
  <c r="N1145" i="19"/>
  <c r="M1145" i="19"/>
  <c r="N1238" i="19"/>
  <c r="M1238" i="19"/>
  <c r="N1244" i="19"/>
  <c r="M1244" i="19"/>
  <c r="N1383" i="19"/>
  <c r="M1383" i="19"/>
  <c r="N982" i="19"/>
  <c r="M982" i="19"/>
  <c r="M928" i="19"/>
  <c r="N928" i="19"/>
  <c r="N1142" i="19"/>
  <c r="M1142" i="19"/>
  <c r="N1136" i="19"/>
  <c r="M1136" i="19"/>
  <c r="N1407" i="19"/>
  <c r="M1407" i="19"/>
  <c r="N54" i="19"/>
  <c r="M54" i="19"/>
  <c r="M22" i="19"/>
  <c r="N22" i="19"/>
  <c r="AC35" i="19"/>
  <c r="AD35" i="19" s="1"/>
  <c r="AH120" i="19"/>
  <c r="N252" i="19"/>
  <c r="M252" i="19"/>
  <c r="N333" i="19"/>
  <c r="M333" i="19"/>
  <c r="N641" i="19"/>
  <c r="M641" i="19"/>
  <c r="N964" i="19"/>
  <c r="M964" i="19"/>
  <c r="N976" i="19"/>
  <c r="M976" i="19"/>
  <c r="M922" i="19"/>
  <c r="N922" i="19"/>
  <c r="M796" i="19"/>
  <c r="N796" i="19"/>
  <c r="N1024" i="19"/>
  <c r="M1024" i="19"/>
  <c r="N1151" i="19"/>
  <c r="M1151" i="19"/>
  <c r="AI144" i="19"/>
  <c r="R168" i="19"/>
  <c r="Q21" i="19" s="1"/>
  <c r="R122" i="19"/>
  <c r="N91" i="19"/>
  <c r="M91" i="19"/>
  <c r="N517" i="19"/>
  <c r="M517" i="19"/>
  <c r="N544" i="19"/>
  <c r="M544" i="19"/>
  <c r="M460" i="19"/>
  <c r="N460" i="19"/>
  <c r="M514" i="19"/>
  <c r="N514" i="19"/>
  <c r="M568" i="19"/>
  <c r="N568" i="19"/>
  <c r="M702" i="19"/>
  <c r="N702" i="19"/>
  <c r="N829" i="19"/>
  <c r="M829" i="19"/>
  <c r="N883" i="19"/>
  <c r="M883" i="19"/>
  <c r="N874" i="19"/>
  <c r="M874" i="19"/>
  <c r="N1326" i="19"/>
  <c r="M1326" i="19"/>
  <c r="N1039" i="19"/>
  <c r="M1039" i="19"/>
  <c r="N1328" i="19"/>
  <c r="M1328" i="19"/>
  <c r="N1223" i="19"/>
  <c r="M1223" i="19"/>
  <c r="N1286" i="19"/>
  <c r="M1286" i="19"/>
  <c r="M1517" i="19"/>
  <c r="N1517" i="19"/>
  <c r="M1523" i="19"/>
  <c r="N1523" i="19"/>
  <c r="N1066" i="19"/>
  <c r="M1066" i="19"/>
  <c r="N1229" i="19"/>
  <c r="M1229" i="19"/>
  <c r="AC25" i="19"/>
  <c r="AI137" i="19"/>
  <c r="N1298" i="19"/>
  <c r="M1298" i="19"/>
  <c r="M1492" i="19"/>
  <c r="N1492" i="19"/>
  <c r="M12" i="19"/>
  <c r="N12" i="19"/>
  <c r="AC36" i="19"/>
  <c r="AH111" i="19"/>
  <c r="AJ13" i="19" s="1"/>
  <c r="AK13" i="19" s="1"/>
  <c r="M72" i="19"/>
  <c r="N72" i="19"/>
  <c r="AI118" i="19"/>
  <c r="N297" i="19"/>
  <c r="M297" i="19"/>
  <c r="M1520" i="19"/>
  <c r="N1520" i="19"/>
  <c r="M1278" i="19"/>
  <c r="N1278" i="19"/>
  <c r="AC34" i="19"/>
  <c r="AD34" i="19" s="1"/>
  <c r="N139" i="19"/>
  <c r="M139" i="19"/>
  <c r="N629" i="19"/>
  <c r="M629" i="19"/>
  <c r="M690" i="19"/>
  <c r="N690" i="19"/>
  <c r="N859" i="19"/>
  <c r="M859" i="19"/>
  <c r="N1105" i="19"/>
  <c r="M1105" i="19"/>
  <c r="M63" i="19"/>
  <c r="N63" i="19"/>
  <c r="AH155" i="19"/>
  <c r="M833" i="19"/>
  <c r="N833" i="19"/>
  <c r="M1043" i="19"/>
  <c r="N1043" i="19"/>
  <c r="M1019" i="19"/>
  <c r="N1019" i="19"/>
  <c r="N1213" i="19"/>
  <c r="M1213" i="19"/>
  <c r="M1462" i="19"/>
  <c r="N1462" i="19"/>
  <c r="N1518" i="19"/>
  <c r="M1518" i="19"/>
  <c r="M743" i="19"/>
  <c r="N743" i="19"/>
  <c r="AI83" i="19"/>
  <c r="AK25" i="19" s="1"/>
  <c r="AC30" i="19"/>
  <c r="AD30" i="19" s="1"/>
  <c r="N553" i="19"/>
  <c r="M553" i="19"/>
  <c r="N1386" i="19"/>
  <c r="M1386" i="19"/>
  <c r="AC24" i="19"/>
  <c r="AD24" i="19" s="1"/>
  <c r="M163" i="19"/>
  <c r="N163" i="19"/>
  <c r="M998" i="19"/>
  <c r="N998" i="19"/>
  <c r="M791" i="19"/>
  <c r="N791" i="19"/>
  <c r="N1488" i="19"/>
  <c r="M1488" i="19"/>
  <c r="N1524" i="19"/>
  <c r="M1524" i="19"/>
  <c r="N150" i="19"/>
  <c r="M150" i="19"/>
  <c r="AI145" i="19"/>
  <c r="N1292" i="19"/>
  <c r="M1292" i="19"/>
  <c r="N463" i="19"/>
  <c r="M463" i="19"/>
  <c r="M919" i="19"/>
  <c r="N919" i="19"/>
  <c r="N1139" i="19"/>
  <c r="M1139" i="19"/>
  <c r="N1256" i="19"/>
  <c r="M1256" i="19"/>
  <c r="N114" i="19"/>
  <c r="M114" i="19"/>
  <c r="N508" i="19"/>
  <c r="M508" i="19"/>
  <c r="M636" i="19"/>
  <c r="N636" i="19"/>
  <c r="M1510" i="19"/>
  <c r="N1510" i="19"/>
  <c r="N1521" i="19"/>
  <c r="M1521" i="19"/>
  <c r="M108" i="19"/>
  <c r="N108" i="19"/>
  <c r="AH136" i="19"/>
  <c r="AC32" i="19"/>
  <c r="AD32" i="19" s="1"/>
  <c r="M119" i="19"/>
  <c r="N119" i="19"/>
  <c r="M719" i="19"/>
  <c r="N719" i="19"/>
  <c r="M992" i="19"/>
  <c r="N992" i="19"/>
  <c r="M761" i="19"/>
  <c r="N761" i="19"/>
  <c r="N1143" i="19"/>
  <c r="M1143" i="19"/>
  <c r="N1494" i="19"/>
  <c r="M1494" i="19"/>
  <c r="N1470" i="19"/>
  <c r="M1470" i="19"/>
  <c r="M1468" i="19"/>
  <c r="N1468" i="19"/>
  <c r="M1486" i="19"/>
  <c r="N1486" i="19"/>
  <c r="M1504" i="19"/>
  <c r="N1504" i="19"/>
  <c r="N1527" i="19"/>
  <c r="M1527" i="19"/>
  <c r="M695" i="19"/>
  <c r="N695" i="19"/>
  <c r="M779" i="19"/>
  <c r="N779" i="19"/>
  <c r="M977" i="19"/>
  <c r="N977" i="19"/>
  <c r="N1316" i="19"/>
  <c r="M1316" i="19"/>
  <c r="N1491" i="19"/>
  <c r="M1491" i="19"/>
  <c r="AA112" i="19"/>
  <c r="AC22" i="19"/>
  <c r="AD22" i="19" s="1"/>
  <c r="N607" i="19"/>
  <c r="M607" i="19"/>
  <c r="M624" i="19"/>
  <c r="N624" i="19"/>
  <c r="M995" i="19"/>
  <c r="N995" i="19"/>
  <c r="N1310" i="19"/>
  <c r="M1310" i="19"/>
  <c r="AI127" i="19"/>
  <c r="M90" i="19"/>
  <c r="N90" i="19"/>
  <c r="M618" i="19"/>
  <c r="N618" i="19"/>
  <c r="M770" i="19"/>
  <c r="N770" i="19"/>
  <c r="M839" i="19"/>
  <c r="N839" i="19"/>
  <c r="N1131" i="19"/>
  <c r="M1131" i="19"/>
  <c r="N1329" i="19"/>
  <c r="M1329" i="19"/>
  <c r="N1533" i="19"/>
  <c r="M1533" i="19"/>
  <c r="N1207" i="19"/>
  <c r="M1207" i="19"/>
  <c r="M1366" i="19"/>
  <c r="N1366" i="19"/>
  <c r="M1477" i="19"/>
  <c r="N1477" i="19"/>
  <c r="M1501" i="19"/>
  <c r="N1501" i="19"/>
  <c r="AC23" i="19"/>
  <c r="M809" i="19"/>
  <c r="N809" i="19"/>
  <c r="AI126" i="19"/>
  <c r="AI120" i="19"/>
  <c r="R171" i="19"/>
  <c r="R149" i="19"/>
  <c r="R164" i="19" s="1"/>
  <c r="X21" i="19" s="1"/>
  <c r="AI81" i="19"/>
  <c r="AK23" i="19" s="1"/>
  <c r="N175" i="19"/>
  <c r="M175" i="19"/>
  <c r="M642" i="19"/>
  <c r="N642" i="19"/>
  <c r="N135" i="19"/>
  <c r="M135" i="19"/>
  <c r="M737" i="19"/>
  <c r="N737" i="19"/>
  <c r="M815" i="19"/>
  <c r="N815" i="19"/>
  <c r="M1001" i="19"/>
  <c r="N1001" i="19"/>
  <c r="N1344" i="19"/>
  <c r="M1344" i="19"/>
  <c r="N1461" i="19"/>
  <c r="M1461" i="19"/>
  <c r="M1489" i="19"/>
  <c r="N1489" i="19"/>
  <c r="AH144" i="19"/>
  <c r="AH116" i="19"/>
  <c r="N1000" i="19"/>
  <c r="M1000" i="19"/>
  <c r="M937" i="19"/>
  <c r="N937" i="19"/>
  <c r="N1179" i="19"/>
  <c r="M1179" i="19"/>
  <c r="N1253" i="19"/>
  <c r="M1253" i="19"/>
  <c r="AB112" i="19"/>
  <c r="AI153" i="19"/>
  <c r="AC29" i="19"/>
  <c r="AD29" i="19" s="1"/>
  <c r="N696" i="19"/>
  <c r="M696" i="19"/>
  <c r="N589" i="19"/>
  <c r="M589" i="19"/>
  <c r="M986" i="19"/>
  <c r="N986" i="19"/>
  <c r="M707" i="19"/>
  <c r="N707" i="19"/>
  <c r="M827" i="19"/>
  <c r="N827" i="19"/>
  <c r="N1128" i="19"/>
  <c r="M1128" i="19"/>
  <c r="N1482" i="19"/>
  <c r="M1482" i="19"/>
  <c r="N1530" i="19"/>
  <c r="M1530" i="19"/>
  <c r="N730" i="19"/>
  <c r="M730" i="19"/>
  <c r="N1398" i="19"/>
  <c r="M1398" i="19"/>
  <c r="AD25" i="19" l="1"/>
  <c r="AD36" i="19"/>
  <c r="AD27" i="19"/>
  <c r="AD31" i="19"/>
  <c r="AH37" i="19"/>
  <c r="K82" i="1" s="1"/>
  <c r="AJ21" i="19"/>
  <c r="AI23" i="19"/>
  <c r="V37" i="19"/>
  <c r="AD28" i="19"/>
  <c r="I18" i="1"/>
  <c r="H78" i="1"/>
  <c r="AD23" i="19"/>
  <c r="X37" i="19"/>
  <c r="AD33" i="19"/>
  <c r="AH36" i="19"/>
  <c r="K81" i="1" s="1"/>
  <c r="AD26" i="19"/>
  <c r="AH35" i="19"/>
  <c r="K80" i="1" s="1"/>
  <c r="Z37" i="19"/>
  <c r="AI53" i="19"/>
  <c r="AH22" i="19" s="1"/>
  <c r="AI72" i="19"/>
  <c r="AJ23" i="19" s="1"/>
  <c r="AI61" i="19"/>
  <c r="AI21" i="19" s="1"/>
  <c r="AI80" i="19"/>
  <c r="AK22" i="19" s="1"/>
  <c r="AI75" i="19"/>
  <c r="AJ26" i="19" s="1"/>
  <c r="AI79" i="19"/>
  <c r="AK21" i="19" s="1"/>
  <c r="AH112" i="19"/>
  <c r="AJ8" i="19"/>
  <c r="AI47" i="19"/>
  <c r="AG25" i="19" s="1"/>
  <c r="AI71" i="19"/>
  <c r="AJ22" i="19" s="1"/>
  <c r="S37" i="19"/>
  <c r="T37" i="19" s="1"/>
  <c r="AI73" i="19"/>
  <c r="AJ24" i="19" s="1"/>
  <c r="AI54" i="19"/>
  <c r="AH23" i="19" s="1"/>
  <c r="AI52" i="19"/>
  <c r="AH21" i="19" s="1"/>
  <c r="AI74" i="19"/>
  <c r="AJ25" i="19" s="1"/>
  <c r="AX16" i="19"/>
  <c r="AW17" i="19"/>
  <c r="AX17" i="19" s="1"/>
  <c r="AI45" i="19"/>
  <c r="AG23" i="19" s="1"/>
  <c r="AI64" i="19"/>
  <c r="Q37" i="19"/>
  <c r="R37" i="19" s="1"/>
  <c r="AC21" i="19"/>
  <c r="AC37" i="19" s="1"/>
  <c r="AI57" i="19"/>
  <c r="AL24" i="19" l="1"/>
  <c r="AL26" i="19"/>
  <c r="AI24" i="19"/>
  <c r="AL23" i="19"/>
  <c r="AH26" i="19"/>
  <c r="AL21" i="19"/>
  <c r="AD37" i="19"/>
  <c r="J18" i="1" s="1"/>
  <c r="AH34" i="19"/>
  <c r="K79" i="1" s="1"/>
  <c r="AL25" i="19"/>
  <c r="AK8" i="19"/>
  <c r="AK14" i="19" s="1"/>
  <c r="AJ14" i="19"/>
  <c r="AL22" i="19"/>
  <c r="AD21" i="19"/>
  <c r="I36" i="1" l="1"/>
  <c r="D65" i="1"/>
  <c r="E65" i="1" s="1"/>
  <c r="H66" i="1"/>
  <c r="D66" i="1"/>
  <c r="E66" i="1" s="1"/>
  <c r="I67" i="1"/>
  <c r="H15" i="1"/>
  <c r="I45" i="1"/>
  <c r="I47" i="1"/>
  <c r="I48" i="1"/>
  <c r="I49" i="1"/>
  <c r="I50" i="1"/>
  <c r="H50" i="1" s="1"/>
  <c r="I51" i="1"/>
  <c r="I46" i="1"/>
  <c r="I37" i="1"/>
  <c r="I44" i="1"/>
  <c r="H36" i="1"/>
  <c r="K24" i="1"/>
  <c r="P10" i="1"/>
  <c r="P11" i="1" s="1"/>
  <c r="Q10" i="1"/>
  <c r="Q11" i="1"/>
  <c r="R10" i="1"/>
  <c r="R11" i="1" s="1"/>
  <c r="S10" i="1"/>
  <c r="T10" i="1"/>
  <c r="T11" i="1" s="1"/>
  <c r="U10" i="1"/>
  <c r="U11" i="1" s="1"/>
  <c r="V10" i="1"/>
  <c r="W10" i="1"/>
  <c r="W11" i="1" s="1"/>
  <c r="X10" i="1"/>
  <c r="X11" i="1" s="1"/>
  <c r="Y10" i="1"/>
  <c r="Y11" i="1" s="1"/>
  <c r="Z10" i="1"/>
  <c r="Z11" i="1" s="1"/>
  <c r="AA10" i="1"/>
  <c r="AA11" i="1" s="1"/>
  <c r="AB10" i="1"/>
  <c r="AB11" i="1" s="1"/>
  <c r="AC10" i="1"/>
  <c r="AC11" i="1" s="1"/>
  <c r="AD10" i="1"/>
  <c r="AD11" i="1" s="1"/>
  <c r="AE10" i="1"/>
  <c r="AE11" i="1" s="1"/>
  <c r="AF10" i="1"/>
  <c r="AF11" i="1" s="1"/>
  <c r="AG10" i="1"/>
  <c r="AG11" i="1" s="1"/>
  <c r="AH10" i="1"/>
  <c r="AH11" i="1" s="1"/>
  <c r="AI10" i="1"/>
  <c r="AI11" i="1" s="1"/>
  <c r="AJ10" i="1"/>
  <c r="AJ11" i="1" s="1"/>
  <c r="AK10" i="1"/>
  <c r="AK11" i="1" s="1"/>
  <c r="AL10" i="1"/>
  <c r="AL11" i="1" s="1"/>
  <c r="AM10" i="1"/>
  <c r="AM11" i="1" s="1"/>
  <c r="AN10" i="1"/>
  <c r="AN11" i="1" s="1"/>
  <c r="AO10" i="1"/>
  <c r="AO11" i="1" s="1"/>
  <c r="AP10" i="1"/>
  <c r="AP11" i="1" s="1"/>
  <c r="AQ10" i="1"/>
  <c r="AQ11" i="1" s="1"/>
  <c r="AR10" i="1"/>
  <c r="AR11" i="1" s="1"/>
  <c r="AS10" i="1"/>
  <c r="AS11" i="1" s="1"/>
  <c r="AT10" i="1"/>
  <c r="AU10" i="1"/>
  <c r="AU11" i="1" s="1"/>
  <c r="S11" i="1"/>
  <c r="V11" i="1"/>
  <c r="AT11" i="1"/>
  <c r="K23" i="1"/>
  <c r="K29" i="1"/>
  <c r="K28" i="1"/>
  <c r="K30" i="1"/>
  <c r="E71" i="1"/>
  <c r="H70" i="1"/>
  <c r="J70" i="1" s="1"/>
  <c r="H71" i="1"/>
  <c r="J71" i="1" s="1"/>
  <c r="D47" i="1"/>
  <c r="E47" i="1" s="1"/>
  <c r="J15" i="1"/>
  <c r="H41" i="1" s="1"/>
  <c r="O8" i="1"/>
  <c r="P8" i="1" s="1"/>
  <c r="X42" i="16"/>
  <c r="X21" i="16"/>
  <c r="X39" i="16"/>
  <c r="W38" i="16"/>
  <c r="W37" i="16"/>
  <c r="X36" i="16"/>
  <c r="C30" i="16"/>
  <c r="C31" i="16"/>
  <c r="X22" i="16"/>
  <c r="W22" i="16"/>
  <c r="W21" i="16"/>
  <c r="K17" i="16"/>
  <c r="J17" i="16"/>
  <c r="J15" i="16"/>
  <c r="K16" i="16"/>
  <c r="J16" i="16"/>
  <c r="J18" i="16"/>
  <c r="G10" i="16"/>
  <c r="X25" i="16"/>
  <c r="K15" i="16"/>
  <c r="B34" i="13"/>
  <c r="K41" i="13"/>
  <c r="C42" i="13"/>
  <c r="D42" i="13"/>
  <c r="B21" i="13"/>
  <c r="K27" i="13"/>
  <c r="C28" i="13"/>
  <c r="D28" i="13"/>
  <c r="K39" i="13"/>
  <c r="K37" i="13"/>
  <c r="C39" i="13"/>
  <c r="D39" i="13"/>
  <c r="K35" i="13"/>
  <c r="C37" i="13"/>
  <c r="D37" i="13"/>
  <c r="D34" i="13"/>
  <c r="K42" i="13"/>
  <c r="K23" i="13"/>
  <c r="K26" i="13"/>
  <c r="G18" i="13"/>
  <c r="G17" i="13"/>
  <c r="G16" i="13"/>
  <c r="G15" i="13"/>
  <c r="G14" i="13"/>
  <c r="G13" i="13"/>
  <c r="D21" i="13"/>
  <c r="K29" i="13"/>
  <c r="K36" i="13"/>
  <c r="K38" i="13"/>
  <c r="C40" i="13"/>
  <c r="D40" i="13"/>
  <c r="K40" i="13"/>
  <c r="C41" i="13"/>
  <c r="D41" i="13"/>
  <c r="K24" i="13"/>
  <c r="C26" i="13"/>
  <c r="D26" i="13"/>
  <c r="K22" i="13"/>
  <c r="C25" i="13"/>
  <c r="D25" i="13"/>
  <c r="K42" i="11"/>
  <c r="K22" i="11"/>
  <c r="K29" i="11"/>
  <c r="K28" i="11"/>
  <c r="C29" i="11"/>
  <c r="D29" i="11"/>
  <c r="G18" i="11"/>
  <c r="G17" i="11"/>
  <c r="G16" i="11"/>
  <c r="G15" i="11"/>
  <c r="G14" i="11"/>
  <c r="G13" i="11"/>
  <c r="K26" i="11"/>
  <c r="K23" i="11"/>
  <c r="K27" i="11"/>
  <c r="C28" i="11"/>
  <c r="D28" i="11"/>
  <c r="K24" i="11"/>
  <c r="C26" i="11"/>
  <c r="D26" i="11"/>
  <c r="F26" i="11"/>
  <c r="K35" i="11"/>
  <c r="D21" i="11"/>
  <c r="K25" i="11"/>
  <c r="K38" i="11"/>
  <c r="G26" i="11"/>
  <c r="C27" i="11"/>
  <c r="D27" i="11"/>
  <c r="B34" i="9"/>
  <c r="K40" i="9"/>
  <c r="C41" i="9"/>
  <c r="D41" i="9"/>
  <c r="B21" i="9"/>
  <c r="K23" i="9"/>
  <c r="G18" i="9"/>
  <c r="G17" i="9"/>
  <c r="G16" i="9"/>
  <c r="G15" i="9"/>
  <c r="G14" i="9"/>
  <c r="G13" i="9"/>
  <c r="B34" i="7"/>
  <c r="K40" i="7"/>
  <c r="C41" i="7"/>
  <c r="D41" i="7"/>
  <c r="B21" i="7"/>
  <c r="K29" i="7"/>
  <c r="G18" i="7"/>
  <c r="G17" i="7"/>
  <c r="G16" i="7"/>
  <c r="G15" i="7"/>
  <c r="G14" i="7"/>
  <c r="G13" i="7"/>
  <c r="K22" i="9"/>
  <c r="C24" i="9"/>
  <c r="D24" i="9"/>
  <c r="K27" i="7"/>
  <c r="C28" i="7"/>
  <c r="D28" i="7"/>
  <c r="K25" i="7"/>
  <c r="C27" i="7"/>
  <c r="D27" i="7"/>
  <c r="D21" i="7"/>
  <c r="K22" i="7"/>
  <c r="C25" i="7"/>
  <c r="D25" i="7"/>
  <c r="K26" i="7"/>
  <c r="K24" i="7"/>
  <c r="C26" i="7"/>
  <c r="D26" i="7"/>
  <c r="K42" i="7"/>
  <c r="K38" i="7"/>
  <c r="C40" i="7"/>
  <c r="D40" i="7"/>
  <c r="K36" i="7"/>
  <c r="K41" i="7"/>
  <c r="C42" i="7"/>
  <c r="D42" i="7"/>
  <c r="D34" i="7"/>
  <c r="K35" i="7"/>
  <c r="C38" i="7"/>
  <c r="D38" i="7"/>
  <c r="K37" i="7"/>
  <c r="C39" i="7"/>
  <c r="D39" i="7"/>
  <c r="C37" i="11"/>
  <c r="D37" i="11"/>
  <c r="E37" i="11"/>
  <c r="K41" i="11"/>
  <c r="C42" i="11"/>
  <c r="D42" i="11"/>
  <c r="G42" i="11"/>
  <c r="K37" i="11"/>
  <c r="C39" i="11"/>
  <c r="D39" i="11"/>
  <c r="K36" i="11"/>
  <c r="K40" i="11"/>
  <c r="C41" i="11"/>
  <c r="D41" i="11"/>
  <c r="E41" i="11"/>
  <c r="K39" i="11"/>
  <c r="C40" i="11"/>
  <c r="D40" i="11"/>
  <c r="F40" i="11"/>
  <c r="D34" i="11"/>
  <c r="D34" i="1"/>
  <c r="D35" i="1"/>
  <c r="E35" i="1" s="1"/>
  <c r="E40" i="11"/>
  <c r="G40" i="11"/>
  <c r="G39" i="11"/>
  <c r="G41" i="11"/>
  <c r="F41" i="11"/>
  <c r="G37" i="11"/>
  <c r="F37" i="11"/>
  <c r="F42" i="11"/>
  <c r="E42" i="11"/>
  <c r="K20" i="1"/>
  <c r="C10" i="16"/>
  <c r="G9" i="16"/>
  <c r="D67" i="1"/>
  <c r="E67" i="1" s="1"/>
  <c r="E27" i="7"/>
  <c r="F27" i="7"/>
  <c r="G26" i="7"/>
  <c r="F26" i="7"/>
  <c r="K37" i="9"/>
  <c r="C39" i="9"/>
  <c r="D39" i="9"/>
  <c r="K29" i="9"/>
  <c r="K24" i="9"/>
  <c r="C26" i="9"/>
  <c r="D26" i="9"/>
  <c r="C25" i="11"/>
  <c r="D25" i="11"/>
  <c r="C38" i="13"/>
  <c r="D38" i="13"/>
  <c r="K23" i="7"/>
  <c r="D21" i="9"/>
  <c r="K25" i="9"/>
  <c r="C27" i="9"/>
  <c r="D27" i="9"/>
  <c r="F27" i="9"/>
  <c r="W39" i="16"/>
  <c r="W31" i="16"/>
  <c r="X31" i="16"/>
  <c r="C25" i="9"/>
  <c r="D25" i="9"/>
  <c r="K28" i="7"/>
  <c r="C29" i="7"/>
  <c r="D29" i="7"/>
  <c r="K27" i="9"/>
  <c r="C28" i="9"/>
  <c r="D28" i="9"/>
  <c r="K28" i="13"/>
  <c r="C29" i="13"/>
  <c r="D29" i="13"/>
  <c r="F29" i="13"/>
  <c r="W25" i="16"/>
  <c r="W27" i="16"/>
  <c r="W30" i="16"/>
  <c r="X30" i="16"/>
  <c r="G11" i="16"/>
  <c r="C22" i="16"/>
  <c r="F39" i="11"/>
  <c r="E39" i="11"/>
  <c r="F42" i="7"/>
  <c r="G42" i="7"/>
  <c r="E42" i="7"/>
  <c r="F24" i="9"/>
  <c r="F30" i="9"/>
  <c r="E24" i="9"/>
  <c r="E30" i="9"/>
  <c r="D30" i="9"/>
  <c r="G24" i="9"/>
  <c r="G30" i="9"/>
  <c r="F28" i="11"/>
  <c r="E28" i="11"/>
  <c r="G28" i="11"/>
  <c r="F25" i="13"/>
  <c r="G25" i="13"/>
  <c r="E25" i="13"/>
  <c r="K18" i="16"/>
  <c r="J10" i="16"/>
  <c r="K10" i="16"/>
  <c r="F28" i="7"/>
  <c r="E28" i="7"/>
  <c r="G28" i="7"/>
  <c r="E41" i="9"/>
  <c r="G41" i="9"/>
  <c r="F41" i="9"/>
  <c r="C38" i="11"/>
  <c r="D38" i="11"/>
  <c r="E26" i="13"/>
  <c r="G26" i="13"/>
  <c r="F26" i="13"/>
  <c r="E37" i="13"/>
  <c r="G37" i="13"/>
  <c r="F37" i="13"/>
  <c r="F25" i="9"/>
  <c r="E25" i="9"/>
  <c r="G25" i="9"/>
  <c r="G40" i="7"/>
  <c r="F40" i="7"/>
  <c r="E40" i="7"/>
  <c r="F28" i="9"/>
  <c r="E28" i="9"/>
  <c r="G28" i="9"/>
  <c r="F27" i="11"/>
  <c r="E27" i="11"/>
  <c r="G27" i="11"/>
  <c r="F41" i="13"/>
  <c r="E41" i="13"/>
  <c r="G41" i="13"/>
  <c r="G39" i="13"/>
  <c r="F39" i="13"/>
  <c r="E39" i="13"/>
  <c r="F39" i="7"/>
  <c r="E39" i="7"/>
  <c r="G39" i="7"/>
  <c r="F25" i="7"/>
  <c r="G25" i="7"/>
  <c r="E25" i="7"/>
  <c r="F39" i="9"/>
  <c r="E39" i="9"/>
  <c r="G39" i="9"/>
  <c r="F29" i="11"/>
  <c r="E29" i="11"/>
  <c r="G29" i="11"/>
  <c r="F40" i="13"/>
  <c r="E40" i="13"/>
  <c r="G40" i="13"/>
  <c r="F29" i="7"/>
  <c r="E29" i="7"/>
  <c r="G29" i="7"/>
  <c r="G38" i="7"/>
  <c r="E38" i="7"/>
  <c r="F38" i="7"/>
  <c r="F26" i="9"/>
  <c r="E26" i="9"/>
  <c r="G26" i="9"/>
  <c r="F25" i="11"/>
  <c r="E25" i="11"/>
  <c r="G25" i="11"/>
  <c r="E38" i="13"/>
  <c r="G38" i="13"/>
  <c r="F38" i="13"/>
  <c r="G28" i="13"/>
  <c r="F28" i="13"/>
  <c r="E28" i="13"/>
  <c r="F41" i="7"/>
  <c r="E41" i="7"/>
  <c r="G41" i="7"/>
  <c r="G42" i="13"/>
  <c r="F42" i="13"/>
  <c r="E42" i="13"/>
  <c r="C37" i="7"/>
  <c r="D37" i="7"/>
  <c r="E26" i="7"/>
  <c r="K42" i="9"/>
  <c r="K39" i="9"/>
  <c r="C24" i="11"/>
  <c r="D24" i="11"/>
  <c r="O9" i="1"/>
  <c r="D34" i="9"/>
  <c r="K38" i="9"/>
  <c r="C40" i="9"/>
  <c r="D40" i="9"/>
  <c r="E26" i="11"/>
  <c r="C24" i="13"/>
  <c r="D24" i="13"/>
  <c r="C24" i="7"/>
  <c r="D24" i="7"/>
  <c r="D30" i="7"/>
  <c r="G27" i="7"/>
  <c r="K39" i="7"/>
  <c r="K26" i="9"/>
  <c r="K28" i="9"/>
  <c r="C29" i="9"/>
  <c r="D29" i="9"/>
  <c r="K41" i="9"/>
  <c r="C42" i="9"/>
  <c r="D42" i="9"/>
  <c r="K35" i="9"/>
  <c r="K36" i="9"/>
  <c r="K25" i="13"/>
  <c r="C27" i="13"/>
  <c r="D27" i="13"/>
  <c r="E29" i="13"/>
  <c r="W32" i="16"/>
  <c r="X32" i="16"/>
  <c r="G27" i="9"/>
  <c r="W33" i="16"/>
  <c r="X33" i="16"/>
  <c r="G29" i="13"/>
  <c r="E27" i="9"/>
  <c r="G24" i="7"/>
  <c r="G30" i="7"/>
  <c r="F24" i="7"/>
  <c r="F30" i="7"/>
  <c r="E24" i="7"/>
  <c r="E30" i="7"/>
  <c r="F37" i="7"/>
  <c r="F43" i="7"/>
  <c r="E37" i="7"/>
  <c r="E43" i="7"/>
  <c r="D43" i="7"/>
  <c r="G37" i="7"/>
  <c r="G43" i="7"/>
  <c r="E29" i="9"/>
  <c r="G29" i="9"/>
  <c r="F29" i="9"/>
  <c r="C23" i="16"/>
  <c r="G13" i="16"/>
  <c r="J9" i="16"/>
  <c r="D30" i="13"/>
  <c r="F24" i="13"/>
  <c r="F30" i="13"/>
  <c r="E24" i="13"/>
  <c r="E30" i="13"/>
  <c r="G24" i="13"/>
  <c r="G30" i="13"/>
  <c r="D30" i="11"/>
  <c r="E24" i="11"/>
  <c r="E30" i="11"/>
  <c r="F24" i="11"/>
  <c r="F30" i="11"/>
  <c r="G24" i="11"/>
  <c r="G30" i="11"/>
  <c r="C38" i="9"/>
  <c r="D38" i="9"/>
  <c r="C37" i="9"/>
  <c r="D37" i="9"/>
  <c r="G38" i="11"/>
  <c r="F38" i="11"/>
  <c r="E38" i="11"/>
  <c r="F27" i="13"/>
  <c r="E27" i="13"/>
  <c r="G27" i="13"/>
  <c r="F42" i="9"/>
  <c r="E42" i="9"/>
  <c r="G42" i="9"/>
  <c r="F40" i="9"/>
  <c r="E40" i="9"/>
  <c r="G40" i="9"/>
  <c r="G38" i="9"/>
  <c r="E38" i="9"/>
  <c r="F38" i="9"/>
  <c r="J11" i="16"/>
  <c r="K11" i="16"/>
  <c r="J12" i="16"/>
  <c r="K12" i="16"/>
  <c r="K9" i="16"/>
  <c r="F37" i="9"/>
  <c r="F43" i="9"/>
  <c r="E37" i="9"/>
  <c r="E43" i="9"/>
  <c r="D43" i="9"/>
  <c r="G37" i="9"/>
  <c r="G43" i="9"/>
  <c r="E34" i="1" l="1"/>
  <c r="D69" i="1"/>
  <c r="D78" i="1" s="1"/>
  <c r="H39" i="1"/>
  <c r="K25" i="1"/>
  <c r="O10" i="1" s="1"/>
  <c r="O11" i="1" s="1"/>
  <c r="K31" i="1"/>
  <c r="O12" i="1" s="1"/>
  <c r="H49" i="1"/>
  <c r="H42" i="1"/>
  <c r="J67" i="1"/>
  <c r="J66" i="1"/>
  <c r="O13" i="1"/>
  <c r="P12" i="1"/>
  <c r="H47" i="1"/>
  <c r="H44" i="1"/>
  <c r="O14" i="1"/>
  <c r="P9" i="1"/>
  <c r="Q8" i="1"/>
  <c r="H45" i="1"/>
  <c r="O15" i="1" s="1"/>
  <c r="P15" i="1" s="1"/>
  <c r="Q15" i="1" s="1"/>
  <c r="R15" i="1" s="1"/>
  <c r="S15" i="1" s="1"/>
  <c r="T15" i="1" s="1"/>
  <c r="U15" i="1" s="1"/>
  <c r="V15" i="1" s="1"/>
  <c r="W15" i="1" s="1"/>
  <c r="X15" i="1" s="1"/>
  <c r="Y15" i="1" s="1"/>
  <c r="Z15" i="1" s="1"/>
  <c r="AA15" i="1" s="1"/>
  <c r="AB15" i="1" s="1"/>
  <c r="AC15" i="1" s="1"/>
  <c r="AD15" i="1" s="1"/>
  <c r="AE15" i="1" s="1"/>
  <c r="AF15" i="1" s="1"/>
  <c r="AG15" i="1" s="1"/>
  <c r="AH15" i="1" s="1"/>
  <c r="AI15" i="1" s="1"/>
  <c r="AJ15" i="1" s="1"/>
  <c r="AK15" i="1" s="1"/>
  <c r="AL15" i="1" s="1"/>
  <c r="AM15" i="1" s="1"/>
  <c r="AN15" i="1" s="1"/>
  <c r="AO15" i="1" s="1"/>
  <c r="AP15" i="1" s="1"/>
  <c r="AQ15" i="1" s="1"/>
  <c r="AR15" i="1" s="1"/>
  <c r="AS15" i="1" s="1"/>
  <c r="AT15" i="1" s="1"/>
  <c r="AU15" i="1" s="1"/>
  <c r="H48" i="1"/>
  <c r="H20" i="1"/>
  <c r="D53" i="1"/>
  <c r="H51" i="1"/>
  <c r="D90" i="1"/>
  <c r="H37" i="1"/>
  <c r="H46" i="1"/>
  <c r="D37" i="1" l="1"/>
  <c r="E37" i="1" s="1"/>
  <c r="H52" i="1"/>
  <c r="O16" i="1" s="1"/>
  <c r="O17" i="1" s="1"/>
  <c r="J58" i="1" s="1"/>
  <c r="Q12" i="1"/>
  <c r="P13" i="1"/>
  <c r="P14" i="1" s="1"/>
  <c r="R8" i="1"/>
  <c r="Q9" i="1"/>
  <c r="I20" i="1"/>
  <c r="P16" i="1"/>
  <c r="J56" i="1"/>
  <c r="P17" i="1" l="1"/>
  <c r="J57" i="1"/>
  <c r="O19" i="1" s="1"/>
  <c r="P19" i="1" s="1"/>
  <c r="Q19" i="1" s="1"/>
  <c r="R19" i="1" s="1"/>
  <c r="S19" i="1" s="1"/>
  <c r="T19" i="1" s="1"/>
  <c r="U19" i="1" s="1"/>
  <c r="V19" i="1" s="1"/>
  <c r="W19" i="1" s="1"/>
  <c r="X19" i="1" s="1"/>
  <c r="Y19" i="1" s="1"/>
  <c r="Z19" i="1" s="1"/>
  <c r="AA19" i="1" s="1"/>
  <c r="AB19" i="1" s="1"/>
  <c r="AC19" i="1" s="1"/>
  <c r="AD19" i="1" s="1"/>
  <c r="AE19" i="1" s="1"/>
  <c r="AF19" i="1" s="1"/>
  <c r="AG19" i="1" s="1"/>
  <c r="AH19" i="1" s="1"/>
  <c r="AI19" i="1" s="1"/>
  <c r="AJ19" i="1" s="1"/>
  <c r="AK19" i="1" s="1"/>
  <c r="AL19" i="1" s="1"/>
  <c r="AM19" i="1" s="1"/>
  <c r="AN19" i="1" s="1"/>
  <c r="AO19" i="1" s="1"/>
  <c r="AP19" i="1" s="1"/>
  <c r="AQ19" i="1" s="1"/>
  <c r="AR19" i="1" s="1"/>
  <c r="AS19" i="1" s="1"/>
  <c r="AT19" i="1" s="1"/>
  <c r="AU19" i="1" s="1"/>
  <c r="J55" i="1"/>
  <c r="Q13" i="1"/>
  <c r="Q14" i="1" s="1"/>
  <c r="R12" i="1"/>
  <c r="S8" i="1"/>
  <c r="R9" i="1"/>
  <c r="D52" i="1"/>
  <c r="J61" i="1"/>
  <c r="Q16" i="1"/>
  <c r="Q17" i="1" l="1"/>
  <c r="S12" i="1"/>
  <c r="R13" i="1"/>
  <c r="R14" i="1" s="1"/>
  <c r="T8" i="1"/>
  <c r="S9" i="1"/>
  <c r="J20" i="1"/>
  <c r="C9" i="16"/>
  <c r="D75" i="1"/>
  <c r="R16" i="1"/>
  <c r="P18" i="1"/>
  <c r="O20" i="1"/>
  <c r="T12" i="1" l="1"/>
  <c r="S13" i="1"/>
  <c r="S14" i="1" s="1"/>
  <c r="R17" i="1"/>
  <c r="T9" i="1"/>
  <c r="U8" i="1"/>
  <c r="D36" i="1"/>
  <c r="E36" i="1" s="1"/>
  <c r="D39" i="1"/>
  <c r="E39" i="1" s="1"/>
  <c r="S16" i="1"/>
  <c r="S17" i="1" s="1"/>
  <c r="D33" i="1"/>
  <c r="E33" i="1" s="1"/>
  <c r="Q18" i="1"/>
  <c r="P20" i="1"/>
  <c r="T13" i="1" l="1"/>
  <c r="T14" i="1" s="1"/>
  <c r="U12" i="1"/>
  <c r="U9" i="1"/>
  <c r="V8" i="1"/>
  <c r="T16" i="1"/>
  <c r="R18" i="1"/>
  <c r="Q20" i="1"/>
  <c r="T17" i="1" l="1"/>
  <c r="V12" i="1"/>
  <c r="U13" i="1"/>
  <c r="U14" i="1" s="1"/>
  <c r="W8" i="1"/>
  <c r="V9" i="1"/>
  <c r="U16" i="1"/>
  <c r="U17" i="1" s="1"/>
  <c r="S18" i="1"/>
  <c r="R20" i="1"/>
  <c r="W12" i="1" l="1"/>
  <c r="V13" i="1"/>
  <c r="V14" i="1" s="1"/>
  <c r="X8" i="1"/>
  <c r="W9" i="1"/>
  <c r="V16" i="1"/>
  <c r="V17" i="1" s="1"/>
  <c r="T18" i="1"/>
  <c r="S20" i="1"/>
  <c r="X12" i="1" l="1"/>
  <c r="W13" i="1"/>
  <c r="W14" i="1" s="1"/>
  <c r="W16" i="1"/>
  <c r="X16" i="1" s="1"/>
  <c r="X9" i="1"/>
  <c r="Y8" i="1"/>
  <c r="U18" i="1"/>
  <c r="T20" i="1"/>
  <c r="Y12" i="1" l="1"/>
  <c r="X13" i="1"/>
  <c r="X14" i="1" s="1"/>
  <c r="X17" i="1" s="1"/>
  <c r="W17" i="1"/>
  <c r="Z8" i="1"/>
  <c r="Y9" i="1"/>
  <c r="V18" i="1"/>
  <c r="U20" i="1"/>
  <c r="Y16" i="1"/>
  <c r="Z12" i="1" l="1"/>
  <c r="Y13" i="1"/>
  <c r="Y14" i="1"/>
  <c r="Y17" i="1" s="1"/>
  <c r="Z9" i="1"/>
  <c r="AA8" i="1"/>
  <c r="Z16" i="1"/>
  <c r="W18" i="1"/>
  <c r="V20" i="1"/>
  <c r="AA12" i="1" l="1"/>
  <c r="Z13" i="1"/>
  <c r="Z14" i="1" s="1"/>
  <c r="Z17" i="1" s="1"/>
  <c r="AA9" i="1"/>
  <c r="AB8" i="1"/>
  <c r="X18" i="1"/>
  <c r="W20" i="1"/>
  <c r="AA16" i="1"/>
  <c r="AB12" i="1" l="1"/>
  <c r="AA13" i="1"/>
  <c r="AA14" i="1" s="1"/>
  <c r="AA17" i="1" s="1"/>
  <c r="AC8" i="1"/>
  <c r="AB9" i="1"/>
  <c r="AB16" i="1"/>
  <c r="Y18" i="1"/>
  <c r="X20" i="1"/>
  <c r="AC12" i="1" l="1"/>
  <c r="AB13" i="1"/>
  <c r="AB14" i="1" s="1"/>
  <c r="AB17" i="1" s="1"/>
  <c r="AD8" i="1"/>
  <c r="AC9" i="1"/>
  <c r="Z18" i="1"/>
  <c r="Y20" i="1"/>
  <c r="AC16" i="1"/>
  <c r="AC13" i="1" l="1"/>
  <c r="AC14" i="1" s="1"/>
  <c r="AC17" i="1" s="1"/>
  <c r="AD12" i="1"/>
  <c r="AD9" i="1"/>
  <c r="AE8" i="1"/>
  <c r="AD16" i="1"/>
  <c r="AA18" i="1"/>
  <c r="Z20" i="1"/>
  <c r="AE12" i="1" l="1"/>
  <c r="AD13" i="1"/>
  <c r="AD14" i="1" s="1"/>
  <c r="AD17" i="1" s="1"/>
  <c r="AE9" i="1"/>
  <c r="AF8" i="1"/>
  <c r="AB18" i="1"/>
  <c r="AA20" i="1"/>
  <c r="AE16" i="1"/>
  <c r="AF12" i="1" l="1"/>
  <c r="AE13" i="1"/>
  <c r="AE14" i="1" s="1"/>
  <c r="AE17" i="1" s="1"/>
  <c r="AF9" i="1"/>
  <c r="AG8" i="1"/>
  <c r="AF16" i="1"/>
  <c r="AC18" i="1"/>
  <c r="AB20" i="1"/>
  <c r="AG12" i="1" l="1"/>
  <c r="AF13" i="1"/>
  <c r="AF14" i="1" s="1"/>
  <c r="AF17" i="1" s="1"/>
  <c r="AH8" i="1"/>
  <c r="AG9" i="1"/>
  <c r="AD18" i="1"/>
  <c r="AC20" i="1"/>
  <c r="AG16" i="1"/>
  <c r="AH12" i="1" l="1"/>
  <c r="AG13" i="1"/>
  <c r="AG14" i="1" s="1"/>
  <c r="AG17" i="1" s="1"/>
  <c r="AI8" i="1"/>
  <c r="AH9" i="1"/>
  <c r="AH16" i="1"/>
  <c r="AE18" i="1"/>
  <c r="AD20" i="1"/>
  <c r="AI12" i="1" l="1"/>
  <c r="AH13" i="1"/>
  <c r="AH14" i="1" s="1"/>
  <c r="AH17" i="1" s="1"/>
  <c r="AI9" i="1"/>
  <c r="AJ8" i="1"/>
  <c r="AF18" i="1"/>
  <c r="AE20" i="1"/>
  <c r="AI16" i="1"/>
  <c r="AI13" i="1" l="1"/>
  <c r="AI14" i="1" s="1"/>
  <c r="AI17" i="1" s="1"/>
  <c r="AJ12" i="1"/>
  <c r="AK8" i="1"/>
  <c r="AJ9" i="1"/>
  <c r="AJ16" i="1"/>
  <c r="AG18" i="1"/>
  <c r="AF20" i="1"/>
  <c r="AK12" i="1" l="1"/>
  <c r="AJ13" i="1"/>
  <c r="AJ14" i="1" s="1"/>
  <c r="AJ17" i="1" s="1"/>
  <c r="AK9" i="1"/>
  <c r="AL8" i="1"/>
  <c r="AH18" i="1"/>
  <c r="AG20" i="1"/>
  <c r="AK16" i="1"/>
  <c r="AL12" i="1" l="1"/>
  <c r="AK13" i="1"/>
  <c r="AK14" i="1" s="1"/>
  <c r="AM8" i="1"/>
  <c r="AL9" i="1"/>
  <c r="AL16" i="1"/>
  <c r="AK17" i="1"/>
  <c r="AI18" i="1"/>
  <c r="AH20" i="1"/>
  <c r="AL13" i="1" l="1"/>
  <c r="AL14" i="1" s="1"/>
  <c r="AL17" i="1" s="1"/>
  <c r="AM12" i="1"/>
  <c r="AM9" i="1"/>
  <c r="AN8" i="1"/>
  <c r="AJ18" i="1"/>
  <c r="AI20" i="1"/>
  <c r="AM16" i="1"/>
  <c r="AN12" i="1" l="1"/>
  <c r="AM13" i="1"/>
  <c r="AM14" i="1" s="1"/>
  <c r="AM17" i="1" s="1"/>
  <c r="AN9" i="1"/>
  <c r="AO8" i="1"/>
  <c r="AN16" i="1"/>
  <c r="AK18" i="1"/>
  <c r="AJ20" i="1"/>
  <c r="AO12" i="1" l="1"/>
  <c r="AN13" i="1"/>
  <c r="AN14" i="1" s="1"/>
  <c r="AN17" i="1" s="1"/>
  <c r="AP8" i="1"/>
  <c r="AO9" i="1"/>
  <c r="AL18" i="1"/>
  <c r="AK20" i="1"/>
  <c r="AO16" i="1"/>
  <c r="AO13" i="1" l="1"/>
  <c r="AO14" i="1" s="1"/>
  <c r="AP12" i="1"/>
  <c r="AQ8" i="1"/>
  <c r="AP9" i="1"/>
  <c r="AP16" i="1"/>
  <c r="AO17" i="1"/>
  <c r="AM18" i="1"/>
  <c r="AL20" i="1"/>
  <c r="AQ12" i="1" l="1"/>
  <c r="AP13" i="1"/>
  <c r="AP14" i="1" s="1"/>
  <c r="AP17" i="1" s="1"/>
  <c r="AR8" i="1"/>
  <c r="AQ9" i="1"/>
  <c r="AN18" i="1"/>
  <c r="AM20" i="1"/>
  <c r="AQ16" i="1"/>
  <c r="AR12" i="1" l="1"/>
  <c r="AQ13" i="1"/>
  <c r="AQ14" i="1" s="1"/>
  <c r="AQ17" i="1" s="1"/>
  <c r="AR9" i="1"/>
  <c r="AS8" i="1"/>
  <c r="AR16" i="1"/>
  <c r="AO18" i="1"/>
  <c r="AN20" i="1"/>
  <c r="AS12" i="1" l="1"/>
  <c r="AR13" i="1"/>
  <c r="AR14" i="1" s="1"/>
  <c r="AR17" i="1" s="1"/>
  <c r="AT8" i="1"/>
  <c r="AS9" i="1"/>
  <c r="AP18" i="1"/>
  <c r="AO20" i="1"/>
  <c r="AS16" i="1"/>
  <c r="AT12" i="1" l="1"/>
  <c r="AS13" i="1"/>
  <c r="AS14" i="1" s="1"/>
  <c r="AS17" i="1" s="1"/>
  <c r="AT9" i="1"/>
  <c r="AU8" i="1"/>
  <c r="AT16" i="1"/>
  <c r="AQ18" i="1"/>
  <c r="AP20" i="1"/>
  <c r="AU12" i="1" l="1"/>
  <c r="AU13" i="1" s="1"/>
  <c r="AT13" i="1"/>
  <c r="AT14" i="1" s="1"/>
  <c r="AT17" i="1" s="1"/>
  <c r="AU9" i="1"/>
  <c r="AU16" i="1"/>
  <c r="AR18" i="1"/>
  <c r="AQ20" i="1"/>
  <c r="AU14" i="1" l="1"/>
  <c r="AU17" i="1" s="1"/>
  <c r="AS18" i="1"/>
  <c r="AR20" i="1"/>
  <c r="AT18" i="1" l="1"/>
  <c r="AS20" i="1"/>
  <c r="AU18" i="1" l="1"/>
  <c r="AU20" i="1" s="1"/>
  <c r="AT20" i="1"/>
  <c r="D11" i="1"/>
  <c r="D12" i="1"/>
  <c r="E12" i="1"/>
  <c r="D13" i="1"/>
  <c r="E13" i="1"/>
  <c r="D18" i="1"/>
  <c r="E18" i="1"/>
  <c r="D30" i="1"/>
  <c r="E30" i="1"/>
  <c r="D40" i="1"/>
  <c r="E40" i="1"/>
  <c r="D41" i="1"/>
  <c r="E41" i="1"/>
  <c r="D50" i="1"/>
  <c r="E50" i="1"/>
  <c r="D54" i="1"/>
  <c r="E54" i="1"/>
  <c r="D57" i="1"/>
  <c r="E57" i="1"/>
  <c r="D59" i="1"/>
  <c r="E59" i="1"/>
  <c r="J62" i="1"/>
  <c r="D68" i="1"/>
  <c r="D72" i="1"/>
  <c r="E72" i="1"/>
  <c r="D76" i="1"/>
  <c r="E76" i="1"/>
  <c r="D77" i="1"/>
  <c r="E77" i="1"/>
  <c r="D80" i="1"/>
  <c r="E80" i="1"/>
  <c r="D81" i="1"/>
  <c r="E81" i="1"/>
  <c r="D89" i="1"/>
  <c r="E89" i="1"/>
  <c r="D91" i="1"/>
  <c r="E91" i="1"/>
  <c r="D9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Schray</author>
  </authors>
  <commentList>
    <comment ref="D13" authorId="0" shapeId="0" xr:uid="{00000000-0006-0000-0100-000001000000}">
      <text>
        <r>
          <rPr>
            <sz val="10"/>
            <color indexed="81"/>
            <rFont val="Tahoma"/>
            <family val="2"/>
          </rPr>
          <t>HDC and HPD use different HH Factors for Studios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Schray</author>
  </authors>
  <commentList>
    <comment ref="D13" authorId="0" shapeId="0" xr:uid="{00000000-0006-0000-0200-000001000000}">
      <text>
        <r>
          <rPr>
            <sz val="10"/>
            <color indexed="81"/>
            <rFont val="Tahoma"/>
            <family val="2"/>
          </rPr>
          <t>HDC and HPD use different HH Factors for Studios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Schray</author>
  </authors>
  <commentList>
    <comment ref="D13" authorId="0" shapeId="0" xr:uid="{00000000-0006-0000-0300-000001000000}">
      <text>
        <r>
          <rPr>
            <sz val="10"/>
            <color indexed="81"/>
            <rFont val="Tahoma"/>
            <family val="2"/>
          </rPr>
          <t>HDC and HPD use different HH Factors for Studios</t>
        </r>
      </text>
    </comment>
    <comment ref="K13" authorId="0" shapeId="0" xr:uid="{00000000-0006-0000-0300-000002000000}">
      <text>
        <r>
          <rPr>
            <sz val="10"/>
            <color indexed="81"/>
            <rFont val="Tahoma"/>
            <family val="2"/>
          </rPr>
          <t>HDC and HPD use different HH Factors for Studios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Schray</author>
  </authors>
  <commentList>
    <comment ref="D13" authorId="0" shapeId="0" xr:uid="{00000000-0006-0000-0400-000001000000}">
      <text>
        <r>
          <rPr>
            <sz val="10"/>
            <color indexed="81"/>
            <rFont val="Tahoma"/>
            <family val="2"/>
          </rPr>
          <t>HDC and HPD use different HH Factors for Studios</t>
        </r>
      </text>
    </comment>
    <comment ref="K13" authorId="0" shapeId="0" xr:uid="{00000000-0006-0000-0400-000002000000}">
      <text>
        <r>
          <rPr>
            <sz val="10"/>
            <color indexed="81"/>
            <rFont val="Tahoma"/>
            <family val="2"/>
          </rPr>
          <t>HDC and HPD use different HH Factors for Studios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Park, Joon</author>
  </authors>
  <commentList>
    <comment ref="D91" authorId="0" shapeId="0" xr:uid="{7AE54DD8-4916-4582-9EB1-86F38D63AE0A}">
      <text>
        <r>
          <rPr>
            <b/>
            <sz val="9"/>
            <color indexed="81"/>
            <rFont val="Tahoma"/>
            <family val="2"/>
          </rPr>
          <t>Park, Joon:</t>
        </r>
        <r>
          <rPr>
            <sz val="9"/>
            <color indexed="81"/>
            <rFont val="Tahoma"/>
            <family val="2"/>
          </rPr>
          <t xml:space="preserve">
If LIHTC project, HPD will allow up to 8% of TDC less acquisition, reserves, and developer fee with a cap of $35,000 per dwelling unit to be paid by permanent loan conversion. The remaining fee will be deferred and if the remaining fee exceeds an amount that can be repaid with 15-year cash flow then the overall fee must be reduced to not an exceed an amount that can be repaid within 15 years of cash flow.</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tc={8CB7DD53-F1CE-409C-B271-72BCE86040BE}</author>
    <author>tc={BBDAE3AD-AEFA-4E5C-AF35-82AB0B236C9E}</author>
  </authors>
  <commentList>
    <comment ref="Z7" authorId="0" shapeId="0" xr:uid="{8CB7DD53-F1CE-409C-B271-72BCE86040BE}">
      <text>
        <t>[Threaded comment]
Your version of Excel allows you to read this threaded comment; however, any edits to it will get removed if the file is opened in a newer version of Excel. Learn more: https://go.microsoft.com/fwlink/?linkid=870924
Comment:
    Does not include any cooling (AC) costs since cooling paid by owner</t>
      </text>
    </comment>
    <comment ref="AB7" authorId="1" shapeId="0" xr:uid="{BBDAE3AD-AEFA-4E5C-AF35-82AB0B236C9E}">
      <text>
        <t xml:space="preserve">[Threaded comment]
Your version of Excel allows you to read this threaded comment; however, any edits to it will get removed if the file is opened in a newer version of Excel. Learn more: https://go.microsoft.com/fwlink/?linkid=870924
Comment:
    Only applicable for co-ops per HPD policy. </t>
      </text>
    </comment>
  </commentList>
</comments>
</file>

<file path=xl/sharedStrings.xml><?xml version="1.0" encoding="utf-8"?>
<sst xmlns="http://schemas.openxmlformats.org/spreadsheetml/2006/main" count="664" uniqueCount="338">
  <si>
    <t>1423 St. Marks - Basic Review</t>
  </si>
  <si>
    <t>Four 3BR units</t>
  </si>
  <si>
    <t>Number of Units in Project</t>
  </si>
  <si>
    <t>Number of Units in Building</t>
  </si>
  <si>
    <t>INPUTS AND ASSUMPTIONS</t>
  </si>
  <si>
    <t>1ST MORTGAGE LOAN SIZING</t>
  </si>
  <si>
    <t>SOURCES AND USES</t>
  </si>
  <si>
    <t>Average Existing Rents</t>
  </si>
  <si>
    <t>Income and Expense</t>
  </si>
  <si>
    <t>Total</t>
  </si>
  <si>
    <t>Sources</t>
  </si>
  <si>
    <t>Per DU</t>
  </si>
  <si>
    <t>Operating Expenses Per Unit</t>
  </si>
  <si>
    <t>Average Rents</t>
  </si>
  <si>
    <t>of AMI</t>
  </si>
  <si>
    <t>Income</t>
  </si>
  <si>
    <t>1st Mortgage Loan</t>
  </si>
  <si>
    <t>Rent of a 3 Bedroom Unit</t>
  </si>
  <si>
    <t>Operating Expenses</t>
  </si>
  <si>
    <t>Owner Equity</t>
  </si>
  <si>
    <t>Net Operating Income</t>
  </si>
  <si>
    <t>Pillars Contribution</t>
  </si>
  <si>
    <t>Total Sources</t>
  </si>
  <si>
    <t>1st Mortgage Loan Terms</t>
  </si>
  <si>
    <t>Supportable 1st Mortgage</t>
  </si>
  <si>
    <t>Interest Rate</t>
  </si>
  <si>
    <t>Uses</t>
  </si>
  <si>
    <t>Total Cost</t>
  </si>
  <si>
    <t>Per Unit</t>
  </si>
  <si>
    <t>Debt Service Coverage Ratio</t>
  </si>
  <si>
    <t xml:space="preserve">Acquistion/Refinancing </t>
  </si>
  <si>
    <t>Hard Costs</t>
  </si>
  <si>
    <t>Development Costs</t>
  </si>
  <si>
    <t>Soft Costs</t>
  </si>
  <si>
    <t>Acquisition</t>
  </si>
  <si>
    <t>Total Development Costs</t>
  </si>
  <si>
    <t>INCOME AND EXPENSE</t>
  </si>
  <si>
    <t>Equity Contribution</t>
  </si>
  <si>
    <t>Gross Rent Multiplier</t>
  </si>
  <si>
    <t>Cap Rate</t>
  </si>
  <si>
    <t xml:space="preserve">M&amp;O Input </t>
  </si>
  <si>
    <t>Taxes</t>
  </si>
  <si>
    <t>Insurance</t>
  </si>
  <si>
    <t>Utilities</t>
  </si>
  <si>
    <t>Maintenance</t>
  </si>
  <si>
    <t>SOURCES</t>
  </si>
  <si>
    <t>per DU</t>
  </si>
  <si>
    <t>SUBSIDIZED LOAN REQUIRED</t>
  </si>
  <si>
    <t>USES</t>
  </si>
  <si>
    <t>Existing Debt</t>
  </si>
  <si>
    <t>Rent of a 1 Bedroom Unit</t>
  </si>
  <si>
    <t>Affordable Housing Costs</t>
  </si>
  <si>
    <t>2 BR FMR</t>
  </si>
  <si>
    <t>Rental Rent Burden</t>
  </si>
  <si>
    <t>2016 UTILITY ALLOWANCE</t>
  </si>
  <si>
    <t>BRs</t>
  </si>
  <si>
    <t>Rooms</t>
  </si>
  <si>
    <t>HH Factor</t>
  </si>
  <si>
    <t>Electric</t>
  </si>
  <si>
    <t>Gas</t>
  </si>
  <si>
    <t>Gas + Elec.</t>
  </si>
  <si>
    <t>HH Size</t>
  </si>
  <si>
    <t>Unit Size</t>
  </si>
  <si>
    <t>Income Cap</t>
  </si>
  <si>
    <t>Rent</t>
  </si>
  <si>
    <t>Less Elec.</t>
  </si>
  <si>
    <t>Less Gas</t>
  </si>
  <si>
    <t>Less G&amp;E</t>
  </si>
  <si>
    <t>0 BR</t>
  </si>
  <si>
    <t>I BR</t>
  </si>
  <si>
    <t>2 BR</t>
  </si>
  <si>
    <t>3 BR</t>
  </si>
  <si>
    <t>4 BR</t>
  </si>
  <si>
    <t>5 BR</t>
  </si>
  <si>
    <t>Avg</t>
  </si>
  <si>
    <t>Rent - 100% FMR</t>
  </si>
  <si>
    <t>*Using preservation HH factor for studios (SHLP NC would be 0.6)</t>
  </si>
  <si>
    <t>*Assumes HPD utility standards are used</t>
  </si>
  <si>
    <t>Yes</t>
  </si>
  <si>
    <t>No</t>
  </si>
  <si>
    <t>PROJECT NAME:</t>
  </si>
  <si>
    <t>NAME</t>
  </si>
  <si>
    <t>Current Annual Property Taxes</t>
  </si>
  <si>
    <t>for reference purposes only, please note most recent DOF annual property tax bill here</t>
  </si>
  <si>
    <t xml:space="preserve">INSTRUCTIONS: </t>
  </si>
  <si>
    <t xml:space="preserve">Input or change only the blue fields, as applicable. </t>
  </si>
  <si>
    <t>ADDRESS:</t>
  </si>
  <si>
    <t>ADDRESS</t>
  </si>
  <si>
    <t>SELECT DEVELOPER TYPE:</t>
  </si>
  <si>
    <t>Non-Profit</t>
  </si>
  <si>
    <t>&lt;--drop-down; *denotes Items dependent on developer type selected</t>
  </si>
  <si>
    <t>DEVELOPMENT BUDGET</t>
  </si>
  <si>
    <t>UNIT DISTRIBUTION AND INCOME</t>
  </si>
  <si>
    <t>CASH FLOW</t>
  </si>
  <si>
    <t>PDU</t>
  </si>
  <si>
    <t>Acquisition/Refi Price</t>
  </si>
  <si>
    <t>Unit Distribution</t>
  </si>
  <si>
    <t>Units</t>
  </si>
  <si>
    <t>%</t>
  </si>
  <si>
    <t>Bldgs</t>
  </si>
  <si>
    <t>Residential Income</t>
  </si>
  <si>
    <t>Studio</t>
  </si>
  <si>
    <t>less Vacancy</t>
  </si>
  <si>
    <t>1 Bedroom</t>
  </si>
  <si>
    <t>Ancillary Income</t>
  </si>
  <si>
    <t>Hard Cost</t>
  </si>
  <si>
    <t>2 Bedroom</t>
  </si>
  <si>
    <t>Contingency</t>
  </si>
  <si>
    <t>3 Bedroom</t>
  </si>
  <si>
    <t>Commercial Income</t>
  </si>
  <si>
    <t>Total Hard Costs</t>
  </si>
  <si>
    <t>4 Bedroom</t>
  </si>
  <si>
    <t>5 Bedroom</t>
  </si>
  <si>
    <t>Total Income</t>
  </si>
  <si>
    <t>Mgmt Fee</t>
  </si>
  <si>
    <t>DOB Controlled Inspections</t>
  </si>
  <si>
    <t>Total Other Expense</t>
  </si>
  <si>
    <t>DOB Filing Fees/Permits</t>
  </si>
  <si>
    <t>Affordability</t>
  </si>
  <si>
    <t>AMI</t>
  </si>
  <si>
    <t>Avg Unit Rent</t>
  </si>
  <si>
    <t>Annual Rent</t>
  </si>
  <si>
    <t>NOI</t>
  </si>
  <si>
    <t>Architect</t>
  </si>
  <si>
    <t>Income Producing Units</t>
  </si>
  <si>
    <t xml:space="preserve">1st Mortgage </t>
  </si>
  <si>
    <t>Appraisal</t>
  </si>
  <si>
    <t>Super</t>
  </si>
  <si>
    <t>HPD Mortgage</t>
  </si>
  <si>
    <t>Bank Engineer/Construction Monitor</t>
  </si>
  <si>
    <t>Total Residential Units</t>
  </si>
  <si>
    <t>Net Cash Flow</t>
  </si>
  <si>
    <t>Bank Legal</t>
  </si>
  <si>
    <t>Borrower Legal</t>
  </si>
  <si>
    <t>DU or Space</t>
  </si>
  <si>
    <t>$/Unit</t>
  </si>
  <si>
    <t>Gross Rent</t>
  </si>
  <si>
    <t>Environmental</t>
  </si>
  <si>
    <t>Laundry</t>
  </si>
  <si>
    <t>Enterprise Green Communities</t>
  </si>
  <si>
    <t>Parking</t>
  </si>
  <si>
    <t>IPNA</t>
  </si>
  <si>
    <t>Total Ancillary Income</t>
  </si>
  <si>
    <t>Survey/Engineer</t>
  </si>
  <si>
    <t xml:space="preserve">Commercial Unit  </t>
  </si>
  <si>
    <t>SF</t>
  </si>
  <si>
    <t>$/SF</t>
  </si>
  <si>
    <t>Other (Specify)</t>
  </si>
  <si>
    <t>Unit 1</t>
  </si>
  <si>
    <t>Unit 2</t>
  </si>
  <si>
    <t>Total Soft Costs</t>
  </si>
  <si>
    <t>Unit 3</t>
  </si>
  <si>
    <t>Total Commercial Revenue</t>
  </si>
  <si>
    <t>Financing Costs</t>
  </si>
  <si>
    <t>Other Financing Fees</t>
  </si>
  <si>
    <t>OPERATING EXPENSE</t>
  </si>
  <si>
    <t>Line Item</t>
  </si>
  <si>
    <t>Budget</t>
  </si>
  <si>
    <t>Project UW</t>
  </si>
  <si>
    <t>UW Standard - Ref*</t>
  </si>
  <si>
    <t>Metric</t>
  </si>
  <si>
    <t>*CPC 2024 Preservation M&amp;O Standards</t>
  </si>
  <si>
    <t>Mortgage Insurance (Permanent)</t>
  </si>
  <si>
    <t>Accounting</t>
  </si>
  <si>
    <t>per building (for bldgs&gt;20 units; $2,000/bldg for bldgs&lt;20 units; $12,000 for LIHTC+ coops</t>
  </si>
  <si>
    <t>Construction Interest</t>
  </si>
  <si>
    <t>Electricity (Common Area)</t>
  </si>
  <si>
    <t>per room for walk-ups ($200/room for elevator bldgs)</t>
  </si>
  <si>
    <t>Misc Fee (specify)</t>
  </si>
  <si>
    <t xml:space="preserve">Elevator Maintenance &amp; Repairs </t>
  </si>
  <si>
    <t>per elevator</t>
  </si>
  <si>
    <t>Cost of Issuance</t>
  </si>
  <si>
    <t xml:space="preserve">Fire and Liability Insurance </t>
  </si>
  <si>
    <t>per unit (for bldgs&gt;20 units; $1900/unit for bldgs&lt;20 units)</t>
  </si>
  <si>
    <t>Title and Recording/Insurance</t>
  </si>
  <si>
    <t>Heating + Hot Water</t>
  </si>
  <si>
    <t>Total Financing Costs</t>
  </si>
  <si>
    <t xml:space="preserve">      Heating</t>
  </si>
  <si>
    <t>per room(for electric heat pump; $325/room for heating+hot water for gas, $400 for heating+hot water for oil/dual fuel)</t>
  </si>
  <si>
    <t xml:space="preserve">      Hot Water</t>
  </si>
  <si>
    <t>per room(for electric hot water; if gas or oil/dual fuel, put $0 for hot water as this is covered in the heat line above)</t>
  </si>
  <si>
    <t xml:space="preserve">      Cooling (if owner paid electric cooling)</t>
  </si>
  <si>
    <t>per room</t>
  </si>
  <si>
    <t>Carrying Costs</t>
  </si>
  <si>
    <t xml:space="preserve">Legal </t>
  </si>
  <si>
    <t>per unit</t>
  </si>
  <si>
    <t>Acquisition Loan Interest Carry</t>
  </si>
  <si>
    <t xml:space="preserve">Management Fee </t>
  </si>
  <si>
    <t>of EGI</t>
  </si>
  <si>
    <t>Other carrying costs</t>
  </si>
  <si>
    <t>Repairs/Replacement</t>
  </si>
  <si>
    <t>Total Carrying Costs</t>
  </si>
  <si>
    <t xml:space="preserve">Replacement Reserve </t>
  </si>
  <si>
    <t>Superintendent &amp; Maintenance Staff Salaries</t>
  </si>
  <si>
    <t>per unit ($2,000 for union/Prevailing Wage (see below)**)</t>
  </si>
  <si>
    <t>Contingency and Reserves</t>
  </si>
  <si>
    <t>Supplies/Cleaning/Exterminating</t>
  </si>
  <si>
    <t xml:space="preserve">Soft Cost Contingency </t>
  </si>
  <si>
    <t>Benchmarking</t>
  </si>
  <si>
    <t xml:space="preserve">per building </t>
  </si>
  <si>
    <t>Escrows-R.E. Taxes/Water/ Insurance</t>
  </si>
  <si>
    <t xml:space="preserve">Water &amp; Sewer </t>
  </si>
  <si>
    <t>per room, less 10%  with EGC</t>
  </si>
  <si>
    <t>Operating Reserve (months)</t>
  </si>
  <si>
    <t>Total Residential Operating Expense</t>
  </si>
  <si>
    <t>Replacement Reserve (if required)</t>
  </si>
  <si>
    <t>**NYC Comptroller's Office Wage Schedules</t>
  </si>
  <si>
    <t>**Prevailing Wage Requirements</t>
  </si>
  <si>
    <t>Total Reserves/Contingency</t>
  </si>
  <si>
    <t>MORTGAGE SIZING</t>
  </si>
  <si>
    <t>Year 1 NOI</t>
  </si>
  <si>
    <t>Developer Fee</t>
  </si>
  <si>
    <t>Income to Expense</t>
  </si>
  <si>
    <t>DSCR</t>
  </si>
  <si>
    <t>DSCR HPD</t>
  </si>
  <si>
    <t>Perm Debt</t>
  </si>
  <si>
    <t>Rate*</t>
  </si>
  <si>
    <t>Term (yrs)</t>
  </si>
  <si>
    <t>Loan Amount</t>
  </si>
  <si>
    <t>Bank</t>
  </si>
  <si>
    <t>HPD</t>
  </si>
  <si>
    <t>IRS AFR</t>
  </si>
  <si>
    <t>*HPD interest rate to be set at long term monthly AFR, with a floor of 2.5%</t>
  </si>
  <si>
    <t xml:space="preserve">Construction </t>
  </si>
  <si>
    <t>Constr. Bank Loan</t>
  </si>
  <si>
    <t>Rate</t>
  </si>
  <si>
    <t>Term (mos)</t>
  </si>
  <si>
    <t>Interest Amount</t>
  </si>
  <si>
    <t>HPD Subsidy</t>
  </si>
  <si>
    <t>Equity</t>
  </si>
  <si>
    <t>Deferred Dev Fee</t>
  </si>
  <si>
    <t>ACQUISITION LOAN - COST CALCULATION</t>
  </si>
  <si>
    <t xml:space="preserve">Loan Amount @ </t>
  </si>
  <si>
    <t>of assessed val.</t>
  </si>
  <si>
    <t>Months Outstanding</t>
  </si>
  <si>
    <t>Perm</t>
  </si>
  <si>
    <t>Interest Rate*</t>
  </si>
  <si>
    <t>*7% as a placeholder. If Acqusiiton Loan Fund, a variable rate indexed to 30-day SOFR</t>
  </si>
  <si>
    <t>Perm Bank Loan</t>
  </si>
  <si>
    <t>SUMMARIES FROM RENT ROLL ANALYZER</t>
  </si>
  <si>
    <t>REFERENCES</t>
  </si>
  <si>
    <t>DEVELOPER &amp; EQUITY CALCULATION</t>
  </si>
  <si>
    <t>Developer Fee Cap @ $35k/DU</t>
  </si>
  <si>
    <t>Total Developer Fee</t>
  </si>
  <si>
    <t>TERMS BY DEVELOPER TYPE</t>
  </si>
  <si>
    <t>For-Profit</t>
  </si>
  <si>
    <t>NYCAF Acquisition Loan - % of assessed val</t>
  </si>
  <si>
    <t>TDC</t>
  </si>
  <si>
    <t>Equity Requirement</t>
  </si>
  <si>
    <t>Using Acquisition Loan Fund?</t>
  </si>
  <si>
    <t>RENT ROLL ANALYSIS</t>
  </si>
  <si>
    <t>PROJECT</t>
  </si>
  <si>
    <t xml:space="preserve">Blue Cells </t>
  </si>
  <si>
    <t>indicate an input. Check that the 2 bedroom FMR and Utility Allowances are current</t>
  </si>
  <si>
    <t>Add/subtract unit types in Inputs as needed, which will adjust the drop down options in the rent roll</t>
  </si>
  <si>
    <t>UNITS:</t>
  </si>
  <si>
    <t xml:space="preserve">For vacant units, include the rent that the unit will be underwritten at (see calculator to the far right). </t>
  </si>
  <si>
    <t>RENT ROLL</t>
  </si>
  <si>
    <t>INPUTS</t>
  </si>
  <si>
    <t>UNIT DISTRIBUTION INPUTS AND CHECK</t>
  </si>
  <si>
    <t>RENTS FOR VACANT UNITS - CALCULATOR (for reference)</t>
  </si>
  <si>
    <t>Buidling Address</t>
  </si>
  <si>
    <t>Unit Number</t>
  </si>
  <si>
    <t>Bedrooms</t>
  </si>
  <si>
    <t>Rental Asssistance</t>
  </si>
  <si>
    <t>Unit Type</t>
  </si>
  <si>
    <t>Utility Allowance</t>
  </si>
  <si>
    <t>Rent AMI</t>
  </si>
  <si>
    <t>Legal Rents</t>
  </si>
  <si>
    <t>Legal Rent AMI</t>
  </si>
  <si>
    <t>Pref Rent? 1=Yes</t>
  </si>
  <si>
    <t>% below Legal</t>
  </si>
  <si>
    <t>$ below Legal</t>
  </si>
  <si>
    <t xml:space="preserve">Unit Types </t>
  </si>
  <si>
    <t>Affordability Inputs</t>
  </si>
  <si>
    <t>Elec &amp; Elec Stove</t>
  </si>
  <si>
    <t>Elec Heat Pump</t>
  </si>
  <si>
    <t>Elec &amp; Gas</t>
  </si>
  <si>
    <t>Check</t>
  </si>
  <si>
    <t>Difference</t>
  </si>
  <si>
    <t>Input target underwritten AMI:</t>
  </si>
  <si>
    <t>for a family of four</t>
  </si>
  <si>
    <t>2 Bedroom FMR:</t>
  </si>
  <si>
    <t>Rent Stabilized</t>
  </si>
  <si>
    <t>Rent Burden:</t>
  </si>
  <si>
    <t>Tenant</t>
  </si>
  <si>
    <t>Limit</t>
  </si>
  <si>
    <t>Market</t>
  </si>
  <si>
    <t>Tenant Pays:</t>
  </si>
  <si>
    <t>Pays No</t>
  </si>
  <si>
    <t>Pays</t>
  </si>
  <si>
    <t>Pays Gas &amp;</t>
  </si>
  <si>
    <t>Vacant- Stabilized</t>
  </si>
  <si>
    <t>HH size</t>
  </si>
  <si>
    <t>HH factor</t>
  </si>
  <si>
    <t>Electricity</t>
  </si>
  <si>
    <t>Vacant-Market</t>
  </si>
  <si>
    <t>Avg. Rents by Bedroom</t>
  </si>
  <si>
    <t xml:space="preserve">Utilities </t>
  </si>
  <si>
    <t xml:space="preserve">Pmt. Standard After Utilitties </t>
  </si>
  <si>
    <t>Avg. Rents</t>
  </si>
  <si>
    <t>All*</t>
  </si>
  <si>
    <t>Rental Assistance</t>
  </si>
  <si>
    <t>Tenant Based Section 8</t>
  </si>
  <si>
    <t>Project Based Section 8</t>
  </si>
  <si>
    <t>SCRIE</t>
  </si>
  <si>
    <t>*income producing units only</t>
  </si>
  <si>
    <t>City FHEPs</t>
  </si>
  <si>
    <t>Section 8 Payment Standard</t>
  </si>
  <si>
    <t>DRIE</t>
  </si>
  <si>
    <t>Blended Actual Rent AMI</t>
  </si>
  <si>
    <t>PGI Existing Rent</t>
  </si>
  <si>
    <t>Zip Code</t>
  </si>
  <si>
    <t xml:space="preserve">Other </t>
  </si>
  <si>
    <t>Blended Legal Rent AMI</t>
  </si>
  <si>
    <t>PGI Legal Rent</t>
  </si>
  <si>
    <t>Payment Standard</t>
  </si>
  <si>
    <t>Pmt. Standard less Utilities</t>
  </si>
  <si>
    <t>None</t>
  </si>
  <si>
    <t>Preferential Rents</t>
  </si>
  <si>
    <t>Total pref rent units</t>
  </si>
  <si>
    <t>% of units w/pref rents</t>
  </si>
  <si>
    <t>Avg % below legal rent</t>
  </si>
  <si>
    <t>Avg $ below legal rent</t>
  </si>
  <si>
    <t>Total/Avg</t>
  </si>
  <si>
    <t>Median $ below legal rent</t>
  </si>
  <si>
    <t>UNIT COUNTS BY AMI BAND AND UNIT TYPE</t>
  </si>
  <si>
    <t>Total Income Producing</t>
  </si>
  <si>
    <t>Unit Count Check</t>
  </si>
  <si>
    <t>Average</t>
  </si>
  <si>
    <t>Gap</t>
  </si>
  <si>
    <t>Other Sources</t>
  </si>
  <si>
    <t>HPD BASIC PRO FORMA (Update April 2025)</t>
  </si>
  <si>
    <t>HPD Fees</t>
  </si>
  <si>
    <t>HPD Commitment Fee</t>
  </si>
  <si>
    <t>HPD Legal Fee</t>
  </si>
  <si>
    <t>No Utilities</t>
  </si>
  <si>
    <t>Elec w/o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</si>
</sst>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1">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 #,##0_-;_-* &quot;-&quot;_-;_-@_-"/>
    <numFmt numFmtId="165" formatCode="_-* #,##0.00_-;\-* #,##0.00_-;_-* &quot;-&quot;??_-;_-@_-"/>
    <numFmt numFmtId="166" formatCode="_(&quot;$&quot;* #,##0_);_(&quot;$&quot;* \(#,##0\);_(&quot;$&quot;* &quot;-&quot;??_);_(@_)"/>
    <numFmt numFmtId="167" formatCode="_([$$-409]* #,##0_);_([$$-409]* \(#,##0\);_([$$-409]* &quot;-&quot;??_);_(@_)"/>
    <numFmt numFmtId="168" formatCode="_(* #,##0_);_(* \(#,##0\);_(* &quot;-&quot;??_);_(@_)"/>
    <numFmt numFmtId="169" formatCode="0.000%"/>
    <numFmt numFmtId="170" formatCode="&quot;$&quot;#,##0"/>
    <numFmt numFmtId="171" formatCode="0.0%"/>
    <numFmt numFmtId="172" formatCode="0.0_)\%;\(0.0\)\%;0.0_)\%;@_)_%"/>
    <numFmt numFmtId="173" formatCode="#,##0.0_)_%;\(#,##0.0\)_%;0.0_)_%;@_)_%"/>
    <numFmt numFmtId="174" formatCode="#,##0.0_);\(#,##0.0\);#,##0.0_);@_)"/>
    <numFmt numFmtId="175" formatCode="&quot;$&quot;_(#,##0.00_);&quot;$&quot;\(#,##0.00\);&quot;$&quot;_(0.00_);@_)"/>
    <numFmt numFmtId="176" formatCode="#,##0.00_);\(#,##0.00\);0.00_);@_)"/>
    <numFmt numFmtId="177" formatCode="\€_(#,##0.00_);\€\(#,##0.00\);\€_(0.00_);@_)"/>
    <numFmt numFmtId="178" formatCode="#,##0_)\x;\(#,##0\)\x;0_)\x;@_)_x"/>
    <numFmt numFmtId="179" formatCode="#,##0_)_x;\(#,##0\)_x;0_)_x;@_)_x"/>
    <numFmt numFmtId="180" formatCode="&quot;$&quot;#,##0\ ;[Red]\(&quot;$&quot;#,##0\)"/>
    <numFmt numFmtId="181" formatCode="\£\ #,##0_);[Red]\(\£\ #,##0\)"/>
    <numFmt numFmtId="182" formatCode="&quot;$&quot;#,##0.00\ ;[Red]\(&quot;$&quot;#,##0.00\)"/>
    <numFmt numFmtId="183" formatCode="\¥\ #,##0_);[Red]\(\¥\ #,##0\)"/>
    <numFmt numFmtId="184" formatCode="&quot;$&quot;&quot; &quot;#,##0_);\(&quot;$&quot;&quot; &quot;#,##0\);\-_)"/>
    <numFmt numFmtId="185" formatCode="0%_);\(0%\);\-_)"/>
    <numFmt numFmtId="186" formatCode="#,##0_);\(#,##0\);\-_)"/>
    <numFmt numFmtId="187" formatCode="&quot;$&quot;&quot; &quot;#,##0.0_);\(&quot;$&quot;&quot; &quot;#,##0.0\);\-_)"/>
    <numFmt numFmtId="188" formatCode="0.0%_);\(0.0%\);\-_)"/>
    <numFmt numFmtId="189" formatCode="#,##0.0_);\(#,##0.0\);\-_)"/>
    <numFmt numFmtId="190" formatCode="&quot;$&quot;&quot; &quot;#,##0.00_);\(&quot;$&quot;&quot; &quot;#,##0.00\);\-_)"/>
    <numFmt numFmtId="191" formatCode="0.00%_);\(0.00%\);\-_)"/>
    <numFmt numFmtId="192" formatCode="#,##0.00_);\(#,##0.00\);\-_)"/>
    <numFmt numFmtId="193" formatCode="&quot;$&quot;&quot; &quot;#,##0.000_);\(&quot;$&quot;&quot; &quot;#,##0.000\);\-_)"/>
    <numFmt numFmtId="194" formatCode="0.000%_);\(0.000%\);\-_)"/>
    <numFmt numFmtId="195" formatCode="#,##0.000_);\(#,##0.000\);\-_)"/>
    <numFmt numFmtId="196" formatCode="d\-mmm\-yy_);d\-mmm\-yy_);&quot;&quot;"/>
    <numFmt numFmtId="197" formatCode="#,_);\(#,\);\-_)"/>
    <numFmt numFmtId="198" formatCode="#,##0_);\(#,##0\);&quot;- &quot;"/>
    <numFmt numFmtId="199" formatCode="0.00%;\(0.00%\);&quot;- &quot;"/>
    <numFmt numFmtId="200" formatCode="General_)"/>
    <numFmt numFmtId="201" formatCode="#,##0.0"/>
    <numFmt numFmtId="202" formatCode="\•\ \ @"/>
    <numFmt numFmtId="203" formatCode="d/m/yy\ h:mm"/>
    <numFmt numFmtId="204" formatCode="#,##0&quot; F&quot;_);\(#,##0&quot; F&quot;\)"/>
    <numFmt numFmtId="205" formatCode="d/m/yy"/>
    <numFmt numFmtId="206" formatCode="0.000_)"/>
    <numFmt numFmtId="207" formatCode="#,##0.0_);\(#,##0.0\)"/>
    <numFmt numFmtId="208" formatCode="#,##0.000_);\(#,##0.000\)"/>
    <numFmt numFmtId="209" formatCode="&quot;$&quot;&quot; &quot;#,##0.0_);\(&quot;$&quot;&quot; &quot;#,##0.0\)"/>
    <numFmt numFmtId="210" formatCode="&quot;$&quot;&quot; &quot;#,##0.00_);\(&quot;$&quot;&quot; &quot;#,##0.00\)"/>
    <numFmt numFmtId="211" formatCode="&quot;$&quot;&quot; &quot;#,##0.000_);\(&quot;$&quot;&quot; &quot;#,##0.000\)"/>
    <numFmt numFmtId="212" formatCode="&quot;$&quot;#,##0\ ;\(&quot;$&quot;#,##0\)"/>
    <numFmt numFmtId="213" formatCode="\ \ _•\–\ \ \ \ @"/>
    <numFmt numFmtId="214" formatCode="d\-mmm\-yy_)"/>
    <numFmt numFmtId="215" formatCode="m/d/yy_)"/>
    <numFmt numFmtId="216" formatCode="m/yy_)"/>
    <numFmt numFmtId="217" formatCode="mmm\-yy_)"/>
    <numFmt numFmtId="218" formatCode="mmmm\ d\,\ yyyy_)"/>
    <numFmt numFmtId="219" formatCode="m/d/yyyy\ \ h:mm\ AM/PM"/>
    <numFmt numFmtId="220" formatCode="&quot;$&quot;#,##0.0000"/>
    <numFmt numFmtId="221" formatCode="_([$€-2]* #,##0.00_);_([$€-2]* \(#,##0.00\);_([$€-2]* &quot;-&quot;??_)"/>
    <numFmt numFmtId="222" formatCode="#\ 0/0_)"/>
    <numFmt numFmtId="223" formatCode="#\ 0/8_)"/>
    <numFmt numFmtId="224" formatCode="#\ ?/?_)"/>
    <numFmt numFmtId="225" formatCode=";;;"/>
    <numFmt numFmtId="226" formatCode="0.00_);[Red]\(0.00\)"/>
    <numFmt numFmtId="227" formatCode="mm/yyyy"/>
    <numFmt numFmtId="228" formatCode="#,##0.00\x_);\(#,##0.00\x\);&quot;- &quot;"/>
    <numFmt numFmtId="229" formatCode="_ * #,##0_ ;_ * \-#,##0_ ;_ * &quot;-&quot;_ ;_ @_ "/>
    <numFmt numFmtId="230" formatCode="0.00_)"/>
    <numFmt numFmtId="231" formatCode="0_)"/>
    <numFmt numFmtId="232" formatCode="[&lt;=9999999]###\-####;\(###\)\ ###\-####"/>
    <numFmt numFmtId="233" formatCode="_-* #,##0.0_-;\-* #,##0.0_-;_-* &quot;-&quot;??_-;_-@_-"/>
    <numFmt numFmtId="234" formatCode="0.00%_);\(0.00%\)"/>
    <numFmt numFmtId="235" formatCode="0.000%_);\(0.000%\)"/>
    <numFmt numFmtId="236" formatCode="#,##0_);\(#,##0\);\-_);\•&quot; &quot;@_)"/>
    <numFmt numFmtId="237" formatCode="#,##0_);\(#,##0\);\-_);\–&quot; &quot;@"/>
    <numFmt numFmtId="238" formatCode="#,##0_);\(#,##0\);\-_);\—&quot; &quot;@"/>
    <numFmt numFmtId="239" formatCode="#,##0&quot;x&quot;_);\(#,##0&quot;x&quot;\)"/>
    <numFmt numFmtId="240" formatCode="#,##0.0&quot;x&quot;_);\(#,##0.0&quot;x&quot;\)"/>
    <numFmt numFmtId="241" formatCode="#,##0.00&quot;x&quot;_);\(#,##0.00&quot;x&quot;\)"/>
    <numFmt numFmtId="242" formatCode="_-&quot;£&quot;* #,##0_-;\-&quot;£&quot;* #,##0_-;_-&quot;£&quot;* &quot;-&quot;_-;_-@_-"/>
    <numFmt numFmtId="243" formatCode="_-&quot;£&quot;* #,##0.00_-;\-&quot;£&quot;* #,##0.00_-;_-&quot;£&quot;* &quot;-&quot;??_-;_-@_-"/>
    <numFmt numFmtId="244" formatCode="0.00\x"/>
    <numFmt numFmtId="245" formatCode="0%\ &quot;of AMI&quot;"/>
    <numFmt numFmtId="246" formatCode="&quot;Income Limits &amp; Rents at &quot;0%\ &quot;of AMI&quot;"/>
    <numFmt numFmtId="247" formatCode="&quot;Income Limits &amp; Rents at &quot;0%\ &quot;AMI&quot;"/>
  </numFmts>
  <fonts count="198">
    <font>
      <sz val="11"/>
      <color theme="1"/>
      <name val="Calibri"/>
      <family val="2"/>
      <scheme val="minor"/>
    </font>
    <font>
      <sz val="11"/>
      <color theme="1"/>
      <name val="Calibri"/>
      <family val="2"/>
      <scheme val="minor"/>
    </font>
    <font>
      <sz val="8"/>
      <color theme="1"/>
      <name val="Arial"/>
      <family val="2"/>
    </font>
    <font>
      <sz val="12"/>
      <name val="Arial"/>
      <family val="2"/>
    </font>
    <font>
      <sz val="10"/>
      <name val="Arial"/>
      <family val="2"/>
    </font>
    <font>
      <sz val="10"/>
      <name val="Times New Roman"/>
      <family val="1"/>
    </font>
    <font>
      <sz val="10"/>
      <color indexed="81"/>
      <name val="Tahoma"/>
      <family val="2"/>
    </font>
    <font>
      <sz val="10"/>
      <color theme="1"/>
      <name val="Calibri"/>
      <family val="2"/>
      <scheme val="minor"/>
    </font>
    <font>
      <b/>
      <sz val="10"/>
      <color theme="1"/>
      <name val="Calibri"/>
      <family val="2"/>
      <scheme val="minor"/>
    </font>
    <font>
      <b/>
      <sz val="10"/>
      <color rgb="FF0070C0"/>
      <name val="Calibri"/>
      <family val="2"/>
      <scheme val="minor"/>
    </font>
    <font>
      <b/>
      <sz val="10"/>
      <name val="Calibri"/>
      <family val="2"/>
      <scheme val="minor"/>
    </font>
    <font>
      <sz val="10"/>
      <name val="Calibri"/>
      <family val="2"/>
      <scheme val="minor"/>
    </font>
    <font>
      <sz val="10"/>
      <color rgb="FF0070C0"/>
      <name val="Calibri"/>
      <family val="2"/>
      <scheme val="minor"/>
    </font>
    <font>
      <b/>
      <sz val="10"/>
      <color theme="3" tint="0.39997558519241921"/>
      <name val="Calibri"/>
      <family val="2"/>
      <scheme val="minor"/>
    </font>
    <font>
      <b/>
      <sz val="10"/>
      <color indexed="8"/>
      <name val="Calibri"/>
      <family val="2"/>
      <scheme val="minor"/>
    </font>
    <font>
      <b/>
      <sz val="10"/>
      <color rgb="FFFF0000"/>
      <name val="Calibri"/>
      <family val="2"/>
      <scheme val="minor"/>
    </font>
    <font>
      <i/>
      <sz val="10"/>
      <color theme="1"/>
      <name val="Calibri"/>
      <family val="2"/>
      <scheme val="minor"/>
    </font>
    <font>
      <b/>
      <i/>
      <sz val="10"/>
      <color rgb="FF0070C0"/>
      <name val="Calibri"/>
      <family val="2"/>
      <scheme val="minor"/>
    </font>
    <font>
      <b/>
      <i/>
      <sz val="10"/>
      <color theme="1"/>
      <name val="Calibri"/>
      <family val="2"/>
      <scheme val="minor"/>
    </font>
    <font>
      <i/>
      <sz val="10"/>
      <color rgb="FFFF0000"/>
      <name val="Calibri"/>
      <family val="2"/>
      <scheme val="minor"/>
    </font>
    <font>
      <b/>
      <i/>
      <sz val="10"/>
      <color rgb="FFFF0000"/>
      <name val="Calibri"/>
      <family val="2"/>
      <scheme val="minor"/>
    </font>
    <font>
      <b/>
      <sz val="11"/>
      <color theme="1"/>
      <name val="Calibri"/>
      <family val="2"/>
      <scheme val="minor"/>
    </font>
    <font>
      <b/>
      <sz val="18"/>
      <color theme="3"/>
      <name val="Cambria"/>
      <family val="2"/>
      <scheme val="maj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sz val="11"/>
      <name val="Calibri"/>
      <family val="2"/>
      <scheme val="minor"/>
    </font>
    <font>
      <sz val="11"/>
      <name val="Calibri"/>
      <family val="2"/>
      <scheme val="minor"/>
    </font>
    <font>
      <b/>
      <sz val="12"/>
      <name val="Arial"/>
      <family val="2"/>
    </font>
    <font>
      <sz val="10"/>
      <color theme="1"/>
      <name val="Times New Roman"/>
      <family val="1"/>
    </font>
    <font>
      <b/>
      <sz val="10"/>
      <color theme="1"/>
      <name val="Times New Roman"/>
      <family val="1"/>
    </font>
    <font>
      <i/>
      <sz val="10"/>
      <color theme="1"/>
      <name val="Times New Roman"/>
      <family val="1"/>
    </font>
    <font>
      <b/>
      <i/>
      <sz val="10"/>
      <name val="Times New Roman"/>
      <family val="1"/>
    </font>
    <font>
      <b/>
      <sz val="10"/>
      <name val="Times New Roman"/>
      <family val="1"/>
    </font>
    <font>
      <i/>
      <sz val="10"/>
      <name val="Times New Roman"/>
      <family val="1"/>
    </font>
    <font>
      <b/>
      <i/>
      <sz val="10"/>
      <color theme="1"/>
      <name val="Times New Roman"/>
      <family val="1"/>
    </font>
    <font>
      <b/>
      <i/>
      <sz val="10"/>
      <color theme="0" tint="-0.499984740745262"/>
      <name val="Times New Roman"/>
      <family val="1"/>
    </font>
    <font>
      <b/>
      <sz val="10"/>
      <color theme="0" tint="-0.499984740745262"/>
      <name val="Times New Roman"/>
      <family val="1"/>
    </font>
    <font>
      <sz val="10"/>
      <color theme="0" tint="-0.499984740745262"/>
      <name val="Times New Roman"/>
      <family val="1"/>
    </font>
    <font>
      <i/>
      <sz val="10"/>
      <color theme="0" tint="-0.499984740745262"/>
      <name val="Times New Roman"/>
      <family val="1"/>
    </font>
    <font>
      <sz val="11"/>
      <name val="Arial"/>
      <family val="2"/>
    </font>
    <font>
      <sz val="9"/>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2"/>
      <name val="Arial MT"/>
    </font>
    <font>
      <sz val="12"/>
      <name val="Times New Roman"/>
      <family val="1"/>
    </font>
    <font>
      <sz val="11"/>
      <color indexed="8"/>
      <name val="Calibri"/>
      <family val="2"/>
    </font>
    <font>
      <sz val="11"/>
      <color indexed="8"/>
      <name val="Arial"/>
      <family val="2"/>
    </font>
    <font>
      <sz val="11"/>
      <color indexed="9"/>
      <name val="Calibri"/>
      <family val="2"/>
    </font>
    <font>
      <sz val="11"/>
      <color indexed="9"/>
      <name val="Arial"/>
      <family val="2"/>
    </font>
    <font>
      <sz val="9"/>
      <name val="Tahoma"/>
      <family val="2"/>
    </font>
    <font>
      <sz val="8"/>
      <name val="Times"/>
      <family val="1"/>
    </font>
    <font>
      <sz val="11"/>
      <color indexed="20"/>
      <name val="Calibri"/>
      <family val="2"/>
    </font>
    <font>
      <sz val="11"/>
      <color indexed="20"/>
      <name val="Arial"/>
      <family val="2"/>
    </font>
    <font>
      <sz val="11"/>
      <color indexed="20"/>
      <name val="Calibri"/>
      <family val="2"/>
      <scheme val="minor"/>
    </font>
    <font>
      <sz val="11"/>
      <color indexed="36"/>
      <name val="Calibri"/>
      <family val="2"/>
    </font>
    <font>
      <sz val="10"/>
      <color indexed="8"/>
      <name val="Times New Roman"/>
      <family val="1"/>
    </font>
    <font>
      <sz val="9"/>
      <color indexed="8"/>
      <name val="Times New Roman"/>
      <family val="1"/>
    </font>
    <font>
      <b/>
      <sz val="12"/>
      <name val="Times New Roman"/>
      <family val="1"/>
    </font>
    <font>
      <sz val="8"/>
      <name val="Times New Roman"/>
      <family val="1"/>
    </font>
    <font>
      <i/>
      <sz val="11"/>
      <name val="Arial"/>
      <family val="2"/>
    </font>
    <font>
      <b/>
      <sz val="10"/>
      <name val="Arial"/>
      <family val="2"/>
    </font>
    <font>
      <sz val="10"/>
      <name val="Courier"/>
      <family val="3"/>
    </font>
    <font>
      <b/>
      <sz val="11"/>
      <color indexed="10"/>
      <name val="Calibri"/>
      <family val="2"/>
    </font>
    <font>
      <b/>
      <sz val="11"/>
      <color indexed="52"/>
      <name val="Arial"/>
      <family val="2"/>
    </font>
    <font>
      <b/>
      <sz val="11"/>
      <color indexed="52"/>
      <name val="Calibri"/>
      <family val="2"/>
    </font>
    <font>
      <b/>
      <sz val="11"/>
      <color indexed="9"/>
      <name val="Calibri"/>
      <family val="2"/>
    </font>
    <font>
      <b/>
      <sz val="11"/>
      <color indexed="9"/>
      <name val="Arial"/>
      <family val="2"/>
    </font>
    <font>
      <b/>
      <sz val="9"/>
      <name val="Tahoma"/>
      <family val="2"/>
    </font>
    <font>
      <sz val="11"/>
      <name val="Tms Rmn"/>
      <family val="1"/>
    </font>
    <font>
      <sz val="11"/>
      <color theme="1"/>
      <name val="Calibri"/>
      <family val="2"/>
    </font>
    <font>
      <sz val="10"/>
      <name val="MS Sans Serif"/>
      <family val="2"/>
    </font>
    <font>
      <sz val="10"/>
      <name val="Courier New"/>
      <family val="3"/>
    </font>
    <font>
      <sz val="10"/>
      <color theme="1"/>
      <name val="Arial"/>
      <family val="2"/>
    </font>
    <font>
      <sz val="10"/>
      <name val="Verdana"/>
      <family val="2"/>
    </font>
    <font>
      <sz val="10"/>
      <color indexed="8"/>
      <name val="Arial"/>
      <family val="2"/>
    </font>
    <font>
      <sz val="10"/>
      <name val="Helv"/>
    </font>
    <font>
      <sz val="12"/>
      <color indexed="8"/>
      <name val="Times New Roman"/>
      <family val="1"/>
    </font>
    <font>
      <b/>
      <sz val="10"/>
      <name val="Helvetica"/>
      <family val="2"/>
    </font>
    <font>
      <sz val="14"/>
      <name val="Helvetica"/>
      <family val="2"/>
    </font>
    <font>
      <sz val="9.85"/>
      <color indexed="8"/>
      <name val="Arial"/>
      <family val="2"/>
    </font>
    <font>
      <sz val="12"/>
      <color indexed="12"/>
      <name val="Arial"/>
      <family val="2"/>
    </font>
    <font>
      <sz val="12"/>
      <name val="Times"/>
      <family val="1"/>
    </font>
    <font>
      <i/>
      <sz val="11"/>
      <color indexed="23"/>
      <name val="Calibri"/>
      <family val="2"/>
    </font>
    <font>
      <i/>
      <sz val="11"/>
      <color indexed="23"/>
      <name val="Arial"/>
      <family val="2"/>
    </font>
    <font>
      <sz val="12"/>
      <name val="Helv"/>
    </font>
    <font>
      <sz val="10"/>
      <name val="Garamand Classic Light"/>
    </font>
    <font>
      <sz val="11"/>
      <color indexed="17"/>
      <name val="Calibri"/>
      <family val="2"/>
    </font>
    <font>
      <sz val="11"/>
      <color indexed="17"/>
      <name val="Arial"/>
      <family val="2"/>
    </font>
    <font>
      <sz val="11"/>
      <color indexed="58"/>
      <name val="Calibri"/>
      <family val="2"/>
    </font>
    <font>
      <sz val="10"/>
      <name val="N Helvetica Narrow"/>
    </font>
    <font>
      <b/>
      <sz val="10"/>
      <name val="Tahoma"/>
      <family val="2"/>
    </font>
    <font>
      <sz val="8"/>
      <name val="Arial"/>
      <family val="2"/>
    </font>
    <font>
      <u/>
      <sz val="12"/>
      <name val="Tahoma"/>
      <family val="2"/>
    </font>
    <font>
      <i/>
      <u/>
      <sz val="11"/>
      <name val="Tahoma"/>
      <family val="2"/>
    </font>
    <font>
      <u/>
      <sz val="11"/>
      <name val="Tahoma"/>
      <family val="2"/>
    </font>
    <font>
      <i/>
      <u/>
      <sz val="10"/>
      <name val="Tahoma"/>
      <family val="2"/>
    </font>
    <font>
      <u/>
      <sz val="10"/>
      <name val="Tahoma"/>
      <family val="2"/>
    </font>
    <font>
      <i/>
      <u/>
      <sz val="9"/>
      <name val="Tahoma"/>
      <family val="2"/>
    </font>
    <font>
      <u/>
      <sz val="9"/>
      <name val="Tahoma"/>
      <family val="2"/>
    </font>
    <font>
      <b/>
      <sz val="14"/>
      <name val="Arial"/>
      <family val="2"/>
    </font>
    <font>
      <b/>
      <sz val="15"/>
      <color indexed="62"/>
      <name val="Calibri"/>
      <family val="2"/>
    </font>
    <font>
      <b/>
      <sz val="15"/>
      <color indexed="56"/>
      <name val="Calibri"/>
      <family val="2"/>
    </font>
    <font>
      <b/>
      <sz val="15"/>
      <color indexed="62"/>
      <name val="Arial"/>
      <family val="2"/>
    </font>
    <font>
      <sz val="14"/>
      <name val="Futura Md BT"/>
      <family val="2"/>
    </font>
    <font>
      <b/>
      <sz val="13"/>
      <color indexed="62"/>
      <name val="Calibri"/>
      <family val="2"/>
    </font>
    <font>
      <b/>
      <sz val="13"/>
      <color indexed="56"/>
      <name val="Calibri"/>
      <family val="2"/>
    </font>
    <font>
      <b/>
      <sz val="13"/>
      <color indexed="62"/>
      <name val="Arial"/>
      <family val="2"/>
    </font>
    <font>
      <sz val="12"/>
      <name val="Futura Md BT"/>
      <family val="2"/>
    </font>
    <font>
      <b/>
      <sz val="11"/>
      <color indexed="62"/>
      <name val="Calibri"/>
      <family val="2"/>
    </font>
    <font>
      <b/>
      <sz val="11"/>
      <color indexed="56"/>
      <name val="Calibri"/>
      <family val="2"/>
    </font>
    <font>
      <b/>
      <sz val="11"/>
      <color indexed="62"/>
      <name val="Arial"/>
      <family val="2"/>
    </font>
    <font>
      <sz val="10"/>
      <name val="Futura Md BT"/>
      <family val="2"/>
    </font>
    <font>
      <sz val="12"/>
      <color indexed="9"/>
      <name val="Helv"/>
    </font>
    <font>
      <u/>
      <sz val="9"/>
      <color indexed="12"/>
      <name val="Arial"/>
      <family val="2"/>
    </font>
    <font>
      <u/>
      <sz val="8.4"/>
      <color indexed="12"/>
      <name val="Arial"/>
      <family val="2"/>
    </font>
    <font>
      <u/>
      <sz val="10"/>
      <color indexed="12"/>
      <name val="Arial"/>
      <family val="2"/>
    </font>
    <font>
      <u/>
      <sz val="7.5"/>
      <color indexed="12"/>
      <name val="Arial"/>
      <family val="2"/>
    </font>
    <font>
      <u/>
      <sz val="8.6999999999999993"/>
      <color indexed="12"/>
      <name val="Futura Lt BT"/>
      <family val="2"/>
    </font>
    <font>
      <u/>
      <sz val="12"/>
      <color theme="10"/>
      <name val="Arial"/>
      <family val="2"/>
    </font>
    <font>
      <u/>
      <sz val="11"/>
      <color theme="10"/>
      <name val="Calibri"/>
      <family val="2"/>
      <scheme val="minor"/>
    </font>
    <font>
      <sz val="10"/>
      <color indexed="12"/>
      <name val="Times New Roman"/>
      <family val="1"/>
    </font>
    <font>
      <sz val="11"/>
      <color indexed="62"/>
      <name val="Calibri"/>
      <family val="2"/>
    </font>
    <font>
      <sz val="11"/>
      <color indexed="62"/>
      <name val="Arial"/>
      <family val="2"/>
    </font>
    <font>
      <sz val="11"/>
      <color indexed="12"/>
      <name val="Arial"/>
      <family val="2"/>
    </font>
    <font>
      <sz val="10"/>
      <color indexed="12"/>
      <name val="Arial"/>
      <family val="2"/>
    </font>
    <font>
      <sz val="10"/>
      <color indexed="12"/>
      <name val="Geneva"/>
      <family val="2"/>
    </font>
    <font>
      <sz val="12"/>
      <color indexed="13"/>
      <name val="Helv"/>
    </font>
    <font>
      <sz val="11"/>
      <color indexed="10"/>
      <name val="Calibri"/>
      <family val="2"/>
    </font>
    <font>
      <sz val="11"/>
      <color indexed="52"/>
      <name val="Arial"/>
      <family val="2"/>
    </font>
    <font>
      <sz val="11"/>
      <color indexed="52"/>
      <name val="Calibri"/>
      <family val="2"/>
    </font>
    <font>
      <strike/>
      <sz val="12"/>
      <color indexed="8"/>
      <name val="Times New Roman"/>
      <family val="1"/>
    </font>
    <font>
      <sz val="11"/>
      <color indexed="19"/>
      <name val="Calibri"/>
      <family val="2"/>
    </font>
    <font>
      <sz val="11"/>
      <color indexed="60"/>
      <name val="Arial"/>
      <family val="2"/>
    </font>
    <font>
      <sz val="11"/>
      <color indexed="60"/>
      <name val="Calibri"/>
      <family val="2"/>
    </font>
    <font>
      <b/>
      <i/>
      <sz val="16"/>
      <name val="Helv"/>
    </font>
    <font>
      <sz val="10"/>
      <name val="Futura Lt BT"/>
      <family val="2"/>
    </font>
    <font>
      <sz val="10"/>
      <color indexed="8"/>
      <name val="MS Sans Serif"/>
      <family val="2"/>
    </font>
    <font>
      <sz val="10"/>
      <name val="Times New Roman"/>
      <family val="1"/>
      <charset val="204"/>
    </font>
    <font>
      <sz val="10"/>
      <color rgb="FF000000"/>
      <name val="Times New Roman"/>
      <family val="1"/>
    </font>
    <font>
      <b/>
      <sz val="11"/>
      <color indexed="63"/>
      <name val="Calibri"/>
      <family val="2"/>
    </font>
    <font>
      <b/>
      <sz val="11"/>
      <color indexed="63"/>
      <name val="Arial"/>
      <family val="2"/>
    </font>
    <font>
      <sz val="12"/>
      <color indexed="17"/>
      <name val="Helv"/>
    </font>
    <font>
      <sz val="16"/>
      <name val="Arial"/>
      <family val="2"/>
    </font>
    <font>
      <sz val="11"/>
      <color theme="1"/>
      <name val="Times New Roman"/>
      <family val="2"/>
    </font>
    <font>
      <b/>
      <sz val="16"/>
      <name val="Arial"/>
      <family val="2"/>
    </font>
    <font>
      <b/>
      <sz val="10"/>
      <name val="MS Sans Serif"/>
      <family val="2"/>
    </font>
    <font>
      <b/>
      <sz val="6.5"/>
      <name val="MS Sans Serif"/>
      <family val="2"/>
    </font>
    <font>
      <i/>
      <sz val="12"/>
      <name val="Helvetica"/>
      <family val="2"/>
    </font>
    <font>
      <i/>
      <sz val="14"/>
      <name val="Arial"/>
      <family val="2"/>
    </font>
    <font>
      <b/>
      <sz val="18"/>
      <color indexed="56"/>
      <name val="Cambria"/>
      <family val="2"/>
    </font>
    <font>
      <sz val="18"/>
      <name val="Helv"/>
    </font>
    <font>
      <b/>
      <sz val="10"/>
      <color indexed="8"/>
      <name val="Arial"/>
      <family val="2"/>
    </font>
    <font>
      <b/>
      <sz val="10"/>
      <color indexed="8"/>
      <name val="Times New Roman"/>
      <family val="1"/>
    </font>
    <font>
      <i/>
      <sz val="12"/>
      <name val="Arial"/>
      <family val="2"/>
    </font>
    <font>
      <i/>
      <sz val="10"/>
      <name val="Arial"/>
      <family val="2"/>
    </font>
    <font>
      <sz val="14"/>
      <name val="Arial"/>
      <family val="2"/>
    </font>
    <font>
      <b/>
      <sz val="9"/>
      <name val="Arial"/>
      <family val="2"/>
    </font>
    <font>
      <b/>
      <sz val="18"/>
      <color indexed="62"/>
      <name val="Cambria"/>
      <family val="2"/>
    </font>
    <font>
      <b/>
      <sz val="11"/>
      <name val="Tahoma"/>
      <family val="2"/>
    </font>
    <font>
      <b/>
      <sz val="11"/>
      <name val="Arial"/>
      <family val="2"/>
    </font>
    <font>
      <b/>
      <sz val="11"/>
      <color indexed="8"/>
      <name val="Calibri"/>
      <family val="2"/>
    </font>
    <font>
      <b/>
      <sz val="11"/>
      <color indexed="8"/>
      <name val="Arial"/>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sz val="11"/>
      <color indexed="10"/>
      <name val="Arial"/>
      <family val="2"/>
    </font>
    <font>
      <b/>
      <sz val="12"/>
      <color indexed="10"/>
      <name val="Times New Roman"/>
      <family val="1"/>
    </font>
    <font>
      <sz val="10"/>
      <color rgb="FF000000"/>
      <name val="Calibri"/>
      <family val="2"/>
    </font>
    <font>
      <b/>
      <sz val="10"/>
      <color rgb="FF000000"/>
      <name val="Calibri"/>
      <family val="2"/>
    </font>
    <font>
      <sz val="10"/>
      <color rgb="FFFF0000"/>
      <name val="Calibri"/>
      <family val="2"/>
      <scheme val="minor"/>
    </font>
    <font>
      <sz val="10"/>
      <name val="Arial"/>
      <family val="2"/>
    </font>
    <font>
      <b/>
      <i/>
      <sz val="10"/>
      <name val="Calibri"/>
      <family val="2"/>
      <scheme val="minor"/>
    </font>
    <font>
      <i/>
      <sz val="10"/>
      <name val="Calibri"/>
      <family val="2"/>
      <scheme val="minor"/>
    </font>
    <font>
      <b/>
      <sz val="12"/>
      <color theme="1"/>
      <name val="Calibri"/>
      <family val="2"/>
      <scheme val="minor"/>
    </font>
    <font>
      <b/>
      <sz val="12"/>
      <color rgb="FF0070C0"/>
      <name val="Calibri"/>
      <family val="2"/>
      <scheme val="minor"/>
    </font>
    <font>
      <b/>
      <sz val="10"/>
      <color theme="3"/>
      <name val="Times New Roman"/>
      <family val="1"/>
    </font>
    <font>
      <b/>
      <u/>
      <sz val="10"/>
      <name val="Times New Roman"/>
      <family val="1"/>
    </font>
    <font>
      <sz val="10"/>
      <color rgb="FFFF0000"/>
      <name val="Times New Roman"/>
      <family val="1"/>
    </font>
    <font>
      <sz val="10"/>
      <color rgb="FFFF0000"/>
      <name val="Calibri"/>
      <family val="2"/>
    </font>
    <font>
      <i/>
      <sz val="9"/>
      <color theme="1"/>
      <name val="Calibri"/>
      <family val="2"/>
      <scheme val="minor"/>
    </font>
    <font>
      <i/>
      <u/>
      <sz val="9"/>
      <color theme="10"/>
      <name val="Calibri"/>
      <family val="2"/>
      <scheme val="minor"/>
    </font>
    <font>
      <b/>
      <sz val="10"/>
      <color theme="0" tint="-4.9989318521683403E-2"/>
      <name val="Times New Roman"/>
      <family val="1"/>
    </font>
    <font>
      <sz val="10"/>
      <color theme="0" tint="-4.9989318521683403E-2"/>
      <name val="Times New Roman"/>
      <family val="1"/>
    </font>
    <font>
      <sz val="9"/>
      <color indexed="81"/>
      <name val="Tahoma"/>
      <family val="2"/>
    </font>
    <font>
      <b/>
      <sz val="9"/>
      <color indexed="81"/>
      <name val="Tahoma"/>
      <family val="2"/>
    </font>
    <font>
      <sz val="10"/>
      <color rgb="FF000000"/>
      <name val="Calibri"/>
      <family val="2"/>
      <scheme val="minor"/>
    </font>
  </fonts>
  <fills count="87">
    <fill>
      <patternFill patternType="none"/>
    </fill>
    <fill>
      <patternFill patternType="gray125"/>
    </fill>
    <fill>
      <patternFill patternType="solid">
        <fgColor rgb="FFFFFF00"/>
        <bgColor indexed="64"/>
      </patternFill>
    </fill>
    <fill>
      <patternFill patternType="solid">
        <fgColor rgb="FFFFC7CE"/>
      </patternFill>
    </fill>
    <fill>
      <patternFill patternType="solid">
        <fgColor theme="3"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43"/>
      </patternFill>
    </fill>
    <fill>
      <patternFill patternType="solid">
        <fgColor indexed="44"/>
      </patternFill>
    </fill>
    <fill>
      <patternFill patternType="solid">
        <fgColor indexed="31"/>
      </patternFill>
    </fill>
    <fill>
      <patternFill patternType="solid">
        <fgColor indexed="9"/>
      </patternFill>
    </fill>
    <fill>
      <patternFill patternType="solid">
        <fgColor indexed="29"/>
      </patternFill>
    </fill>
    <fill>
      <patternFill patternType="solid">
        <fgColor indexed="45"/>
      </patternFill>
    </fill>
    <fill>
      <patternFill patternType="solid">
        <fgColor indexed="47"/>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11"/>
      </patternFill>
    </fill>
    <fill>
      <patternFill patternType="solid">
        <fgColor indexed="20"/>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52"/>
      </patternFill>
    </fill>
    <fill>
      <patternFill patternType="solid">
        <fgColor indexed="31"/>
        <bgColor indexed="31"/>
      </patternFill>
    </fill>
    <fill>
      <patternFill patternType="solid">
        <fgColor theme="4" tint="0.59999389629810485"/>
        <bgColor theme="4" tint="0.59999389629810485"/>
      </patternFill>
    </fill>
    <fill>
      <patternFill patternType="solid">
        <fgColor indexed="44"/>
        <bgColor indexed="44"/>
      </patternFill>
    </fill>
    <fill>
      <patternFill patternType="solid">
        <fgColor theme="4" tint="0.39997558519241921"/>
        <bgColor theme="4" tint="0.39997558519241921"/>
      </patternFill>
    </fill>
    <fill>
      <patternFill patternType="solid">
        <fgColor indexed="30"/>
        <bgColor indexed="30"/>
      </patternFill>
    </fill>
    <fill>
      <patternFill patternType="solid">
        <fgColor indexed="56"/>
      </patternFill>
    </fill>
    <fill>
      <patternFill patternType="solid">
        <fgColor indexed="62"/>
      </patternFill>
    </fill>
    <fill>
      <patternFill patternType="solid">
        <fgColor indexed="62"/>
        <bgColor indexed="62"/>
      </patternFill>
    </fill>
    <fill>
      <patternFill patternType="solid">
        <fgColor theme="4"/>
        <bgColor theme="4"/>
      </patternFill>
    </fill>
    <fill>
      <patternFill patternType="solid">
        <fgColor indexed="45"/>
        <bgColor indexed="45"/>
      </patternFill>
    </fill>
    <fill>
      <patternFill patternType="solid">
        <fgColor theme="5" tint="0.59999389629810485"/>
        <bgColor theme="5" tint="0.59999389629810485"/>
      </patternFill>
    </fill>
    <fill>
      <patternFill patternType="solid">
        <fgColor theme="5" tint="0.39997558519241921"/>
        <bgColor theme="5" tint="0.39997558519241921"/>
      </patternFill>
    </fill>
    <fill>
      <patternFill patternType="solid">
        <fgColor indexed="10"/>
      </patternFill>
    </fill>
    <fill>
      <patternFill patternType="solid">
        <fgColor indexed="10"/>
        <bgColor indexed="10"/>
      </patternFill>
    </fill>
    <fill>
      <patternFill patternType="solid">
        <fgColor theme="5"/>
        <bgColor theme="5"/>
      </patternFill>
    </fill>
    <fill>
      <patternFill patternType="solid">
        <fgColor indexed="42"/>
        <bgColor indexed="42"/>
      </patternFill>
    </fill>
    <fill>
      <patternFill patternType="solid">
        <fgColor indexed="11"/>
        <bgColor indexed="11"/>
      </patternFill>
    </fill>
    <fill>
      <patternFill patternType="solid">
        <fgColor indexed="57"/>
      </patternFill>
    </fill>
    <fill>
      <patternFill patternType="solid">
        <fgColor indexed="19"/>
      </patternFill>
    </fill>
    <fill>
      <patternFill patternType="solid">
        <fgColor indexed="57"/>
        <bgColor indexed="57"/>
      </patternFill>
    </fill>
    <fill>
      <patternFill patternType="solid">
        <fgColor theme="6"/>
        <bgColor theme="6"/>
      </patternFill>
    </fill>
    <fill>
      <patternFill patternType="solid">
        <fgColor indexed="46"/>
        <bgColor indexed="46"/>
      </patternFill>
    </fill>
    <fill>
      <patternFill patternType="solid">
        <fgColor theme="7" tint="0.59999389629810485"/>
        <bgColor theme="7" tint="0.59999389629810485"/>
      </patternFill>
    </fill>
    <fill>
      <patternFill patternType="solid">
        <fgColor indexed="36"/>
        <bgColor indexed="36"/>
      </patternFill>
    </fill>
    <fill>
      <patternFill patternType="solid">
        <fgColor indexed="54"/>
      </patternFill>
    </fill>
    <fill>
      <patternFill patternType="solid">
        <fgColor indexed="23"/>
      </patternFill>
    </fill>
    <fill>
      <patternFill patternType="solid">
        <fgColor theme="7"/>
        <bgColor theme="7"/>
      </patternFill>
    </fill>
    <fill>
      <patternFill patternType="solid">
        <fgColor theme="8" tint="0.79998168889431442"/>
        <bgColor theme="8" tint="0.79998168889431442"/>
      </patternFill>
    </fill>
    <fill>
      <patternFill patternType="solid">
        <fgColor theme="8" tint="0.59999389629810485"/>
        <bgColor theme="8" tint="0.59999389629810485"/>
      </patternFill>
    </fill>
    <fill>
      <patternFill patternType="solid">
        <fgColor theme="8" tint="0.39997558519241921"/>
        <bgColor theme="8" tint="0.39997558519241921"/>
      </patternFill>
    </fill>
    <fill>
      <patternFill patternType="solid">
        <fgColor theme="8"/>
        <bgColor theme="8"/>
      </patternFill>
    </fill>
    <fill>
      <patternFill patternType="solid">
        <fgColor theme="9" tint="0.79998168889431442"/>
        <bgColor theme="9" tint="0.79998168889431442"/>
      </patternFill>
    </fill>
    <fill>
      <patternFill patternType="solid">
        <fgColor theme="9" tint="0.59999389629810485"/>
        <bgColor theme="9" tint="0.59999389629810485"/>
      </patternFill>
    </fill>
    <fill>
      <patternFill patternType="solid">
        <fgColor indexed="51"/>
        <bgColor indexed="51"/>
      </patternFill>
    </fill>
    <fill>
      <patternFill patternType="solid">
        <fgColor indexed="52"/>
        <bgColor indexed="52"/>
      </patternFill>
    </fill>
    <fill>
      <patternFill patternType="solid">
        <fgColor theme="9"/>
        <bgColor theme="9"/>
      </patternFill>
    </fill>
    <fill>
      <patternFill patternType="solid">
        <fgColor indexed="33"/>
      </patternFill>
    </fill>
    <fill>
      <patternFill patternType="solid">
        <fgColor rgb="FFFFC7CE"/>
        <bgColor rgb="FFFFC7CE"/>
      </patternFill>
    </fill>
    <fill>
      <patternFill patternType="solid">
        <fgColor indexed="9"/>
        <bgColor indexed="64"/>
      </patternFill>
    </fill>
    <fill>
      <patternFill patternType="solid">
        <fgColor rgb="FFF2F2F2"/>
        <bgColor rgb="FFF2F2F2"/>
      </patternFill>
    </fill>
    <fill>
      <patternFill patternType="solid">
        <fgColor indexed="22"/>
        <bgColor indexed="22"/>
      </patternFill>
    </fill>
    <fill>
      <patternFill patternType="solid">
        <fgColor indexed="55"/>
      </patternFill>
    </fill>
    <fill>
      <patternFill patternType="solid">
        <fgColor rgb="FFA5A5A5"/>
        <bgColor rgb="FFA5A5A5"/>
      </patternFill>
    </fill>
    <fill>
      <patternFill patternType="solid">
        <fgColor indexed="44"/>
        <bgColor indexed="64"/>
      </patternFill>
    </fill>
    <fill>
      <patternFill patternType="solid">
        <fgColor indexed="28"/>
        <bgColor indexed="64"/>
      </patternFill>
    </fill>
    <fill>
      <patternFill patternType="lightUp">
        <fgColor theme="0"/>
        <bgColor theme="4" tint="0.19998779259620961"/>
      </patternFill>
    </fill>
    <fill>
      <patternFill patternType="lightUp">
        <fgColor theme="0"/>
        <bgColor theme="5" tint="0.19998779259620961"/>
      </patternFill>
    </fill>
    <fill>
      <patternFill patternType="lightUp">
        <fgColor theme="0"/>
        <bgColor indexed="10"/>
      </patternFill>
    </fill>
    <fill>
      <patternFill patternType="lightUp">
        <fgColor theme="0"/>
        <bgColor theme="6" tint="0.19998779259620961"/>
      </patternFill>
    </fill>
    <fill>
      <patternFill patternType="lightUp">
        <fgColor theme="0"/>
        <bgColor indexed="57"/>
      </patternFill>
    </fill>
    <fill>
      <patternFill patternType="solid">
        <fgColor rgb="FFC6EFCE"/>
        <bgColor rgb="FFC6EFCE"/>
      </patternFill>
    </fill>
    <fill>
      <patternFill patternType="solid">
        <fgColor indexed="22"/>
        <bgColor indexed="64"/>
      </patternFill>
    </fill>
    <fill>
      <patternFill patternType="solid">
        <fgColor indexed="22"/>
        <bgColor indexed="31"/>
      </patternFill>
    </fill>
    <fill>
      <patternFill patternType="solid">
        <fgColor indexed="26"/>
        <bgColor indexed="9"/>
      </patternFill>
    </fill>
    <fill>
      <patternFill patternType="solid">
        <fgColor indexed="42"/>
        <bgColor indexed="64"/>
      </patternFill>
    </fill>
    <fill>
      <patternFill patternType="solid">
        <fgColor rgb="FFFFEB9C"/>
        <bgColor rgb="FFFFEB9C"/>
      </patternFill>
    </fill>
    <fill>
      <patternFill patternType="solid">
        <fgColor indexed="31"/>
        <bgColor indexed="64"/>
      </patternFill>
    </fill>
    <fill>
      <patternFill patternType="solid">
        <fgColor indexed="31"/>
        <bgColor indexed="42"/>
      </patternFill>
    </fill>
    <fill>
      <patternFill patternType="solid">
        <fgColor theme="0" tint="-4.9989318521683403E-2"/>
        <bgColor indexed="64"/>
      </patternFill>
    </fill>
  </fills>
  <borders count="111">
    <border>
      <left/>
      <right/>
      <top/>
      <bottom/>
      <diagonal/>
    </border>
    <border>
      <left/>
      <right/>
      <top/>
      <bottom style="medium">
        <color auto="1"/>
      </bottom>
      <diagonal/>
    </border>
    <border>
      <left/>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thin">
        <color auto="1"/>
      </right>
      <top/>
      <bottom/>
      <diagonal/>
    </border>
    <border>
      <left/>
      <right style="medium">
        <color auto="1"/>
      </right>
      <top/>
      <bottom/>
      <diagonal/>
    </border>
    <border>
      <left style="medium">
        <color auto="1"/>
      </left>
      <right/>
      <top style="medium">
        <color auto="1"/>
      </top>
      <bottom/>
      <diagonal/>
    </border>
    <border>
      <left style="thin">
        <color auto="1"/>
      </left>
      <right/>
      <top style="medium">
        <color auto="1"/>
      </top>
      <bottom style="thin">
        <color auto="1"/>
      </bottom>
      <diagonal/>
    </border>
    <border>
      <left style="thin">
        <color auto="1"/>
      </left>
      <right/>
      <top style="medium">
        <color auto="1"/>
      </top>
      <bottom style="medium">
        <color auto="1"/>
      </bottom>
      <diagonal/>
    </border>
    <border>
      <left style="thin">
        <color auto="1"/>
      </left>
      <right/>
      <top/>
      <bottom/>
      <diagonal/>
    </border>
    <border>
      <left style="thin">
        <color auto="1"/>
      </left>
      <right style="medium">
        <color auto="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style="thin">
        <color auto="1"/>
      </right>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style="medium">
        <color auto="1"/>
      </right>
      <top/>
      <bottom style="thin">
        <color theme="0" tint="-0.249977111117893"/>
      </bottom>
      <diagonal/>
    </border>
    <border>
      <left style="medium">
        <color auto="1"/>
      </left>
      <right/>
      <top/>
      <bottom style="thin">
        <color theme="0" tint="-0.249977111117893"/>
      </bottom>
      <diagonal/>
    </border>
    <border>
      <left style="thin">
        <color auto="1"/>
      </left>
      <right style="medium">
        <color auto="1"/>
      </right>
      <top/>
      <bottom style="thin">
        <color theme="0" tint="-0.249977111117893"/>
      </bottom>
      <diagonal/>
    </border>
    <border>
      <left style="medium">
        <color auto="1"/>
      </left>
      <right style="medium">
        <color auto="1"/>
      </right>
      <top style="thin">
        <color theme="0" tint="-0.249977111117893"/>
      </top>
      <bottom style="thin">
        <color theme="0" tint="-0.249977111117893"/>
      </bottom>
      <diagonal/>
    </border>
    <border>
      <left style="medium">
        <color auto="1"/>
      </left>
      <right/>
      <top style="thin">
        <color theme="0" tint="-0.249977111117893"/>
      </top>
      <bottom style="thin">
        <color theme="0" tint="-0.249977111117893"/>
      </bottom>
      <diagonal/>
    </border>
    <border>
      <left style="thin">
        <color auto="1"/>
      </left>
      <right style="medium">
        <color auto="1"/>
      </right>
      <top style="thin">
        <color theme="0" tint="-0.249977111117893"/>
      </top>
      <bottom style="thin">
        <color theme="0" tint="-0.249977111117893"/>
      </bottom>
      <diagonal/>
    </border>
    <border>
      <left/>
      <right/>
      <top style="hair">
        <color indexed="8"/>
      </top>
      <bottom style="hair">
        <color indexed="8"/>
      </bottom>
      <diagonal/>
    </border>
    <border>
      <left/>
      <right/>
      <top/>
      <bottom style="medium">
        <color indexed="18"/>
      </bottom>
      <diagonal/>
    </border>
    <border>
      <left/>
      <right/>
      <top style="medium">
        <color auto="1"/>
      </top>
      <bottom/>
      <diagonal/>
    </border>
    <border>
      <left/>
      <right/>
      <top/>
      <bottom style="thin">
        <color indexed="22"/>
      </bottom>
      <diagonal/>
    </border>
    <border>
      <left style="thin">
        <color auto="1"/>
      </left>
      <right style="thin">
        <color auto="1"/>
      </right>
      <top style="double">
        <color auto="1"/>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auto="1"/>
      </top>
      <bottom style="double">
        <color auto="1"/>
      </bottom>
      <diagonal/>
    </border>
    <border>
      <left/>
      <right/>
      <top style="hair">
        <color indexed="12"/>
      </top>
      <bottom style="hair">
        <color indexed="12"/>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medium">
        <color indexed="8"/>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56"/>
      </bottom>
      <diagonal/>
    </border>
    <border>
      <left/>
      <right/>
      <top/>
      <bottom style="thick">
        <color indexed="62"/>
      </bottom>
      <diagonal/>
    </border>
    <border>
      <left/>
      <right/>
      <top/>
      <bottom style="thick">
        <color indexed="49"/>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medium">
        <color indexed="49"/>
      </bottom>
      <diagonal/>
    </border>
    <border>
      <left style="thin">
        <color indexed="12"/>
      </left>
      <right style="thin">
        <color indexed="12"/>
      </right>
      <top style="thin">
        <color indexed="12"/>
      </top>
      <bottom style="thin">
        <color indexed="12"/>
      </bottom>
      <diagonal/>
    </border>
    <border>
      <left style="double">
        <color indexed="10"/>
      </left>
      <right style="double">
        <color indexed="10"/>
      </right>
      <top style="double">
        <color indexed="10"/>
      </top>
      <bottom style="double">
        <color indexed="1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auto="1"/>
      </top>
      <bottom style="hair">
        <color indexed="22"/>
      </bottom>
      <diagonal/>
    </border>
    <border>
      <left/>
      <right/>
      <top style="thin">
        <color auto="1"/>
      </top>
      <bottom style="double">
        <color auto="1"/>
      </bottom>
      <diagonal/>
    </border>
    <border>
      <left/>
      <right/>
      <top style="thin">
        <color auto="1"/>
      </top>
      <bottom/>
      <diagonal/>
    </border>
    <border>
      <left/>
      <right/>
      <top/>
      <bottom style="medium">
        <color indexed="8"/>
      </bottom>
      <diagonal/>
    </border>
    <border>
      <left/>
      <right/>
      <top/>
      <bottom style="hair">
        <color indexed="12"/>
      </bottom>
      <diagonal/>
    </border>
    <border>
      <left style="thin">
        <color auto="1"/>
      </left>
      <right style="thin">
        <color auto="1"/>
      </right>
      <top style="medium">
        <color auto="1"/>
      </top>
      <bottom/>
      <diagonal/>
    </border>
    <border>
      <left/>
      <right/>
      <top style="thin">
        <color indexed="56"/>
      </top>
      <bottom style="double">
        <color indexed="56"/>
      </bottom>
      <diagonal/>
    </border>
    <border>
      <left/>
      <right/>
      <top style="thin">
        <color indexed="49"/>
      </top>
      <bottom style="double">
        <color indexed="49"/>
      </bottom>
      <diagonal/>
    </border>
    <border>
      <left/>
      <right/>
      <top style="thin">
        <color auto="1"/>
      </top>
      <bottom style="medium">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auto="1"/>
      </left>
      <right/>
      <top/>
      <bottom style="thin">
        <color theme="0" tint="-0.249977111117893"/>
      </bottom>
      <diagonal/>
    </border>
    <border>
      <left style="thin">
        <color auto="1"/>
      </left>
      <right/>
      <top style="thin">
        <color theme="0" tint="-0.249977111117893"/>
      </top>
      <bottom style="thin">
        <color theme="0" tint="-0.249977111117893"/>
      </bottom>
      <diagonal/>
    </border>
    <border>
      <left style="medium">
        <color auto="1"/>
      </left>
      <right style="thin">
        <color auto="1"/>
      </right>
      <top style="medium">
        <color auto="1"/>
      </top>
      <bottom/>
      <diagonal/>
    </border>
    <border>
      <left/>
      <right style="medium">
        <color auto="1"/>
      </right>
      <top style="thin">
        <color auto="1"/>
      </top>
      <bottom style="thin">
        <color auto="1"/>
      </bottom>
      <diagonal/>
    </border>
    <border>
      <left/>
      <right style="medium">
        <color auto="1"/>
      </right>
      <top/>
      <bottom style="thin">
        <color theme="0" tint="-0.249977111117893"/>
      </bottom>
      <diagonal/>
    </border>
    <border>
      <left style="thin">
        <color auto="1"/>
      </left>
      <right style="thin">
        <color auto="1"/>
      </right>
      <top/>
      <bottom style="thin">
        <color theme="0" tint="-0.249977111117893"/>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auto="1"/>
      </left>
      <right/>
      <top/>
      <bottom style="thin">
        <color auto="1"/>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style="thin">
        <color auto="1"/>
      </right>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medium">
        <color auto="1"/>
      </bottom>
      <diagonal/>
    </border>
    <border>
      <left style="thin">
        <color auto="1"/>
      </left>
      <right/>
      <top style="thin">
        <color auto="1"/>
      </top>
      <bottom style="medium">
        <color auto="1"/>
      </bottom>
      <diagonal/>
    </border>
  </borders>
  <cellStyleXfs count="40310">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2" fillId="0" borderId="0" applyFont="0" applyFill="0" applyBorder="0" applyAlignment="0" applyProtection="0"/>
    <xf numFmtId="0" fontId="3" fillId="0" borderId="0"/>
    <xf numFmtId="0" fontId="3" fillId="0" borderId="0"/>
    <xf numFmtId="9" fontId="4" fillId="0" borderId="0" applyFont="0" applyFill="0" applyBorder="0" applyAlignment="0" applyProtection="0"/>
    <xf numFmtId="0" fontId="4" fillId="0" borderId="0"/>
    <xf numFmtId="43" fontId="1" fillId="0" borderId="0" applyFont="0" applyFill="0" applyBorder="0" applyAlignment="0" applyProtection="0"/>
    <xf numFmtId="0" fontId="5" fillId="0" borderId="0"/>
    <xf numFmtId="43" fontId="4"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7" fontId="45" fillId="0" borderId="0" applyFont="0" applyFill="0" applyBorder="0" applyAlignment="0" applyProtection="0"/>
    <xf numFmtId="7" fontId="45" fillId="0" borderId="0" applyFont="0" applyFill="0" applyBorder="0" applyAlignment="0" applyProtection="0"/>
    <xf numFmtId="172" fontId="46" fillId="0" borderId="0" applyFont="0" applyFill="0" applyBorder="0" applyAlignment="0" applyProtection="0"/>
    <xf numFmtId="173" fontId="46" fillId="0" borderId="0" applyFont="0" applyFill="0" applyBorder="0" applyAlignment="0" applyProtection="0"/>
    <xf numFmtId="174" fontId="46" fillId="0" borderId="0" applyFont="0" applyFill="0" applyBorder="0" applyAlignment="0" applyProtection="0"/>
    <xf numFmtId="175" fontId="46" fillId="0" borderId="0" applyFont="0" applyFill="0" applyBorder="0" applyAlignment="0" applyProtection="0"/>
    <xf numFmtId="176" fontId="46" fillId="0" borderId="0" applyFont="0" applyFill="0" applyBorder="0" applyAlignment="0" applyProtection="0"/>
    <xf numFmtId="177" fontId="46"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6" fillId="8" borderId="0" applyNumberFormat="0" applyFont="0" applyAlignment="0" applyProtection="0"/>
    <xf numFmtId="178" fontId="46" fillId="0" borderId="0" applyFont="0" applyFill="0" applyBorder="0" applyAlignment="0" applyProtection="0"/>
    <xf numFmtId="179" fontId="46" fillId="0" borderId="0" applyFont="0" applyFill="0" applyBorder="0" applyProtection="0">
      <alignment horizontal="right"/>
    </xf>
    <xf numFmtId="0" fontId="48"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Protection="0">
      <alignment vertical="top"/>
    </xf>
    <xf numFmtId="0" fontId="49" fillId="0" borderId="34" applyNumberFormat="0" applyFill="0" applyAlignment="0" applyProtection="0"/>
    <xf numFmtId="0" fontId="49" fillId="0" borderId="34" applyNumberFormat="0" applyFill="0" applyAlignment="0" applyProtection="0"/>
    <xf numFmtId="0" fontId="49" fillId="0" borderId="34" applyNumberFormat="0" applyFill="0" applyAlignment="0" applyProtection="0"/>
    <xf numFmtId="0" fontId="49" fillId="0" borderId="34" applyNumberFormat="0" applyFill="0" applyAlignment="0" applyProtection="0"/>
    <xf numFmtId="0" fontId="49" fillId="0" borderId="34" applyNumberFormat="0" applyFill="0" applyAlignment="0" applyProtection="0"/>
    <xf numFmtId="0" fontId="49" fillId="0" borderId="34" applyNumberFormat="0" applyFill="0" applyAlignment="0" applyProtection="0"/>
    <xf numFmtId="0" fontId="49" fillId="0" borderId="34" applyNumberFormat="0" applyFill="0" applyAlignment="0" applyProtection="0"/>
    <xf numFmtId="0" fontId="49" fillId="0" borderId="34" applyNumberFormat="0" applyFill="0" applyAlignment="0" applyProtection="0"/>
    <xf numFmtId="0" fontId="50" fillId="0" borderId="35" applyNumberFormat="0" applyFill="0" applyProtection="0">
      <alignment horizontal="center"/>
    </xf>
    <xf numFmtId="0" fontId="50" fillId="0" borderId="35" applyNumberFormat="0" applyFill="0" applyProtection="0">
      <alignment horizontal="center"/>
    </xf>
    <xf numFmtId="0" fontId="50" fillId="0" borderId="35" applyNumberFormat="0" applyFill="0" applyProtection="0">
      <alignment horizontal="center"/>
    </xf>
    <xf numFmtId="0" fontId="50" fillId="0" borderId="35" applyNumberFormat="0" applyFill="0" applyProtection="0">
      <alignment horizontal="center"/>
    </xf>
    <xf numFmtId="0" fontId="50" fillId="0" borderId="35" applyNumberFormat="0" applyFill="0" applyProtection="0">
      <alignment horizontal="center"/>
    </xf>
    <xf numFmtId="0" fontId="50" fillId="0" borderId="35" applyNumberFormat="0" applyFill="0" applyProtection="0">
      <alignment horizontal="center"/>
    </xf>
    <xf numFmtId="0" fontId="50" fillId="0" borderId="35" applyNumberFormat="0" applyFill="0" applyProtection="0">
      <alignment horizontal="center"/>
    </xf>
    <xf numFmtId="0" fontId="50" fillId="0" borderId="35" applyNumberFormat="0" applyFill="0" applyProtection="0">
      <alignment horizontal="center"/>
    </xf>
    <xf numFmtId="0" fontId="50" fillId="0" borderId="0" applyNumberFormat="0" applyFill="0" applyBorder="0" applyProtection="0">
      <alignment horizontal="left"/>
    </xf>
    <xf numFmtId="0" fontId="50" fillId="0" borderId="0" applyNumberFormat="0" applyFill="0" applyBorder="0" applyProtection="0">
      <alignment horizontal="left"/>
    </xf>
    <xf numFmtId="0" fontId="50" fillId="0" borderId="0" applyNumberFormat="0" applyFill="0" applyBorder="0" applyProtection="0">
      <alignment horizontal="left"/>
    </xf>
    <xf numFmtId="0" fontId="50" fillId="0" borderId="0" applyNumberFormat="0" applyFill="0" applyBorder="0" applyProtection="0">
      <alignment horizontal="left"/>
    </xf>
    <xf numFmtId="0" fontId="50" fillId="0" borderId="0" applyNumberFormat="0" applyFill="0" applyBorder="0" applyProtection="0">
      <alignment horizontal="left"/>
    </xf>
    <xf numFmtId="0" fontId="50" fillId="0" borderId="0" applyNumberFormat="0" applyFill="0" applyBorder="0" applyProtection="0">
      <alignment horizontal="left"/>
    </xf>
    <xf numFmtId="0" fontId="50" fillId="0" borderId="0" applyNumberFormat="0" applyFill="0" applyBorder="0" applyProtection="0">
      <alignment horizontal="left"/>
    </xf>
    <xf numFmtId="0" fontId="50" fillId="0" borderId="0" applyNumberFormat="0" applyFill="0" applyBorder="0" applyProtection="0">
      <alignment horizontal="left"/>
    </xf>
    <xf numFmtId="0" fontId="51" fillId="0" borderId="0" applyNumberFormat="0" applyFill="0" applyBorder="0" applyProtection="0">
      <alignment horizontal="centerContinuous"/>
    </xf>
    <xf numFmtId="0" fontId="51" fillId="0" borderId="0" applyNumberFormat="0" applyFill="0" applyBorder="0" applyProtection="0">
      <alignment horizontal="centerContinuous"/>
    </xf>
    <xf numFmtId="0" fontId="51" fillId="0" borderId="0" applyNumberFormat="0" applyFill="0" applyBorder="0" applyProtection="0">
      <alignment horizontal="centerContinuous"/>
    </xf>
    <xf numFmtId="0" fontId="51" fillId="0" borderId="0" applyNumberFormat="0" applyFill="0" applyBorder="0" applyProtection="0">
      <alignment horizontal="centerContinuous"/>
    </xf>
    <xf numFmtId="0" fontId="51" fillId="0" borderId="0" applyNumberFormat="0" applyFill="0" applyBorder="0" applyProtection="0">
      <alignment horizontal="centerContinuous"/>
    </xf>
    <xf numFmtId="0" fontId="51" fillId="0" borderId="0" applyNumberFormat="0" applyFill="0" applyBorder="0" applyProtection="0">
      <alignment horizontal="centerContinuous"/>
    </xf>
    <xf numFmtId="0" fontId="51" fillId="0" borderId="0" applyNumberFormat="0" applyFill="0" applyBorder="0" applyProtection="0">
      <alignment horizontal="centerContinuous"/>
    </xf>
    <xf numFmtId="0" fontId="51" fillId="0" borderId="0" applyNumberFormat="0" applyFill="0" applyBorder="0" applyProtection="0">
      <alignment horizontal="centerContinuous"/>
    </xf>
    <xf numFmtId="180" fontId="52" fillId="0" borderId="0" applyFont="0" applyFill="0" applyBorder="0" applyAlignment="0" applyProtection="0"/>
    <xf numFmtId="180" fontId="52" fillId="0" borderId="0" applyFont="0" applyFill="0" applyBorder="0" applyAlignment="0" applyProtection="0"/>
    <xf numFmtId="181" fontId="53" fillId="0" borderId="0" applyFont="0" applyFill="0" applyBorder="0" applyAlignment="0" applyProtection="0"/>
    <xf numFmtId="181" fontId="53" fillId="0" borderId="0" applyFont="0" applyFill="0" applyBorder="0" applyAlignment="0" applyProtection="0"/>
    <xf numFmtId="182" fontId="52" fillId="0" borderId="0" applyFont="0" applyFill="0" applyBorder="0" applyAlignment="0" applyProtection="0"/>
    <xf numFmtId="182" fontId="52" fillId="0" borderId="0" applyFont="0" applyFill="0" applyBorder="0" applyAlignment="0" applyProtection="0"/>
    <xf numFmtId="183" fontId="53" fillId="0" borderId="0" applyFont="0" applyFill="0" applyBorder="0" applyAlignment="0" applyProtection="0"/>
    <xf numFmtId="183" fontId="53" fillId="0" borderId="0" applyFont="0" applyFill="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9" borderId="0" applyNumberFormat="0" applyBorder="0" applyAlignment="0" applyProtection="0"/>
    <xf numFmtId="0" fontId="55" fillId="11" borderId="0" applyNumberFormat="0" applyBorder="0" applyAlignment="0" applyProtection="0"/>
    <xf numFmtId="0" fontId="54" fillId="9" borderId="0" applyNumberFormat="0" applyBorder="0" applyAlignment="0" applyProtection="0"/>
    <xf numFmtId="0" fontId="54" fillId="8" borderId="0" applyNumberFormat="0" applyBorder="0" applyAlignment="0" applyProtection="0"/>
    <xf numFmtId="0" fontId="54" fillId="12" borderId="0" applyNumberFormat="0" applyBorder="0" applyAlignment="0" applyProtection="0"/>
    <xf numFmtId="0" fontId="54" fillId="13" borderId="0" applyNumberFormat="0" applyBorder="0" applyAlignment="0" applyProtection="0"/>
    <xf numFmtId="0" fontId="54" fillId="12" borderId="0" applyNumberFormat="0" applyBorder="0" applyAlignment="0" applyProtection="0"/>
    <xf numFmtId="0" fontId="55" fillId="14" borderId="0" applyNumberFormat="0" applyBorder="0" applyAlignment="0" applyProtection="0"/>
    <xf numFmtId="0" fontId="54" fillId="12"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5" borderId="0" applyNumberFormat="0" applyBorder="0" applyAlignment="0" applyProtection="0"/>
    <xf numFmtId="0" fontId="55" fillId="15" borderId="0" applyNumberFormat="0" applyBorder="0" applyAlignment="0" applyProtection="0"/>
    <xf numFmtId="0" fontId="54" fillId="15" borderId="0" applyNumberFormat="0" applyBorder="0" applyAlignment="0" applyProtection="0"/>
    <xf numFmtId="0" fontId="54" fillId="14" borderId="0" applyNumberFormat="0" applyBorder="0" applyAlignment="0" applyProtection="0"/>
    <xf numFmtId="0" fontId="54" fillId="17" borderId="0" applyNumberFormat="0" applyBorder="0" applyAlignment="0" applyProtection="0"/>
    <xf numFmtId="0" fontId="54" fillId="14" borderId="0" applyNumberFormat="0" applyBorder="0" applyAlignment="0" applyProtection="0"/>
    <xf numFmtId="0" fontId="55" fillId="11" borderId="0" applyNumberFormat="0" applyBorder="0" applyAlignment="0" applyProtection="0"/>
    <xf numFmtId="0" fontId="54" fillId="14" borderId="0" applyNumberFormat="0" applyBorder="0" applyAlignment="0" applyProtection="0"/>
    <xf numFmtId="0" fontId="54" fillId="11"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5" fillId="18" borderId="0" applyNumberFormat="0" applyBorder="0" applyAlignment="0" applyProtection="0"/>
    <xf numFmtId="0" fontId="54" fillId="18" borderId="0" applyNumberFormat="0" applyBorder="0" applyAlignment="0" applyProtection="0"/>
    <xf numFmtId="0" fontId="54" fillId="8"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5" fillId="14" borderId="0" applyNumberFormat="0" applyBorder="0" applyAlignment="0" applyProtection="0"/>
    <xf numFmtId="0" fontId="54" fillId="15" borderId="0" applyNumberFormat="0" applyBorder="0" applyAlignment="0" applyProtection="0"/>
    <xf numFmtId="0" fontId="54" fillId="14" borderId="0" applyNumberFormat="0" applyBorder="0" applyAlignment="0" applyProtection="0"/>
    <xf numFmtId="0" fontId="54" fillId="18" borderId="0" applyNumberFormat="0" applyBorder="0" applyAlignment="0" applyProtection="0"/>
    <xf numFmtId="0" fontId="54" fillId="9" borderId="0" applyNumberFormat="0" applyBorder="0" applyAlignment="0" applyProtection="0"/>
    <xf numFmtId="0" fontId="54" fillId="18" borderId="0" applyNumberFormat="0" applyBorder="0" applyAlignment="0" applyProtection="0"/>
    <xf numFmtId="0" fontId="55" fillId="19" borderId="0" applyNumberFormat="0" applyBorder="0" applyAlignment="0" applyProtection="0"/>
    <xf numFmtId="0" fontId="54" fillId="18" borderId="0" applyNumberFormat="0" applyBorder="0" applyAlignment="0" applyProtection="0"/>
    <xf numFmtId="0" fontId="54" fillId="16"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5" fillId="12" borderId="0" applyNumberFormat="0" applyBorder="0" applyAlignment="0" applyProtection="0"/>
    <xf numFmtId="0" fontId="54" fillId="12" borderId="0" applyNumberFormat="0" applyBorder="0" applyAlignment="0" applyProtection="0"/>
    <xf numFmtId="0" fontId="54" fillId="8" borderId="0" applyNumberFormat="0" applyBorder="0" applyAlignment="0" applyProtection="0"/>
    <xf numFmtId="0" fontId="54" fillId="20" borderId="0" applyNumberFormat="0" applyBorder="0" applyAlignment="0" applyProtection="0"/>
    <xf numFmtId="0" fontId="54" fillId="8" borderId="0" applyNumberFormat="0" applyBorder="0" applyAlignment="0" applyProtection="0"/>
    <xf numFmtId="0" fontId="55" fillId="8" borderId="0" applyNumberFormat="0" applyBorder="0" applyAlignment="0" applyProtection="0"/>
    <xf numFmtId="0" fontId="54" fillId="8" borderId="0" applyNumberFormat="0" applyBorder="0" applyAlignment="0" applyProtection="0"/>
    <xf numFmtId="0" fontId="54" fillId="21" borderId="0" applyNumberFormat="0" applyBorder="0" applyAlignment="0" applyProtection="0"/>
    <xf numFmtId="0" fontId="54" fillId="13" borderId="0" applyNumberFormat="0" applyBorder="0" applyAlignment="0" applyProtection="0"/>
    <xf numFmtId="0" fontId="54" fillId="17" borderId="0" applyNumberFormat="0" applyBorder="0" applyAlignment="0" applyProtection="0"/>
    <xf numFmtId="0" fontId="54" fillId="13" borderId="0" applyNumberFormat="0" applyBorder="0" applyAlignment="0" applyProtection="0"/>
    <xf numFmtId="0" fontId="55" fillId="19" borderId="0" applyNumberFormat="0" applyBorder="0" applyAlignment="0" applyProtection="0"/>
    <xf numFmtId="0" fontId="54" fillId="13" borderId="0" applyNumberFormat="0" applyBorder="0" applyAlignment="0" applyProtection="0"/>
    <xf numFmtId="0" fontId="54" fillId="19"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5" fillId="9" borderId="0" applyNumberFormat="0" applyBorder="0" applyAlignment="0" applyProtection="0"/>
    <xf numFmtId="0" fontId="54" fillId="18" borderId="0" applyNumberFormat="0" applyBorder="0" applyAlignment="0" applyProtection="0"/>
    <xf numFmtId="0" fontId="54" fillId="16" borderId="0" applyNumberFormat="0" applyBorder="0" applyAlignment="0" applyProtection="0"/>
    <xf numFmtId="0" fontId="54" fillId="15" borderId="0" applyNumberFormat="0" applyBorder="0" applyAlignment="0" applyProtection="0"/>
    <xf numFmtId="0" fontId="54" fillId="22" borderId="0" applyNumberFormat="0" applyBorder="0" applyAlignment="0" applyProtection="0"/>
    <xf numFmtId="0" fontId="54" fillId="15" borderId="0" applyNumberFormat="0" applyBorder="0" applyAlignment="0" applyProtection="0"/>
    <xf numFmtId="0" fontId="55" fillId="14" borderId="0" applyNumberFormat="0" applyBorder="0" applyAlignment="0" applyProtection="0"/>
    <xf numFmtId="0" fontId="54" fillId="15" borderId="0" applyNumberFormat="0" applyBorder="0" applyAlignment="0" applyProtection="0"/>
    <xf numFmtId="0" fontId="54" fillId="14" borderId="0" applyNumberFormat="0" applyBorder="0" applyAlignment="0" applyProtection="0"/>
    <xf numFmtId="0" fontId="56" fillId="18" borderId="0" applyNumberFormat="0" applyBorder="0" applyAlignment="0" applyProtection="0"/>
    <xf numFmtId="0" fontId="56" fillId="23" borderId="0" applyNumberFormat="0" applyBorder="0" applyAlignment="0" applyProtection="0"/>
    <xf numFmtId="0" fontId="56" fillId="18" borderId="0" applyNumberFormat="0" applyBorder="0" applyAlignment="0" applyProtection="0"/>
    <xf numFmtId="0" fontId="57" fillId="24" borderId="0" applyNumberFormat="0" applyBorder="0" applyAlignment="0" applyProtection="0"/>
    <xf numFmtId="0" fontId="56" fillId="1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7" fillId="12" borderId="0" applyNumberFormat="0" applyBorder="0" applyAlignment="0" applyProtection="0"/>
    <xf numFmtId="0" fontId="56" fillId="21" borderId="0" applyNumberFormat="0" applyBorder="0" applyAlignment="0" applyProtection="0"/>
    <xf numFmtId="0" fontId="56" fillId="22" borderId="0" applyNumberFormat="0" applyBorder="0" applyAlignment="0" applyProtection="0"/>
    <xf numFmtId="0" fontId="56" fillId="20" borderId="0" applyNumberFormat="0" applyBorder="0" applyAlignment="0" applyProtection="0"/>
    <xf numFmtId="0" fontId="56" fillId="22" borderId="0" applyNumberFormat="0" applyBorder="0" applyAlignment="0" applyProtection="0"/>
    <xf numFmtId="0" fontId="57" fillId="8" borderId="0" applyNumberFormat="0" applyBorder="0" applyAlignment="0" applyProtection="0"/>
    <xf numFmtId="0" fontId="56" fillId="21" borderId="0" applyNumberFormat="0" applyBorder="0" applyAlignment="0" applyProtection="0"/>
    <xf numFmtId="0" fontId="56" fillId="13" borderId="0" applyNumberFormat="0" applyBorder="0" applyAlignment="0" applyProtection="0"/>
    <xf numFmtId="0" fontId="56" fillId="26" borderId="0" applyNumberFormat="0" applyBorder="0" applyAlignment="0" applyProtection="0"/>
    <xf numFmtId="0" fontId="56" fillId="13" borderId="0" applyNumberFormat="0" applyBorder="0" applyAlignment="0" applyProtection="0"/>
    <xf numFmtId="0" fontId="57" fillId="19" borderId="0" applyNumberFormat="0" applyBorder="0" applyAlignment="0" applyProtection="0"/>
    <xf numFmtId="0" fontId="56" fillId="19"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7" fillId="24" borderId="0" applyNumberFormat="0" applyBorder="0" applyAlignment="0" applyProtection="0"/>
    <xf numFmtId="0" fontId="56" fillId="16" borderId="0" applyNumberFormat="0" applyBorder="0" applyAlignment="0" applyProtection="0"/>
    <xf numFmtId="0" fontId="56" fillId="12" borderId="0" applyNumberFormat="0" applyBorder="0" applyAlignment="0" applyProtection="0"/>
    <xf numFmtId="0" fontId="56" fillId="27" borderId="0" applyNumberFormat="0" applyBorder="0" applyAlignment="0" applyProtection="0"/>
    <xf numFmtId="0" fontId="56" fillId="12" borderId="0" applyNumberFormat="0" applyBorder="0" applyAlignment="0" applyProtection="0"/>
    <xf numFmtId="0" fontId="57" fillId="14" borderId="0" applyNumberFormat="0" applyBorder="0" applyAlignment="0" applyProtection="0"/>
    <xf numFmtId="14" fontId="58" fillId="0" borderId="0"/>
    <xf numFmtId="0" fontId="1" fillId="28"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56" fillId="33" borderId="0" applyNumberFormat="0" applyBorder="0" applyAlignment="0" applyProtection="0"/>
    <xf numFmtId="0" fontId="56" fillId="34" borderId="0" applyNumberFormat="0" applyBorder="0" applyAlignment="0" applyProtection="0"/>
    <xf numFmtId="0" fontId="56" fillId="33" borderId="0" applyNumberFormat="0" applyBorder="0" applyAlignment="0" applyProtection="0"/>
    <xf numFmtId="0" fontId="56" fillId="34" borderId="0" applyNumberFormat="0" applyBorder="0" applyAlignment="0" applyProtection="0"/>
    <xf numFmtId="0" fontId="57" fillId="24" borderId="0" applyNumberFormat="0" applyBorder="0" applyAlignment="0" applyProtection="0"/>
    <xf numFmtId="0" fontId="56" fillId="33" borderId="0" applyNumberFormat="0" applyBorder="0" applyAlignment="0" applyProtection="0"/>
    <xf numFmtId="0" fontId="56" fillId="24" borderId="0" applyNumberFormat="0" applyBorder="0" applyAlignment="0" applyProtection="0"/>
    <xf numFmtId="0" fontId="30" fillId="35" borderId="0" applyNumberFormat="0" applyBorder="0" applyAlignment="0" applyProtection="0"/>
    <xf numFmtId="0" fontId="56" fillId="24"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30" fillId="39" borderId="0" applyNumberFormat="0" applyBorder="0" applyAlignment="0" applyProtection="0"/>
    <xf numFmtId="0" fontId="56" fillId="25" borderId="0" applyNumberFormat="0" applyBorder="0" applyAlignment="0" applyProtection="0"/>
    <xf numFmtId="0" fontId="56" fillId="40" borderId="0" applyNumberFormat="0" applyBorder="0" applyAlignment="0" applyProtection="0"/>
    <xf numFmtId="0" fontId="56" fillId="25" borderId="0" applyNumberFormat="0" applyBorder="0" applyAlignment="0" applyProtection="0"/>
    <xf numFmtId="0" fontId="56" fillId="40" borderId="0" applyNumberFormat="0" applyBorder="0" applyAlignment="0" applyProtection="0"/>
    <xf numFmtId="0" fontId="57" fillId="40" borderId="0" applyNumberFormat="0" applyBorder="0" applyAlignment="0" applyProtection="0"/>
    <xf numFmtId="0" fontId="56" fillId="25" borderId="0" applyNumberFormat="0" applyBorder="0" applyAlignment="0" applyProtection="0"/>
    <xf numFmtId="0" fontId="56" fillId="21" borderId="0" applyNumberFormat="0" applyBorder="0" applyAlignment="0" applyProtection="0"/>
    <xf numFmtId="0" fontId="30" fillId="41" borderId="0" applyNumberFormat="0" applyBorder="0" applyAlignment="0" applyProtection="0"/>
    <xf numFmtId="0" fontId="56" fillId="2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56" fillId="22" borderId="0" applyNumberFormat="0" applyBorder="0" applyAlignment="0" applyProtection="0"/>
    <xf numFmtId="0" fontId="56" fillId="45" borderId="0" applyNumberFormat="0" applyBorder="0" applyAlignment="0" applyProtection="0"/>
    <xf numFmtId="0" fontId="56" fillId="22" borderId="0" applyNumberFormat="0" applyBorder="0" applyAlignment="0" applyProtection="0"/>
    <xf numFmtId="0" fontId="56" fillId="45" borderId="0" applyNumberFormat="0" applyBorder="0" applyAlignment="0" applyProtection="0"/>
    <xf numFmtId="0" fontId="57" fillId="45" borderId="0" applyNumberFormat="0" applyBorder="0" applyAlignment="0" applyProtection="0"/>
    <xf numFmtId="0" fontId="56" fillId="22" borderId="0" applyNumberFormat="0" applyBorder="0" applyAlignment="0" applyProtection="0"/>
    <xf numFmtId="0" fontId="56" fillId="46" borderId="0" applyNumberFormat="0" applyBorder="0" applyAlignment="0" applyProtection="0"/>
    <xf numFmtId="0" fontId="30" fillId="47" borderId="0" applyNumberFormat="0" applyBorder="0" applyAlignment="0" applyProtection="0"/>
    <xf numFmtId="0" fontId="56" fillId="46" borderId="0" applyNumberFormat="0" applyBorder="0" applyAlignment="0" applyProtection="0"/>
    <xf numFmtId="0" fontId="30" fillId="48" borderId="0" applyNumberFormat="0" applyBorder="0" applyAlignment="0" applyProtection="0"/>
    <xf numFmtId="0" fontId="30" fillId="47"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56" fillId="52" borderId="0" applyNumberFormat="0" applyBorder="0" applyAlignment="0" applyProtection="0"/>
    <xf numFmtId="0" fontId="56" fillId="26" borderId="0" applyNumberFormat="0" applyBorder="0" applyAlignment="0" applyProtection="0"/>
    <xf numFmtId="0" fontId="56" fillId="52" borderId="0" applyNumberFormat="0" applyBorder="0" applyAlignment="0" applyProtection="0"/>
    <xf numFmtId="0" fontId="56" fillId="26" borderId="0" applyNumberFormat="0" applyBorder="0" applyAlignment="0" applyProtection="0"/>
    <xf numFmtId="0" fontId="57" fillId="52" borderId="0" applyNumberFormat="0" applyBorder="0" applyAlignment="0" applyProtection="0"/>
    <xf numFmtId="0" fontId="56" fillId="52" borderId="0" applyNumberFormat="0" applyBorder="0" applyAlignment="0" applyProtection="0"/>
    <xf numFmtId="0" fontId="56" fillId="53" borderId="0" applyNumberFormat="0" applyBorder="0" applyAlignment="0" applyProtection="0"/>
    <xf numFmtId="0" fontId="30" fillId="51" borderId="0" applyNumberFormat="0" applyBorder="0" applyAlignment="0" applyProtection="0"/>
    <xf numFmtId="0" fontId="56" fillId="53" borderId="0" applyNumberFormat="0" applyBorder="0" applyAlignment="0" applyProtection="0"/>
    <xf numFmtId="0" fontId="30" fillId="54" borderId="0" applyNumberFormat="0" applyBorder="0" applyAlignment="0" applyProtection="0"/>
    <xf numFmtId="0" fontId="30" fillId="51"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30" fillId="57"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7" fillId="24" borderId="0" applyNumberFormat="0" applyBorder="0" applyAlignment="0" applyProtection="0"/>
    <xf numFmtId="0" fontId="56" fillId="24"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7" fillId="27" borderId="0" applyNumberFormat="0" applyBorder="0" applyAlignment="0" applyProtection="0"/>
    <xf numFmtId="0" fontId="56" fillId="40"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30" fillId="63" borderId="0" applyNumberFormat="0" applyBorder="0" applyAlignment="0" applyProtection="0"/>
    <xf numFmtId="0" fontId="59" fillId="0" borderId="0"/>
    <xf numFmtId="0" fontId="59" fillId="0" borderId="0"/>
    <xf numFmtId="0" fontId="60" fillId="17" borderId="0" applyNumberFormat="0" applyBorder="0" applyAlignment="0" applyProtection="0"/>
    <xf numFmtId="0" fontId="60" fillId="13" borderId="0" applyNumberFormat="0" applyBorder="0" applyAlignment="0" applyProtection="0"/>
    <xf numFmtId="0" fontId="60" fillId="17" borderId="0" applyNumberFormat="0" applyBorder="0" applyAlignment="0" applyProtection="0"/>
    <xf numFmtId="0" fontId="60" fillId="13" borderId="0" applyNumberFormat="0" applyBorder="0" applyAlignment="0" applyProtection="0"/>
    <xf numFmtId="0" fontId="61" fillId="13" borderId="0" applyNumberFormat="0" applyBorder="0" applyAlignment="0" applyProtection="0"/>
    <xf numFmtId="0" fontId="60" fillId="17" borderId="0" applyNumberFormat="0" applyBorder="0" applyAlignment="0" applyProtection="0"/>
    <xf numFmtId="0" fontId="62" fillId="3" borderId="0" applyNumberFormat="0" applyBorder="0" applyAlignment="0" applyProtection="0"/>
    <xf numFmtId="0" fontId="63" fillId="64" borderId="0" applyNumberFormat="0" applyBorder="0" applyAlignment="0" applyProtection="0"/>
    <xf numFmtId="0" fontId="62" fillId="65" borderId="0" applyNumberFormat="0" applyBorder="0" applyAlignment="0" applyProtection="0"/>
    <xf numFmtId="0" fontId="63" fillId="64" borderId="0" applyNumberFormat="0" applyBorder="0" applyAlignment="0" applyProtection="0"/>
    <xf numFmtId="0" fontId="24" fillId="65" borderId="0" applyNumberFormat="0" applyBorder="0" applyAlignment="0" applyProtection="0"/>
    <xf numFmtId="0" fontId="62" fillId="65" borderId="0" applyNumberFormat="0" applyBorder="0" applyAlignment="0" applyProtection="0"/>
    <xf numFmtId="37" fontId="33" fillId="66" borderId="36">
      <alignment horizontal="left"/>
    </xf>
    <xf numFmtId="37" fontId="33" fillId="66" borderId="36">
      <alignment horizontal="left"/>
    </xf>
    <xf numFmtId="37" fontId="33" fillId="66" borderId="36">
      <alignment horizontal="left"/>
    </xf>
    <xf numFmtId="37" fontId="33" fillId="66" borderId="36">
      <alignment horizontal="left"/>
    </xf>
    <xf numFmtId="184" fontId="5" fillId="0" borderId="0" applyFont="0" applyFill="0" applyBorder="0" applyAlignment="0" applyProtection="0"/>
    <xf numFmtId="185"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8" fontId="5" fillId="0" borderId="0" applyFont="0" applyFill="0" applyBorder="0" applyAlignment="0" applyProtection="0"/>
    <xf numFmtId="188" fontId="5" fillId="0" borderId="0" applyFont="0" applyFill="0" applyBorder="0" applyAlignment="0" applyProtection="0"/>
    <xf numFmtId="188" fontId="5" fillId="0" borderId="0" applyFont="0" applyFill="0" applyBorder="0" applyAlignment="0" applyProtection="0"/>
    <xf numFmtId="188" fontId="5" fillId="0" borderId="0" applyFont="0" applyFill="0" applyBorder="0" applyAlignment="0" applyProtection="0"/>
    <xf numFmtId="189" fontId="5" fillId="0" borderId="0" applyFont="0" applyFill="0" applyBorder="0" applyAlignment="0" applyProtection="0"/>
    <xf numFmtId="190"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2" fontId="5" fillId="0" borderId="0" applyFont="0" applyFill="0" applyBorder="0" applyAlignment="0" applyProtection="0"/>
    <xf numFmtId="193" fontId="5" fillId="0" borderId="0" applyFont="0" applyFill="0" applyBorder="0" applyAlignment="0" applyProtection="0"/>
    <xf numFmtId="194" fontId="5" fillId="0" borderId="0" applyFont="0" applyFill="0" applyBorder="0" applyAlignment="0" applyProtection="0"/>
    <xf numFmtId="195" fontId="5" fillId="0" borderId="0" applyFont="0" applyFill="0" applyBorder="0" applyAlignment="0" applyProtection="0"/>
    <xf numFmtId="196" fontId="64" fillId="0" borderId="0" applyFont="0" applyFill="0" applyBorder="0" applyAlignment="0" applyProtection="0">
      <alignment horizontal="right"/>
    </xf>
    <xf numFmtId="197" fontId="5" fillId="0" borderId="0" applyFont="0" applyFill="0" applyBorder="0" applyAlignment="0" applyProtection="0"/>
    <xf numFmtId="198" fontId="4" fillId="0" borderId="0" applyFont="0" applyFill="0" applyBorder="0"/>
    <xf numFmtId="198" fontId="4" fillId="0" borderId="0" applyFont="0" applyFill="0" applyBorder="0"/>
    <xf numFmtId="198" fontId="4" fillId="0" borderId="0" applyFont="0" applyFill="0" applyBorder="0"/>
    <xf numFmtId="198" fontId="4" fillId="0" borderId="0" applyFont="0" applyFill="0" applyBorder="0"/>
    <xf numFmtId="0" fontId="65" fillId="0" borderId="0" applyFont="0" applyFill="0" applyBorder="0">
      <alignment horizontal="right"/>
    </xf>
    <xf numFmtId="199" fontId="5" fillId="0" borderId="0" applyFill="0" applyBorder="0" applyAlignment="0">
      <alignment horizontal="right"/>
    </xf>
    <xf numFmtId="199" fontId="5" fillId="0" borderId="0" applyFill="0" applyBorder="0" applyAlignment="0">
      <alignment horizontal="right"/>
    </xf>
    <xf numFmtId="199" fontId="5" fillId="0" borderId="0" applyFill="0" applyBorder="0" applyAlignment="0">
      <alignment horizontal="right"/>
    </xf>
    <xf numFmtId="199" fontId="5" fillId="0" borderId="0" applyFill="0" applyBorder="0" applyAlignment="0">
      <alignment horizontal="right"/>
    </xf>
    <xf numFmtId="3" fontId="33" fillId="0" borderId="0"/>
    <xf numFmtId="3" fontId="33" fillId="0" borderId="0"/>
    <xf numFmtId="3" fontId="33" fillId="0" borderId="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7" fillId="0" borderId="1" applyNumberFormat="0" applyFont="0" applyFill="0" applyAlignment="0" applyProtection="0"/>
    <xf numFmtId="200" fontId="5" fillId="0" borderId="37" applyNumberFormat="0" applyFont="0" applyAlignment="0" applyProtection="0"/>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8" fillId="0" borderId="38" applyNumberFormat="0" applyFill="0" applyAlignment="0">
      <alignment horizontal="center" vertical="center"/>
    </xf>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0" fontId="69" fillId="66" borderId="6"/>
    <xf numFmtId="201" fontId="52" fillId="0" borderId="0" applyFont="0" applyFill="0" applyBorder="0" applyAlignment="0" applyProtection="0"/>
    <xf numFmtId="201" fontId="52" fillId="0" borderId="0" applyFont="0" applyFill="0" applyBorder="0" applyAlignment="0" applyProtection="0"/>
    <xf numFmtId="202" fontId="53" fillId="0" borderId="0" applyFont="0" applyFill="0" applyBorder="0" applyAlignment="0" applyProtection="0"/>
    <xf numFmtId="202" fontId="53" fillId="0" borderId="0" applyFont="0" applyFill="0" applyBorder="0" applyAlignment="0" applyProtection="0"/>
    <xf numFmtId="203" fontId="4" fillId="0" borderId="0" applyFill="0" applyBorder="0" applyAlignment="0"/>
    <xf numFmtId="204" fontId="4" fillId="0" borderId="0" applyFill="0" applyBorder="0" applyAlignment="0"/>
    <xf numFmtId="205" fontId="70" fillId="0" borderId="0" applyFill="0" applyBorder="0" applyAlignment="0"/>
    <xf numFmtId="203" fontId="70" fillId="0" borderId="0" applyFill="0" applyBorder="0" applyAlignment="0"/>
    <xf numFmtId="204" fontId="70" fillId="0" borderId="0" applyFill="0" applyBorder="0" applyAlignment="0"/>
    <xf numFmtId="203" fontId="4" fillId="0" borderId="0" applyFill="0" applyBorder="0" applyAlignment="0"/>
    <xf numFmtId="204" fontId="70" fillId="0" borderId="0" applyFill="0" applyBorder="0" applyAlignment="0"/>
    <xf numFmtId="204" fontId="4" fillId="0" borderId="0" applyFill="0" applyBorder="0" applyAlignment="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2" fillId="11" borderId="39" applyNumberFormat="0" applyAlignment="0" applyProtection="0"/>
    <xf numFmtId="0" fontId="72" fillId="11" borderId="39" applyNumberFormat="0" applyAlignment="0" applyProtection="0"/>
    <xf numFmtId="0" fontId="72" fillId="11" borderId="39" applyNumberFormat="0" applyAlignment="0" applyProtection="0"/>
    <xf numFmtId="0" fontId="72"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2"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2" fillId="11" borderId="39" applyNumberFormat="0" applyAlignment="0" applyProtection="0"/>
    <xf numFmtId="0" fontId="72" fillId="11" borderId="39" applyNumberFormat="0" applyAlignment="0" applyProtection="0"/>
    <xf numFmtId="0" fontId="72"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2" fillId="11" borderId="39" applyNumberFormat="0" applyAlignment="0" applyProtection="0"/>
    <xf numFmtId="0" fontId="72" fillId="11" borderId="39" applyNumberFormat="0" applyAlignment="0" applyProtection="0"/>
    <xf numFmtId="0" fontId="72" fillId="11" borderId="39" applyNumberFormat="0" applyAlignment="0" applyProtection="0"/>
    <xf numFmtId="0" fontId="72"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2" fillId="11" borderId="39" applyNumberFormat="0" applyAlignment="0" applyProtection="0"/>
    <xf numFmtId="0" fontId="72" fillId="11" borderId="39" applyNumberFormat="0" applyAlignment="0" applyProtection="0"/>
    <xf numFmtId="0" fontId="72" fillId="11" borderId="39" applyNumberFormat="0" applyAlignment="0" applyProtection="0"/>
    <xf numFmtId="0" fontId="72"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1"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73" fillId="11" borderId="39" applyNumberFormat="0" applyAlignment="0" applyProtection="0"/>
    <xf numFmtId="0" fontId="27" fillId="67" borderId="21" applyNumberFormat="0" applyAlignment="0" applyProtection="0"/>
    <xf numFmtId="0" fontId="27" fillId="68" borderId="21"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5"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74" fillId="69" borderId="40" applyNumberFormat="0" applyAlignment="0" applyProtection="0"/>
    <xf numFmtId="0" fontId="28" fillId="70" borderId="23" applyNumberFormat="0" applyAlignment="0" applyProtection="0"/>
    <xf numFmtId="0" fontId="46" fillId="0" borderId="0" applyFill="0" applyBorder="0">
      <alignment horizontal="left"/>
    </xf>
    <xf numFmtId="49" fontId="46" fillId="0" borderId="0" applyBorder="0">
      <alignment horizontal="center"/>
    </xf>
    <xf numFmtId="39" fontId="46" fillId="0" borderId="0"/>
    <xf numFmtId="37" fontId="46" fillId="0" borderId="0">
      <alignment horizontal="right"/>
    </xf>
    <xf numFmtId="0" fontId="76" fillId="71" borderId="0" applyNumberFormat="0">
      <alignment horizontal="center"/>
    </xf>
    <xf numFmtId="206" fontId="77" fillId="0" borderId="0"/>
    <xf numFmtId="206" fontId="77" fillId="0" borderId="0"/>
    <xf numFmtId="206" fontId="77" fillId="0" borderId="0"/>
    <xf numFmtId="206" fontId="77" fillId="0" borderId="0"/>
    <xf numFmtId="206" fontId="77" fillId="0" borderId="0"/>
    <xf numFmtId="206" fontId="77" fillId="0" borderId="0"/>
    <xf numFmtId="206" fontId="77" fillId="0" borderId="0"/>
    <xf numFmtId="206" fontId="77" fillId="0" borderId="0"/>
    <xf numFmtId="44" fontId="4" fillId="0" borderId="0" applyFont="0" applyFill="0" applyBorder="0" applyAlignment="0" applyProtection="0"/>
    <xf numFmtId="203" fontId="4" fillId="0" borderId="0" applyFont="0" applyFill="0" applyBorder="0" applyAlignment="0" applyProtection="0"/>
    <xf numFmtId="207" fontId="5" fillId="0" borderId="0" applyFont="0" applyFill="0" applyBorder="0" applyAlignment="0" applyProtection="0"/>
    <xf numFmtId="39" fontId="5" fillId="0" borderId="0" applyFont="0" applyFill="0" applyBorder="0" applyAlignment="0" applyProtection="0"/>
    <xf numFmtId="208" fontId="5"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0" fontId="7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83"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 fontId="8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82"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82"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85" fillId="0" borderId="0" applyFont="0" applyFill="0" applyBorder="0" applyAlignment="0" applyProtection="0"/>
    <xf numFmtId="3" fontId="86" fillId="0" borderId="0">
      <alignment horizontal="left"/>
    </xf>
    <xf numFmtId="3" fontId="86" fillId="0" borderId="0">
      <alignment horizontal="left"/>
    </xf>
    <xf numFmtId="3" fontId="86" fillId="0" borderId="0">
      <alignment horizontal="left"/>
    </xf>
    <xf numFmtId="3" fontId="86" fillId="0" borderId="0">
      <alignment horizontal="left"/>
    </xf>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3" fontId="87" fillId="0" borderId="36" applyNumberFormat="0" applyProtection="0"/>
    <xf numFmtId="5" fontId="45" fillId="0" borderId="0" applyFont="0" applyFill="0" applyBorder="0" applyAlignment="0" applyProtection="0">
      <alignment horizontal="center"/>
    </xf>
    <xf numFmtId="5" fontId="45" fillId="0" borderId="0" applyFont="0" applyFill="0" applyBorder="0" applyAlignment="0" applyProtection="0">
      <alignment horizontal="center"/>
    </xf>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54"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54"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42" fontId="54" fillId="0" borderId="0" applyFont="0" applyFill="0" applyBorder="0" applyAlignment="0" applyProtection="0"/>
    <xf numFmtId="204" fontId="4" fillId="0" borderId="0" applyFont="0" applyFill="0" applyBorder="0" applyAlignment="0" applyProtection="0"/>
    <xf numFmtId="209"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8" fontId="79"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8"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9" fillId="0" borderId="0" applyFont="0" applyFill="0" applyBorder="0" applyAlignment="0" applyProtection="0"/>
    <xf numFmtId="44" fontId="4" fillId="0" borderId="0" applyFont="0" applyFill="0" applyBorder="0" applyAlignment="0" applyProtection="0"/>
    <xf numFmtId="44" fontId="79" fillId="0" borderId="0" applyFont="0" applyFill="0" applyBorder="0" applyAlignment="0" applyProtection="0"/>
    <xf numFmtId="8" fontId="8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4" fillId="0" borderId="0" applyFill="0" applyBorder="0" applyAlignment="0" applyProtection="0"/>
    <xf numFmtId="44" fontId="4" fillId="0" borderId="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8" fontId="7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12" fontId="85" fillId="0" borderId="0" applyFont="0" applyFill="0" applyBorder="0" applyAlignment="0" applyProtection="0"/>
    <xf numFmtId="39" fontId="58" fillId="0" borderId="0">
      <alignment horizontal="right"/>
    </xf>
    <xf numFmtId="213" fontId="53" fillId="0" borderId="0" applyFont="0" applyFill="0" applyBorder="0" applyAlignment="0" applyProtection="0"/>
    <xf numFmtId="213" fontId="53" fillId="0" borderId="0" applyFont="0" applyFill="0" applyBorder="0" applyAlignment="0" applyProtection="0"/>
    <xf numFmtId="213" fontId="53" fillId="0" borderId="0" applyFont="0" applyFill="0" applyBorder="0" applyAlignment="0" applyProtection="0"/>
    <xf numFmtId="213" fontId="53" fillId="0" borderId="0" applyFont="0" applyFill="0" applyBorder="0" applyAlignment="0" applyProtection="0"/>
    <xf numFmtId="0" fontId="85" fillId="0" borderId="0" applyFont="0" applyFill="0" applyBorder="0" applyAlignment="0" applyProtection="0"/>
    <xf numFmtId="214" fontId="5" fillId="0" borderId="0" applyFont="0" applyFill="0" applyBorder="0" applyAlignment="0" applyProtection="0"/>
    <xf numFmtId="215" fontId="5" fillId="0" borderId="0" applyFont="0" applyFill="0" applyBorder="0" applyAlignment="0" applyProtection="0"/>
    <xf numFmtId="216" fontId="5" fillId="0" borderId="0" applyFont="0" applyFill="0" applyBorder="0" applyAlignment="0" applyProtection="0"/>
    <xf numFmtId="217" fontId="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4" fontId="83" fillId="0" borderId="0" applyFill="0" applyBorder="0" applyAlignment="0"/>
    <xf numFmtId="218" fontId="5" fillId="0" borderId="8" applyFont="0" applyFill="0" applyBorder="0" applyAlignment="0" applyProtection="0"/>
    <xf numFmtId="219" fontId="46" fillId="0" borderId="0" applyFill="0" applyProtection="0">
      <alignment vertical="center"/>
    </xf>
    <xf numFmtId="219" fontId="46" fillId="0" borderId="0" applyFill="0" applyProtection="0">
      <alignment vertical="center"/>
    </xf>
    <xf numFmtId="38" fontId="79" fillId="0" borderId="41">
      <alignment vertical="center"/>
    </xf>
    <xf numFmtId="164" fontId="4" fillId="0" borderId="0" applyFont="0" applyFill="0" applyBorder="0" applyAlignment="0" applyProtection="0"/>
    <xf numFmtId="165" fontId="4" fillId="0" borderId="0" applyFont="0" applyFill="0" applyBorder="0" applyAlignment="0" applyProtection="0"/>
    <xf numFmtId="220" fontId="89" fillId="72" borderId="42">
      <alignment horizontal="left" vertical="top" wrapText="1"/>
      <protection locked="0"/>
    </xf>
    <xf numFmtId="220" fontId="89" fillId="72" borderId="42">
      <alignment horizontal="left" vertical="top" wrapText="1"/>
      <protection locked="0"/>
    </xf>
    <xf numFmtId="0" fontId="90" fillId="0" borderId="0" applyNumberFormat="0" applyFont="0" applyFill="0" applyAlignment="0">
      <protection locked="0"/>
    </xf>
    <xf numFmtId="0" fontId="21" fillId="73" borderId="0" applyNumberFormat="0" applyBorder="0" applyAlignment="0" applyProtection="0"/>
    <xf numFmtId="0" fontId="21" fillId="74" borderId="0" applyNumberFormat="0" applyBorder="0" applyAlignment="0" applyProtection="0"/>
    <xf numFmtId="0" fontId="21" fillId="75" borderId="0" applyNumberFormat="0" applyBorder="0" applyAlignment="0" applyProtection="0"/>
    <xf numFmtId="0" fontId="21" fillId="76" borderId="0" applyNumberFormat="0" applyBorder="0" applyAlignment="0" applyProtection="0"/>
    <xf numFmtId="0" fontId="21" fillId="77" borderId="0" applyNumberFormat="0" applyBorder="0" applyAlignment="0" applyProtection="0"/>
    <xf numFmtId="203" fontId="4" fillId="0" borderId="0" applyFill="0" applyBorder="0" applyAlignment="0"/>
    <xf numFmtId="204" fontId="4" fillId="0" borderId="0" applyFill="0" applyBorder="0" applyAlignment="0"/>
    <xf numFmtId="203" fontId="4" fillId="0" borderId="0" applyFill="0" applyBorder="0" applyAlignment="0"/>
    <xf numFmtId="204" fontId="70" fillId="0" borderId="0" applyFill="0" applyBorder="0" applyAlignment="0"/>
    <xf numFmtId="204" fontId="4" fillId="0" borderId="0" applyFill="0" applyBorder="0" applyAlignment="0"/>
    <xf numFmtId="221" fontId="70" fillId="0" borderId="0" applyFont="0" applyFill="0" applyBorder="0" applyAlignment="0" applyProtection="0"/>
    <xf numFmtId="221" fontId="70" fillId="0" borderId="0" applyFont="0" applyFill="0" applyBorder="0" applyAlignment="0" applyProtection="0"/>
    <xf numFmtId="221" fontId="4" fillId="0" borderId="0" applyFont="0" applyFill="0" applyBorder="0" applyAlignment="0" applyProtection="0"/>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4" fillId="0" borderId="43" applyNumberFormat="0" applyFont="0" applyFill="0" applyAlignment="0">
      <protection locked="0"/>
    </xf>
    <xf numFmtId="0" fontId="91"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171" fontId="58" fillId="0" borderId="0" applyBorder="0"/>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0" fontId="85" fillId="0" borderId="44" applyProtection="0">
      <alignment horizontal="left"/>
    </xf>
    <xf numFmtId="6" fontId="46" fillId="0" borderId="0"/>
    <xf numFmtId="2" fontId="85" fillId="0" borderId="0" applyFont="0" applyFill="0" applyBorder="0" applyAlignment="0" applyProtection="0"/>
    <xf numFmtId="38" fontId="93" fillId="0" borderId="0" applyFill="0" applyBorder="0" applyAlignment="0" applyProtection="0"/>
    <xf numFmtId="222" fontId="5" fillId="0" borderId="0" applyFont="0" applyFill="0" applyBorder="0" applyAlignment="0" applyProtection="0"/>
    <xf numFmtId="223" fontId="5" fillId="0" borderId="0" applyFont="0" applyFill="0" applyBorder="0" applyAlignment="0" applyProtection="0"/>
    <xf numFmtId="224" fontId="5" fillId="0" borderId="0" applyFont="0" applyFill="0" applyBorder="0" applyAlignment="0" applyProtection="0"/>
    <xf numFmtId="14" fontId="94" fillId="0" borderId="0">
      <alignment horizontal="right"/>
    </xf>
    <xf numFmtId="0" fontId="95" fillId="18" borderId="0" applyNumberFormat="0" applyBorder="0" applyAlignment="0" applyProtection="0"/>
    <xf numFmtId="0" fontId="95" fillId="18" borderId="0" applyNumberFormat="0" applyBorder="0" applyAlignment="0" applyProtection="0"/>
    <xf numFmtId="0" fontId="96" fillId="16" borderId="0" applyNumberFormat="0" applyBorder="0" applyAlignment="0" applyProtection="0"/>
    <xf numFmtId="0" fontId="95" fillId="18" borderId="0" applyNumberFormat="0" applyBorder="0" applyAlignment="0" applyProtection="0"/>
    <xf numFmtId="0" fontId="97" fillId="8" borderId="0" applyNumberFormat="0" applyBorder="0" applyAlignment="0" applyProtection="0"/>
    <xf numFmtId="0" fontId="97" fillId="8" borderId="0" applyNumberFormat="0" applyBorder="0" applyAlignment="0" applyProtection="0"/>
    <xf numFmtId="0" fontId="23" fillId="78" borderId="0" applyNumberFormat="0" applyBorder="0" applyAlignment="0" applyProtection="0"/>
    <xf numFmtId="0" fontId="98" fillId="0" borderId="0" applyNumberFormat="0" applyFill="0" applyBorder="0" applyAlignment="0" applyProtection="0"/>
    <xf numFmtId="0" fontId="99" fillId="0" borderId="0">
      <alignment horizontal="left" indent="2"/>
    </xf>
    <xf numFmtId="38" fontId="100" fillId="79" borderId="0" applyNumberFormat="0" applyBorder="0" applyAlignment="0" applyProtection="0"/>
    <xf numFmtId="38" fontId="100" fillId="79" borderId="0" applyNumberFormat="0" applyBorder="0" applyAlignment="0" applyProtection="0"/>
    <xf numFmtId="0" fontId="100" fillId="80" borderId="0" applyNumberFormat="0" applyAlignment="0" applyProtection="0"/>
    <xf numFmtId="0" fontId="4" fillId="0" borderId="0"/>
    <xf numFmtId="0" fontId="101" fillId="0" borderId="0" applyNumberFormat="0" applyFill="0" applyBorder="0" applyAlignment="0" applyProtection="0">
      <alignment horizontal="left"/>
    </xf>
    <xf numFmtId="0" fontId="102" fillId="0" borderId="0" applyNumberFormat="0" applyFill="0" applyBorder="0" applyAlignment="0" applyProtection="0">
      <alignment horizontal="left"/>
    </xf>
    <xf numFmtId="0" fontId="103" fillId="0" borderId="0" applyNumberFormat="0" applyFill="0" applyBorder="0" applyAlignment="0" applyProtection="0">
      <alignment horizontal="left"/>
    </xf>
    <xf numFmtId="0" fontId="104" fillId="0" borderId="0" applyNumberFormat="0" applyFill="0" applyBorder="0" applyAlignment="0" applyProtection="0">
      <alignment horizontal="left"/>
    </xf>
    <xf numFmtId="0" fontId="105" fillId="0" borderId="0" applyNumberFormat="0" applyFill="0" applyAlignment="0" applyProtection="0">
      <alignment horizontal="left"/>
    </xf>
    <xf numFmtId="0" fontId="104" fillId="0" borderId="0" applyNumberFormat="0" applyFill="0" applyBorder="0" applyAlignment="0" applyProtection="0">
      <alignment horizontal="left"/>
    </xf>
    <xf numFmtId="0" fontId="105" fillId="0" borderId="0" applyNumberFormat="0" applyFill="0" applyBorder="0" applyAlignment="0" applyProtection="0">
      <alignment horizontal="left"/>
    </xf>
    <xf numFmtId="0" fontId="106" fillId="0" borderId="0" applyNumberFormat="0" applyFill="0" applyBorder="0" applyAlignment="0" applyProtection="0">
      <alignment horizontal="left"/>
    </xf>
    <xf numFmtId="0" fontId="107" fillId="0" borderId="0" applyNumberFormat="0" applyFill="0" applyBorder="0" applyAlignment="0" applyProtection="0">
      <alignment horizontal="left"/>
    </xf>
    <xf numFmtId="3" fontId="108" fillId="0" borderId="0" applyNumberFormat="0" applyProtection="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108" fillId="0" borderId="1" applyNumberFormat="0" applyFill="0" applyAlignment="0"/>
    <xf numFmtId="0" fontId="33" fillId="0" borderId="0">
      <alignment horizontal="centerContinuous"/>
    </xf>
    <xf numFmtId="0" fontId="33" fillId="0" borderId="0">
      <alignment horizontal="centerContinuous"/>
    </xf>
    <xf numFmtId="0" fontId="33" fillId="0" borderId="0">
      <alignment horizontal="centerContinuous"/>
    </xf>
    <xf numFmtId="3" fontId="108" fillId="0" borderId="0" applyNumberFormat="0" applyProtection="0"/>
    <xf numFmtId="3" fontId="108" fillId="0" borderId="0" applyNumberFormat="0" applyProtection="0"/>
    <xf numFmtId="3" fontId="108" fillId="0" borderId="0" applyNumberFormat="0" applyProtection="0"/>
    <xf numFmtId="0" fontId="33" fillId="0" borderId="45" applyNumberFormat="0" applyAlignment="0" applyProtection="0">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33" fillId="0" borderId="46">
      <alignment horizontal="left" vertical="center"/>
    </xf>
    <xf numFmtId="0" fontId="109" fillId="0" borderId="47" applyNumberFormat="0" applyFill="0" applyAlignment="0" applyProtection="0"/>
    <xf numFmtId="0" fontId="110" fillId="0" borderId="48" applyNumberFormat="0" applyFill="0" applyAlignment="0" applyProtection="0"/>
    <xf numFmtId="0" fontId="109" fillId="0" borderId="47" applyNumberFormat="0" applyFill="0" applyAlignment="0" applyProtection="0"/>
    <xf numFmtId="0" fontId="111" fillId="0" borderId="49" applyNumberFormat="0" applyFill="0" applyAlignment="0" applyProtection="0"/>
    <xf numFmtId="0" fontId="109" fillId="0" borderId="47" applyNumberFormat="0" applyFill="0" applyAlignment="0" applyProtection="0"/>
    <xf numFmtId="0" fontId="112" fillId="0" borderId="0"/>
    <xf numFmtId="0" fontId="113" fillId="0" borderId="50" applyNumberFormat="0" applyFill="0" applyAlignment="0" applyProtection="0"/>
    <xf numFmtId="0" fontId="114" fillId="0" borderId="51" applyNumberFormat="0" applyFill="0" applyAlignment="0" applyProtection="0"/>
    <xf numFmtId="0" fontId="113" fillId="0" borderId="50" applyNumberFormat="0" applyFill="0" applyAlignment="0" applyProtection="0"/>
    <xf numFmtId="0" fontId="115" fillId="0" borderId="51" applyNumberFormat="0" applyFill="0" applyAlignment="0" applyProtection="0"/>
    <xf numFmtId="0" fontId="113" fillId="0" borderId="50" applyNumberFormat="0" applyFill="0" applyAlignment="0" applyProtection="0"/>
    <xf numFmtId="0" fontId="116" fillId="0" borderId="0"/>
    <xf numFmtId="0" fontId="117" fillId="0" borderId="52" applyNumberFormat="0" applyFill="0" applyAlignment="0" applyProtection="0"/>
    <xf numFmtId="0" fontId="118" fillId="0" borderId="53" applyNumberFormat="0" applyFill="0" applyAlignment="0" applyProtection="0"/>
    <xf numFmtId="0" fontId="117" fillId="0" borderId="52" applyNumberFormat="0" applyFill="0" applyAlignment="0" applyProtection="0"/>
    <xf numFmtId="0" fontId="117" fillId="0" borderId="52" applyNumberFormat="0" applyFill="0" applyAlignment="0" applyProtection="0"/>
    <xf numFmtId="0" fontId="119" fillId="0" borderId="54" applyNumberFormat="0" applyFill="0" applyAlignment="0" applyProtection="0"/>
    <xf numFmtId="0" fontId="117" fillId="0" borderId="52" applyNumberFormat="0" applyFill="0" applyAlignment="0" applyProtection="0"/>
    <xf numFmtId="0" fontId="117" fillId="0" borderId="52" applyNumberFormat="0" applyFill="0" applyAlignment="0" applyProtection="0"/>
    <xf numFmtId="0" fontId="120" fillId="0" borderId="0"/>
    <xf numFmtId="0" fontId="117" fillId="0" borderId="0" applyNumberFormat="0" applyFill="0" applyBorder="0" applyAlignment="0" applyProtection="0"/>
    <xf numFmtId="0" fontId="118" fillId="0" borderId="0" applyNumberFormat="0" applyFill="0" applyBorder="0" applyAlignment="0" applyProtection="0"/>
    <xf numFmtId="0" fontId="117" fillId="0" borderId="0" applyNumberFormat="0" applyFill="0" applyBorder="0" applyAlignment="0" applyProtection="0"/>
    <xf numFmtId="0" fontId="119" fillId="0" borderId="0" applyNumberFormat="0" applyFill="0" applyBorder="0" applyAlignment="0" applyProtection="0"/>
    <xf numFmtId="0" fontId="117" fillId="0" borderId="0" applyNumberFormat="0" applyFill="0" applyBorder="0" applyAlignment="0" applyProtection="0"/>
    <xf numFmtId="0" fontId="108" fillId="0" borderId="36"/>
    <xf numFmtId="0" fontId="108" fillId="0" borderId="36"/>
    <xf numFmtId="0" fontId="108" fillId="0" borderId="36"/>
    <xf numFmtId="0" fontId="108" fillId="0" borderId="36"/>
    <xf numFmtId="5" fontId="33" fillId="0" borderId="0">
      <alignment horizontal="left" vertical="center"/>
    </xf>
    <xf numFmtId="5" fontId="45" fillId="0" borderId="0">
      <alignment horizontal="left" vertical="center"/>
    </xf>
    <xf numFmtId="5" fontId="45" fillId="0" borderId="0">
      <alignment horizontal="left" vertical="center"/>
    </xf>
    <xf numFmtId="0" fontId="4" fillId="71" borderId="15" applyNumberFormat="0" applyFont="0" applyBorder="0" applyAlignment="0" applyProtection="0"/>
    <xf numFmtId="0" fontId="4" fillId="71" borderId="15" applyNumberFormat="0" applyFont="0" applyBorder="0" applyAlignment="0" applyProtection="0"/>
    <xf numFmtId="0" fontId="4" fillId="71" borderId="15" applyNumberFormat="0" applyFont="0" applyBorder="0" applyAlignment="0" applyProtection="0"/>
    <xf numFmtId="225" fontId="5" fillId="0" borderId="0" applyFont="0" applyFill="0" applyBorder="0" applyAlignment="0" applyProtection="0"/>
    <xf numFmtId="226" fontId="121" fillId="0" borderId="0" applyFill="0" applyBorder="0" applyAlignment="0" applyProtection="0">
      <alignment horizontal="right"/>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7" fillId="0" borderId="0" applyNumberFormat="0" applyFill="0" applyBorder="0" applyAlignment="0" applyProtection="0"/>
    <xf numFmtId="0" fontId="128" fillId="0" borderId="0" applyNumberFormat="0" applyFill="0" applyBorder="0" applyAlignment="0" applyProtection="0"/>
    <xf numFmtId="37" fontId="58" fillId="0" borderId="0" applyBorder="0"/>
    <xf numFmtId="5" fontId="129" fillId="0" borderId="0">
      <alignment horizontal="right" vertical="center"/>
    </xf>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00" fillId="81" borderId="43"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1" fillId="14" borderId="39" applyNumberFormat="0" applyAlignment="0" applyProtection="0"/>
    <xf numFmtId="0" fontId="131" fillId="14" borderId="39" applyNumberFormat="0" applyAlignment="0" applyProtection="0"/>
    <xf numFmtId="0" fontId="131" fillId="14" borderId="39" applyNumberFormat="0" applyAlignment="0" applyProtection="0"/>
    <xf numFmtId="0" fontId="131" fillId="14"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1" fillId="14"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1" fillId="14" borderId="39" applyNumberFormat="0" applyAlignment="0" applyProtection="0"/>
    <xf numFmtId="0" fontId="131" fillId="14" borderId="39" applyNumberFormat="0" applyAlignment="0" applyProtection="0"/>
    <xf numFmtId="0" fontId="131" fillId="14"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1" fillId="14" borderId="39" applyNumberFormat="0" applyAlignment="0" applyProtection="0"/>
    <xf numFmtId="0" fontId="131" fillId="14" borderId="39" applyNumberFormat="0" applyAlignment="0" applyProtection="0"/>
    <xf numFmtId="0" fontId="131" fillId="14" borderId="39" applyNumberFormat="0" applyAlignment="0" applyProtection="0"/>
    <xf numFmtId="0" fontId="131" fillId="14"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1" fillId="14" borderId="39" applyNumberFormat="0" applyAlignment="0" applyProtection="0"/>
    <xf numFmtId="0" fontId="131" fillId="14" borderId="39" applyNumberFormat="0" applyAlignment="0" applyProtection="0"/>
    <xf numFmtId="0" fontId="131" fillId="14" borderId="39" applyNumberFormat="0" applyAlignment="0" applyProtection="0"/>
    <xf numFmtId="0" fontId="131" fillId="14"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8"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0" fontId="130" fillId="14" borderId="39" applyNumberFormat="0" applyAlignment="0" applyProtection="0"/>
    <xf numFmtId="5" fontId="132" fillId="82" borderId="55" applyNumberFormat="0">
      <alignment horizontal="left" vertic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3" fontId="133" fillId="66" borderId="19" applyNumberFormat="0" applyFill="0" applyBorder="0" applyAlignment="0">
      <alignment horizont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3" fontId="133" fillId="66" borderId="19" applyNumberFormat="0" applyFill="0" applyBorder="0" applyAlignment="0">
      <alignment horizont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5" fontId="132" fillId="82" borderId="55" applyNumberFormat="0">
      <alignment horizontal="left" vertic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3" fontId="133" fillId="66" borderId="19" applyNumberFormat="0" applyFill="0" applyBorder="0" applyAlignment="0">
      <alignment horizontal="center"/>
      <protection locked="0"/>
    </xf>
    <xf numFmtId="0" fontId="129" fillId="0" borderId="0" applyNumberFormat="0" applyFill="0" applyBorder="0" applyAlignment="0">
      <protection locked="0"/>
    </xf>
    <xf numFmtId="38" fontId="134" fillId="0" borderId="0" applyFont="0" applyAlignment="0" applyProtection="0">
      <alignment horizontal="right"/>
      <protection locked="0"/>
    </xf>
    <xf numFmtId="38" fontId="134" fillId="0" borderId="0" applyFont="0" applyAlignment="0" applyProtection="0">
      <alignment horizontal="right"/>
      <protection locked="0"/>
    </xf>
    <xf numFmtId="38" fontId="134" fillId="0" borderId="0" applyFont="0" applyAlignment="0" applyProtection="0">
      <alignment horizontal="right"/>
      <protection locked="0"/>
    </xf>
    <xf numFmtId="38" fontId="134" fillId="0" borderId="0" applyFont="0" applyAlignment="0" applyProtection="0">
      <alignment horizontal="right"/>
      <protection locked="0"/>
    </xf>
    <xf numFmtId="38" fontId="134" fillId="0" borderId="0" applyFont="0" applyAlignment="0" applyProtection="0">
      <alignment horizontal="right"/>
      <protection locked="0"/>
    </xf>
    <xf numFmtId="37" fontId="135" fillId="0" borderId="56" applyNumberFormat="0" applyFont="0" applyFill="0" applyAlignment="0" applyProtection="0">
      <alignment horizontal="center" vertical="center"/>
    </xf>
    <xf numFmtId="203" fontId="4" fillId="0" borderId="0" applyFill="0" applyBorder="0" applyAlignment="0"/>
    <xf numFmtId="204" fontId="4" fillId="0" borderId="0" applyFill="0" applyBorder="0" applyAlignment="0"/>
    <xf numFmtId="203" fontId="4" fillId="0" borderId="0" applyFill="0" applyBorder="0" applyAlignment="0"/>
    <xf numFmtId="204" fontId="70" fillId="0" borderId="0" applyFill="0" applyBorder="0" applyAlignment="0"/>
    <xf numFmtId="204" fontId="4" fillId="0" borderId="0" applyFill="0" applyBorder="0" applyAlignment="0"/>
    <xf numFmtId="0" fontId="136" fillId="0" borderId="57" applyNumberFormat="0" applyFill="0" applyAlignment="0" applyProtection="0"/>
    <xf numFmtId="0" fontId="136" fillId="0" borderId="57" applyNumberFormat="0" applyFill="0" applyAlignment="0" applyProtection="0"/>
    <xf numFmtId="0" fontId="137" fillId="0" borderId="58" applyNumberFormat="0" applyFill="0" applyAlignment="0" applyProtection="0"/>
    <xf numFmtId="0" fontId="138" fillId="0" borderId="58" applyNumberFormat="0" applyFill="0" applyAlignment="0" applyProtection="0"/>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0" fontId="139" fillId="0" borderId="43">
      <alignment horizontal="center"/>
    </xf>
    <xf numFmtId="227" fontId="58" fillId="0" borderId="0"/>
    <xf numFmtId="38" fontId="79" fillId="0" borderId="0" applyFont="0" applyFill="0" applyBorder="0" applyAlignment="0" applyProtection="0"/>
    <xf numFmtId="40" fontId="79" fillId="0" borderId="0" applyFont="0" applyFill="0" applyBorder="0" applyAlignment="0" applyProtection="0"/>
    <xf numFmtId="6" fontId="79" fillId="0" borderId="0" applyFont="0" applyFill="0" applyBorder="0" applyAlignment="0" applyProtection="0"/>
    <xf numFmtId="8" fontId="79" fillId="0" borderId="0" applyFont="0" applyFill="0" applyBorder="0" applyAlignment="0" applyProtection="0"/>
    <xf numFmtId="228" fontId="5" fillId="0" borderId="0" applyFont="0"/>
    <xf numFmtId="228" fontId="5" fillId="0" borderId="0" applyFont="0"/>
    <xf numFmtId="228" fontId="5" fillId="0" borderId="0" applyFont="0"/>
    <xf numFmtId="228" fontId="5" fillId="0" borderId="0" applyFont="0"/>
    <xf numFmtId="0" fontId="140" fillId="8" borderId="0" applyNumberFormat="0" applyBorder="0" applyAlignment="0" applyProtection="0"/>
    <xf numFmtId="0" fontId="140" fillId="8" borderId="0" applyNumberFormat="0" applyBorder="0" applyAlignment="0" applyProtection="0"/>
    <xf numFmtId="0" fontId="141" fillId="8" borderId="0" applyNumberFormat="0" applyBorder="0" applyAlignment="0" applyProtection="0"/>
    <xf numFmtId="0" fontId="140" fillId="8" borderId="0" applyNumberFormat="0" applyBorder="0" applyAlignment="0" applyProtection="0"/>
    <xf numFmtId="0" fontId="142" fillId="14" borderId="0" applyNumberFormat="0" applyBorder="0" applyAlignment="0" applyProtection="0"/>
    <xf numFmtId="0" fontId="142" fillId="14" borderId="0" applyNumberFormat="0" applyBorder="0" applyAlignment="0" applyProtection="0"/>
    <xf numFmtId="0" fontId="25" fillId="83" borderId="0" applyNumberFormat="0" applyBorder="0" applyAlignment="0" applyProtection="0"/>
    <xf numFmtId="0" fontId="4" fillId="0" borderId="0"/>
    <xf numFmtId="229" fontId="52" fillId="0" borderId="0"/>
    <xf numFmtId="0" fontId="93" fillId="0" borderId="0"/>
    <xf numFmtId="229" fontId="52" fillId="0" borderId="0"/>
    <xf numFmtId="200" fontId="84" fillId="0" borderId="0"/>
    <xf numFmtId="230" fontId="143" fillId="0" borderId="0"/>
    <xf numFmtId="200" fontId="8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3" fillId="0" borderId="0"/>
    <xf numFmtId="0" fontId="8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3" fillId="0" borderId="0"/>
    <xf numFmtId="0" fontId="4" fillId="0" borderId="0"/>
    <xf numFmtId="0" fontId="4" fillId="0" borderId="0"/>
    <xf numFmtId="0" fontId="3" fillId="0" borderId="0"/>
    <xf numFmtId="0" fontId="4" fillId="0" borderId="0"/>
    <xf numFmtId="0" fontId="3" fillId="0" borderId="0"/>
    <xf numFmtId="0" fontId="3" fillId="0" borderId="0"/>
    <xf numFmtId="0" fontId="3" fillId="0" borderId="0"/>
    <xf numFmtId="0" fontId="82"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3" fillId="0" borderId="0"/>
    <xf numFmtId="0" fontId="4" fillId="0" borderId="0"/>
    <xf numFmtId="0" fontId="3" fillId="0" borderId="0"/>
    <xf numFmtId="0" fontId="4" fillId="0" borderId="0"/>
    <xf numFmtId="0" fontId="3"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3" fillId="0" borderId="0"/>
    <xf numFmtId="0" fontId="3" fillId="0" borderId="0"/>
    <xf numFmtId="0" fontId="4" fillId="0" borderId="0"/>
    <xf numFmtId="0" fontId="82"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3" fillId="0" borderId="0"/>
    <xf numFmtId="0" fontId="82"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4" fillId="0" borderId="0"/>
    <xf numFmtId="0" fontId="3" fillId="0" borderId="0"/>
    <xf numFmtId="0" fontId="4" fillId="0" borderId="0"/>
    <xf numFmtId="0" fontId="4" fillId="0" borderId="0"/>
    <xf numFmtId="0" fontId="3" fillId="0" borderId="0"/>
    <xf numFmtId="0" fontId="3" fillId="0" borderId="0"/>
    <xf numFmtId="0" fontId="82" fillId="0" borderId="0"/>
    <xf numFmtId="0" fontId="4"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3" fillId="0" borderId="0"/>
    <xf numFmtId="0" fontId="4" fillId="0" borderId="0"/>
    <xf numFmtId="0" fontId="3"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3" fillId="0" borderId="0"/>
    <xf numFmtId="0" fontId="3" fillId="0" borderId="0"/>
    <xf numFmtId="0" fontId="82"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231" fontId="93" fillId="0" borderId="0"/>
    <xf numFmtId="0" fontId="3" fillId="0" borderId="0"/>
    <xf numFmtId="0" fontId="3"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37" fontId="4" fillId="0" borderId="0"/>
    <xf numFmtId="0" fontId="81" fillId="0" borderId="0"/>
    <xf numFmtId="0" fontId="83" fillId="0" borderId="0"/>
    <xf numFmtId="0" fontId="3" fillId="0" borderId="0"/>
    <xf numFmtId="0" fontId="3" fillId="0" borderId="0"/>
    <xf numFmtId="0" fontId="3" fillId="0" borderId="0"/>
    <xf numFmtId="37" fontId="4" fillId="0" borderId="0"/>
    <xf numFmtId="0" fontId="3" fillId="0" borderId="0"/>
    <xf numFmtId="0" fontId="79" fillId="0" borderId="0"/>
    <xf numFmtId="0" fontId="4" fillId="0" borderId="0"/>
    <xf numFmtId="0" fontId="4" fillId="0" borderId="0"/>
    <xf numFmtId="0" fontId="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80" fillId="0" borderId="0"/>
    <xf numFmtId="0" fontId="4" fillId="0" borderId="0"/>
    <xf numFmtId="0" fontId="3" fillId="0" borderId="0"/>
    <xf numFmtId="0" fontId="3" fillId="0" borderId="0"/>
    <xf numFmtId="0" fontId="3" fillId="0" borderId="0"/>
    <xf numFmtId="0" fontId="3" fillId="0" borderId="0"/>
    <xf numFmtId="231" fontId="9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31" fontId="9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31" fontId="9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31" fontId="9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31" fontId="9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31" fontId="9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4" fillId="0" borderId="0"/>
    <xf numFmtId="0" fontId="3" fillId="0" borderId="0"/>
    <xf numFmtId="0" fontId="3" fillId="0" borderId="0"/>
    <xf numFmtId="0" fontId="3" fillId="0" borderId="0"/>
    <xf numFmtId="231" fontId="93" fillId="0" borderId="0"/>
    <xf numFmtId="0" fontId="4" fillId="0" borderId="0"/>
    <xf numFmtId="0" fontId="3" fillId="0" borderId="0"/>
    <xf numFmtId="0" fontId="4" fillId="0" borderId="0"/>
    <xf numFmtId="0" fontId="4" fillId="0" borderId="0"/>
    <xf numFmtId="0" fontId="1" fillId="0" borderId="0"/>
    <xf numFmtId="0" fontId="3" fillId="0" borderId="0"/>
    <xf numFmtId="0" fontId="1" fillId="0" borderId="0"/>
    <xf numFmtId="0" fontId="3" fillId="0" borderId="0"/>
    <xf numFmtId="0" fontId="1"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37" fontId="144" fillId="0" borderId="0"/>
    <xf numFmtId="0" fontId="3" fillId="0" borderId="0"/>
    <xf numFmtId="0" fontId="4" fillId="0" borderId="0"/>
    <xf numFmtId="0" fontId="4" fillId="0" borderId="0"/>
    <xf numFmtId="0" fontId="3" fillId="0" borderId="0"/>
    <xf numFmtId="0" fontId="3" fillId="0" borderId="0"/>
    <xf numFmtId="0" fontId="3" fillId="0" borderId="0"/>
    <xf numFmtId="231" fontId="9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31" fontId="9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31" fontId="93" fillId="0" borderId="0"/>
    <xf numFmtId="37" fontId="144" fillId="0" borderId="0"/>
    <xf numFmtId="0" fontId="3" fillId="0" borderId="0"/>
    <xf numFmtId="37" fontId="144" fillId="0" borderId="0"/>
    <xf numFmtId="0" fontId="3" fillId="0" borderId="0"/>
    <xf numFmtId="37" fontId="144" fillId="0" borderId="0"/>
    <xf numFmtId="0" fontId="3" fillId="0" borderId="0"/>
    <xf numFmtId="37" fontId="144" fillId="0" borderId="0"/>
    <xf numFmtId="0" fontId="3" fillId="0" borderId="0"/>
    <xf numFmtId="37" fontId="144" fillId="0" borderId="0"/>
    <xf numFmtId="0" fontId="3" fillId="0" borderId="0"/>
    <xf numFmtId="37" fontId="144" fillId="0" borderId="0"/>
    <xf numFmtId="0" fontId="3" fillId="0" borderId="0"/>
    <xf numFmtId="37" fontId="144" fillId="0" borderId="0"/>
    <xf numFmtId="0" fontId="3" fillId="0" borderId="0"/>
    <xf numFmtId="37" fontId="144" fillId="0" borderId="0"/>
    <xf numFmtId="0" fontId="3" fillId="0" borderId="0"/>
    <xf numFmtId="37" fontId="144" fillId="0" borderId="0"/>
    <xf numFmtId="0" fontId="4" fillId="0" borderId="0"/>
    <xf numFmtId="37" fontId="144" fillId="0" borderId="0"/>
    <xf numFmtId="0" fontId="3" fillId="0" borderId="0"/>
    <xf numFmtId="0" fontId="3" fillId="0" borderId="0"/>
    <xf numFmtId="0" fontId="3" fillId="0" borderId="0"/>
    <xf numFmtId="0" fontId="3" fillId="0" borderId="0"/>
    <xf numFmtId="0" fontId="1" fillId="0" borderId="0"/>
    <xf numFmtId="0" fontId="3" fillId="0" borderId="0"/>
    <xf numFmtId="0" fontId="4" fillId="0" borderId="0"/>
    <xf numFmtId="0" fontId="4" fillId="0" borderId="0"/>
    <xf numFmtId="0" fontId="3" fillId="0" borderId="0"/>
    <xf numFmtId="0" fontId="3"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83" fillId="0" borderId="0"/>
    <xf numFmtId="0" fontId="3" fillId="0" borderId="0"/>
    <xf numFmtId="0" fontId="3" fillId="0" borderId="0"/>
    <xf numFmtId="0" fontId="3" fillId="0" borderId="0"/>
    <xf numFmtId="231" fontId="93" fillId="0" borderId="0"/>
    <xf numFmtId="37" fontId="144" fillId="0" borderId="0"/>
    <xf numFmtId="0" fontId="3" fillId="0" borderId="0"/>
    <xf numFmtId="0" fontId="3" fillId="0" borderId="0"/>
    <xf numFmtId="37" fontId="144" fillId="0" borderId="0"/>
    <xf numFmtId="0" fontId="3" fillId="0" borderId="0"/>
    <xf numFmtId="0" fontId="3" fillId="0" borderId="0"/>
    <xf numFmtId="37" fontId="144" fillId="0" borderId="0"/>
    <xf numFmtId="0" fontId="3" fillId="0" borderId="0"/>
    <xf numFmtId="0" fontId="3" fillId="0" borderId="0"/>
    <xf numFmtId="37" fontId="144" fillId="0" borderId="0"/>
    <xf numFmtId="0" fontId="3" fillId="0" borderId="0"/>
    <xf numFmtId="37" fontId="144" fillId="0" borderId="0"/>
    <xf numFmtId="0" fontId="3" fillId="0" borderId="0"/>
    <xf numFmtId="37" fontId="144" fillId="0" borderId="0"/>
    <xf numFmtId="0" fontId="3" fillId="0" borderId="0"/>
    <xf numFmtId="37" fontId="144" fillId="0" borderId="0"/>
    <xf numFmtId="0" fontId="3" fillId="0" borderId="0"/>
    <xf numFmtId="0" fontId="4" fillId="0" borderId="0"/>
    <xf numFmtId="0" fontId="4" fillId="0" borderId="0"/>
    <xf numFmtId="0" fontId="3" fillId="0" borderId="0"/>
    <xf numFmtId="37" fontId="144" fillId="0" borderId="0"/>
    <xf numFmtId="0" fontId="3" fillId="0" borderId="0"/>
    <xf numFmtId="0" fontId="3" fillId="0" borderId="0"/>
    <xf numFmtId="37" fontId="144" fillId="0" borderId="0"/>
    <xf numFmtId="0" fontId="3" fillId="0" borderId="0"/>
    <xf numFmtId="0" fontId="3" fillId="0" borderId="0"/>
    <xf numFmtId="0" fontId="3" fillId="0" borderId="0"/>
    <xf numFmtId="0" fontId="3" fillId="0" borderId="0"/>
    <xf numFmtId="0" fontId="4" fillId="0" borderId="0"/>
    <xf numFmtId="37" fontId="144" fillId="0" borderId="0"/>
    <xf numFmtId="0" fontId="3" fillId="0" borderId="0"/>
    <xf numFmtId="0" fontId="3" fillId="0" borderId="0"/>
    <xf numFmtId="37" fontId="144" fillId="0" borderId="0"/>
    <xf numFmtId="0" fontId="3" fillId="0" borderId="0"/>
    <xf numFmtId="37" fontId="144" fillId="0" borderId="0"/>
    <xf numFmtId="0" fontId="3" fillId="0" borderId="0"/>
    <xf numFmtId="0" fontId="4" fillId="0" borderId="0"/>
    <xf numFmtId="0" fontId="4" fillId="0" borderId="0"/>
    <xf numFmtId="0" fontId="3" fillId="0" borderId="0"/>
    <xf numFmtId="0" fontId="3" fillId="0" borderId="0"/>
    <xf numFmtId="0" fontId="3" fillId="0" borderId="0"/>
    <xf numFmtId="0" fontId="1"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231"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31" fontId="93" fillId="0" borderId="0"/>
    <xf numFmtId="0" fontId="3" fillId="0" borderId="0"/>
    <xf numFmtId="0" fontId="3" fillId="0" borderId="0"/>
    <xf numFmtId="0" fontId="3" fillId="0" borderId="0"/>
    <xf numFmtId="0" fontId="3" fillId="0" borderId="0"/>
    <xf numFmtId="0" fontId="4"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83" fillId="0" borderId="0">
      <alignment vertical="top"/>
    </xf>
    <xf numFmtId="0" fontId="3" fillId="0" borderId="0"/>
    <xf numFmtId="0" fontId="4" fillId="0" borderId="0"/>
    <xf numFmtId="0" fontId="4" fillId="0" borderId="0"/>
    <xf numFmtId="0" fontId="1" fillId="0" borderId="0"/>
    <xf numFmtId="0" fontId="3" fillId="0" borderId="0"/>
    <xf numFmtId="0" fontId="1" fillId="0" borderId="0"/>
    <xf numFmtId="0" fontId="3" fillId="0" borderId="0"/>
    <xf numFmtId="0" fontId="3" fillId="0" borderId="0"/>
    <xf numFmtId="0" fontId="4" fillId="0" borderId="0"/>
    <xf numFmtId="0" fontId="1" fillId="0" borderId="0"/>
    <xf numFmtId="0" fontId="8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4" fillId="0" borderId="0"/>
    <xf numFmtId="0" fontId="4" fillId="0" borderId="0"/>
    <xf numFmtId="0" fontId="4" fillId="0" borderId="0"/>
    <xf numFmtId="0" fontId="145" fillId="0" borderId="0"/>
    <xf numFmtId="0" fontId="54" fillId="0" borderId="0"/>
    <xf numFmtId="0" fontId="54" fillId="0" borderId="0"/>
    <xf numFmtId="0" fontId="3" fillId="0" borderId="0"/>
    <xf numFmtId="0" fontId="3" fillId="0" borderId="0"/>
    <xf numFmtId="0" fontId="3" fillId="0" borderId="0"/>
    <xf numFmtId="0" fontId="1" fillId="0" borderId="0"/>
    <xf numFmtId="0" fontId="1" fillId="0" borderId="0"/>
    <xf numFmtId="0" fontId="146" fillId="0" borderId="0" applyNumberFormat="0" applyFill="0" applyBorder="0" applyProtection="0">
      <alignment vertical="top" wrapText="1"/>
    </xf>
    <xf numFmtId="0" fontId="54" fillId="0" borderId="0"/>
    <xf numFmtId="0" fontId="5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4" fillId="0" borderId="0"/>
    <xf numFmtId="0" fontId="4" fillId="0" borderId="0"/>
    <xf numFmtId="0" fontId="4" fillId="0" borderId="0"/>
    <xf numFmtId="0" fontId="147" fillId="0" borderId="0"/>
    <xf numFmtId="0" fontId="3" fillId="0" borderId="0"/>
    <xf numFmtId="0" fontId="1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5" fillId="0" borderId="0"/>
    <xf numFmtId="0" fontId="82" fillId="0" borderId="0"/>
    <xf numFmtId="0" fontId="1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1" fillId="0" borderId="0"/>
    <xf numFmtId="0" fontId="3" fillId="0" borderId="0"/>
    <xf numFmtId="0" fontId="82" fillId="0" borderId="0"/>
    <xf numFmtId="0" fontId="1" fillId="0" borderId="0"/>
    <xf numFmtId="0" fontId="82" fillId="0" borderId="0"/>
    <xf numFmtId="0" fontId="1" fillId="0" borderId="0"/>
    <xf numFmtId="0" fontId="3" fillId="0" borderId="0"/>
    <xf numFmtId="0" fontId="84" fillId="0" borderId="0"/>
    <xf numFmtId="0" fontId="3" fillId="0" borderId="0"/>
    <xf numFmtId="0" fontId="1" fillId="0" borderId="0"/>
    <xf numFmtId="0" fontId="3" fillId="0" borderId="0"/>
    <xf numFmtId="0" fontId="4" fillId="0" borderId="0"/>
    <xf numFmtId="0" fontId="3" fillId="0" borderId="0"/>
    <xf numFmtId="0" fontId="4" fillId="0" borderId="0"/>
    <xf numFmtId="0" fontId="4" fillId="0" borderId="0"/>
    <xf numFmtId="0" fontId="3" fillId="0" borderId="0"/>
    <xf numFmtId="0" fontId="4" fillId="0" borderId="0"/>
    <xf numFmtId="0" fontId="4" fillId="0" borderId="0"/>
    <xf numFmtId="0" fontId="3" fillId="0" borderId="0"/>
    <xf numFmtId="0" fontId="82" fillId="0" borderId="0"/>
    <xf numFmtId="0" fontId="4" fillId="0" borderId="0"/>
    <xf numFmtId="0" fontId="4"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4" fillId="0" borderId="0"/>
    <xf numFmtId="0" fontId="82"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4"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145"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93"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5" fillId="15" borderId="59" applyNumberFormat="0" applyFont="0" applyAlignment="0" applyProtection="0"/>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4" fillId="0" borderId="60" applyNumberFormat="0" applyFont="0" applyFill="0" applyAlignment="0">
      <protection locked="0"/>
    </xf>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9"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148" fillId="11" borderId="61" applyNumberFormat="0" applyAlignment="0" applyProtection="0"/>
    <xf numFmtId="0" fontId="26" fillId="67" borderId="22" applyNumberFormat="0" applyAlignment="0" applyProtection="0"/>
    <xf numFmtId="0" fontId="26" fillId="68" borderId="22" applyNumberFormat="0" applyAlignment="0" applyProtection="0"/>
    <xf numFmtId="0" fontId="26" fillId="67" borderId="22" applyNumberFormat="0" applyAlignment="0" applyProtection="0"/>
    <xf numFmtId="0" fontId="26" fillId="68" borderId="22" applyNumberFormat="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2"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0" fontId="4" fillId="0" borderId="63" applyNumberFormat="0" applyFont="0" applyFill="0" applyAlignment="0" applyProtection="0"/>
    <xf numFmtId="37" fontId="150" fillId="0" borderId="0" applyFill="0" applyBorder="0" applyAlignment="0" applyProtection="0"/>
    <xf numFmtId="232" fontId="58" fillId="0" borderId="1" applyBorder="0"/>
    <xf numFmtId="232" fontId="58" fillId="0" borderId="1" applyBorder="0"/>
    <xf numFmtId="232" fontId="58" fillId="0" borderId="1" applyBorder="0"/>
    <xf numFmtId="232" fontId="58" fillId="0" borderId="1" applyBorder="0"/>
    <xf numFmtId="0" fontId="151" fillId="66" borderId="0">
      <alignment horizontal="centerContinuous"/>
    </xf>
    <xf numFmtId="0" fontId="151" fillId="66" borderId="0">
      <alignment horizontal="centerContinuous"/>
    </xf>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3" fontId="3" fillId="0" borderId="64"/>
    <xf numFmtId="204" fontId="70" fillId="0" borderId="0" applyFont="0" applyFill="0" applyBorder="0" applyAlignment="0" applyProtection="0"/>
    <xf numFmtId="233" fontId="4"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234" fontId="5" fillId="0" borderId="0" applyFont="0" applyFill="0" applyBorder="0" applyAlignment="0" applyProtection="0"/>
    <xf numFmtId="10" fontId="4" fillId="0" borderId="0" applyFont="0" applyFill="0" applyBorder="0" applyAlignment="0" applyProtection="0"/>
    <xf numFmtId="10" fontId="5" fillId="0" borderId="0" applyFont="0" applyFill="0" applyAlignment="0" applyProtection="0"/>
    <xf numFmtId="10" fontId="4" fillId="0" borderId="0" applyFont="0" applyFill="0" applyBorder="0" applyAlignment="0" applyProtection="0"/>
    <xf numFmtId="235" fontId="5"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52" fillId="0" borderId="0" applyFont="0" applyFill="0" applyBorder="0" applyAlignment="0" applyProtection="0"/>
    <xf numFmtId="9" fontId="79" fillId="0" borderId="0" applyFont="0" applyFill="0" applyBorder="0" applyAlignment="0" applyProtection="0"/>
    <xf numFmtId="9" fontId="15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80"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79" fillId="0" borderId="0" applyFont="0" applyFill="0" applyBorder="0" applyAlignment="0" applyProtection="0"/>
    <xf numFmtId="9" fontId="8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8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79" fillId="0" borderId="36" applyNumberFormat="0" applyBorder="0"/>
    <xf numFmtId="203" fontId="4" fillId="0" borderId="0" applyFill="0" applyBorder="0" applyAlignment="0"/>
    <xf numFmtId="204" fontId="4" fillId="0" borderId="0" applyFill="0" applyBorder="0" applyAlignment="0"/>
    <xf numFmtId="203" fontId="4" fillId="0" borderId="0" applyFill="0" applyBorder="0" applyAlignment="0"/>
    <xf numFmtId="204" fontId="70" fillId="0" borderId="0" applyFill="0" applyBorder="0" applyAlignment="0"/>
    <xf numFmtId="204" fontId="4" fillId="0" borderId="0" applyFill="0" applyBorder="0" applyAlignment="0"/>
    <xf numFmtId="44" fontId="153" fillId="0" borderId="36">
      <alignment horizontal="centerContinuous"/>
    </xf>
    <xf numFmtId="44" fontId="153" fillId="0" borderId="36">
      <alignment horizontal="centerContinuous"/>
    </xf>
    <xf numFmtId="44" fontId="153" fillId="0" borderId="36">
      <alignment horizontal="centerContinuous"/>
    </xf>
    <xf numFmtId="44" fontId="153" fillId="0" borderId="36">
      <alignment horizontal="centerContinuous"/>
    </xf>
    <xf numFmtId="0" fontId="5" fillId="0" borderId="0" applyNumberFormat="0" applyFont="0" applyFill="0" applyAlignment="0" applyProtection="0"/>
    <xf numFmtId="4" fontId="5" fillId="0" borderId="0" applyFont="0" applyFill="0" applyAlignment="0" applyProtection="0"/>
    <xf numFmtId="0" fontId="154" fillId="0" borderId="65">
      <alignment horizontal="center"/>
    </xf>
    <xf numFmtId="0" fontId="154" fillId="0" borderId="65">
      <alignment horizont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8" applyNumberFormat="0" applyFill="0" applyProtection="0">
      <alignment horizont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155" fillId="11" borderId="0" applyNumberFormat="0" applyFont="0" applyFill="0" applyBorder="0" applyAlignment="0" applyProtection="0"/>
    <xf numFmtId="0" fontId="155" fillId="66" borderId="0" applyNumberFormat="0" applyFont="0" applyFill="0" applyBorder="0" applyAlignment="0" applyProtection="0"/>
    <xf numFmtId="5" fontId="45" fillId="0" borderId="0">
      <alignment horizontal="right" vertical="center" wrapText="1"/>
    </xf>
    <xf numFmtId="5" fontId="45" fillId="0" borderId="0">
      <alignment horizontal="right" vertical="center" wrapText="1"/>
    </xf>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0" fontId="157" fillId="66" borderId="2">
      <alignment horizontal="centerContinuous"/>
    </xf>
    <xf numFmtId="0" fontId="157" fillId="66" borderId="2">
      <alignment horizontal="centerContinuous"/>
    </xf>
    <xf numFmtId="3" fontId="156" fillId="0" borderId="2"/>
    <xf numFmtId="3" fontId="156" fillId="0" borderId="2"/>
    <xf numFmtId="3" fontId="156" fillId="0" borderId="2"/>
    <xf numFmtId="3" fontId="156" fillId="0" borderId="2"/>
    <xf numFmtId="3" fontId="156" fillId="0" borderId="2"/>
    <xf numFmtId="3" fontId="156" fillId="0" borderId="2"/>
    <xf numFmtId="0" fontId="157" fillId="66" borderId="2">
      <alignment horizontal="centerContinuous"/>
    </xf>
    <xf numFmtId="0" fontId="157" fillId="66" borderId="2">
      <alignment horizontal="centerContinuous"/>
    </xf>
    <xf numFmtId="0" fontId="157" fillId="66" borderId="2">
      <alignment horizontal="centerContinuous"/>
    </xf>
    <xf numFmtId="0" fontId="157" fillId="66" borderId="2">
      <alignment horizontal="centerContinuous"/>
    </xf>
    <xf numFmtId="0" fontId="157" fillId="66" borderId="2">
      <alignment horizontal="centerContinuous"/>
    </xf>
    <xf numFmtId="0" fontId="157" fillId="66" borderId="2">
      <alignment horizontal="centerContinuous"/>
    </xf>
    <xf numFmtId="0" fontId="157" fillId="66" borderId="2">
      <alignment horizontal="centerContinuous"/>
    </xf>
    <xf numFmtId="0" fontId="157" fillId="66" borderId="2">
      <alignment horizontal="centerContinuous"/>
    </xf>
    <xf numFmtId="3" fontId="156" fillId="0" borderId="2"/>
    <xf numFmtId="3" fontId="156" fillId="0" borderId="2"/>
    <xf numFmtId="3" fontId="156" fillId="0" borderId="2"/>
    <xf numFmtId="3" fontId="156" fillId="0" borderId="2"/>
    <xf numFmtId="3" fontId="156" fillId="0" borderId="2"/>
    <xf numFmtId="3" fontId="156" fillId="0" borderId="2"/>
    <xf numFmtId="0" fontId="157" fillId="66" borderId="2">
      <alignment horizontal="centerContinuous"/>
    </xf>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3" fontId="156" fillId="0" borderId="2"/>
    <xf numFmtId="0" fontId="22" fillId="0" borderId="0" applyNumberFormat="0" applyFill="0" applyBorder="0" applyAlignment="0" applyProtection="0"/>
    <xf numFmtId="0" fontId="158" fillId="0" borderId="0" applyNumberFormat="0" applyFill="0" applyBorder="0" applyAlignment="0" applyProtection="0"/>
    <xf numFmtId="0" fontId="4" fillId="71" borderId="0" applyNumberFormat="0" applyBorder="0" applyProtection="0">
      <alignment horizontal="center"/>
    </xf>
    <xf numFmtId="0" fontId="159" fillId="0" borderId="0"/>
    <xf numFmtId="0" fontId="4" fillId="0" borderId="0"/>
    <xf numFmtId="0" fontId="4" fillId="0" borderId="0"/>
    <xf numFmtId="0" fontId="145" fillId="0" borderId="0" applyNumberFormat="0" applyFill="0" applyBorder="0" applyAlignment="0" applyProtection="0"/>
    <xf numFmtId="0" fontId="83" fillId="0" borderId="0" applyNumberFormat="0" applyBorder="0" applyAlignment="0"/>
    <xf numFmtId="0" fontId="160" fillId="0" borderId="0" applyNumberFormat="0" applyBorder="0" applyAlignment="0"/>
    <xf numFmtId="0" fontId="161" fillId="0" borderId="0" applyNumberFormat="0" applyBorder="0" applyAlignment="0"/>
    <xf numFmtId="3" fontId="33" fillId="0" borderId="36" applyNumberFormat="0" applyFill="0" applyProtection="0"/>
    <xf numFmtId="3" fontId="33" fillId="0" borderId="36" applyNumberFormat="0" applyFill="0" applyProtection="0"/>
    <xf numFmtId="3" fontId="33" fillId="0" borderId="36" applyNumberFormat="0" applyFill="0" applyProtection="0"/>
    <xf numFmtId="3" fontId="33" fillId="0" borderId="36" applyNumberFormat="0" applyFill="0" applyProtection="0"/>
    <xf numFmtId="3" fontId="33" fillId="0" borderId="36" applyNumberFormat="0" applyFill="0" applyProtection="0"/>
    <xf numFmtId="3" fontId="33" fillId="0" borderId="36" applyNumberFormat="0" applyFill="0" applyProtection="0"/>
    <xf numFmtId="3" fontId="33" fillId="0" borderId="36" applyNumberFormat="0" applyFill="0" applyProtection="0"/>
    <xf numFmtId="3" fontId="33" fillId="0" borderId="36" applyNumberFormat="0" applyFill="0" applyProtection="0"/>
    <xf numFmtId="3" fontId="33" fillId="0" borderId="36" applyNumberFormat="0" applyFill="0" applyProtection="0"/>
    <xf numFmtId="3" fontId="33" fillId="0" borderId="36" applyNumberFormat="0" applyFill="0" applyProtection="0"/>
    <xf numFmtId="3" fontId="33" fillId="0" borderId="36" applyNumberFormat="0" applyFill="0" applyProtection="0"/>
    <xf numFmtId="3" fontId="33" fillId="0" borderId="36" applyNumberFormat="0" applyFill="0" applyProtection="0"/>
    <xf numFmtId="9" fontId="154" fillId="0" borderId="0" applyNumberFormat="0" applyFill="0" applyAlignment="0" applyProtection="0"/>
    <xf numFmtId="9" fontId="154" fillId="0" borderId="0" applyNumberFormat="0" applyFill="0" applyAlignment="0" applyProtection="0"/>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7" fontId="163" fillId="0" borderId="46" applyNumberFormat="0" applyFill="0" applyAlignment="0" applyProtection="0"/>
    <xf numFmtId="3" fontId="162" fillId="0" borderId="46"/>
    <xf numFmtId="3" fontId="162" fillId="0" borderId="46"/>
    <xf numFmtId="3" fontId="162" fillId="0" borderId="46"/>
    <xf numFmtId="3" fontId="162" fillId="0" borderId="46"/>
    <xf numFmtId="3" fontId="162" fillId="0" borderId="46"/>
    <xf numFmtId="3" fontId="162" fillId="0" borderId="46"/>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 fontId="162" fillId="0" borderId="46"/>
    <xf numFmtId="3" fontId="162" fillId="0" borderId="46"/>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 fontId="162" fillId="0" borderId="46"/>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 fontId="162" fillId="0" borderId="46"/>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 fontId="162" fillId="0" borderId="46"/>
    <xf numFmtId="3" fontId="162" fillId="0" borderId="46"/>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 fontId="162" fillId="0" borderId="46"/>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 fontId="162" fillId="0" borderId="46"/>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7" fontId="163" fillId="0" borderId="46" applyNumberFormat="0" applyFill="0" applyAlignment="0" applyProtection="0"/>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3" fontId="162" fillId="0" borderId="46"/>
    <xf numFmtId="9" fontId="164" fillId="0" borderId="36" applyNumberFormat="0" applyFont="0" applyBorder="0" applyAlignment="0"/>
    <xf numFmtId="9" fontId="164" fillId="0" borderId="36" applyNumberFormat="0" applyFont="0" applyBorder="0" applyAlignment="0"/>
    <xf numFmtId="9" fontId="164" fillId="0" borderId="36" applyNumberFormat="0" applyFont="0" applyBorder="0" applyAlignment="0"/>
    <xf numFmtId="9" fontId="164" fillId="0" borderId="36" applyNumberFormat="0" applyFont="0" applyBorder="0" applyAlignment="0"/>
    <xf numFmtId="9" fontId="164" fillId="0" borderId="36" applyNumberFormat="0" applyFont="0" applyBorder="0" applyAlignment="0"/>
    <xf numFmtId="9" fontId="164" fillId="0" borderId="36" applyNumberFormat="0" applyFont="0" applyBorder="0" applyAlignment="0"/>
    <xf numFmtId="9" fontId="164" fillId="0" borderId="36" applyNumberFormat="0" applyFont="0" applyBorder="0" applyAlignment="0"/>
    <xf numFmtId="9" fontId="164" fillId="0" borderId="36" applyNumberFormat="0" applyFont="0" applyBorder="0" applyAlignment="0"/>
    <xf numFmtId="49" fontId="58" fillId="0" borderId="0"/>
    <xf numFmtId="0" fontId="165" fillId="0" borderId="0" applyFill="0" applyBorder="0" applyProtection="0"/>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0" fontId="101" fillId="0" borderId="60" applyFont="0">
      <alignment horizontal="center"/>
    </xf>
    <xf numFmtId="49" fontId="4" fillId="0" borderId="0" applyFont="0" applyFill="0" applyBorder="0" applyAlignment="0" applyProtection="0"/>
    <xf numFmtId="236" fontId="5" fillId="0" borderId="0" applyFont="0" applyFill="0" applyBorder="0" applyAlignment="0" applyProtection="0"/>
    <xf numFmtId="237" fontId="5" fillId="0" borderId="0" applyFont="0" applyFill="0" applyBorder="0" applyAlignment="0" applyProtection="0"/>
    <xf numFmtId="238" fontId="5" fillId="0" borderId="0" applyFont="0" applyFill="0" applyBorder="0" applyAlignment="0" applyProtection="0"/>
    <xf numFmtId="49" fontId="4" fillId="0" borderId="0" applyFont="0" applyFill="0" applyBorder="0" applyAlignment="0" applyProtection="0"/>
    <xf numFmtId="49" fontId="4" fillId="0" borderId="0" applyFont="0" applyFill="0" applyBorder="0" applyAlignment="0" applyProtection="0"/>
    <xf numFmtId="220" fontId="89" fillId="84" borderId="66">
      <alignment horizontal="left" vertical="top" wrapText="1"/>
      <protection locked="0"/>
    </xf>
    <xf numFmtId="220" fontId="89" fillId="84" borderId="66">
      <alignment horizontal="left" vertical="top" wrapText="1"/>
      <protection locked="0"/>
    </xf>
    <xf numFmtId="49" fontId="83" fillId="0" borderId="0" applyFill="0" applyBorder="0" applyAlignment="0"/>
    <xf numFmtId="205" fontId="4" fillId="0" borderId="0" applyFill="0" applyBorder="0" applyAlignment="0"/>
    <xf numFmtId="203" fontId="4" fillId="0" borderId="0" applyFill="0" applyBorder="0" applyAlignment="0"/>
    <xf numFmtId="18" fontId="58" fillId="0" borderId="0" applyFill="0" applyProtection="0">
      <alignment horizontal="center"/>
    </xf>
    <xf numFmtId="239" fontId="5" fillId="0" borderId="0" applyFont="0" applyFill="0" applyBorder="0" applyAlignment="0" applyProtection="0"/>
    <xf numFmtId="240" fontId="5" fillId="0" borderId="0" applyFont="0" applyFill="0" applyBorder="0" applyAlignment="0" applyProtection="0"/>
    <xf numFmtId="241" fontId="5" fillId="0" borderId="0" applyFont="0" applyFill="0" applyBorder="0" applyAlignment="0" applyProtection="0"/>
    <xf numFmtId="0" fontId="5" fillId="0" borderId="0" applyNumberFormat="0" applyFill="0" applyBorder="0" applyAlignment="0" applyProtection="0"/>
    <xf numFmtId="0" fontId="166" fillId="0" borderId="0" applyNumberFormat="0" applyFill="0" applyBorder="0" applyAlignment="0" applyProtection="0"/>
    <xf numFmtId="0" fontId="158" fillId="0" borderId="0" applyNumberFormat="0" applyFill="0" applyBorder="0" applyAlignment="0" applyProtection="0"/>
    <xf numFmtId="0" fontId="167" fillId="0" borderId="0">
      <alignment horizontal="center"/>
    </xf>
    <xf numFmtId="0" fontId="99" fillId="0" borderId="0">
      <alignment horizontal="center"/>
    </xf>
    <xf numFmtId="0" fontId="168" fillId="79" borderId="67">
      <alignment horizontal="center" wrapText="1"/>
    </xf>
    <xf numFmtId="0" fontId="120" fillId="0" borderId="4">
      <alignment horizontal="center" wrapText="1"/>
    </xf>
    <xf numFmtId="0" fontId="120" fillId="0" borderId="4">
      <alignment horizontal="center" wrapText="1"/>
    </xf>
    <xf numFmtId="0" fontId="120" fillId="0" borderId="4">
      <alignment horizontal="center" wrapText="1"/>
    </xf>
    <xf numFmtId="0" fontId="168" fillId="79" borderId="67">
      <alignment horizontal="center" wrapText="1"/>
    </xf>
    <xf numFmtId="0" fontId="168" fillId="79" borderId="67">
      <alignment horizontal="center" wrapText="1"/>
    </xf>
    <xf numFmtId="0" fontId="168" fillId="79" borderId="67">
      <alignment horizontal="center" wrapText="1"/>
    </xf>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70" fillId="0" borderId="69"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69" fillId="0" borderId="68" applyNumberFormat="0" applyFill="0" applyAlignment="0" applyProtection="0"/>
    <xf numFmtId="0" fontId="170" fillId="0" borderId="69"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70" fillId="0" borderId="69"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0" fontId="169" fillId="0" borderId="68" applyNumberFormat="0" applyFill="0" applyAlignment="0" applyProtection="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37" fontId="163" fillId="0" borderId="70" applyNumberFormat="0" applyFill="0" applyAlignment="0"/>
    <xf numFmtId="0" fontId="171" fillId="0" borderId="0" applyNumberFormat="0" applyFill="0" applyBorder="0" applyAlignment="0" applyProtection="0">
      <alignment horizontal="left"/>
    </xf>
    <xf numFmtId="0" fontId="172" fillId="0" borderId="0" applyNumberFormat="0" applyFill="0" applyBorder="0" applyAlignment="0" applyProtection="0">
      <alignment horizontal="left"/>
    </xf>
    <xf numFmtId="0" fontId="173" fillId="0" borderId="0" applyNumberFormat="0" applyFill="0" applyBorder="0" applyAlignment="0" applyProtection="0">
      <alignment horizontal="left"/>
    </xf>
    <xf numFmtId="0" fontId="174" fillId="0" borderId="0" applyNumberFormat="0" applyFill="0" applyBorder="0" applyAlignment="0" applyProtection="0">
      <alignment horizontal="left"/>
    </xf>
    <xf numFmtId="0" fontId="175" fillId="0" borderId="0" applyNumberFormat="0" applyFill="0" applyBorder="0" applyAlignment="0" applyProtection="0">
      <alignment horizontal="left"/>
    </xf>
    <xf numFmtId="0" fontId="174" fillId="0" borderId="0" applyNumberFormat="0" applyFill="0" applyBorder="0" applyAlignment="0" applyProtection="0">
      <alignment horizontal="left"/>
    </xf>
    <xf numFmtId="0" fontId="175" fillId="0" borderId="0" applyNumberFormat="0" applyFill="0" applyBorder="0" applyAlignment="0" applyProtection="0">
      <alignment horizontal="left"/>
    </xf>
    <xf numFmtId="0" fontId="176" fillId="0" borderId="0">
      <alignment horizontal="left"/>
    </xf>
    <xf numFmtId="0" fontId="58" fillId="0" borderId="0" applyNumberFormat="0" applyFill="0" applyBorder="0" applyAlignment="0" applyProtection="0">
      <alignment horizontal="left"/>
    </xf>
    <xf numFmtId="0" fontId="4" fillId="71" borderId="0" applyNumberFormat="0" applyFont="0" applyBorder="0" applyAlignment="0" applyProtection="0"/>
    <xf numFmtId="0" fontId="4" fillId="0" borderId="1" applyNumberFormat="0" applyFont="0" applyFill="0" applyAlignment="0" applyProtection="0"/>
    <xf numFmtId="0" fontId="4" fillId="0" borderId="1" applyNumberFormat="0" applyFont="0" applyFill="0" applyAlignment="0" applyProtection="0"/>
    <xf numFmtId="0" fontId="4" fillId="0" borderId="1" applyNumberFormat="0" applyFont="0" applyFill="0" applyAlignment="0" applyProtection="0"/>
    <xf numFmtId="0" fontId="4" fillId="0" borderId="1" applyNumberFormat="0" applyFont="0" applyFill="0" applyAlignment="0" applyProtection="0"/>
    <xf numFmtId="242" fontId="4" fillId="0" borderId="0" applyFont="0" applyFill="0" applyBorder="0" applyAlignment="0" applyProtection="0"/>
    <xf numFmtId="243" fontId="4" fillId="0" borderId="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77" fillId="0" borderId="0" applyNumberFormat="0" applyFill="0" applyBorder="0" applyAlignment="0" applyProtection="0"/>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78" fillId="85" borderId="43" applyNumberFormat="0">
      <alignment horizontal="center"/>
    </xf>
    <xf numFmtId="0" fontId="182" fillId="0" borderId="0"/>
    <xf numFmtId="44" fontId="1" fillId="0" borderId="0" applyFont="0" applyFill="0" applyBorder="0" applyAlignment="0" applyProtection="0"/>
    <xf numFmtId="9" fontId="1" fillId="0" borderId="0" applyFont="0" applyFill="0" applyBorder="0" applyAlignment="0" applyProtection="0"/>
    <xf numFmtId="0" fontId="54" fillId="9" borderId="0" applyNumberFormat="0" applyBorder="0" applyAlignment="0" applyProtection="0"/>
    <xf numFmtId="0" fontId="54" fillId="12"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8" borderId="0" applyNumberFormat="0" applyBorder="0" applyAlignment="0" applyProtection="0"/>
    <xf numFmtId="0" fontId="54" fillId="15" borderId="0" applyNumberFormat="0" applyBorder="0" applyAlignment="0" applyProtection="0"/>
    <xf numFmtId="0" fontId="56" fillId="18" borderId="0" applyNumberFormat="0" applyBorder="0" applyAlignment="0" applyProtection="0"/>
    <xf numFmtId="0" fontId="56" fillId="25" borderId="0" applyNumberFormat="0" applyBorder="0" applyAlignment="0" applyProtection="0"/>
    <xf numFmtId="0" fontId="56" fillId="22" borderId="0" applyNumberFormat="0" applyBorder="0" applyAlignment="0" applyProtection="0"/>
    <xf numFmtId="0" fontId="56" fillId="13" borderId="0" applyNumberFormat="0" applyBorder="0" applyAlignment="0" applyProtection="0"/>
    <xf numFmtId="0" fontId="56" fillId="18" borderId="0" applyNumberFormat="0" applyBorder="0" applyAlignment="0" applyProtection="0"/>
    <xf numFmtId="0" fontId="56" fillId="12" borderId="0" applyNumberFormat="0" applyBorder="0" applyAlignment="0" applyProtection="0"/>
    <xf numFmtId="0" fontId="56" fillId="33" borderId="0" applyNumberFormat="0" applyBorder="0" applyAlignment="0" applyProtection="0"/>
    <xf numFmtId="0" fontId="56" fillId="25" borderId="0" applyNumberFormat="0" applyBorder="0" applyAlignment="0" applyProtection="0"/>
    <xf numFmtId="0" fontId="56" fillId="22" borderId="0" applyNumberFormat="0" applyBorder="0" applyAlignment="0" applyProtection="0"/>
    <xf numFmtId="0" fontId="56" fillId="40" borderId="0" applyNumberFormat="0" applyBorder="0" applyAlignment="0" applyProtection="0"/>
    <xf numFmtId="0" fontId="60" fillId="17" borderId="0" applyNumberFormat="0" applyBorder="0" applyAlignment="0" applyProtection="0"/>
    <xf numFmtId="0" fontId="71" fillId="11" borderId="72" applyNumberFormat="0" applyAlignment="0" applyProtection="0"/>
    <xf numFmtId="0" fontId="71" fillId="11" borderId="72" applyNumberFormat="0" applyAlignment="0" applyProtection="0"/>
    <xf numFmtId="0" fontId="74" fillId="69" borderId="40"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95" fillId="18" borderId="0" applyNumberFormat="0" applyBorder="0" applyAlignment="0" applyProtection="0"/>
    <xf numFmtId="0" fontId="109" fillId="0" borderId="47" applyNumberFormat="0" applyFill="0" applyAlignment="0" applyProtection="0"/>
    <xf numFmtId="0" fontId="113" fillId="0" borderId="50" applyNumberFormat="0" applyFill="0" applyAlignment="0" applyProtection="0"/>
    <xf numFmtId="0" fontId="117" fillId="0" borderId="52" applyNumberFormat="0" applyFill="0" applyAlignment="0" applyProtection="0"/>
    <xf numFmtId="0" fontId="130" fillId="8" borderId="72" applyNumberFormat="0" applyAlignment="0" applyProtection="0"/>
    <xf numFmtId="0" fontId="136" fillId="0" borderId="57" applyNumberFormat="0" applyFill="0" applyAlignment="0" applyProtection="0"/>
    <xf numFmtId="0" fontId="140" fillId="8" borderId="0" applyNumberFormat="0" applyBorder="0" applyAlignment="0" applyProtection="0"/>
    <xf numFmtId="0" fontId="3" fillId="0" borderId="0"/>
    <xf numFmtId="0" fontId="1" fillId="0" borderId="0"/>
    <xf numFmtId="0" fontId="3" fillId="0" borderId="0"/>
    <xf numFmtId="0" fontId="4" fillId="0" borderId="0"/>
    <xf numFmtId="0" fontId="4" fillId="0" borderId="0"/>
    <xf numFmtId="0" fontId="4" fillId="0" borderId="0"/>
    <xf numFmtId="0" fontId="4" fillId="0" borderId="0"/>
    <xf numFmtId="0" fontId="81" fillId="0" borderId="0"/>
    <xf numFmtId="0" fontId="3" fillId="0" borderId="0"/>
    <xf numFmtId="0" fontId="4" fillId="0" borderId="0"/>
    <xf numFmtId="0" fontId="3" fillId="0" borderId="0"/>
    <xf numFmtId="0" fontId="3" fillId="0" borderId="0"/>
    <xf numFmtId="0" fontId="3" fillId="0" borderId="0"/>
    <xf numFmtId="0" fontId="1" fillId="0" borderId="0"/>
    <xf numFmtId="0" fontId="4" fillId="0" borderId="0"/>
    <xf numFmtId="0" fontId="1" fillId="0" borderId="0"/>
    <xf numFmtId="0" fontId="1" fillId="0" borderId="0"/>
    <xf numFmtId="0" fontId="1" fillId="0" borderId="0"/>
    <xf numFmtId="0" fontId="1" fillId="0" borderId="0"/>
    <xf numFmtId="0" fontId="83" fillId="0" borderId="0">
      <alignment vertical="top"/>
    </xf>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1" fillId="0" borderId="0"/>
    <xf numFmtId="0" fontId="1" fillId="0" borderId="0"/>
    <xf numFmtId="0" fontId="1" fillId="0" borderId="0"/>
    <xf numFmtId="0" fontId="3" fillId="0" borderId="0"/>
    <xf numFmtId="0" fontId="145" fillId="15" borderId="73" applyNumberFormat="0" applyFont="0" applyAlignment="0" applyProtection="0"/>
    <xf numFmtId="0" fontId="145" fillId="15" borderId="73" applyNumberFormat="0" applyFont="0" applyAlignment="0" applyProtection="0"/>
    <xf numFmtId="0" fontId="148" fillId="11" borderId="74" applyNumberFormat="0" applyAlignment="0" applyProtection="0"/>
    <xf numFmtId="9" fontId="1"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4" fillId="0" borderId="0" applyFont="0" applyFill="0" applyBorder="0" applyAlignment="0" applyProtection="0"/>
    <xf numFmtId="0" fontId="169" fillId="0" borderId="75" applyNumberFormat="0" applyFill="0" applyAlignment="0" applyProtection="0"/>
    <xf numFmtId="0" fontId="169" fillId="0" borderId="75" applyNumberFormat="0" applyFill="0" applyAlignment="0" applyProtection="0"/>
    <xf numFmtId="0" fontId="128" fillId="0" borderId="0" applyNumberFormat="0" applyFill="0" applyBorder="0" applyAlignment="0" applyProtection="0"/>
  </cellStyleXfs>
  <cellXfs count="518">
    <xf numFmtId="0" fontId="0" fillId="0" borderId="0" xfId="0"/>
    <xf numFmtId="0" fontId="7" fillId="0" borderId="0" xfId="0" applyFont="1"/>
    <xf numFmtId="1" fontId="9" fillId="0" borderId="0" xfId="0" applyNumberFormat="1" applyFont="1" applyAlignment="1">
      <alignment horizontal="center"/>
    </xf>
    <xf numFmtId="167" fontId="7" fillId="0" borderId="0" xfId="0" applyNumberFormat="1" applyFont="1"/>
    <xf numFmtId="9" fontId="7" fillId="0" borderId="0" xfId="2" applyFont="1" applyFill="1" applyBorder="1" applyAlignment="1">
      <alignment horizontal="center"/>
    </xf>
    <xf numFmtId="166" fontId="8" fillId="0" borderId="0" xfId="1" applyNumberFormat="1" applyFont="1" applyAlignment="1">
      <alignment horizontal="right"/>
    </xf>
    <xf numFmtId="8" fontId="7" fillId="0" borderId="0" xfId="0" applyNumberFormat="1" applyFont="1"/>
    <xf numFmtId="0" fontId="11" fillId="0" borderId="0" xfId="6" applyFont="1"/>
    <xf numFmtId="0" fontId="10" fillId="0" borderId="0" xfId="6" applyFont="1" applyAlignment="1">
      <alignment horizontal="center" wrapText="1"/>
    </xf>
    <xf numFmtId="0" fontId="10" fillId="0" borderId="0" xfId="6" applyFont="1" applyAlignment="1">
      <alignment horizontal="center"/>
    </xf>
    <xf numFmtId="44" fontId="11" fillId="0" borderId="0" xfId="1" applyFont="1" applyFill="1" applyBorder="1"/>
    <xf numFmtId="10" fontId="11" fillId="0" borderId="0" xfId="2" applyNumberFormat="1" applyFont="1" applyFill="1" applyBorder="1"/>
    <xf numFmtId="166" fontId="11" fillId="0" borderId="0" xfId="1" applyNumberFormat="1" applyFont="1" applyFill="1" applyBorder="1"/>
    <xf numFmtId="9" fontId="10" fillId="0" borderId="7" xfId="8" applyFont="1" applyFill="1" applyBorder="1" applyAlignment="1">
      <alignment horizontal="center"/>
    </xf>
    <xf numFmtId="0" fontId="10" fillId="0" borderId="8" xfId="9" applyFont="1" applyBorder="1" applyAlignment="1">
      <alignment horizontal="center"/>
    </xf>
    <xf numFmtId="3" fontId="10" fillId="0" borderId="9" xfId="6" applyNumberFormat="1" applyFont="1" applyBorder="1" applyAlignment="1">
      <alignment horizontal="center"/>
    </xf>
    <xf numFmtId="0" fontId="15" fillId="0" borderId="0" xfId="6" applyFont="1"/>
    <xf numFmtId="0" fontId="11" fillId="0" borderId="0" xfId="6" applyFont="1" applyAlignment="1">
      <alignment horizontal="center"/>
    </xf>
    <xf numFmtId="166" fontId="11" fillId="0" borderId="0" xfId="1" applyNumberFormat="1" applyFont="1" applyFill="1" applyBorder="1" applyAlignment="1">
      <alignment horizontal="center"/>
    </xf>
    <xf numFmtId="0" fontId="10" fillId="0" borderId="10" xfId="9" applyFont="1" applyBorder="1" applyAlignment="1">
      <alignment horizontal="center" vertical="center" wrapText="1"/>
    </xf>
    <xf numFmtId="0" fontId="10" fillId="0" borderId="11" xfId="9" applyFont="1" applyBorder="1" applyAlignment="1">
      <alignment horizontal="center" vertical="center" wrapText="1"/>
    </xf>
    <xf numFmtId="0" fontId="10" fillId="0" borderId="12" xfId="9" applyFont="1" applyBorder="1" applyAlignment="1">
      <alignment horizontal="center" vertical="center" wrapText="1"/>
    </xf>
    <xf numFmtId="9" fontId="10" fillId="0" borderId="0" xfId="8" applyFont="1" applyFill="1" applyBorder="1" applyAlignment="1">
      <alignment horizontal="center"/>
    </xf>
    <xf numFmtId="0" fontId="10" fillId="0" borderId="0" xfId="9" applyFont="1" applyAlignment="1">
      <alignment horizontal="center"/>
    </xf>
    <xf numFmtId="3" fontId="10" fillId="0" borderId="0" xfId="6" applyNumberFormat="1" applyFont="1" applyAlignment="1">
      <alignment horizontal="center"/>
    </xf>
    <xf numFmtId="0" fontId="10" fillId="0" borderId="0" xfId="6" applyFont="1"/>
    <xf numFmtId="0" fontId="11" fillId="0" borderId="13" xfId="9" applyFont="1" applyBorder="1" applyAlignment="1">
      <alignment horizontal="center"/>
    </xf>
    <xf numFmtId="2" fontId="11" fillId="0" borderId="14" xfId="9" applyNumberFormat="1" applyFont="1" applyBorder="1" applyAlignment="1">
      <alignment horizontal="center"/>
    </xf>
    <xf numFmtId="168" fontId="10" fillId="0" borderId="15" xfId="10" applyNumberFormat="1" applyFont="1" applyFill="1" applyBorder="1"/>
    <xf numFmtId="9" fontId="10" fillId="0" borderId="16" xfId="11" applyNumberFormat="1" applyFont="1" applyBorder="1" applyAlignment="1">
      <alignment horizontal="center" wrapText="1"/>
    </xf>
    <xf numFmtId="0" fontId="10" fillId="0" borderId="17" xfId="6" applyFont="1" applyBorder="1" applyAlignment="1">
      <alignment horizontal="center" wrapText="1"/>
    </xf>
    <xf numFmtId="0" fontId="10" fillId="0" borderId="17" xfId="9" applyFont="1" applyBorder="1" applyAlignment="1">
      <alignment horizontal="center" wrapText="1"/>
    </xf>
    <xf numFmtId="0" fontId="10" fillId="0" borderId="12" xfId="9" applyFont="1" applyBorder="1" applyAlignment="1">
      <alignment horizontal="center" wrapText="1"/>
    </xf>
    <xf numFmtId="0" fontId="10" fillId="0" borderId="7" xfId="9" applyFont="1" applyBorder="1" applyAlignment="1">
      <alignment horizontal="center"/>
    </xf>
    <xf numFmtId="43" fontId="10" fillId="0" borderId="18" xfId="12" applyFont="1" applyFill="1" applyBorder="1"/>
    <xf numFmtId="166" fontId="10" fillId="0" borderId="0" xfId="1" applyNumberFormat="1" applyFont="1" applyFill="1" applyBorder="1"/>
    <xf numFmtId="168" fontId="10" fillId="2" borderId="18" xfId="12" applyNumberFormat="1" applyFont="1" applyFill="1" applyBorder="1" applyAlignment="1">
      <alignment horizontal="center"/>
    </xf>
    <xf numFmtId="2" fontId="10" fillId="0" borderId="0" xfId="0" applyNumberFormat="1" applyFont="1" applyAlignment="1">
      <alignment horizontal="center"/>
    </xf>
    <xf numFmtId="2" fontId="7" fillId="0" borderId="0" xfId="0" applyNumberFormat="1" applyFont="1" applyAlignment="1">
      <alignment horizontal="center"/>
    </xf>
    <xf numFmtId="3" fontId="11" fillId="0" borderId="19" xfId="6" applyNumberFormat="1" applyFont="1" applyBorder="1" applyAlignment="1">
      <alignment horizontal="center"/>
    </xf>
    <xf numFmtId="3" fontId="11" fillId="0" borderId="20" xfId="6" applyNumberFormat="1" applyFont="1" applyBorder="1" applyAlignment="1">
      <alignment horizontal="center"/>
    </xf>
    <xf numFmtId="168" fontId="10" fillId="2" borderId="0" xfId="12" applyNumberFormat="1" applyFont="1" applyFill="1" applyBorder="1" applyAlignment="1">
      <alignment horizontal="center"/>
    </xf>
    <xf numFmtId="9" fontId="9" fillId="0" borderId="0" xfId="0" applyNumberFormat="1" applyFont="1" applyAlignment="1">
      <alignment horizontal="center"/>
    </xf>
    <xf numFmtId="0" fontId="8" fillId="0" borderId="0" xfId="0" applyFont="1"/>
    <xf numFmtId="166" fontId="8" fillId="0" borderId="0" xfId="1" applyNumberFormat="1" applyFont="1"/>
    <xf numFmtId="166" fontId="7" fillId="0" borderId="0" xfId="1" applyNumberFormat="1" applyFont="1"/>
    <xf numFmtId="166" fontId="7" fillId="0" borderId="0" xfId="0" applyNumberFormat="1" applyFont="1"/>
    <xf numFmtId="166" fontId="9" fillId="0" borderId="0" xfId="1" applyNumberFormat="1" applyFont="1"/>
    <xf numFmtId="166" fontId="7" fillId="0" borderId="0" xfId="1" applyNumberFormat="1" applyFont="1" applyBorder="1"/>
    <xf numFmtId="166" fontId="8" fillId="0" borderId="0" xfId="0" applyNumberFormat="1" applyFont="1"/>
    <xf numFmtId="6" fontId="7" fillId="0" borderId="0" xfId="0" applyNumberFormat="1" applyFont="1"/>
    <xf numFmtId="0" fontId="16" fillId="0" borderId="0" xfId="0" applyFont="1"/>
    <xf numFmtId="6" fontId="8" fillId="0" borderId="0" xfId="0" applyNumberFormat="1" applyFont="1"/>
    <xf numFmtId="166" fontId="16" fillId="0" borderId="0" xfId="1" applyNumberFormat="1" applyFont="1"/>
    <xf numFmtId="0" fontId="9" fillId="0" borderId="0" xfId="0" applyFont="1" applyAlignment="1">
      <alignment horizontal="center"/>
    </xf>
    <xf numFmtId="0" fontId="7" fillId="0" borderId="0" xfId="0" applyFont="1" applyAlignment="1">
      <alignment horizontal="center"/>
    </xf>
    <xf numFmtId="0" fontId="8" fillId="0" borderId="0" xfId="0" applyFont="1" applyAlignment="1">
      <alignment horizontal="center"/>
    </xf>
    <xf numFmtId="10" fontId="9" fillId="0" borderId="0" xfId="0" applyNumberFormat="1" applyFont="1" applyAlignment="1">
      <alignment horizontal="center"/>
    </xf>
    <xf numFmtId="6" fontId="9" fillId="0" borderId="0" xfId="0" applyNumberFormat="1" applyFont="1" applyAlignment="1">
      <alignment horizontal="center"/>
    </xf>
    <xf numFmtId="2" fontId="17" fillId="0" borderId="0" xfId="0" applyNumberFormat="1" applyFont="1" applyAlignment="1">
      <alignment horizontal="center"/>
    </xf>
    <xf numFmtId="166" fontId="0" fillId="0" borderId="0" xfId="1" applyNumberFormat="1" applyFont="1"/>
    <xf numFmtId="9" fontId="17" fillId="0" borderId="0" xfId="0" applyNumberFormat="1" applyFont="1" applyAlignment="1">
      <alignment horizontal="center"/>
    </xf>
    <xf numFmtId="168" fontId="7" fillId="0" borderId="0" xfId="13" applyNumberFormat="1" applyFont="1"/>
    <xf numFmtId="170" fontId="9" fillId="0" borderId="0" xfId="0" applyNumberFormat="1" applyFont="1" applyAlignment="1">
      <alignment horizontal="center"/>
    </xf>
    <xf numFmtId="0" fontId="18" fillId="0" borderId="0" xfId="0" applyFont="1"/>
    <xf numFmtId="169" fontId="18" fillId="0" borderId="0" xfId="2" applyNumberFormat="1" applyFont="1"/>
    <xf numFmtId="10" fontId="7" fillId="0" borderId="0" xfId="2" applyNumberFormat="1" applyFont="1"/>
    <xf numFmtId="0" fontId="19" fillId="0" borderId="0" xfId="0" applyFont="1"/>
    <xf numFmtId="9" fontId="20" fillId="0" borderId="0" xfId="8" applyFont="1" applyFill="1" applyBorder="1" applyAlignment="1">
      <alignment horizontal="left"/>
    </xf>
    <xf numFmtId="9" fontId="11" fillId="0" borderId="0" xfId="2" applyFont="1" applyFill="1" applyBorder="1"/>
    <xf numFmtId="168" fontId="10" fillId="0" borderId="18" xfId="12" applyNumberFormat="1" applyFont="1" applyFill="1" applyBorder="1" applyAlignment="1">
      <alignment horizontal="center"/>
    </xf>
    <xf numFmtId="166" fontId="10" fillId="0" borderId="0" xfId="1" applyNumberFormat="1" applyFont="1"/>
    <xf numFmtId="168" fontId="9" fillId="0" borderId="0" xfId="13" applyNumberFormat="1" applyFont="1"/>
    <xf numFmtId="9" fontId="7" fillId="0" borderId="0" xfId="0" applyNumberFormat="1" applyFont="1"/>
    <xf numFmtId="10" fontId="7" fillId="0" borderId="0" xfId="0" applyNumberFormat="1" applyFont="1"/>
    <xf numFmtId="0" fontId="21" fillId="0" borderId="0" xfId="0" applyFont="1"/>
    <xf numFmtId="166" fontId="11" fillId="0" borderId="0" xfId="0" applyNumberFormat="1" applyFont="1"/>
    <xf numFmtId="44" fontId="7" fillId="0" borderId="0" xfId="0" applyNumberFormat="1" applyFont="1"/>
    <xf numFmtId="166" fontId="9" fillId="0" borderId="0" xfId="1" applyNumberFormat="1" applyFont="1" applyFill="1"/>
    <xf numFmtId="166" fontId="18" fillId="0" borderId="0" xfId="0" applyNumberFormat="1" applyFont="1"/>
    <xf numFmtId="166" fontId="9" fillId="0" borderId="0" xfId="1" applyNumberFormat="1" applyFont="1" applyFill="1" applyBorder="1"/>
    <xf numFmtId="0" fontId="0" fillId="0" borderId="0" xfId="0" applyAlignment="1">
      <alignment horizontal="center"/>
    </xf>
    <xf numFmtId="0" fontId="21" fillId="0" borderId="0" xfId="0" applyFont="1" applyAlignment="1">
      <alignment horizontal="center"/>
    </xf>
    <xf numFmtId="166" fontId="0" fillId="0" borderId="0" xfId="0" applyNumberFormat="1"/>
    <xf numFmtId="9" fontId="29" fillId="0" borderId="0" xfId="0" applyNumberFormat="1" applyFont="1" applyAlignment="1">
      <alignment horizontal="center"/>
    </xf>
    <xf numFmtId="166" fontId="0" fillId="0" borderId="0" xfId="1" applyNumberFormat="1" applyFont="1" applyBorder="1"/>
    <xf numFmtId="166" fontId="0" fillId="0" borderId="0" xfId="1" applyNumberFormat="1" applyFont="1" applyAlignment="1">
      <alignment horizontal="center"/>
    </xf>
    <xf numFmtId="9" fontId="31" fillId="0" borderId="0" xfId="0" applyNumberFormat="1" applyFont="1" applyAlignment="1">
      <alignment horizontal="center"/>
    </xf>
    <xf numFmtId="166" fontId="21" fillId="0" borderId="0" xfId="0" applyNumberFormat="1" applyFont="1"/>
    <xf numFmtId="170" fontId="21" fillId="0" borderId="0" xfId="1" applyNumberFormat="1" applyFont="1" applyAlignment="1">
      <alignment horizontal="center"/>
    </xf>
    <xf numFmtId="170" fontId="31" fillId="4" borderId="0" xfId="1" applyNumberFormat="1" applyFont="1" applyFill="1" applyAlignment="1">
      <alignment horizontal="center"/>
    </xf>
    <xf numFmtId="166" fontId="21" fillId="0" borderId="0" xfId="1" applyNumberFormat="1" applyFont="1"/>
    <xf numFmtId="9" fontId="0" fillId="0" borderId="0" xfId="2" applyFont="1" applyAlignment="1">
      <alignment horizontal="center"/>
    </xf>
    <xf numFmtId="10" fontId="31" fillId="4" borderId="0" xfId="2" applyNumberFormat="1" applyFont="1" applyFill="1" applyAlignment="1">
      <alignment horizontal="center"/>
    </xf>
    <xf numFmtId="0" fontId="31" fillId="4" borderId="0" xfId="2" applyNumberFormat="1" applyFont="1" applyFill="1" applyAlignment="1">
      <alignment horizontal="center"/>
    </xf>
    <xf numFmtId="166" fontId="0" fillId="0" borderId="0" xfId="1" applyNumberFormat="1" applyFont="1" applyBorder="1" applyAlignment="1">
      <alignment horizontal="center"/>
    </xf>
    <xf numFmtId="166" fontId="0" fillId="0" borderId="0" xfId="0" applyNumberFormat="1" applyAlignment="1">
      <alignment horizontal="center"/>
    </xf>
    <xf numFmtId="0" fontId="0" fillId="0" borderId="0" xfId="2" applyNumberFormat="1" applyFont="1" applyAlignment="1">
      <alignment horizontal="center"/>
    </xf>
    <xf numFmtId="170" fontId="31" fillId="4" borderId="0" xfId="1" applyNumberFormat="1" applyFont="1" applyFill="1" applyBorder="1" applyAlignment="1">
      <alignment horizontal="center"/>
    </xf>
    <xf numFmtId="9" fontId="31" fillId="4" borderId="0" xfId="2" applyFont="1" applyFill="1" applyBorder="1" applyAlignment="1">
      <alignment horizontal="center"/>
    </xf>
    <xf numFmtId="2" fontId="0" fillId="0" borderId="0" xfId="0" applyNumberFormat="1" applyAlignment="1">
      <alignment horizontal="center"/>
    </xf>
    <xf numFmtId="10" fontId="0" fillId="0" borderId="0" xfId="2" applyNumberFormat="1" applyFont="1" applyAlignment="1">
      <alignment horizontal="center"/>
    </xf>
    <xf numFmtId="0" fontId="0" fillId="0" borderId="0" xfId="0" applyAlignment="1">
      <alignment horizontal="right"/>
    </xf>
    <xf numFmtId="170" fontId="21" fillId="0" borderId="0" xfId="0" applyNumberFormat="1" applyFont="1" applyAlignment="1">
      <alignment horizontal="center"/>
    </xf>
    <xf numFmtId="0" fontId="34" fillId="0" borderId="0" xfId="3" applyFont="1"/>
    <xf numFmtId="0" fontId="35" fillId="0" borderId="0" xfId="3" applyFont="1"/>
    <xf numFmtId="0" fontId="34" fillId="0" borderId="0" xfId="3" applyFont="1" applyAlignment="1">
      <alignment horizontal="center"/>
    </xf>
    <xf numFmtId="0" fontId="36" fillId="4" borderId="0" xfId="3" applyFont="1" applyFill="1" applyAlignment="1">
      <alignment horizontal="center"/>
    </xf>
    <xf numFmtId="0" fontId="36" fillId="0" borderId="0" xfId="3" applyFont="1"/>
    <xf numFmtId="0" fontId="35" fillId="0" borderId="0" xfId="3" applyFont="1" applyAlignment="1">
      <alignment wrapText="1"/>
    </xf>
    <xf numFmtId="166" fontId="34" fillId="7" borderId="0" xfId="16" applyNumberFormat="1" applyFont="1" applyFill="1"/>
    <xf numFmtId="166" fontId="34" fillId="7" borderId="0" xfId="3" applyNumberFormat="1" applyFont="1" applyFill="1"/>
    <xf numFmtId="9" fontId="34" fillId="7" borderId="0" xfId="4" applyFont="1" applyFill="1" applyAlignment="1">
      <alignment horizontal="center"/>
    </xf>
    <xf numFmtId="0" fontId="39" fillId="0" borderId="0" xfId="3" applyFont="1" applyAlignment="1">
      <alignment horizontal="center"/>
    </xf>
    <xf numFmtId="9" fontId="38" fillId="0" borderId="0" xfId="3" applyNumberFormat="1" applyFont="1" applyAlignment="1">
      <alignment horizontal="center"/>
    </xf>
    <xf numFmtId="0" fontId="38" fillId="0" borderId="0" xfId="3" applyFont="1" applyAlignment="1">
      <alignment horizontal="center"/>
    </xf>
    <xf numFmtId="9" fontId="35" fillId="0" borderId="0" xfId="17" applyFont="1" applyBorder="1" applyAlignment="1">
      <alignment horizontal="center"/>
    </xf>
    <xf numFmtId="166" fontId="34" fillId="0" borderId="0" xfId="18" applyNumberFormat="1" applyFont="1" applyBorder="1"/>
    <xf numFmtId="166" fontId="35" fillId="0" borderId="0" xfId="18" applyNumberFormat="1" applyFont="1" applyBorder="1"/>
    <xf numFmtId="0" fontId="40" fillId="0" borderId="0" xfId="3" applyFont="1"/>
    <xf numFmtId="0" fontId="43" fillId="0" borderId="0" xfId="3" applyFont="1"/>
    <xf numFmtId="0" fontId="44" fillId="0" borderId="0" xfId="3" applyFont="1" applyAlignment="1">
      <alignment horizontal="center"/>
    </xf>
    <xf numFmtId="0" fontId="41" fillId="0" borderId="0" xfId="3" applyFont="1" applyAlignment="1">
      <alignment horizontal="center"/>
    </xf>
    <xf numFmtId="166" fontId="34" fillId="0" borderId="0" xfId="3" applyNumberFormat="1" applyFont="1" applyAlignment="1">
      <alignment horizontal="center"/>
    </xf>
    <xf numFmtId="166" fontId="34" fillId="0" borderId="0" xfId="18" applyNumberFormat="1" applyFont="1"/>
    <xf numFmtId="166" fontId="34" fillId="0" borderId="0" xfId="18" applyNumberFormat="1" applyFont="1" applyAlignment="1">
      <alignment horizontal="center"/>
    </xf>
    <xf numFmtId="166" fontId="11" fillId="0" borderId="0" xfId="1" applyNumberFormat="1" applyFont="1" applyFill="1"/>
    <xf numFmtId="0" fontId="8" fillId="0" borderId="0" xfId="3" applyFont="1" applyAlignment="1">
      <alignment horizontal="center"/>
    </xf>
    <xf numFmtId="0" fontId="7" fillId="0" borderId="0" xfId="3" applyFont="1" applyAlignment="1">
      <alignment horizontal="left"/>
    </xf>
    <xf numFmtId="9" fontId="7" fillId="0" borderId="0" xfId="4" applyFont="1" applyFill="1" applyBorder="1" applyAlignment="1">
      <alignment horizontal="center"/>
    </xf>
    <xf numFmtId="0" fontId="8" fillId="0" borderId="0" xfId="3" applyFont="1" applyAlignment="1">
      <alignment horizontal="left"/>
    </xf>
    <xf numFmtId="9" fontId="8" fillId="0" borderId="0" xfId="5" applyFont="1" applyFill="1" applyBorder="1" applyAlignment="1">
      <alignment horizontal="center"/>
    </xf>
    <xf numFmtId="166" fontId="7" fillId="0" borderId="0" xfId="1" applyNumberFormat="1" applyFont="1" applyFill="1"/>
    <xf numFmtId="3" fontId="9" fillId="0" borderId="0" xfId="0" applyNumberFormat="1" applyFont="1" applyAlignment="1">
      <alignment horizontal="center"/>
    </xf>
    <xf numFmtId="166" fontId="8" fillId="0" borderId="0" xfId="1" applyNumberFormat="1" applyFont="1" applyFill="1"/>
    <xf numFmtId="0" fontId="179" fillId="0" borderId="0" xfId="0" applyFont="1"/>
    <xf numFmtId="166" fontId="179" fillId="0" borderId="0" xfId="1" applyNumberFormat="1" applyFont="1" applyFill="1" applyBorder="1"/>
    <xf numFmtId="6" fontId="179" fillId="0" borderId="0" xfId="0" applyNumberFormat="1" applyFont="1"/>
    <xf numFmtId="166" fontId="179" fillId="0" borderId="0" xfId="0" applyNumberFormat="1" applyFont="1"/>
    <xf numFmtId="166" fontId="8" fillId="0" borderId="0" xfId="0" applyNumberFormat="1" applyFont="1" applyAlignment="1">
      <alignment horizontal="center"/>
    </xf>
    <xf numFmtId="0" fontId="35" fillId="0" borderId="0" xfId="3" applyFont="1" applyAlignment="1">
      <alignment horizontal="center" wrapText="1"/>
    </xf>
    <xf numFmtId="0" fontId="181" fillId="0" borderId="0" xfId="0" applyFont="1"/>
    <xf numFmtId="44" fontId="8" fillId="0" borderId="0" xfId="1" applyFont="1" applyFill="1"/>
    <xf numFmtId="2" fontId="7" fillId="0" borderId="0" xfId="0" applyNumberFormat="1" applyFont="1"/>
    <xf numFmtId="0" fontId="8" fillId="86" borderId="0" xfId="0" applyFont="1" applyFill="1"/>
    <xf numFmtId="0" fontId="8" fillId="86" borderId="0" xfId="0" applyFont="1" applyFill="1" applyAlignment="1">
      <alignment horizontal="center"/>
    </xf>
    <xf numFmtId="0" fontId="7" fillId="86" borderId="0" xfId="0" applyFont="1" applyFill="1"/>
    <xf numFmtId="166" fontId="7" fillId="0" borderId="0" xfId="1" applyNumberFormat="1" applyFont="1" applyFill="1" applyBorder="1"/>
    <xf numFmtId="166" fontId="17" fillId="0" borderId="0" xfId="1" applyNumberFormat="1" applyFont="1"/>
    <xf numFmtId="0" fontId="11" fillId="0" borderId="0" xfId="3" applyFont="1" applyAlignment="1">
      <alignment horizontal="center"/>
    </xf>
    <xf numFmtId="166" fontId="183" fillId="0" borderId="0" xfId="1" applyNumberFormat="1" applyFont="1"/>
    <xf numFmtId="166" fontId="183" fillId="0" borderId="0" xfId="1" applyNumberFormat="1" applyFont="1" applyAlignment="1">
      <alignment horizontal="right"/>
    </xf>
    <xf numFmtId="166" fontId="184" fillId="0" borderId="0" xfId="1" applyNumberFormat="1" applyFont="1"/>
    <xf numFmtId="0" fontId="34" fillId="0" borderId="71" xfId="3" applyFont="1" applyBorder="1"/>
    <xf numFmtId="0" fontId="35" fillId="0" borderId="26" xfId="3" applyFont="1" applyBorder="1" applyAlignment="1">
      <alignment horizontal="center"/>
    </xf>
    <xf numFmtId="0" fontId="34" fillId="0" borderId="27" xfId="3" applyFont="1" applyBorder="1" applyAlignment="1">
      <alignment horizontal="center"/>
    </xf>
    <xf numFmtId="9" fontId="34" fillId="0" borderId="28" xfId="3" applyNumberFormat="1" applyFont="1" applyBorder="1" applyAlignment="1">
      <alignment horizontal="center"/>
    </xf>
    <xf numFmtId="0" fontId="34" fillId="0" borderId="29" xfId="3" applyFont="1" applyBorder="1" applyAlignment="1">
      <alignment horizontal="right" indent="2"/>
    </xf>
    <xf numFmtId="166" fontId="34" fillId="0" borderId="30" xfId="18" applyNumberFormat="1" applyFont="1" applyBorder="1"/>
    <xf numFmtId="0" fontId="34" fillId="0" borderId="29" xfId="3" applyFont="1" applyBorder="1"/>
    <xf numFmtId="166" fontId="34" fillId="0" borderId="77" xfId="18" applyNumberFormat="1" applyFont="1" applyBorder="1"/>
    <xf numFmtId="0" fontId="34" fillId="0" borderId="27" xfId="3" applyFont="1" applyBorder="1"/>
    <xf numFmtId="0" fontId="35" fillId="0" borderId="29" xfId="3" applyFont="1" applyBorder="1" applyAlignment="1">
      <alignment horizontal="right" indent="2"/>
    </xf>
    <xf numFmtId="166" fontId="35" fillId="0" borderId="30" xfId="18" applyNumberFormat="1" applyFont="1" applyBorder="1"/>
    <xf numFmtId="9" fontId="34" fillId="0" borderId="31" xfId="3" applyNumberFormat="1" applyFont="1" applyBorder="1" applyAlignment="1">
      <alignment horizontal="center"/>
    </xf>
    <xf numFmtId="0" fontId="34" fillId="0" borderId="32" xfId="3" applyFont="1" applyBorder="1" applyAlignment="1">
      <alignment horizontal="right" indent="2"/>
    </xf>
    <xf numFmtId="166" fontId="34" fillId="0" borderId="33" xfId="18" applyNumberFormat="1" applyFont="1" applyBorder="1"/>
    <xf numFmtId="0" fontId="34" fillId="0" borderId="32" xfId="3" applyFont="1" applyBorder="1"/>
    <xf numFmtId="166" fontId="34" fillId="0" borderId="78" xfId="18" applyNumberFormat="1" applyFont="1" applyBorder="1"/>
    <xf numFmtId="0" fontId="34" fillId="0" borderId="64" xfId="3" applyFont="1" applyBorder="1" applyAlignment="1">
      <alignment horizontal="center"/>
    </xf>
    <xf numFmtId="0" fontId="35" fillId="0" borderId="64" xfId="3" applyFont="1" applyBorder="1"/>
    <xf numFmtId="0" fontId="34" fillId="0" borderId="64" xfId="3" applyFont="1" applyBorder="1"/>
    <xf numFmtId="166" fontId="35" fillId="0" borderId="0" xfId="1" applyNumberFormat="1" applyFont="1" applyBorder="1" applyAlignment="1">
      <alignment horizontal="center" wrapText="1"/>
    </xf>
    <xf numFmtId="166" fontId="34" fillId="0" borderId="0" xfId="1" applyNumberFormat="1" applyFont="1" applyAlignment="1">
      <alignment horizontal="left"/>
    </xf>
    <xf numFmtId="0" fontId="35" fillId="0" borderId="80" xfId="3" applyFont="1" applyBorder="1" applyAlignment="1">
      <alignment horizontal="center"/>
    </xf>
    <xf numFmtId="166" fontId="34" fillId="0" borderId="77" xfId="18" applyNumberFormat="1" applyFont="1" applyFill="1" applyBorder="1" applyAlignment="1">
      <alignment horizontal="center"/>
    </xf>
    <xf numFmtId="166" fontId="34" fillId="0" borderId="82" xfId="18" applyNumberFormat="1" applyFont="1" applyFill="1" applyBorder="1" applyAlignment="1">
      <alignment horizontal="center"/>
    </xf>
    <xf numFmtId="0" fontId="34" fillId="0" borderId="76" xfId="3" applyFont="1" applyBorder="1" applyAlignment="1">
      <alignment horizontal="center"/>
    </xf>
    <xf numFmtId="0" fontId="34" fillId="0" borderId="14" xfId="3" applyFont="1" applyBorder="1" applyAlignment="1">
      <alignment horizontal="center"/>
    </xf>
    <xf numFmtId="166" fontId="34" fillId="0" borderId="76" xfId="3" applyNumberFormat="1" applyFont="1" applyBorder="1" applyAlignment="1">
      <alignment horizontal="center"/>
    </xf>
    <xf numFmtId="166" fontId="34" fillId="0" borderId="14" xfId="3" applyNumberFormat="1" applyFont="1" applyBorder="1" applyAlignment="1">
      <alignment horizontal="center"/>
    </xf>
    <xf numFmtId="0" fontId="41" fillId="0" borderId="76" xfId="3" applyFont="1" applyBorder="1" applyAlignment="1">
      <alignment horizontal="center"/>
    </xf>
    <xf numFmtId="0" fontId="41" fillId="0" borderId="14" xfId="3" applyFont="1" applyBorder="1" applyAlignment="1">
      <alignment horizontal="center"/>
    </xf>
    <xf numFmtId="0" fontId="35" fillId="0" borderId="29" xfId="3" applyFont="1" applyBorder="1" applyAlignment="1">
      <alignment horizontal="center"/>
    </xf>
    <xf numFmtId="166" fontId="11" fillId="0" borderId="0" xfId="1" applyNumberFormat="1" applyFont="1"/>
    <xf numFmtId="10" fontId="10" fillId="0" borderId="0" xfId="2" applyNumberFormat="1" applyFont="1" applyFill="1" applyBorder="1" applyAlignment="1">
      <alignment horizontal="center"/>
    </xf>
    <xf numFmtId="166" fontId="186" fillId="0" borderId="0" xfId="1" applyNumberFormat="1" applyFont="1" applyAlignment="1"/>
    <xf numFmtId="166" fontId="9" fillId="0" borderId="0" xfId="1" applyNumberFormat="1" applyFont="1" applyAlignment="1">
      <alignment wrapText="1"/>
    </xf>
    <xf numFmtId="9" fontId="5" fillId="7" borderId="76" xfId="4" applyFont="1" applyFill="1" applyBorder="1" applyAlignment="1">
      <alignment horizontal="center"/>
    </xf>
    <xf numFmtId="9" fontId="5" fillId="7" borderId="76" xfId="13" applyNumberFormat="1" applyFont="1" applyFill="1" applyBorder="1" applyAlignment="1">
      <alignment horizontal="center"/>
    </xf>
    <xf numFmtId="9" fontId="5" fillId="7" borderId="14" xfId="4" applyFont="1" applyFill="1" applyBorder="1" applyAlignment="1">
      <alignment horizontal="center"/>
    </xf>
    <xf numFmtId="0" fontId="5" fillId="7" borderId="19" xfId="13" applyNumberFormat="1" applyFont="1" applyFill="1" applyBorder="1" applyAlignment="1">
      <alignment horizontal="center"/>
    </xf>
    <xf numFmtId="9" fontId="5" fillId="7" borderId="14" xfId="13" applyNumberFormat="1" applyFont="1" applyFill="1" applyBorder="1" applyAlignment="1">
      <alignment horizontal="center"/>
    </xf>
    <xf numFmtId="166" fontId="5" fillId="7" borderId="24" xfId="1" applyNumberFormat="1" applyFont="1" applyFill="1" applyBorder="1" applyAlignment="1">
      <alignment horizontal="left"/>
    </xf>
    <xf numFmtId="166" fontId="35" fillId="0" borderId="12" xfId="16" applyNumberFormat="1" applyFont="1" applyFill="1" applyBorder="1"/>
    <xf numFmtId="0" fontId="34" fillId="0" borderId="10" xfId="3" applyFont="1" applyBorder="1" applyAlignment="1">
      <alignment horizontal="left"/>
    </xf>
    <xf numFmtId="0" fontId="5" fillId="0" borderId="0" xfId="6" applyFont="1"/>
    <xf numFmtId="0" fontId="5" fillId="0" borderId="0" xfId="6" applyFont="1" applyAlignment="1">
      <alignment horizontal="left"/>
    </xf>
    <xf numFmtId="0" fontId="5" fillId="6" borderId="85" xfId="6" applyFont="1" applyFill="1" applyBorder="1"/>
    <xf numFmtId="0" fontId="5" fillId="6" borderId="64" xfId="6" applyFont="1" applyFill="1" applyBorder="1"/>
    <xf numFmtId="0" fontId="5" fillId="6" borderId="84" xfId="6" applyFont="1" applyFill="1" applyBorder="1" applyAlignment="1">
      <alignment horizontal="center"/>
    </xf>
    <xf numFmtId="247" fontId="188" fillId="6" borderId="85" xfId="6" applyNumberFormat="1" applyFont="1" applyFill="1" applyBorder="1"/>
    <xf numFmtId="247" fontId="188" fillId="6" borderId="64" xfId="6" applyNumberFormat="1" applyFont="1" applyFill="1" applyBorder="1"/>
    <xf numFmtId="0" fontId="5" fillId="6" borderId="64" xfId="6" applyFont="1" applyFill="1" applyBorder="1" applyAlignment="1">
      <alignment horizontal="center"/>
    </xf>
    <xf numFmtId="0" fontId="5" fillId="0" borderId="0" xfId="6" applyFont="1" applyAlignment="1">
      <alignment horizontal="center"/>
    </xf>
    <xf numFmtId="0" fontId="5" fillId="6" borderId="19" xfId="6" applyFont="1" applyFill="1" applyBorder="1" applyAlignment="1">
      <alignment horizontal="center"/>
    </xf>
    <xf numFmtId="0" fontId="5" fillId="6" borderId="0" xfId="6" applyFont="1" applyFill="1" applyAlignment="1">
      <alignment horizontal="center"/>
    </xf>
    <xf numFmtId="0" fontId="5" fillId="6" borderId="24" xfId="6" applyFont="1" applyFill="1" applyBorder="1" applyAlignment="1">
      <alignment horizontal="center"/>
    </xf>
    <xf numFmtId="0" fontId="5" fillId="6" borderId="19" xfId="6" applyFont="1" applyFill="1" applyBorder="1"/>
    <xf numFmtId="0" fontId="5" fillId="6" borderId="0" xfId="6" applyFont="1" applyFill="1"/>
    <xf numFmtId="246" fontId="5" fillId="6" borderId="0" xfId="6" applyNumberFormat="1" applyFont="1" applyFill="1" applyAlignment="1">
      <alignment horizontal="center"/>
    </xf>
    <xf numFmtId="246" fontId="5" fillId="0" borderId="0" xfId="6" applyNumberFormat="1" applyFont="1" applyAlignment="1">
      <alignment horizontal="center"/>
    </xf>
    <xf numFmtId="0" fontId="5" fillId="0" borderId="83" xfId="9" applyFont="1" applyBorder="1" applyAlignment="1">
      <alignment horizontal="center"/>
    </xf>
    <xf numFmtId="2" fontId="5" fillId="0" borderId="46" xfId="9" applyNumberFormat="1" applyFont="1" applyBorder="1" applyAlignment="1">
      <alignment horizontal="center"/>
    </xf>
    <xf numFmtId="0" fontId="5" fillId="0" borderId="0" xfId="9" applyFont="1" applyAlignment="1">
      <alignment horizontal="center" wrapText="1"/>
    </xf>
    <xf numFmtId="0" fontId="5" fillId="0" borderId="46" xfId="9" applyFont="1" applyBorder="1" applyAlignment="1">
      <alignment horizontal="center"/>
    </xf>
    <xf numFmtId="39" fontId="5" fillId="0" borderId="46" xfId="9" applyNumberFormat="1" applyFont="1" applyBorder="1" applyAlignment="1">
      <alignment horizontal="center"/>
    </xf>
    <xf numFmtId="3" fontId="5" fillId="0" borderId="0" xfId="6" applyNumberFormat="1" applyFont="1" applyAlignment="1">
      <alignment horizontal="center"/>
    </xf>
    <xf numFmtId="10" fontId="11" fillId="0" borderId="0" xfId="0" applyNumberFormat="1" applyFont="1" applyAlignment="1">
      <alignment horizontal="center"/>
    </xf>
    <xf numFmtId="9" fontId="35" fillId="0" borderId="14" xfId="6" applyNumberFormat="1" applyFont="1" applyBorder="1" applyAlignment="1">
      <alignment horizontal="left"/>
    </xf>
    <xf numFmtId="0" fontId="5" fillId="86" borderId="64" xfId="6" applyFont="1" applyFill="1" applyBorder="1" applyAlignment="1">
      <alignment horizontal="center"/>
    </xf>
    <xf numFmtId="246" fontId="5" fillId="86" borderId="0" xfId="6" applyNumberFormat="1" applyFont="1" applyFill="1" applyAlignment="1">
      <alignment horizontal="center"/>
    </xf>
    <xf numFmtId="0" fontId="5" fillId="86" borderId="84" xfId="6" applyFont="1" applyFill="1" applyBorder="1" applyAlignment="1">
      <alignment horizontal="center"/>
    </xf>
    <xf numFmtId="246" fontId="5" fillId="86" borderId="24" xfId="6" applyNumberFormat="1" applyFont="1" applyFill="1" applyBorder="1" applyAlignment="1">
      <alignment horizontal="center"/>
    </xf>
    <xf numFmtId="0" fontId="35" fillId="0" borderId="0" xfId="3" applyFont="1" applyAlignment="1">
      <alignment horizontal="right"/>
    </xf>
    <xf numFmtId="247" fontId="188" fillId="86" borderId="64" xfId="6" applyNumberFormat="1" applyFont="1" applyFill="1" applyBorder="1"/>
    <xf numFmtId="0" fontId="189" fillId="0" borderId="0" xfId="3" applyFont="1"/>
    <xf numFmtId="166" fontId="190" fillId="0" borderId="0" xfId="0" applyNumberFormat="1" applyFont="1"/>
    <xf numFmtId="166" fontId="34" fillId="0" borderId="81" xfId="18" applyNumberFormat="1" applyFont="1" applyFill="1" applyBorder="1" applyAlignment="1">
      <alignment horizontal="center"/>
    </xf>
    <xf numFmtId="0" fontId="35" fillId="0" borderId="3" xfId="3" applyFont="1" applyBorder="1"/>
    <xf numFmtId="0" fontId="35" fillId="0" borderId="4" xfId="3" applyFont="1" applyBorder="1" applyAlignment="1">
      <alignment horizontal="left"/>
    </xf>
    <xf numFmtId="0" fontId="34" fillId="0" borderId="4" xfId="3" applyFont="1" applyBorder="1"/>
    <xf numFmtId="10" fontId="34" fillId="0" borderId="5" xfId="4" applyNumberFormat="1" applyFont="1" applyBorder="1" applyAlignment="1">
      <alignment horizontal="center"/>
    </xf>
    <xf numFmtId="10" fontId="7" fillId="0" borderId="0" xfId="2" applyNumberFormat="1" applyFont="1" applyBorder="1"/>
    <xf numFmtId="0" fontId="180" fillId="0" borderId="0" xfId="0" applyFont="1"/>
    <xf numFmtId="10" fontId="179" fillId="0" borderId="0" xfId="0" applyNumberFormat="1" applyFont="1"/>
    <xf numFmtId="244" fontId="179" fillId="0" borderId="0" xfId="0" applyNumberFormat="1" applyFont="1"/>
    <xf numFmtId="9" fontId="7" fillId="0" borderId="0" xfId="2" applyFont="1"/>
    <xf numFmtId="0" fontId="16" fillId="0" borderId="0" xfId="0" applyFont="1" applyAlignment="1">
      <alignment horizontal="left"/>
    </xf>
    <xf numFmtId="0" fontId="8" fillId="0" borderId="0" xfId="0" applyFont="1" applyAlignment="1">
      <alignment horizontal="left"/>
    </xf>
    <xf numFmtId="166" fontId="9" fillId="0" borderId="0" xfId="1" applyNumberFormat="1" applyFont="1" applyAlignment="1">
      <alignment horizontal="left"/>
    </xf>
    <xf numFmtId="0" fontId="7" fillId="0" borderId="0" xfId="0" applyFont="1" applyAlignment="1">
      <alignment horizontal="right"/>
    </xf>
    <xf numFmtId="166" fontId="8" fillId="0" borderId="84" xfId="0" applyNumberFormat="1" applyFont="1" applyBorder="1"/>
    <xf numFmtId="0" fontId="8" fillId="0" borderId="84" xfId="0" applyFont="1" applyBorder="1" applyAlignment="1">
      <alignment horizontal="center"/>
    </xf>
    <xf numFmtId="0" fontId="16" fillId="0" borderId="19" xfId="0" applyFont="1" applyBorder="1"/>
    <xf numFmtId="0" fontId="8" fillId="0" borderId="85" xfId="0" applyFont="1" applyBorder="1"/>
    <xf numFmtId="0" fontId="16" fillId="0" borderId="0" xfId="0" applyFont="1" applyAlignment="1">
      <alignment horizontal="left" indent="1"/>
    </xf>
    <xf numFmtId="10" fontId="9" fillId="0" borderId="0" xfId="2" applyNumberFormat="1" applyFont="1" applyFill="1"/>
    <xf numFmtId="166" fontId="184" fillId="0" borderId="0" xfId="1" applyNumberFormat="1" applyFont="1" applyAlignment="1">
      <alignment horizontal="center"/>
    </xf>
    <xf numFmtId="10" fontId="184" fillId="0" borderId="0" xfId="2" applyNumberFormat="1" applyFont="1" applyAlignment="1">
      <alignment horizontal="right"/>
    </xf>
    <xf numFmtId="0" fontId="192" fillId="0" borderId="0" xfId="40309" applyFont="1" applyAlignment="1">
      <alignment horizontal="right"/>
    </xf>
    <xf numFmtId="0" fontId="34" fillId="0" borderId="46" xfId="3" applyFont="1" applyBorder="1" applyAlignment="1">
      <alignment horizontal="left"/>
    </xf>
    <xf numFmtId="0" fontId="36" fillId="0" borderId="86" xfId="3" applyFont="1" applyBorder="1"/>
    <xf numFmtId="0" fontId="34" fillId="0" borderId="86" xfId="3" applyFont="1" applyBorder="1"/>
    <xf numFmtId="166" fontId="34" fillId="0" borderId="86" xfId="1" applyNumberFormat="1" applyFont="1" applyBorder="1" applyAlignment="1">
      <alignment horizontal="left"/>
    </xf>
    <xf numFmtId="0" fontId="35" fillId="0" borderId="86" xfId="3" applyFont="1" applyBorder="1"/>
    <xf numFmtId="0" fontId="8" fillId="0" borderId="0" xfId="0" applyFont="1" applyAlignment="1">
      <alignment horizontal="center" wrapText="1"/>
    </xf>
    <xf numFmtId="0" fontId="5" fillId="7" borderId="85" xfId="13" applyNumberFormat="1" applyFont="1" applyFill="1" applyBorder="1" applyAlignment="1">
      <alignment horizontal="center"/>
    </xf>
    <xf numFmtId="166" fontId="5" fillId="7" borderId="84" xfId="1" applyNumberFormat="1" applyFont="1" applyFill="1" applyBorder="1" applyAlignment="1">
      <alignment horizontal="left"/>
    </xf>
    <xf numFmtId="0" fontId="35" fillId="0" borderId="83" xfId="3" applyFont="1" applyBorder="1"/>
    <xf numFmtId="0" fontId="34" fillId="4" borderId="46" xfId="3" applyFont="1" applyFill="1" applyBorder="1" applyAlignment="1">
      <alignment horizontal="center"/>
    </xf>
    <xf numFmtId="0" fontId="35" fillId="0" borderId="87" xfId="3" applyFont="1" applyBorder="1"/>
    <xf numFmtId="0" fontId="34" fillId="0" borderId="88" xfId="3" applyFont="1" applyBorder="1"/>
    <xf numFmtId="0" fontId="5" fillId="6" borderId="87" xfId="6" applyFont="1" applyFill="1" applyBorder="1" applyAlignment="1">
      <alignment horizontal="center"/>
    </xf>
    <xf numFmtId="0" fontId="5" fillId="6" borderId="89" xfId="9" applyFont="1" applyFill="1" applyBorder="1" applyAlignment="1">
      <alignment horizontal="center"/>
    </xf>
    <xf numFmtId="9" fontId="5" fillId="6" borderId="89" xfId="9" applyNumberFormat="1" applyFont="1" applyFill="1" applyBorder="1" applyAlignment="1">
      <alignment horizontal="center"/>
    </xf>
    <xf numFmtId="245" fontId="5" fillId="86" borderId="89" xfId="6" applyNumberFormat="1" applyFont="1" applyFill="1" applyBorder="1" applyAlignment="1">
      <alignment horizontal="center" wrapText="1"/>
    </xf>
    <xf numFmtId="0" fontId="5" fillId="6" borderId="89" xfId="6" applyFont="1" applyFill="1" applyBorder="1" applyAlignment="1">
      <alignment horizontal="center" wrapText="1"/>
    </xf>
    <xf numFmtId="0" fontId="5" fillId="86" borderId="89" xfId="9" applyFont="1" applyFill="1" applyBorder="1" applyAlignment="1">
      <alignment horizontal="center" wrapText="1"/>
    </xf>
    <xf numFmtId="0" fontId="5" fillId="6" borderId="89" xfId="9" applyFont="1" applyFill="1" applyBorder="1" applyAlignment="1">
      <alignment horizontal="center" wrapText="1"/>
    </xf>
    <xf numFmtId="0" fontId="5" fillId="86" borderId="88" xfId="9" applyFont="1" applyFill="1" applyBorder="1" applyAlignment="1">
      <alignment horizontal="center" wrapText="1"/>
    </xf>
    <xf numFmtId="0" fontId="39" fillId="0" borderId="89" xfId="3" applyFont="1" applyBorder="1" applyAlignment="1">
      <alignment horizontal="center"/>
    </xf>
    <xf numFmtId="0" fontId="34" fillId="0" borderId="91" xfId="3" applyFont="1" applyBorder="1" applyAlignment="1">
      <alignment horizontal="center"/>
    </xf>
    <xf numFmtId="0" fontId="34" fillId="0" borderId="83" xfId="3" applyFont="1" applyBorder="1" applyAlignment="1">
      <alignment horizontal="center"/>
    </xf>
    <xf numFmtId="0" fontId="35" fillId="0" borderId="91" xfId="3" applyFont="1" applyBorder="1" applyAlignment="1">
      <alignment horizontal="center"/>
    </xf>
    <xf numFmtId="0" fontId="35" fillId="0" borderId="83" xfId="3" applyFont="1" applyBorder="1" applyAlignment="1">
      <alignment horizontal="center"/>
    </xf>
    <xf numFmtId="44" fontId="34" fillId="0" borderId="0" xfId="1" applyFont="1" applyBorder="1"/>
    <xf numFmtId="44" fontId="34" fillId="0" borderId="0" xfId="1" applyFont="1"/>
    <xf numFmtId="44" fontId="193" fillId="0" borderId="0" xfId="1" applyFont="1"/>
    <xf numFmtId="44" fontId="194" fillId="0" borderId="0" xfId="1" applyFont="1"/>
    <xf numFmtId="0" fontId="35" fillId="0" borderId="93" xfId="3" applyFont="1" applyBorder="1" applyAlignment="1">
      <alignment horizontal="center"/>
    </xf>
    <xf numFmtId="166" fontId="34" fillId="0" borderId="94" xfId="18" applyNumberFormat="1" applyFont="1" applyFill="1" applyBorder="1" applyAlignment="1">
      <alignment horizontal="center"/>
    </xf>
    <xf numFmtId="166" fontId="34" fillId="0" borderId="95" xfId="18" applyNumberFormat="1" applyFont="1" applyFill="1" applyBorder="1" applyAlignment="1">
      <alignment horizontal="center"/>
    </xf>
    <xf numFmtId="166" fontId="34" fillId="0" borderId="96" xfId="18" applyNumberFormat="1" applyFont="1" applyFill="1" applyBorder="1" applyAlignment="1">
      <alignment horizontal="center"/>
    </xf>
    <xf numFmtId="0" fontId="194" fillId="0" borderId="0" xfId="3" applyFont="1"/>
    <xf numFmtId="0" fontId="34" fillId="0" borderId="85" xfId="3" applyFont="1" applyBorder="1"/>
    <xf numFmtId="0" fontId="35" fillId="0" borderId="93" xfId="3" applyFont="1" applyBorder="1"/>
    <xf numFmtId="10" fontId="34" fillId="0" borderId="96" xfId="4" applyNumberFormat="1" applyFont="1" applyBorder="1" applyAlignment="1">
      <alignment horizontal="center"/>
    </xf>
    <xf numFmtId="0" fontId="34" fillId="0" borderId="97" xfId="3" applyFont="1" applyBorder="1" applyAlignment="1">
      <alignment horizontal="left"/>
    </xf>
    <xf numFmtId="166" fontId="35" fillId="0" borderId="98" xfId="3" applyNumberFormat="1" applyFont="1" applyBorder="1"/>
    <xf numFmtId="0" fontId="187" fillId="0" borderId="0" xfId="1" applyNumberFormat="1" applyFont="1" applyFill="1" applyBorder="1" applyAlignment="1">
      <alignment horizontal="center"/>
    </xf>
    <xf numFmtId="0" fontId="34" fillId="0" borderId="99" xfId="3" applyFont="1" applyBorder="1" applyAlignment="1">
      <alignment horizontal="left"/>
    </xf>
    <xf numFmtId="0" fontId="34" fillId="0" borderId="100" xfId="3" applyFont="1" applyBorder="1" applyAlignment="1">
      <alignment horizontal="center"/>
    </xf>
    <xf numFmtId="0" fontId="34" fillId="0" borderId="101" xfId="3" applyFont="1" applyBorder="1"/>
    <xf numFmtId="44" fontId="187" fillId="4" borderId="101" xfId="1" applyFont="1" applyFill="1" applyBorder="1" applyAlignment="1">
      <alignment horizontal="center"/>
    </xf>
    <xf numFmtId="43" fontId="5" fillId="4" borderId="101" xfId="3" applyNumberFormat="1" applyFont="1" applyFill="1" applyBorder="1" applyAlignment="1">
      <alignment horizontal="center"/>
    </xf>
    <xf numFmtId="168" fontId="5" fillId="4" borderId="101" xfId="13" applyNumberFormat="1" applyFont="1" applyFill="1" applyBorder="1" applyAlignment="1">
      <alignment horizontal="center"/>
    </xf>
    <xf numFmtId="0" fontId="5" fillId="4" borderId="101" xfId="3" applyFont="1" applyFill="1" applyBorder="1" applyAlignment="1">
      <alignment horizontal="center"/>
    </xf>
    <xf numFmtId="166" fontId="5" fillId="4" borderId="101" xfId="16" applyNumberFormat="1" applyFont="1" applyFill="1" applyBorder="1"/>
    <xf numFmtId="166" fontId="5" fillId="4" borderId="101" xfId="1" applyNumberFormat="1" applyFont="1" applyFill="1" applyBorder="1"/>
    <xf numFmtId="10" fontId="34" fillId="0" borderId="100" xfId="2" applyNumberFormat="1" applyFont="1" applyBorder="1" applyAlignment="1">
      <alignment horizontal="right"/>
    </xf>
    <xf numFmtId="44" fontId="187" fillId="0" borderId="0" xfId="1" applyFont="1" applyFill="1" applyBorder="1" applyAlignment="1">
      <alignment horizontal="center"/>
    </xf>
    <xf numFmtId="10" fontId="34" fillId="0" borderId="100" xfId="4" applyNumberFormat="1" applyFont="1" applyBorder="1"/>
    <xf numFmtId="9" fontId="34" fillId="0" borderId="90" xfId="3" applyNumberFormat="1" applyFont="1" applyBorder="1" applyAlignment="1">
      <alignment horizontal="center"/>
    </xf>
    <xf numFmtId="0" fontId="34" fillId="0" borderId="91" xfId="3" applyFont="1" applyBorder="1" applyAlignment="1">
      <alignment horizontal="right" indent="2"/>
    </xf>
    <xf numFmtId="166" fontId="34" fillId="0" borderId="102" xfId="18" applyNumberFormat="1" applyFont="1" applyBorder="1"/>
    <xf numFmtId="0" fontId="34" fillId="0" borderId="91" xfId="3" applyFont="1" applyBorder="1"/>
    <xf numFmtId="166" fontId="34" fillId="0" borderId="87" xfId="18" applyNumberFormat="1" applyFont="1" applyBorder="1"/>
    <xf numFmtId="0" fontId="34" fillId="0" borderId="90" xfId="3" applyFont="1" applyBorder="1"/>
    <xf numFmtId="166" fontId="34" fillId="0" borderId="100" xfId="1" applyNumberFormat="1" applyFont="1" applyBorder="1"/>
    <xf numFmtId="0" fontId="35" fillId="0" borderId="103" xfId="3" applyFont="1" applyBorder="1" applyAlignment="1">
      <alignment horizontal="center"/>
    </xf>
    <xf numFmtId="0" fontId="35" fillId="0" borderId="93" xfId="3" applyFont="1" applyBorder="1" applyAlignment="1">
      <alignment horizontal="right" indent="2"/>
    </xf>
    <xf numFmtId="166" fontId="35" fillId="0" borderId="104" xfId="18" applyNumberFormat="1" applyFont="1" applyBorder="1"/>
    <xf numFmtId="166" fontId="35" fillId="0" borderId="94" xfId="18" applyNumberFormat="1" applyFont="1" applyBorder="1"/>
    <xf numFmtId="0" fontId="35" fillId="0" borderId="103" xfId="3" applyFont="1" applyBorder="1" applyAlignment="1">
      <alignment horizontal="right" indent="2"/>
    </xf>
    <xf numFmtId="0" fontId="34" fillId="0" borderId="93" xfId="3" applyFont="1" applyBorder="1"/>
    <xf numFmtId="166" fontId="34" fillId="0" borderId="104" xfId="1" applyNumberFormat="1" applyFont="1" applyBorder="1"/>
    <xf numFmtId="0" fontId="35" fillId="0" borderId="89" xfId="3" applyFont="1" applyBorder="1" applyAlignment="1">
      <alignment horizontal="center"/>
    </xf>
    <xf numFmtId="9" fontId="35" fillId="4" borderId="101" xfId="3" applyNumberFormat="1" applyFont="1" applyFill="1" applyBorder="1" applyAlignment="1">
      <alignment horizontal="center"/>
    </xf>
    <xf numFmtId="0" fontId="35" fillId="0" borderId="89" xfId="3" applyFont="1" applyBorder="1"/>
    <xf numFmtId="0" fontId="34" fillId="0" borderId="101" xfId="3" applyFont="1" applyBorder="1" applyAlignment="1">
      <alignment horizontal="center"/>
    </xf>
    <xf numFmtId="0" fontId="34" fillId="0" borderId="89" xfId="3" applyFont="1" applyBorder="1" applyAlignment="1">
      <alignment horizontal="center"/>
    </xf>
    <xf numFmtId="0" fontId="34" fillId="0" borderId="88" xfId="3" applyFont="1" applyBorder="1" applyAlignment="1">
      <alignment horizontal="center"/>
    </xf>
    <xf numFmtId="0" fontId="34" fillId="0" borderId="87" xfId="3" applyFont="1" applyBorder="1" applyAlignment="1">
      <alignment horizontal="center"/>
    </xf>
    <xf numFmtId="0" fontId="34" fillId="0" borderId="105" xfId="3" applyFont="1" applyBorder="1" applyAlignment="1">
      <alignment horizontal="center"/>
    </xf>
    <xf numFmtId="0" fontId="35" fillId="0" borderId="46" xfId="3" applyFont="1" applyBorder="1" applyAlignment="1">
      <alignment horizontal="center"/>
    </xf>
    <xf numFmtId="0" fontId="35" fillId="0" borderId="46" xfId="3" applyFont="1" applyBorder="1"/>
    <xf numFmtId="9" fontId="35" fillId="0" borderId="89" xfId="3" applyNumberFormat="1" applyFont="1" applyBorder="1" applyAlignment="1">
      <alignment horizontal="center"/>
    </xf>
    <xf numFmtId="166" fontId="5" fillId="4" borderId="87" xfId="1" applyNumberFormat="1" applyFont="1" applyFill="1" applyBorder="1"/>
    <xf numFmtId="0" fontId="34" fillId="0" borderId="89" xfId="3" applyFont="1" applyBorder="1"/>
    <xf numFmtId="0" fontId="41" fillId="0" borderId="89" xfId="3" applyFont="1" applyBorder="1" applyAlignment="1">
      <alignment horizontal="left"/>
    </xf>
    <xf numFmtId="0" fontId="42" fillId="0" borderId="89" xfId="3" applyFont="1" applyBorder="1" applyAlignment="1">
      <alignment horizontal="center"/>
    </xf>
    <xf numFmtId="0" fontId="41" fillId="0" borderId="89" xfId="3" applyFont="1" applyBorder="1" applyAlignment="1">
      <alignment horizontal="center"/>
    </xf>
    <xf numFmtId="0" fontId="44" fillId="0" borderId="101" xfId="3" applyFont="1" applyBorder="1" applyAlignment="1">
      <alignment horizontal="center"/>
    </xf>
    <xf numFmtId="0" fontId="44" fillId="0" borderId="89" xfId="3" applyFont="1" applyBorder="1" applyAlignment="1">
      <alignment horizontal="center"/>
    </xf>
    <xf numFmtId="0" fontId="41" fillId="0" borderId="105" xfId="3" applyFont="1" applyBorder="1" applyAlignment="1">
      <alignment horizontal="center"/>
    </xf>
    <xf numFmtId="0" fontId="35" fillId="0" borderId="89" xfId="3" applyFont="1" applyBorder="1" applyAlignment="1">
      <alignment horizontal="left"/>
    </xf>
    <xf numFmtId="166" fontId="34" fillId="0" borderId="101" xfId="18" applyNumberFormat="1" applyFont="1" applyBorder="1" applyAlignment="1">
      <alignment horizontal="center"/>
    </xf>
    <xf numFmtId="166" fontId="34" fillId="0" borderId="105" xfId="3" applyNumberFormat="1" applyFont="1" applyBorder="1" applyAlignment="1">
      <alignment horizontal="center"/>
    </xf>
    <xf numFmtId="166" fontId="35" fillId="0" borderId="46" xfId="3" applyNumberFormat="1" applyFont="1" applyBorder="1"/>
    <xf numFmtId="166" fontId="35" fillId="0" borderId="46" xfId="18" applyNumberFormat="1" applyFont="1" applyBorder="1"/>
    <xf numFmtId="0" fontId="34" fillId="0" borderId="46" xfId="3" applyFont="1" applyBorder="1"/>
    <xf numFmtId="166" fontId="34" fillId="0" borderId="46" xfId="18" applyNumberFormat="1" applyFont="1" applyBorder="1"/>
    <xf numFmtId="166" fontId="34" fillId="0" borderId="87" xfId="3" applyNumberFormat="1" applyFont="1" applyBorder="1" applyAlignment="1">
      <alignment horizontal="center"/>
    </xf>
    <xf numFmtId="166" fontId="34" fillId="0" borderId="101" xfId="16" applyNumberFormat="1" applyFont="1" applyBorder="1"/>
    <xf numFmtId="0" fontId="34" fillId="0" borderId="101" xfId="16" applyNumberFormat="1" applyFont="1" applyBorder="1" applyAlignment="1">
      <alignment horizontal="center"/>
    </xf>
    <xf numFmtId="0" fontId="5" fillId="4" borderId="101" xfId="3" applyFont="1" applyFill="1" applyBorder="1"/>
    <xf numFmtId="9" fontId="5" fillId="7" borderId="105" xfId="4" applyFont="1" applyFill="1" applyBorder="1" applyAlignment="1">
      <alignment horizontal="center"/>
    </xf>
    <xf numFmtId="0" fontId="5" fillId="7" borderId="87" xfId="13" applyNumberFormat="1" applyFont="1" applyFill="1" applyBorder="1" applyAlignment="1">
      <alignment horizontal="center"/>
    </xf>
    <xf numFmtId="9" fontId="5" fillId="7" borderId="105" xfId="13" applyNumberFormat="1" applyFont="1" applyFill="1" applyBorder="1" applyAlignment="1">
      <alignment horizontal="center"/>
    </xf>
    <xf numFmtId="166" fontId="5" fillId="7" borderId="88" xfId="1" applyNumberFormat="1" applyFont="1" applyFill="1" applyBorder="1" applyAlignment="1">
      <alignment horizontal="left"/>
    </xf>
    <xf numFmtId="0" fontId="185" fillId="0" borderId="0" xfId="0" applyFont="1"/>
    <xf numFmtId="0" fontId="128" fillId="0" borderId="0" xfId="40309" applyFill="1"/>
    <xf numFmtId="0" fontId="191" fillId="0" borderId="0" xfId="0" applyFont="1"/>
    <xf numFmtId="9" fontId="8" fillId="0" borderId="84" xfId="2" applyFont="1" applyFill="1" applyBorder="1" applyAlignment="1">
      <alignment horizontal="center"/>
    </xf>
    <xf numFmtId="0" fontId="8" fillId="0" borderId="24" xfId="2" applyNumberFormat="1" applyFont="1" applyFill="1" applyBorder="1" applyAlignment="1">
      <alignment horizontal="center"/>
    </xf>
    <xf numFmtId="0" fontId="18" fillId="0" borderId="0" xfId="0" applyFont="1" applyAlignment="1">
      <alignment horizontal="right"/>
    </xf>
    <xf numFmtId="0" fontId="18" fillId="0" borderId="0" xfId="0" applyFont="1" applyAlignment="1">
      <alignment horizontal="center"/>
    </xf>
    <xf numFmtId="0" fontId="21" fillId="0" borderId="101" xfId="0" applyFont="1" applyBorder="1" applyAlignment="1">
      <alignment horizontal="center"/>
    </xf>
    <xf numFmtId="0" fontId="21" fillId="0" borderId="86" xfId="0" applyFont="1" applyBorder="1"/>
    <xf numFmtId="0" fontId="0" fillId="0" borderId="86" xfId="0" applyBorder="1"/>
    <xf numFmtId="0" fontId="0" fillId="0" borderId="86" xfId="0" applyBorder="1" applyAlignment="1">
      <alignment horizontal="center"/>
    </xf>
    <xf numFmtId="0" fontId="21" fillId="0" borderId="89" xfId="0" applyFont="1" applyBorder="1"/>
    <xf numFmtId="0" fontId="0" fillId="0" borderId="89" xfId="0" applyBorder="1"/>
    <xf numFmtId="0" fontId="0" fillId="0" borderId="89" xfId="0" applyBorder="1" applyAlignment="1">
      <alignment horizontal="center"/>
    </xf>
    <xf numFmtId="0" fontId="21" fillId="0" borderId="89" xfId="0" applyFont="1" applyBorder="1" applyAlignment="1">
      <alignment horizontal="center"/>
    </xf>
    <xf numFmtId="166" fontId="0" fillId="0" borderId="89" xfId="1" applyNumberFormat="1" applyFont="1" applyBorder="1"/>
    <xf numFmtId="0" fontId="0" fillId="5" borderId="89" xfId="0" applyFill="1" applyBorder="1"/>
    <xf numFmtId="166" fontId="32" fillId="5" borderId="89" xfId="0" applyNumberFormat="1" applyFont="1" applyFill="1" applyBorder="1"/>
    <xf numFmtId="166" fontId="0" fillId="5" borderId="89" xfId="0" applyNumberFormat="1" applyFill="1" applyBorder="1"/>
    <xf numFmtId="166" fontId="0" fillId="0" borderId="89" xfId="1" applyNumberFormat="1" applyFont="1" applyBorder="1" applyAlignment="1">
      <alignment horizontal="center"/>
    </xf>
    <xf numFmtId="0" fontId="21" fillId="0" borderId="46" xfId="0" applyFont="1" applyBorder="1"/>
    <xf numFmtId="166" fontId="21" fillId="0" borderId="46" xfId="1" applyNumberFormat="1" applyFont="1" applyBorder="1"/>
    <xf numFmtId="166" fontId="29" fillId="0" borderId="89" xfId="0" applyNumberFormat="1" applyFont="1" applyBorder="1"/>
    <xf numFmtId="166" fontId="0" fillId="0" borderId="89" xfId="0" applyNumberFormat="1" applyBorder="1"/>
    <xf numFmtId="6" fontId="12" fillId="0" borderId="100" xfId="7" applyNumberFormat="1" applyFont="1" applyBorder="1" applyAlignment="1">
      <alignment horizontal="center"/>
    </xf>
    <xf numFmtId="9" fontId="12" fillId="0" borderId="98" xfId="8" applyFont="1" applyFill="1" applyBorder="1" applyAlignment="1">
      <alignment horizontal="center"/>
    </xf>
    <xf numFmtId="0" fontId="10" fillId="0" borderId="92" xfId="6" applyFont="1" applyBorder="1" applyAlignment="1">
      <alignment horizontal="center" wrapText="1"/>
    </xf>
    <xf numFmtId="0" fontId="10" fillId="0" borderId="105" xfId="6" applyFont="1" applyBorder="1" applyAlignment="1">
      <alignment horizontal="center" wrapText="1"/>
    </xf>
    <xf numFmtId="0" fontId="10" fillId="0" borderId="102" xfId="6" applyFont="1" applyBorder="1" applyAlignment="1">
      <alignment horizontal="center" wrapText="1"/>
    </xf>
    <xf numFmtId="0" fontId="11" fillId="0" borderId="107" xfId="6" applyFont="1" applyBorder="1" applyAlignment="1">
      <alignment horizontal="center"/>
    </xf>
    <xf numFmtId="0" fontId="11" fillId="0" borderId="101" xfId="6" applyFont="1" applyBorder="1" applyAlignment="1">
      <alignment horizontal="center"/>
    </xf>
    <xf numFmtId="0" fontId="13" fillId="0" borderId="101" xfId="6" applyFont="1" applyBorder="1" applyAlignment="1">
      <alignment horizontal="center"/>
    </xf>
    <xf numFmtId="0" fontId="10" fillId="0" borderId="100" xfId="6" applyFont="1" applyBorder="1" applyAlignment="1">
      <alignment horizontal="center"/>
    </xf>
    <xf numFmtId="0" fontId="11" fillId="0" borderId="97" xfId="6" applyFont="1" applyBorder="1" applyAlignment="1">
      <alignment horizontal="center"/>
    </xf>
    <xf numFmtId="0" fontId="11" fillId="0" borderId="108" xfId="6" applyFont="1" applyBorder="1" applyAlignment="1">
      <alignment horizontal="center"/>
    </xf>
    <xf numFmtId="0" fontId="13" fillId="0" borderId="108" xfId="6" applyFont="1" applyBorder="1" applyAlignment="1">
      <alignment horizontal="center"/>
    </xf>
    <xf numFmtId="0" fontId="10" fillId="0" borderId="98" xfId="6" applyFont="1" applyBorder="1" applyAlignment="1">
      <alignment horizontal="center"/>
    </xf>
    <xf numFmtId="0" fontId="11" fillId="0" borderId="86" xfId="6" applyFont="1" applyBorder="1"/>
    <xf numFmtId="0" fontId="11" fillId="0" borderId="99" xfId="9" applyFont="1" applyBorder="1" applyAlignment="1">
      <alignment horizontal="center"/>
    </xf>
    <xf numFmtId="2" fontId="11" fillId="0" borderId="101" xfId="9" applyNumberFormat="1" applyFont="1" applyBorder="1" applyAlignment="1">
      <alignment horizontal="center"/>
    </xf>
    <xf numFmtId="168" fontId="11" fillId="0" borderId="87" xfId="12" applyNumberFormat="1" applyFont="1" applyFill="1" applyBorder="1"/>
    <xf numFmtId="3" fontId="11" fillId="0" borderId="87" xfId="6" applyNumberFormat="1" applyFont="1" applyBorder="1" applyAlignment="1">
      <alignment horizontal="center"/>
    </xf>
    <xf numFmtId="3" fontId="11" fillId="0" borderId="102" xfId="6" applyNumberFormat="1" applyFont="1" applyBorder="1" applyAlignment="1">
      <alignment horizontal="center"/>
    </xf>
    <xf numFmtId="168" fontId="11" fillId="0" borderId="83" xfId="12" applyNumberFormat="1" applyFont="1" applyFill="1" applyBorder="1"/>
    <xf numFmtId="3" fontId="11" fillId="0" borderId="83" xfId="6" applyNumberFormat="1" applyFont="1" applyBorder="1" applyAlignment="1">
      <alignment horizontal="center"/>
    </xf>
    <xf numFmtId="0" fontId="11" fillId="0" borderId="91" xfId="9" applyFont="1" applyBorder="1" applyAlignment="1">
      <alignment horizontal="center"/>
    </xf>
    <xf numFmtId="2" fontId="11" fillId="0" borderId="105" xfId="9" applyNumberFormat="1" applyFont="1" applyBorder="1" applyAlignment="1">
      <alignment horizontal="center"/>
    </xf>
    <xf numFmtId="0" fontId="11" fillId="0" borderId="109" xfId="9" applyFont="1" applyBorder="1" applyAlignment="1">
      <alignment horizontal="center"/>
    </xf>
    <xf numFmtId="168" fontId="11" fillId="0" borderId="110" xfId="12" applyNumberFormat="1" applyFont="1" applyFill="1" applyBorder="1"/>
    <xf numFmtId="3" fontId="11" fillId="0" borderId="85" xfId="6" applyNumberFormat="1" applyFont="1" applyBorder="1" applyAlignment="1">
      <alignment horizontal="center"/>
    </xf>
    <xf numFmtId="0" fontId="11" fillId="0" borderId="93" xfId="9" applyFont="1" applyBorder="1" applyAlignment="1">
      <alignment horizontal="center"/>
    </xf>
    <xf numFmtId="2" fontId="11" fillId="0" borderId="95" xfId="9" applyNumberFormat="1" applyFont="1" applyBorder="1" applyAlignment="1">
      <alignment horizontal="center"/>
    </xf>
    <xf numFmtId="3" fontId="11" fillId="0" borderId="110" xfId="6" applyNumberFormat="1" applyFont="1" applyBorder="1" applyAlignment="1">
      <alignment horizontal="center"/>
    </xf>
    <xf numFmtId="168" fontId="10" fillId="2" borderId="71" xfId="12" applyNumberFormat="1" applyFont="1" applyFill="1" applyBorder="1" applyAlignment="1">
      <alignment horizontal="center"/>
    </xf>
    <xf numFmtId="168" fontId="10" fillId="2" borderId="101" xfId="12" applyNumberFormat="1" applyFont="1" applyFill="1" applyBorder="1" applyAlignment="1">
      <alignment horizontal="center"/>
    </xf>
    <xf numFmtId="0" fontId="7" fillId="0" borderId="86" xfId="0" applyFont="1" applyBorder="1"/>
    <xf numFmtId="0" fontId="7" fillId="0" borderId="86" xfId="0" applyFont="1" applyBorder="1" applyAlignment="1">
      <alignment horizontal="center"/>
    </xf>
    <xf numFmtId="0" fontId="8" fillId="0" borderId="89" xfId="0" applyFont="1" applyBorder="1" applyAlignment="1">
      <alignment horizontal="center"/>
    </xf>
    <xf numFmtId="0" fontId="8" fillId="0" borderId="89" xfId="3" applyFont="1" applyBorder="1" applyAlignment="1">
      <alignment horizontal="left"/>
    </xf>
    <xf numFmtId="0" fontId="11" fillId="0" borderId="64" xfId="3" applyFont="1" applyBorder="1" applyAlignment="1">
      <alignment horizontal="center"/>
    </xf>
    <xf numFmtId="9" fontId="7" fillId="0" borderId="64" xfId="4" applyFont="1" applyFill="1" applyBorder="1" applyAlignment="1">
      <alignment horizontal="center"/>
    </xf>
    <xf numFmtId="0" fontId="8" fillId="0" borderId="89" xfId="0" applyFont="1" applyBorder="1"/>
    <xf numFmtId="0" fontId="7" fillId="0" borderId="89" xfId="0" applyFont="1" applyBorder="1"/>
    <xf numFmtId="9" fontId="9" fillId="0" borderId="89" xfId="0" applyNumberFormat="1" applyFont="1" applyBorder="1" applyAlignment="1">
      <alignment horizontal="center"/>
    </xf>
    <xf numFmtId="166" fontId="7" fillId="0" borderId="89" xfId="1" applyNumberFormat="1" applyFont="1" applyBorder="1"/>
    <xf numFmtId="0" fontId="16" fillId="0" borderId="89" xfId="0" applyFont="1" applyBorder="1" applyAlignment="1">
      <alignment horizontal="left" indent="1"/>
    </xf>
    <xf numFmtId="9" fontId="17" fillId="0" borderId="89" xfId="0" applyNumberFormat="1" applyFont="1" applyBorder="1" applyAlignment="1">
      <alignment horizontal="center"/>
    </xf>
    <xf numFmtId="166" fontId="7" fillId="0" borderId="89" xfId="0" applyNumberFormat="1" applyFont="1" applyBorder="1"/>
    <xf numFmtId="0" fontId="7" fillId="0" borderId="89" xfId="3" applyFont="1" applyBorder="1" applyAlignment="1">
      <alignment horizontal="left"/>
    </xf>
    <xf numFmtId="0" fontId="11" fillId="0" borderId="89" xfId="3" applyFont="1" applyBorder="1" applyAlignment="1">
      <alignment horizontal="center"/>
    </xf>
    <xf numFmtId="9" fontId="7" fillId="0" borderId="89" xfId="4" applyFont="1" applyFill="1" applyBorder="1" applyAlignment="1">
      <alignment horizontal="center"/>
    </xf>
    <xf numFmtId="0" fontId="9" fillId="0" borderId="89" xfId="0" applyFont="1" applyBorder="1" applyAlignment="1">
      <alignment horizontal="center"/>
    </xf>
    <xf numFmtId="44" fontId="9" fillId="0" borderId="89" xfId="1" applyFont="1" applyFill="1" applyBorder="1"/>
    <xf numFmtId="0" fontId="7" fillId="0" borderId="89" xfId="0" applyFont="1" applyBorder="1" applyAlignment="1">
      <alignment horizontal="center"/>
    </xf>
    <xf numFmtId="0" fontId="16" fillId="0" borderId="89" xfId="0" applyFont="1" applyBorder="1"/>
    <xf numFmtId="166" fontId="11" fillId="0" borderId="89" xfId="1" applyNumberFormat="1" applyFont="1" applyBorder="1"/>
    <xf numFmtId="2" fontId="10" fillId="0" borderId="89" xfId="0" applyNumberFormat="1" applyFont="1" applyBorder="1" applyAlignment="1">
      <alignment horizontal="center"/>
    </xf>
    <xf numFmtId="1" fontId="9" fillId="0" borderId="89" xfId="0" applyNumberFormat="1" applyFont="1" applyBorder="1" applyAlignment="1">
      <alignment horizontal="center"/>
    </xf>
    <xf numFmtId="6" fontId="9" fillId="0" borderId="89" xfId="0" applyNumberFormat="1" applyFont="1" applyBorder="1" applyAlignment="1">
      <alignment horizontal="center"/>
    </xf>
    <xf numFmtId="6" fontId="7" fillId="0" borderId="89" xfId="0" applyNumberFormat="1" applyFont="1" applyBorder="1"/>
    <xf numFmtId="166" fontId="9" fillId="0" borderId="89" xfId="1" applyNumberFormat="1" applyFont="1" applyFill="1" applyBorder="1"/>
    <xf numFmtId="166" fontId="7" fillId="0" borderId="89" xfId="1" applyNumberFormat="1" applyFont="1" applyFill="1" applyBorder="1"/>
    <xf numFmtId="10" fontId="9" fillId="0" borderId="89" xfId="0" applyNumberFormat="1" applyFont="1" applyBorder="1" applyAlignment="1">
      <alignment horizontal="center"/>
    </xf>
    <xf numFmtId="166" fontId="184" fillId="0" borderId="89" xfId="1" applyNumberFormat="1" applyFont="1" applyBorder="1" applyAlignment="1">
      <alignment horizontal="center"/>
    </xf>
    <xf numFmtId="166" fontId="8" fillId="0" borderId="89" xfId="1" applyNumberFormat="1" applyFont="1" applyFill="1" applyBorder="1"/>
    <xf numFmtId="0" fontId="8" fillId="0" borderId="86" xfId="0" applyFont="1" applyBorder="1"/>
    <xf numFmtId="0" fontId="8" fillId="0" borderId="86" xfId="0" applyFont="1" applyBorder="1" applyAlignment="1">
      <alignment horizontal="center"/>
    </xf>
    <xf numFmtId="166" fontId="8" fillId="0" borderId="86" xfId="0" applyNumberFormat="1" applyFont="1" applyBorder="1"/>
    <xf numFmtId="0" fontId="8" fillId="0" borderId="87" xfId="0" applyFont="1" applyBorder="1"/>
    <xf numFmtId="9" fontId="8" fillId="0" borderId="88" xfId="2" applyFont="1" applyFill="1" applyBorder="1" applyAlignment="1">
      <alignment horizontal="center"/>
    </xf>
    <xf numFmtId="166" fontId="8" fillId="0" borderId="88" xfId="0" applyNumberFormat="1" applyFont="1" applyBorder="1"/>
    <xf numFmtId="0" fontId="16" fillId="0" borderId="87" xfId="0" applyFont="1" applyBorder="1"/>
    <xf numFmtId="0" fontId="18" fillId="0" borderId="89" xfId="0" applyFont="1" applyBorder="1"/>
    <xf numFmtId="0" fontId="7" fillId="0" borderId="83" xfId="0" applyFont="1" applyBorder="1"/>
    <xf numFmtId="0" fontId="7" fillId="0" borderId="71" xfId="0" applyFont="1" applyBorder="1" applyAlignment="1">
      <alignment horizontal="center"/>
    </xf>
    <xf numFmtId="0" fontId="35" fillId="0" borderId="89" xfId="3" applyFont="1" applyBorder="1" applyAlignment="1">
      <alignment horizontal="center" wrapText="1"/>
    </xf>
    <xf numFmtId="0" fontId="35" fillId="0" borderId="89" xfId="3" applyFont="1" applyBorder="1" applyAlignment="1">
      <alignment wrapText="1"/>
    </xf>
    <xf numFmtId="0" fontId="37" fillId="0" borderId="89" xfId="3" applyFont="1" applyBorder="1" applyAlignment="1">
      <alignment horizontal="center"/>
    </xf>
    <xf numFmtId="0" fontId="37" fillId="0" borderId="89" xfId="3" applyFont="1" applyBorder="1"/>
    <xf numFmtId="9" fontId="187" fillId="4" borderId="101" xfId="6" applyNumberFormat="1" applyFont="1" applyFill="1" applyBorder="1" applyAlignment="1">
      <alignment horizontal="center"/>
    </xf>
    <xf numFmtId="3" fontId="38" fillId="86" borderId="101" xfId="6" applyNumberFormat="1" applyFont="1" applyFill="1" applyBorder="1" applyAlignment="1">
      <alignment horizontal="center"/>
    </xf>
    <xf numFmtId="0" fontId="35" fillId="7" borderId="101" xfId="3" applyFont="1" applyFill="1" applyBorder="1" applyAlignment="1">
      <alignment horizontal="center"/>
    </xf>
    <xf numFmtId="3" fontId="33" fillId="4" borderId="101" xfId="0" applyNumberFormat="1" applyFont="1" applyFill="1" applyBorder="1" applyAlignment="1">
      <alignment horizontal="center"/>
    </xf>
    <xf numFmtId="0" fontId="34" fillId="6" borderId="101" xfId="3" applyFont="1" applyFill="1" applyBorder="1" applyAlignment="1">
      <alignment horizontal="center"/>
    </xf>
    <xf numFmtId="2" fontId="5" fillId="6" borderId="101" xfId="3" applyNumberFormat="1" applyFont="1" applyFill="1" applyBorder="1" applyAlignment="1">
      <alignment horizontal="center"/>
    </xf>
    <xf numFmtId="0" fontId="5" fillId="6" borderId="101" xfId="3" applyFont="1" applyFill="1" applyBorder="1" applyAlignment="1">
      <alignment horizontal="center"/>
    </xf>
    <xf numFmtId="0" fontId="35" fillId="6" borderId="101" xfId="3" applyFont="1" applyFill="1" applyBorder="1" applyAlignment="1">
      <alignment horizontal="center"/>
    </xf>
    <xf numFmtId="9" fontId="34" fillId="0" borderId="101" xfId="4" applyFont="1" applyBorder="1" applyAlignment="1">
      <alignment horizontal="center"/>
    </xf>
    <xf numFmtId="0" fontId="5" fillId="0" borderId="89" xfId="6" applyFont="1" applyBorder="1" applyAlignment="1">
      <alignment horizontal="center"/>
    </xf>
    <xf numFmtId="0" fontId="5" fillId="0" borderId="89" xfId="6" applyFont="1" applyBorder="1"/>
    <xf numFmtId="0" fontId="38" fillId="4" borderId="101" xfId="3" applyFont="1" applyFill="1" applyBorder="1" applyAlignment="1">
      <alignment horizontal="center"/>
    </xf>
    <xf numFmtId="9" fontId="38" fillId="4" borderId="101" xfId="3" applyNumberFormat="1" applyFont="1" applyFill="1" applyBorder="1" applyAlignment="1">
      <alignment horizontal="center"/>
    </xf>
    <xf numFmtId="168" fontId="34" fillId="86" borderId="101" xfId="13" applyNumberFormat="1" applyFont="1" applyFill="1" applyBorder="1" applyAlignment="1">
      <alignment horizontal="center"/>
    </xf>
    <xf numFmtId="166" fontId="34" fillId="6" borderId="101" xfId="1" applyNumberFormat="1" applyFont="1" applyFill="1" applyBorder="1" applyAlignment="1">
      <alignment horizontal="center"/>
    </xf>
    <xf numFmtId="166" fontId="34" fillId="86" borderId="101" xfId="1" applyNumberFormat="1" applyFont="1" applyFill="1" applyBorder="1" applyAlignment="1">
      <alignment horizontal="center"/>
    </xf>
    <xf numFmtId="0" fontId="35" fillId="0" borderId="100" xfId="3" applyFont="1" applyBorder="1" applyAlignment="1">
      <alignment horizontal="center"/>
    </xf>
    <xf numFmtId="0" fontId="35" fillId="0" borderId="101" xfId="3" applyFont="1" applyBorder="1" applyAlignment="1">
      <alignment horizontal="center"/>
    </xf>
    <xf numFmtId="0" fontId="187" fillId="4" borderId="101" xfId="1" applyNumberFormat="1" applyFont="1" applyFill="1" applyBorder="1" applyAlignment="1">
      <alignment horizontal="center"/>
    </xf>
    <xf numFmtId="0" fontId="35" fillId="0" borderId="101" xfId="3" applyFont="1" applyBorder="1"/>
    <xf numFmtId="0" fontId="34" fillId="0" borderId="71" xfId="3" applyFont="1" applyBorder="1" applyAlignment="1">
      <alignment horizontal="left"/>
    </xf>
    <xf numFmtId="0" fontId="35" fillId="0" borderId="71" xfId="3" applyFont="1" applyBorder="1" applyAlignment="1">
      <alignment horizontal="center"/>
    </xf>
    <xf numFmtId="166" fontId="5" fillId="4" borderId="83" xfId="1" applyNumberFormat="1" applyFont="1" applyFill="1" applyBorder="1"/>
    <xf numFmtId="166" fontId="35" fillId="0" borderId="71" xfId="18" applyNumberFormat="1" applyFont="1" applyBorder="1"/>
    <xf numFmtId="166" fontId="34" fillId="0" borderId="71" xfId="18" applyNumberFormat="1" applyFont="1" applyBorder="1"/>
    <xf numFmtId="0" fontId="11" fillId="0" borderId="0" xfId="0" applyFont="1"/>
    <xf numFmtId="166" fontId="10" fillId="0" borderId="0" xfId="1" applyNumberFormat="1" applyFont="1" applyFill="1"/>
    <xf numFmtId="10" fontId="10" fillId="0" borderId="0" xfId="0" applyNumberFormat="1" applyFont="1" applyAlignment="1">
      <alignment horizontal="center"/>
    </xf>
    <xf numFmtId="0" fontId="11" fillId="0" borderId="89" xfId="0" applyFont="1" applyBorder="1"/>
    <xf numFmtId="0" fontId="10" fillId="0" borderId="89" xfId="0" applyFont="1" applyBorder="1" applyAlignment="1">
      <alignment horizontal="center"/>
    </xf>
    <xf numFmtId="166" fontId="11" fillId="0" borderId="89" xfId="1" applyNumberFormat="1" applyFont="1" applyFill="1" applyBorder="1"/>
    <xf numFmtId="0" fontId="8" fillId="0" borderId="36" xfId="0" applyFont="1" applyBorder="1"/>
    <xf numFmtId="0" fontId="8" fillId="0" borderId="36" xfId="0" applyFont="1" applyBorder="1" applyAlignment="1">
      <alignment horizontal="center"/>
    </xf>
    <xf numFmtId="166" fontId="8" fillId="0" borderId="36" xfId="0" applyNumberFormat="1" applyFont="1" applyBorder="1"/>
    <xf numFmtId="167" fontId="8" fillId="0" borderId="0" xfId="0" applyNumberFormat="1" applyFont="1"/>
    <xf numFmtId="166" fontId="184" fillId="0" borderId="0" xfId="0" applyNumberFormat="1" applyFont="1"/>
    <xf numFmtId="0" fontId="11" fillId="0" borderId="0" xfId="0" applyFont="1" applyAlignment="1">
      <alignment horizontal="center"/>
    </xf>
    <xf numFmtId="166" fontId="184" fillId="0" borderId="0" xfId="1" applyNumberFormat="1" applyFont="1" applyFill="1" applyAlignment="1">
      <alignment horizontal="center"/>
    </xf>
    <xf numFmtId="0" fontId="35" fillId="0" borderId="0" xfId="3" applyFont="1" applyAlignment="1">
      <alignment horizontal="center"/>
    </xf>
    <xf numFmtId="0" fontId="197" fillId="0" borderId="0" xfId="0" applyFont="1"/>
    <xf numFmtId="44" fontId="7" fillId="0" borderId="89" xfId="1" applyFont="1" applyBorder="1"/>
    <xf numFmtId="166" fontId="8" fillId="0" borderId="0" xfId="1" applyNumberFormat="1" applyFont="1" applyFill="1" applyBorder="1"/>
    <xf numFmtId="44" fontId="8" fillId="0" borderId="64" xfId="1" applyFont="1" applyBorder="1" applyAlignment="1">
      <alignment horizontal="center"/>
    </xf>
    <xf numFmtId="0" fontId="8" fillId="0" borderId="24" xfId="0" applyFont="1" applyBorder="1" applyAlignment="1">
      <alignment horizontal="center"/>
    </xf>
    <xf numFmtId="0" fontId="8" fillId="0" borderId="88" xfId="0" applyFont="1" applyBorder="1" applyAlignment="1">
      <alignment horizontal="center"/>
    </xf>
    <xf numFmtId="9" fontId="9" fillId="0" borderId="0" xfId="2" applyFont="1" applyAlignment="1">
      <alignment horizontal="center"/>
    </xf>
    <xf numFmtId="0" fontId="8" fillId="0" borderId="0" xfId="0" applyFont="1" applyBorder="1"/>
    <xf numFmtId="166" fontId="7" fillId="0" borderId="0" xfId="0" applyNumberFormat="1" applyFont="1" applyFill="1"/>
    <xf numFmtId="0" fontId="8" fillId="0" borderId="0" xfId="0" applyFont="1" applyFill="1" applyAlignment="1">
      <alignment horizontal="center" wrapText="1"/>
    </xf>
    <xf numFmtId="0" fontId="14" fillId="0" borderId="86" xfId="6" applyFont="1" applyBorder="1" applyAlignment="1">
      <alignment horizontal="center"/>
    </xf>
    <xf numFmtId="0" fontId="10" fillId="0" borderId="3" xfId="6" applyFont="1" applyBorder="1" applyAlignment="1">
      <alignment horizontal="center"/>
    </xf>
    <xf numFmtId="0" fontId="10" fillId="0" borderId="4" xfId="6" applyFont="1" applyBorder="1" applyAlignment="1">
      <alignment horizontal="center"/>
    </xf>
    <xf numFmtId="0" fontId="10" fillId="0" borderId="5" xfId="6" applyFont="1" applyBorder="1" applyAlignment="1">
      <alignment horizontal="center"/>
    </xf>
    <xf numFmtId="0" fontId="11" fillId="0" borderId="99" xfId="6" applyFont="1" applyBorder="1" applyAlignment="1">
      <alignment horizontal="left"/>
    </xf>
    <xf numFmtId="0" fontId="11" fillId="0" borderId="71" xfId="6" applyFont="1" applyBorder="1" applyAlignment="1">
      <alignment horizontal="left"/>
    </xf>
    <xf numFmtId="0" fontId="11" fillId="0" borderId="93" xfId="6" applyFont="1" applyBorder="1" applyAlignment="1">
      <alignment horizontal="left"/>
    </xf>
    <xf numFmtId="0" fontId="11" fillId="0" borderId="106" xfId="6" applyFont="1" applyBorder="1" applyAlignment="1">
      <alignment horizontal="left"/>
    </xf>
    <xf numFmtId="9" fontId="11" fillId="0" borderId="0" xfId="2" applyFont="1" applyAlignment="1">
      <alignment horizontal="center"/>
    </xf>
    <xf numFmtId="9" fontId="11" fillId="0" borderId="0" xfId="2" applyFont="1" applyFill="1" applyAlignment="1">
      <alignment horizontal="center"/>
    </xf>
    <xf numFmtId="0" fontId="35" fillId="0" borderId="3" xfId="3" applyFont="1" applyBorder="1" applyAlignment="1">
      <alignment horizontal="center"/>
    </xf>
    <xf numFmtId="0" fontId="35" fillId="0" borderId="4" xfId="3" applyFont="1" applyBorder="1" applyAlignment="1">
      <alignment horizontal="center"/>
    </xf>
    <xf numFmtId="0" fontId="35" fillId="0" borderId="25" xfId="3" applyFont="1" applyBorder="1" applyAlignment="1">
      <alignment horizontal="center" vertical="center"/>
    </xf>
    <xf numFmtId="0" fontId="35" fillId="0" borderId="90" xfId="3" applyFont="1" applyBorder="1" applyAlignment="1">
      <alignment horizontal="center" vertical="center"/>
    </xf>
    <xf numFmtId="0" fontId="35" fillId="0" borderId="5" xfId="3" applyFont="1" applyBorder="1" applyAlignment="1">
      <alignment horizontal="center"/>
    </xf>
    <xf numFmtId="0" fontId="35" fillId="0" borderId="79" xfId="3" applyFont="1" applyBorder="1" applyAlignment="1">
      <alignment horizontal="center" vertical="center"/>
    </xf>
    <xf numFmtId="0" fontId="35" fillId="0" borderId="92" xfId="3" applyFont="1" applyBorder="1" applyAlignment="1">
      <alignment horizontal="center" vertical="center"/>
    </xf>
    <xf numFmtId="0" fontId="35" fillId="0" borderId="17" xfId="3" applyFont="1" applyBorder="1" applyAlignment="1">
      <alignment horizontal="center"/>
    </xf>
    <xf numFmtId="0" fontId="35" fillId="0" borderId="0" xfId="3" applyFont="1" applyAlignment="1">
      <alignment horizontal="center"/>
    </xf>
  </cellXfs>
  <cellStyles count="40310">
    <cellStyle name="$00.00" xfId="19" xr:uid="{00000000-0005-0000-0000-00003B000000}"/>
    <cellStyle name="$00.00 2" xfId="20" xr:uid="{00000000-0005-0000-0000-00003C000000}"/>
    <cellStyle name="_%(SignOnly)" xfId="21" xr:uid="{00000000-0005-0000-0000-000000000000}"/>
    <cellStyle name="_%(SignSpaceOnly)" xfId="22" xr:uid="{00000000-0005-0000-0000-000001000000}"/>
    <cellStyle name="_Comma" xfId="23" xr:uid="{00000000-0005-0000-0000-000002000000}"/>
    <cellStyle name="_Currency" xfId="24" xr:uid="{00000000-0005-0000-0000-000003000000}"/>
    <cellStyle name="_CurrencySpace" xfId="25" xr:uid="{00000000-0005-0000-0000-000004000000}"/>
    <cellStyle name="_Euro" xfId="26" xr:uid="{00000000-0005-0000-0000-000005000000}"/>
    <cellStyle name="_Heading" xfId="27" xr:uid="{00000000-0005-0000-0000-000006000000}"/>
    <cellStyle name="_Heading_Assumptions_SALE" xfId="28" xr:uid="{00000000-0005-0000-0000-000007000000}"/>
    <cellStyle name="_Heading_Assumptions_SALE_116th condo" xfId="29" xr:uid="{00000000-0005-0000-0000-000008000000}"/>
    <cellStyle name="_Heading_Model 09" xfId="30" xr:uid="{00000000-0005-0000-0000-000009000000}"/>
    <cellStyle name="_Heading_Model Short Form2" xfId="31" xr:uid="{00000000-0005-0000-0000-00000A000000}"/>
    <cellStyle name="_Heading_Model Short Form2_116th condo" xfId="32" xr:uid="{00000000-0005-0000-0000-00000B000000}"/>
    <cellStyle name="_Heading_prestemp" xfId="33" xr:uid="{00000000-0005-0000-0000-00000C000000}"/>
    <cellStyle name="_Heading_rent vs. own analysis" xfId="34" xr:uid="{00000000-0005-0000-0000-00000D000000}"/>
    <cellStyle name="_Heading_Union CIty" xfId="35" xr:uid="{00000000-0005-0000-0000-00000E000000}"/>
    <cellStyle name="_Highlight" xfId="36" xr:uid="{00000000-0005-0000-0000-00000F000000}"/>
    <cellStyle name="_Multiple" xfId="37" xr:uid="{00000000-0005-0000-0000-000010000000}"/>
    <cellStyle name="_MultipleSpace" xfId="38" xr:uid="{00000000-0005-0000-0000-000011000000}"/>
    <cellStyle name="_SubHeading" xfId="39" xr:uid="{00000000-0005-0000-0000-000012000000}"/>
    <cellStyle name="_SubHeading_Assumptions_SALE" xfId="40" xr:uid="{00000000-0005-0000-0000-000013000000}"/>
    <cellStyle name="_SubHeading_Assumptions_SALE_116th condo" xfId="41" xr:uid="{00000000-0005-0000-0000-000014000000}"/>
    <cellStyle name="_SubHeading_Model 09" xfId="42" xr:uid="{00000000-0005-0000-0000-000015000000}"/>
    <cellStyle name="_SubHeading_Model Short Form2" xfId="43" xr:uid="{00000000-0005-0000-0000-000016000000}"/>
    <cellStyle name="_SubHeading_Model Short Form2_116th condo" xfId="44" xr:uid="{00000000-0005-0000-0000-000017000000}"/>
    <cellStyle name="_SubHeading_prestemp" xfId="45" xr:uid="{00000000-0005-0000-0000-000018000000}"/>
    <cellStyle name="_SubHeading_rent vs. own analysis" xfId="46" xr:uid="{00000000-0005-0000-0000-000019000000}"/>
    <cellStyle name="_SubHeading_Union CIty" xfId="47" xr:uid="{00000000-0005-0000-0000-00001A000000}"/>
    <cellStyle name="_Table" xfId="48" xr:uid="{00000000-0005-0000-0000-00001B000000}"/>
    <cellStyle name="_Table_Assumptions_SALE" xfId="49" xr:uid="{00000000-0005-0000-0000-00001C000000}"/>
    <cellStyle name="_Table_Assumptions_SALE_116th condo" xfId="50" xr:uid="{00000000-0005-0000-0000-00001D000000}"/>
    <cellStyle name="_Table_Model 09" xfId="51" xr:uid="{00000000-0005-0000-0000-00001E000000}"/>
    <cellStyle name="_Table_Model Short Form2" xfId="52" xr:uid="{00000000-0005-0000-0000-00001F000000}"/>
    <cellStyle name="_Table_Model Short Form2_116th condo" xfId="53" xr:uid="{00000000-0005-0000-0000-000020000000}"/>
    <cellStyle name="_Table_rent vs. own analysis" xfId="54" xr:uid="{00000000-0005-0000-0000-000021000000}"/>
    <cellStyle name="_Table_Union CIty" xfId="55" xr:uid="{00000000-0005-0000-0000-000022000000}"/>
    <cellStyle name="_TableHead" xfId="56" xr:uid="{00000000-0005-0000-0000-000023000000}"/>
    <cellStyle name="_TableHead_Assumptions_SALE" xfId="57" xr:uid="{00000000-0005-0000-0000-000024000000}"/>
    <cellStyle name="_TableHead_Assumptions_SALE_116th condo" xfId="58" xr:uid="{00000000-0005-0000-0000-000025000000}"/>
    <cellStyle name="_TableHead_Model 09" xfId="59" xr:uid="{00000000-0005-0000-0000-000026000000}"/>
    <cellStyle name="_TableHead_Model Short Form2" xfId="60" xr:uid="{00000000-0005-0000-0000-000027000000}"/>
    <cellStyle name="_TableHead_Model Short Form2_116th condo" xfId="61" xr:uid="{00000000-0005-0000-0000-000028000000}"/>
    <cellStyle name="_TableHead_rent vs. own analysis" xfId="62" xr:uid="{00000000-0005-0000-0000-000029000000}"/>
    <cellStyle name="_TableHead_Union CIty" xfId="63" xr:uid="{00000000-0005-0000-0000-00002A000000}"/>
    <cellStyle name="_TableRowHead" xfId="64" xr:uid="{00000000-0005-0000-0000-00002B000000}"/>
    <cellStyle name="_TableRowHead_Assumptions_SALE" xfId="65" xr:uid="{00000000-0005-0000-0000-00002C000000}"/>
    <cellStyle name="_TableRowHead_Assumptions_SALE_116th condo" xfId="66" xr:uid="{00000000-0005-0000-0000-00002D000000}"/>
    <cellStyle name="_TableRowHead_Model 09" xfId="67" xr:uid="{00000000-0005-0000-0000-00002E000000}"/>
    <cellStyle name="_TableRowHead_Model Short Form2" xfId="68" xr:uid="{00000000-0005-0000-0000-00002F000000}"/>
    <cellStyle name="_TableRowHead_Model Short Form2_116th condo" xfId="69" xr:uid="{00000000-0005-0000-0000-000030000000}"/>
    <cellStyle name="_TableRowHead_rent vs. own analysis" xfId="70" xr:uid="{00000000-0005-0000-0000-000031000000}"/>
    <cellStyle name="_TableRowHead_Union CIty" xfId="71" xr:uid="{00000000-0005-0000-0000-000032000000}"/>
    <cellStyle name="_TableSuperHead" xfId="72" xr:uid="{00000000-0005-0000-0000-000033000000}"/>
    <cellStyle name="_TableSuperHead_Assumptions_SALE" xfId="73" xr:uid="{00000000-0005-0000-0000-000034000000}"/>
    <cellStyle name="_TableSuperHead_Assumptions_SALE_116th condo" xfId="74" xr:uid="{00000000-0005-0000-0000-000035000000}"/>
    <cellStyle name="_TableSuperHead_Model 09" xfId="75" xr:uid="{00000000-0005-0000-0000-000036000000}"/>
    <cellStyle name="_TableSuperHead_Model Short Form2" xfId="76" xr:uid="{00000000-0005-0000-0000-000037000000}"/>
    <cellStyle name="_TableSuperHead_Model Short Form2_116th condo" xfId="77" xr:uid="{00000000-0005-0000-0000-000038000000}"/>
    <cellStyle name="_TableSuperHead_rent vs. own analysis" xfId="78" xr:uid="{00000000-0005-0000-0000-000039000000}"/>
    <cellStyle name="_TableSuperHead_Union CIty" xfId="79" xr:uid="{00000000-0005-0000-0000-00003A000000}"/>
    <cellStyle name="£ BP" xfId="80" xr:uid="{00000000-0005-0000-0000-00003D000000}"/>
    <cellStyle name="£ BP 2" xfId="81" xr:uid="{00000000-0005-0000-0000-00003E000000}"/>
    <cellStyle name="£ BP 2 2" xfId="82" xr:uid="{00000000-0005-0000-0000-00003F000000}"/>
    <cellStyle name="£ BP 2 3" xfId="83" xr:uid="{00000000-0005-0000-0000-000040000000}"/>
    <cellStyle name="¥ JY" xfId="84" xr:uid="{00000000-0005-0000-0000-000041000000}"/>
    <cellStyle name="¥ JY 2" xfId="85" xr:uid="{00000000-0005-0000-0000-000042000000}"/>
    <cellStyle name="¥ JY 2 2" xfId="86" xr:uid="{00000000-0005-0000-0000-000043000000}"/>
    <cellStyle name="¥ JY 2 3" xfId="87" xr:uid="{00000000-0005-0000-0000-000044000000}"/>
    <cellStyle name="20% - Accent1 2" xfId="88" xr:uid="{00000000-0005-0000-0000-000045000000}"/>
    <cellStyle name="20% - Accent1 2 2" xfId="89" xr:uid="{00000000-0005-0000-0000-000046000000}"/>
    <cellStyle name="20% - Accent1 2 2 2" xfId="90" xr:uid="{00000000-0005-0000-0000-000047000000}"/>
    <cellStyle name="20% - Accent1 2 3" xfId="91" xr:uid="{00000000-0005-0000-0000-000048000000}"/>
    <cellStyle name="20% - Accent1 2 4" xfId="40217" xr:uid="{00000000-0005-0000-0000-000049000000}"/>
    <cellStyle name="20% - Accent1 3" xfId="92" xr:uid="{00000000-0005-0000-0000-00004A000000}"/>
    <cellStyle name="20% - Accent1 4" xfId="93" xr:uid="{00000000-0005-0000-0000-00004B000000}"/>
    <cellStyle name="20% - Accent2 2" xfId="94" xr:uid="{00000000-0005-0000-0000-00004C000000}"/>
    <cellStyle name="20% - Accent2 2 2" xfId="95" xr:uid="{00000000-0005-0000-0000-00004D000000}"/>
    <cellStyle name="20% - Accent2 2 2 2" xfId="96" xr:uid="{00000000-0005-0000-0000-00004E000000}"/>
    <cellStyle name="20% - Accent2 2 3" xfId="97" xr:uid="{00000000-0005-0000-0000-00004F000000}"/>
    <cellStyle name="20% - Accent2 2 4" xfId="40218" xr:uid="{00000000-0005-0000-0000-000050000000}"/>
    <cellStyle name="20% - Accent2 3" xfId="98" xr:uid="{00000000-0005-0000-0000-000051000000}"/>
    <cellStyle name="20% - Accent3 2" xfId="99" xr:uid="{00000000-0005-0000-0000-000052000000}"/>
    <cellStyle name="20% - Accent3 2 2" xfId="100" xr:uid="{00000000-0005-0000-0000-000053000000}"/>
    <cellStyle name="20% - Accent3 2 2 2" xfId="101" xr:uid="{00000000-0005-0000-0000-000054000000}"/>
    <cellStyle name="20% - Accent3 2 3" xfId="102" xr:uid="{00000000-0005-0000-0000-000055000000}"/>
    <cellStyle name="20% - Accent3 3" xfId="103" xr:uid="{00000000-0005-0000-0000-000056000000}"/>
    <cellStyle name="20% - Accent4 2" xfId="104" xr:uid="{00000000-0005-0000-0000-000057000000}"/>
    <cellStyle name="20% - Accent4 2 2" xfId="105" xr:uid="{00000000-0005-0000-0000-000058000000}"/>
    <cellStyle name="20% - Accent4 2 2 2" xfId="106" xr:uid="{00000000-0005-0000-0000-000059000000}"/>
    <cellStyle name="20% - Accent4 2 3" xfId="107" xr:uid="{00000000-0005-0000-0000-00005A000000}"/>
    <cellStyle name="20% - Accent4 2 4" xfId="40219" xr:uid="{00000000-0005-0000-0000-00005B000000}"/>
    <cellStyle name="20% - Accent4 3" xfId="108" xr:uid="{00000000-0005-0000-0000-00005C000000}"/>
    <cellStyle name="20% - Accent4 4" xfId="109" xr:uid="{00000000-0005-0000-0000-00005D000000}"/>
    <cellStyle name="20% - Accent5 2" xfId="110" xr:uid="{00000000-0005-0000-0000-00005E000000}"/>
    <cellStyle name="20% - Accent5 2 2" xfId="111" xr:uid="{00000000-0005-0000-0000-00005F000000}"/>
    <cellStyle name="20% - Accent5 2 3" xfId="112" xr:uid="{00000000-0005-0000-0000-000060000000}"/>
    <cellStyle name="20% - Accent5 3" xfId="113" xr:uid="{00000000-0005-0000-0000-000061000000}"/>
    <cellStyle name="20% - Accent5 4" xfId="114" xr:uid="{00000000-0005-0000-0000-000062000000}"/>
    <cellStyle name="20% - Accent6 2" xfId="115" xr:uid="{00000000-0005-0000-0000-000063000000}"/>
    <cellStyle name="20% - Accent6 2 2" xfId="116" xr:uid="{00000000-0005-0000-0000-000064000000}"/>
    <cellStyle name="20% - Accent6 2 3" xfId="117" xr:uid="{00000000-0005-0000-0000-000065000000}"/>
    <cellStyle name="20% - Accent6 2 4" xfId="40220" xr:uid="{00000000-0005-0000-0000-000066000000}"/>
    <cellStyle name="20% - Accent6 3" xfId="118" xr:uid="{00000000-0005-0000-0000-000067000000}"/>
    <cellStyle name="20% - Accent6 4" xfId="119" xr:uid="{00000000-0005-0000-0000-000068000000}"/>
    <cellStyle name="40% - Accent1 2" xfId="120" xr:uid="{00000000-0005-0000-0000-000069000000}"/>
    <cellStyle name="40% - Accent1 2 2" xfId="121" xr:uid="{00000000-0005-0000-0000-00006A000000}"/>
    <cellStyle name="40% - Accent1 2 2 2" xfId="122" xr:uid="{00000000-0005-0000-0000-00006B000000}"/>
    <cellStyle name="40% - Accent1 2 3" xfId="123" xr:uid="{00000000-0005-0000-0000-00006C000000}"/>
    <cellStyle name="40% - Accent1 2 4" xfId="40221" xr:uid="{00000000-0005-0000-0000-00006D000000}"/>
    <cellStyle name="40% - Accent1 3" xfId="124" xr:uid="{00000000-0005-0000-0000-00006E000000}"/>
    <cellStyle name="40% - Accent1 4" xfId="125" xr:uid="{00000000-0005-0000-0000-00006F000000}"/>
    <cellStyle name="40% - Accent2 2" xfId="126" xr:uid="{00000000-0005-0000-0000-000070000000}"/>
    <cellStyle name="40% - Accent2 2 2" xfId="127" xr:uid="{00000000-0005-0000-0000-000071000000}"/>
    <cellStyle name="40% - Accent2 2 3" xfId="128" xr:uid="{00000000-0005-0000-0000-000072000000}"/>
    <cellStyle name="40% - Accent2 3" xfId="129" xr:uid="{00000000-0005-0000-0000-000073000000}"/>
    <cellStyle name="40% - Accent3 2" xfId="130" xr:uid="{00000000-0005-0000-0000-000074000000}"/>
    <cellStyle name="40% - Accent3 2 2" xfId="131" xr:uid="{00000000-0005-0000-0000-000075000000}"/>
    <cellStyle name="40% - Accent3 2 2 2" xfId="132" xr:uid="{00000000-0005-0000-0000-000076000000}"/>
    <cellStyle name="40% - Accent3 2 3" xfId="133" xr:uid="{00000000-0005-0000-0000-000077000000}"/>
    <cellStyle name="40% - Accent3 3" xfId="134" xr:uid="{00000000-0005-0000-0000-000078000000}"/>
    <cellStyle name="40% - Accent3 4" xfId="135" xr:uid="{00000000-0005-0000-0000-000079000000}"/>
    <cellStyle name="40% - Accent4 2" xfId="136" xr:uid="{00000000-0005-0000-0000-00007A000000}"/>
    <cellStyle name="40% - Accent4 2 2" xfId="137" xr:uid="{00000000-0005-0000-0000-00007B000000}"/>
    <cellStyle name="40% - Accent4 2 2 2" xfId="138" xr:uid="{00000000-0005-0000-0000-00007C000000}"/>
    <cellStyle name="40% - Accent4 2 3" xfId="139" xr:uid="{00000000-0005-0000-0000-00007D000000}"/>
    <cellStyle name="40% - Accent4 2 4" xfId="40222" xr:uid="{00000000-0005-0000-0000-00007E000000}"/>
    <cellStyle name="40% - Accent4 3" xfId="140" xr:uid="{00000000-0005-0000-0000-00007F000000}"/>
    <cellStyle name="40% - Accent4 4" xfId="141" xr:uid="{00000000-0005-0000-0000-000080000000}"/>
    <cellStyle name="40% - Accent5 2" xfId="142" xr:uid="{00000000-0005-0000-0000-000081000000}"/>
    <cellStyle name="40% - Accent5 2 2" xfId="143" xr:uid="{00000000-0005-0000-0000-000082000000}"/>
    <cellStyle name="40% - Accent5 2 3" xfId="144" xr:uid="{00000000-0005-0000-0000-000083000000}"/>
    <cellStyle name="40% - Accent5 2 4" xfId="40223" xr:uid="{00000000-0005-0000-0000-000084000000}"/>
    <cellStyle name="40% - Accent5 3" xfId="145" xr:uid="{00000000-0005-0000-0000-000085000000}"/>
    <cellStyle name="40% - Accent5 4" xfId="146" xr:uid="{00000000-0005-0000-0000-000086000000}"/>
    <cellStyle name="40% - Accent6 2" xfId="147" xr:uid="{00000000-0005-0000-0000-000087000000}"/>
    <cellStyle name="40% - Accent6 2 2" xfId="148" xr:uid="{00000000-0005-0000-0000-000088000000}"/>
    <cellStyle name="40% - Accent6 2 2 2" xfId="149" xr:uid="{00000000-0005-0000-0000-000089000000}"/>
    <cellStyle name="40% - Accent6 2 3" xfId="150" xr:uid="{00000000-0005-0000-0000-00008A000000}"/>
    <cellStyle name="40% - Accent6 2 4" xfId="40224" xr:uid="{00000000-0005-0000-0000-00008B000000}"/>
    <cellStyle name="40% - Accent6 3" xfId="151" xr:uid="{00000000-0005-0000-0000-00008C000000}"/>
    <cellStyle name="40% - Accent6 4" xfId="152" xr:uid="{00000000-0005-0000-0000-00008D000000}"/>
    <cellStyle name="60% - Accent1 2" xfId="153" xr:uid="{00000000-0005-0000-0000-00008E000000}"/>
    <cellStyle name="60% - Accent1 2 2" xfId="154" xr:uid="{00000000-0005-0000-0000-00008F000000}"/>
    <cellStyle name="60% - Accent1 2 2 2" xfId="155" xr:uid="{00000000-0005-0000-0000-000090000000}"/>
    <cellStyle name="60% - Accent1 2 3" xfId="156" xr:uid="{00000000-0005-0000-0000-000091000000}"/>
    <cellStyle name="60% - Accent1 2 4" xfId="40225" xr:uid="{00000000-0005-0000-0000-000092000000}"/>
    <cellStyle name="60% - Accent1 3" xfId="157" xr:uid="{00000000-0005-0000-0000-000093000000}"/>
    <cellStyle name="60% - Accent2 2" xfId="158" xr:uid="{00000000-0005-0000-0000-000094000000}"/>
    <cellStyle name="60% - Accent2 2 2" xfId="159" xr:uid="{00000000-0005-0000-0000-000095000000}"/>
    <cellStyle name="60% - Accent2 2 3" xfId="160" xr:uid="{00000000-0005-0000-0000-000096000000}"/>
    <cellStyle name="60% - Accent2 2 4" xfId="40226" xr:uid="{00000000-0005-0000-0000-000097000000}"/>
    <cellStyle name="60% - Accent2 3" xfId="161" xr:uid="{00000000-0005-0000-0000-000098000000}"/>
    <cellStyle name="60% - Accent3 2" xfId="162" xr:uid="{00000000-0005-0000-0000-000099000000}"/>
    <cellStyle name="60% - Accent3 2 2" xfId="163" xr:uid="{00000000-0005-0000-0000-00009A000000}"/>
    <cellStyle name="60% - Accent3 2 2 2" xfId="164" xr:uid="{00000000-0005-0000-0000-00009B000000}"/>
    <cellStyle name="60% - Accent3 2 3" xfId="165" xr:uid="{00000000-0005-0000-0000-00009C000000}"/>
    <cellStyle name="60% - Accent3 2 4" xfId="40227" xr:uid="{00000000-0005-0000-0000-00009D000000}"/>
    <cellStyle name="60% - Accent3 3" xfId="166" xr:uid="{00000000-0005-0000-0000-00009E000000}"/>
    <cellStyle name="60% - Accent4 2" xfId="167" xr:uid="{00000000-0005-0000-0000-00009F000000}"/>
    <cellStyle name="60% - Accent4 2 2" xfId="168" xr:uid="{00000000-0005-0000-0000-0000A0000000}"/>
    <cellStyle name="60% - Accent4 2 2 2" xfId="169" xr:uid="{00000000-0005-0000-0000-0000A1000000}"/>
    <cellStyle name="60% - Accent4 2 3" xfId="170" xr:uid="{00000000-0005-0000-0000-0000A2000000}"/>
    <cellStyle name="60% - Accent4 2 4" xfId="40228" xr:uid="{00000000-0005-0000-0000-0000A3000000}"/>
    <cellStyle name="60% - Accent4 3" xfId="171" xr:uid="{00000000-0005-0000-0000-0000A4000000}"/>
    <cellStyle name="60% - Accent5 2" xfId="172" xr:uid="{00000000-0005-0000-0000-0000A5000000}"/>
    <cellStyle name="60% - Accent5 2 2" xfId="173" xr:uid="{00000000-0005-0000-0000-0000A6000000}"/>
    <cellStyle name="60% - Accent5 2 3" xfId="174" xr:uid="{00000000-0005-0000-0000-0000A7000000}"/>
    <cellStyle name="60% - Accent5 2 4" xfId="40229" xr:uid="{00000000-0005-0000-0000-0000A8000000}"/>
    <cellStyle name="60% - Accent5 3" xfId="175" xr:uid="{00000000-0005-0000-0000-0000A9000000}"/>
    <cellStyle name="60% - Accent6 2" xfId="176" xr:uid="{00000000-0005-0000-0000-0000AA000000}"/>
    <cellStyle name="60% - Accent6 2 2" xfId="177" xr:uid="{00000000-0005-0000-0000-0000AB000000}"/>
    <cellStyle name="60% - Accent6 2 2 2" xfId="178" xr:uid="{00000000-0005-0000-0000-0000AC000000}"/>
    <cellStyle name="60% - Accent6 2 3" xfId="179" xr:uid="{00000000-0005-0000-0000-0000AD000000}"/>
    <cellStyle name="60% - Accent6 2 4" xfId="40230" xr:uid="{00000000-0005-0000-0000-0000AE000000}"/>
    <cellStyle name="A" xfId="180" xr:uid="{00000000-0005-0000-0000-0000AF000000}"/>
    <cellStyle name="Accent1 - 20%" xfId="181" xr:uid="{00000000-0005-0000-0000-0000B0000000}"/>
    <cellStyle name="Accent1 - 20% 2" xfId="182" xr:uid="{00000000-0005-0000-0000-0000B1000000}"/>
    <cellStyle name="Accent1 - 40%" xfId="183" xr:uid="{00000000-0005-0000-0000-0000B2000000}"/>
    <cellStyle name="Accent1 - 40% 2" xfId="184" xr:uid="{00000000-0005-0000-0000-0000B3000000}"/>
    <cellStyle name="Accent1 - 60%" xfId="185" xr:uid="{00000000-0005-0000-0000-0000B4000000}"/>
    <cellStyle name="Accent1 - 60% 2" xfId="186" xr:uid="{00000000-0005-0000-0000-0000B5000000}"/>
    <cellStyle name="Accent1 2" xfId="187" xr:uid="{00000000-0005-0000-0000-0000B6000000}"/>
    <cellStyle name="Accent1 2 2" xfId="188" xr:uid="{00000000-0005-0000-0000-0000B7000000}"/>
    <cellStyle name="Accent1 2 2 2" xfId="189" xr:uid="{00000000-0005-0000-0000-0000B8000000}"/>
    <cellStyle name="Accent1 2 2 3" xfId="190" xr:uid="{00000000-0005-0000-0000-0000B9000000}"/>
    <cellStyle name="Accent1 2 3" xfId="191" xr:uid="{00000000-0005-0000-0000-0000BA000000}"/>
    <cellStyle name="Accent1 2 4" xfId="192" xr:uid="{00000000-0005-0000-0000-0000BB000000}"/>
    <cellStyle name="Accent1 2 5" xfId="40231" xr:uid="{00000000-0005-0000-0000-0000BC000000}"/>
    <cellStyle name="Accent1 3" xfId="193" xr:uid="{00000000-0005-0000-0000-0000BD000000}"/>
    <cellStyle name="Accent1 3 2" xfId="194" xr:uid="{00000000-0005-0000-0000-0000BE000000}"/>
    <cellStyle name="Accent1 3 3" xfId="195" xr:uid="{00000000-0005-0000-0000-0000BF000000}"/>
    <cellStyle name="Accent1 4" xfId="196" xr:uid="{00000000-0005-0000-0000-0000C0000000}"/>
    <cellStyle name="Accent1 4 2" xfId="197" xr:uid="{00000000-0005-0000-0000-0000C1000000}"/>
    <cellStyle name="Accent2 - 20%" xfId="198" xr:uid="{00000000-0005-0000-0000-0000C2000000}"/>
    <cellStyle name="Accent2 - 20% 2" xfId="199" xr:uid="{00000000-0005-0000-0000-0000C3000000}"/>
    <cellStyle name="Accent2 - 40%" xfId="200" xr:uid="{00000000-0005-0000-0000-0000C4000000}"/>
    <cellStyle name="Accent2 - 60%" xfId="201" xr:uid="{00000000-0005-0000-0000-0000C5000000}"/>
    <cellStyle name="Accent2 2" xfId="202" xr:uid="{00000000-0005-0000-0000-0000C6000000}"/>
    <cellStyle name="Accent2 2 2" xfId="203" xr:uid="{00000000-0005-0000-0000-0000C7000000}"/>
    <cellStyle name="Accent2 2 2 2" xfId="204" xr:uid="{00000000-0005-0000-0000-0000C8000000}"/>
    <cellStyle name="Accent2 2 2 3" xfId="205" xr:uid="{00000000-0005-0000-0000-0000C9000000}"/>
    <cellStyle name="Accent2 2 3" xfId="206" xr:uid="{00000000-0005-0000-0000-0000CA000000}"/>
    <cellStyle name="Accent2 2 4" xfId="207" xr:uid="{00000000-0005-0000-0000-0000CB000000}"/>
    <cellStyle name="Accent2 2 5" xfId="40232" xr:uid="{00000000-0005-0000-0000-0000CC000000}"/>
    <cellStyle name="Accent2 3" xfId="208" xr:uid="{00000000-0005-0000-0000-0000CD000000}"/>
    <cellStyle name="Accent2 3 2" xfId="209" xr:uid="{00000000-0005-0000-0000-0000CE000000}"/>
    <cellStyle name="Accent2 3 3" xfId="210" xr:uid="{00000000-0005-0000-0000-0000CF000000}"/>
    <cellStyle name="Accent2 4" xfId="211" xr:uid="{00000000-0005-0000-0000-0000D0000000}"/>
    <cellStyle name="Accent2 4 2" xfId="212" xr:uid="{00000000-0005-0000-0000-0000D1000000}"/>
    <cellStyle name="Accent3 - 20%" xfId="213" xr:uid="{00000000-0005-0000-0000-0000D2000000}"/>
    <cellStyle name="Accent3 - 20% 2" xfId="214" xr:uid="{00000000-0005-0000-0000-0000D3000000}"/>
    <cellStyle name="Accent3 - 40%" xfId="215" xr:uid="{00000000-0005-0000-0000-0000D4000000}"/>
    <cellStyle name="Accent3 - 40% 2" xfId="216" xr:uid="{00000000-0005-0000-0000-0000D5000000}"/>
    <cellStyle name="Accent3 - 60%" xfId="217" xr:uid="{00000000-0005-0000-0000-0000D6000000}"/>
    <cellStyle name="Accent3 - 60% 2" xfId="218" xr:uid="{00000000-0005-0000-0000-0000D7000000}"/>
    <cellStyle name="Accent3 2" xfId="219" xr:uid="{00000000-0005-0000-0000-0000D8000000}"/>
    <cellStyle name="Accent3 2 2" xfId="220" xr:uid="{00000000-0005-0000-0000-0000D9000000}"/>
    <cellStyle name="Accent3 2 2 2" xfId="221" xr:uid="{00000000-0005-0000-0000-0000DA000000}"/>
    <cellStyle name="Accent3 2 2 3" xfId="222" xr:uid="{00000000-0005-0000-0000-0000DB000000}"/>
    <cellStyle name="Accent3 2 3" xfId="223" xr:uid="{00000000-0005-0000-0000-0000DC000000}"/>
    <cellStyle name="Accent3 2 4" xfId="224" xr:uid="{00000000-0005-0000-0000-0000DD000000}"/>
    <cellStyle name="Accent3 2 5" xfId="40233" xr:uid="{00000000-0005-0000-0000-0000DE000000}"/>
    <cellStyle name="Accent3 3" xfId="225" xr:uid="{00000000-0005-0000-0000-0000DF000000}"/>
    <cellStyle name="Accent3 3 2" xfId="226" xr:uid="{00000000-0005-0000-0000-0000E0000000}"/>
    <cellStyle name="Accent3 3 3" xfId="227" xr:uid="{00000000-0005-0000-0000-0000E1000000}"/>
    <cellStyle name="Accent3 4" xfId="228" xr:uid="{00000000-0005-0000-0000-0000E2000000}"/>
    <cellStyle name="Accent3 4 2" xfId="229" xr:uid="{00000000-0005-0000-0000-0000E3000000}"/>
    <cellStyle name="Accent4 - 20%" xfId="230" xr:uid="{00000000-0005-0000-0000-0000E4000000}"/>
    <cellStyle name="Accent4 - 20% 2" xfId="231" xr:uid="{00000000-0005-0000-0000-0000E5000000}"/>
    <cellStyle name="Accent4 - 40%" xfId="232" xr:uid="{00000000-0005-0000-0000-0000E6000000}"/>
    <cellStyle name="Accent4 - 40% 2" xfId="233" xr:uid="{00000000-0005-0000-0000-0000E7000000}"/>
    <cellStyle name="Accent4 - 60%" xfId="234" xr:uid="{00000000-0005-0000-0000-0000E8000000}"/>
    <cellStyle name="Accent4 - 60% 2" xfId="235" xr:uid="{00000000-0005-0000-0000-0000E9000000}"/>
    <cellStyle name="Accent4 2" xfId="236" xr:uid="{00000000-0005-0000-0000-0000EA000000}"/>
    <cellStyle name="Accent4 2 2" xfId="237" xr:uid="{00000000-0005-0000-0000-0000EB000000}"/>
    <cellStyle name="Accent4 2 2 2" xfId="238" xr:uid="{00000000-0005-0000-0000-0000EC000000}"/>
    <cellStyle name="Accent4 2 2 3" xfId="239" xr:uid="{00000000-0005-0000-0000-0000ED000000}"/>
    <cellStyle name="Accent4 2 3" xfId="240" xr:uid="{00000000-0005-0000-0000-0000EE000000}"/>
    <cellStyle name="Accent4 2 4" xfId="241" xr:uid="{00000000-0005-0000-0000-0000EF000000}"/>
    <cellStyle name="Accent4 3" xfId="242" xr:uid="{00000000-0005-0000-0000-0000F0000000}"/>
    <cellStyle name="Accent4 3 2" xfId="243" xr:uid="{00000000-0005-0000-0000-0000F1000000}"/>
    <cellStyle name="Accent4 3 3" xfId="244" xr:uid="{00000000-0005-0000-0000-0000F2000000}"/>
    <cellStyle name="Accent4 4" xfId="245" xr:uid="{00000000-0005-0000-0000-0000F3000000}"/>
    <cellStyle name="Accent4 4 2" xfId="246" xr:uid="{00000000-0005-0000-0000-0000F4000000}"/>
    <cellStyle name="Accent5 - 20%" xfId="247" xr:uid="{00000000-0005-0000-0000-0000F5000000}"/>
    <cellStyle name="Accent5 - 40%" xfId="248" xr:uid="{00000000-0005-0000-0000-0000F6000000}"/>
    <cellStyle name="Accent5 - 60%" xfId="249" xr:uid="{00000000-0005-0000-0000-0000F7000000}"/>
    <cellStyle name="Accent5 2" xfId="250" xr:uid="{00000000-0005-0000-0000-0000F8000000}"/>
    <cellStyle name="Accent5 2 2" xfId="251" xr:uid="{00000000-0005-0000-0000-0000F9000000}"/>
    <cellStyle name="Accent5 2 3" xfId="252" xr:uid="{00000000-0005-0000-0000-0000FA000000}"/>
    <cellStyle name="Accent5 2 4" xfId="253" xr:uid="{00000000-0005-0000-0000-0000FB000000}"/>
    <cellStyle name="Accent5 3" xfId="254" xr:uid="{00000000-0005-0000-0000-0000FC000000}"/>
    <cellStyle name="Accent5 4" xfId="255" xr:uid="{00000000-0005-0000-0000-0000FD000000}"/>
    <cellStyle name="Accent6 - 20%" xfId="256" xr:uid="{00000000-0005-0000-0000-0000FE000000}"/>
    <cellStyle name="Accent6 - 40%" xfId="257" xr:uid="{00000000-0005-0000-0000-0000FF000000}"/>
    <cellStyle name="Accent6 - 40% 2" xfId="258" xr:uid="{00000000-0005-0000-0000-000000010000}"/>
    <cellStyle name="Accent6 - 60%" xfId="259" xr:uid="{00000000-0005-0000-0000-000001010000}"/>
    <cellStyle name="Accent6 - 60% 2" xfId="260" xr:uid="{00000000-0005-0000-0000-000002010000}"/>
    <cellStyle name="Accent6 2" xfId="261" xr:uid="{00000000-0005-0000-0000-000003010000}"/>
    <cellStyle name="Accent6 2 2" xfId="262" xr:uid="{00000000-0005-0000-0000-000004010000}"/>
    <cellStyle name="Accent6 2 3" xfId="263" xr:uid="{00000000-0005-0000-0000-000005010000}"/>
    <cellStyle name="Accent6 2 4" xfId="264" xr:uid="{00000000-0005-0000-0000-000006010000}"/>
    <cellStyle name="Accent6 2 5" xfId="40234" xr:uid="{00000000-0005-0000-0000-000007010000}"/>
    <cellStyle name="Accent6 3" xfId="265" xr:uid="{00000000-0005-0000-0000-000008010000}"/>
    <cellStyle name="Accent6 3 2" xfId="266" xr:uid="{00000000-0005-0000-0000-000009010000}"/>
    <cellStyle name="Accent6 4" xfId="267" xr:uid="{00000000-0005-0000-0000-00000A010000}"/>
    <cellStyle name="AFE" xfId="268" xr:uid="{00000000-0005-0000-0000-00000B010000}"/>
    <cellStyle name="AFE 2" xfId="269" xr:uid="{00000000-0005-0000-0000-00000C010000}"/>
    <cellStyle name="Bad 2" xfId="270" xr:uid="{00000000-0005-0000-0000-00000D010000}"/>
    <cellStyle name="Bad 2 2" xfId="271" xr:uid="{00000000-0005-0000-0000-00000E010000}"/>
    <cellStyle name="Bad 2 2 2" xfId="272" xr:uid="{00000000-0005-0000-0000-00000F010000}"/>
    <cellStyle name="Bad 2 2 3" xfId="273" xr:uid="{00000000-0005-0000-0000-000010010000}"/>
    <cellStyle name="Bad 2 3" xfId="274" xr:uid="{00000000-0005-0000-0000-000011010000}"/>
    <cellStyle name="Bad 2 4" xfId="275" xr:uid="{00000000-0005-0000-0000-000012010000}"/>
    <cellStyle name="Bad 2 5" xfId="276" xr:uid="{00000000-0005-0000-0000-000013010000}"/>
    <cellStyle name="Bad 2 6" xfId="40235" xr:uid="{00000000-0005-0000-0000-000014010000}"/>
    <cellStyle name="Bad 3" xfId="277" xr:uid="{00000000-0005-0000-0000-000015010000}"/>
    <cellStyle name="Bad 3 2" xfId="278" xr:uid="{00000000-0005-0000-0000-000016010000}"/>
    <cellStyle name="Bad 3 3" xfId="279" xr:uid="{00000000-0005-0000-0000-000017010000}"/>
    <cellStyle name="Bad 4" xfId="280" xr:uid="{00000000-0005-0000-0000-000018010000}"/>
    <cellStyle name="Bad 4 2" xfId="281" xr:uid="{00000000-0005-0000-0000-000019010000}"/>
    <cellStyle name="Big Head" xfId="282" xr:uid="{00000000-0005-0000-0000-00001A010000}"/>
    <cellStyle name="Big Head 2" xfId="283" xr:uid="{00000000-0005-0000-0000-00001B010000}"/>
    <cellStyle name="Big Head 3" xfId="284" xr:uid="{00000000-0005-0000-0000-00001C010000}"/>
    <cellStyle name="Big Head 4" xfId="285" xr:uid="{00000000-0005-0000-0000-00001D010000}"/>
    <cellStyle name="Blank [$]" xfId="286" xr:uid="{00000000-0005-0000-0000-000023010000}"/>
    <cellStyle name="Blank [%]" xfId="287" xr:uid="{00000000-0005-0000-0000-000022010000}"/>
    <cellStyle name="Blank [,]" xfId="288" xr:uid="{00000000-0005-0000-0000-00001E010000}"/>
    <cellStyle name="Blank [,] 2" xfId="289" xr:uid="{00000000-0005-0000-0000-00001F010000}"/>
    <cellStyle name="Blank [,] 2 2" xfId="290" xr:uid="{00000000-0005-0000-0000-000020010000}"/>
    <cellStyle name="Blank [,] 2 3" xfId="291" xr:uid="{00000000-0005-0000-0000-000021010000}"/>
    <cellStyle name="Blank [1$]" xfId="292" xr:uid="{00000000-0005-0000-0000-000029010000}"/>
    <cellStyle name="Blank [1%]" xfId="293" xr:uid="{00000000-0005-0000-0000-000025010000}"/>
    <cellStyle name="Blank [1%] 2" xfId="294" xr:uid="{00000000-0005-0000-0000-000026010000}"/>
    <cellStyle name="Blank [1%] 2 2" xfId="295" xr:uid="{00000000-0005-0000-0000-000027010000}"/>
    <cellStyle name="Blank [1%] 2 3" xfId="296" xr:uid="{00000000-0005-0000-0000-000028010000}"/>
    <cellStyle name="Blank [1,]" xfId="297" xr:uid="{00000000-0005-0000-0000-000024010000}"/>
    <cellStyle name="Blank [2$]" xfId="298" xr:uid="{00000000-0005-0000-0000-00002F010000}"/>
    <cellStyle name="Blank [2%]" xfId="299" xr:uid="{00000000-0005-0000-0000-00002B010000}"/>
    <cellStyle name="Blank [2%] 2" xfId="300" xr:uid="{00000000-0005-0000-0000-00002C010000}"/>
    <cellStyle name="Blank [2%] 2 2" xfId="301" xr:uid="{00000000-0005-0000-0000-00002D010000}"/>
    <cellStyle name="Blank [2%] 2 3" xfId="302" xr:uid="{00000000-0005-0000-0000-00002E010000}"/>
    <cellStyle name="Blank [2,]" xfId="303" xr:uid="{00000000-0005-0000-0000-00002A010000}"/>
    <cellStyle name="Blank [3$]" xfId="304" xr:uid="{00000000-0005-0000-0000-000032010000}"/>
    <cellStyle name="Blank [3%]" xfId="305" xr:uid="{00000000-0005-0000-0000-000031010000}"/>
    <cellStyle name="Blank [3,]" xfId="306" xr:uid="{00000000-0005-0000-0000-000030010000}"/>
    <cellStyle name="Blank [D-M-Y]" xfId="307" xr:uid="{00000000-0005-0000-0000-000033010000}"/>
    <cellStyle name="Blank [K,]" xfId="308" xr:uid="{00000000-0005-0000-0000-000034010000}"/>
    <cellStyle name="Blank[,]" xfId="309" xr:uid="{00000000-0005-0000-0000-000035010000}"/>
    <cellStyle name="Blank[,] 2" xfId="310" xr:uid="{00000000-0005-0000-0000-000036010000}"/>
    <cellStyle name="Blank[,] 2 2" xfId="311" xr:uid="{00000000-0005-0000-0000-000037010000}"/>
    <cellStyle name="Blank[,] 2 3" xfId="312" xr:uid="{00000000-0005-0000-0000-000038010000}"/>
    <cellStyle name="Blank[1%]" xfId="313" xr:uid="{00000000-0005-0000-0000-000039010000}"/>
    <cellStyle name="Blank[2%]" xfId="314" xr:uid="{00000000-0005-0000-0000-00003A010000}"/>
    <cellStyle name="Blank[2%] 2" xfId="315" xr:uid="{00000000-0005-0000-0000-00003B010000}"/>
    <cellStyle name="Blank[2%] 2 2" xfId="316" xr:uid="{00000000-0005-0000-0000-00003C010000}"/>
    <cellStyle name="Blank[2%] 3" xfId="317" xr:uid="{00000000-0005-0000-0000-00003D010000}"/>
    <cellStyle name="Bold subhead" xfId="318" xr:uid="{00000000-0005-0000-0000-00003E010000}"/>
    <cellStyle name="Bold subhead 2" xfId="319" xr:uid="{00000000-0005-0000-0000-00003F010000}"/>
    <cellStyle name="Bold subhead 3" xfId="320" xr:uid="{00000000-0005-0000-0000-000040010000}"/>
    <cellStyle name="Bold/Border" xfId="321" xr:uid="{00000000-0005-0000-0000-000041010000}"/>
    <cellStyle name="Bold/Border 2" xfId="322" xr:uid="{00000000-0005-0000-0000-000042010000}"/>
    <cellStyle name="Bold/Border 2 2" xfId="323" xr:uid="{00000000-0005-0000-0000-000043010000}"/>
    <cellStyle name="Bold/Border 2 2 2" xfId="324" xr:uid="{00000000-0005-0000-0000-000044010000}"/>
    <cellStyle name="Bold/Border 2 2 2 2" xfId="325" xr:uid="{00000000-0005-0000-0000-000045010000}"/>
    <cellStyle name="Bold/Border 2 2 2 3" xfId="326" xr:uid="{00000000-0005-0000-0000-000046010000}"/>
    <cellStyle name="Bold/Border 2 2 2 4" xfId="327" xr:uid="{00000000-0005-0000-0000-000047010000}"/>
    <cellStyle name="Bold/Border 2 2 2 5" xfId="328" xr:uid="{00000000-0005-0000-0000-000048010000}"/>
    <cellStyle name="Bold/Border 2 2 2 6" xfId="329" xr:uid="{00000000-0005-0000-0000-000049010000}"/>
    <cellStyle name="Bold/Border 2 2 3" xfId="330" xr:uid="{00000000-0005-0000-0000-00004A010000}"/>
    <cellStyle name="Bold/Border 2 3" xfId="331" xr:uid="{00000000-0005-0000-0000-00004B010000}"/>
    <cellStyle name="Bold/Border 2 3 2" xfId="332" xr:uid="{00000000-0005-0000-0000-00004C010000}"/>
    <cellStyle name="Bold/Border 2 3 2 2" xfId="333" xr:uid="{00000000-0005-0000-0000-00004D010000}"/>
    <cellStyle name="Bold/Border 2 3 2 3" xfId="334" xr:uid="{00000000-0005-0000-0000-00004E010000}"/>
    <cellStyle name="Bold/Border 2 3 2 4" xfId="335" xr:uid="{00000000-0005-0000-0000-00004F010000}"/>
    <cellStyle name="Bold/Border 2 3 2 5" xfId="336" xr:uid="{00000000-0005-0000-0000-000050010000}"/>
    <cellStyle name="Bold/Border 2 3 2 6" xfId="337" xr:uid="{00000000-0005-0000-0000-000051010000}"/>
    <cellStyle name="Bold/Border 2 3 3" xfId="338" xr:uid="{00000000-0005-0000-0000-000052010000}"/>
    <cellStyle name="Bold/Border 2 3 4" xfId="339" xr:uid="{00000000-0005-0000-0000-000053010000}"/>
    <cellStyle name="Bold/Border 2 3 5" xfId="340" xr:uid="{00000000-0005-0000-0000-000054010000}"/>
    <cellStyle name="Bold/Border 2 3 6" xfId="341" xr:uid="{00000000-0005-0000-0000-000055010000}"/>
    <cellStyle name="Bold/Border 2 3 7" xfId="342" xr:uid="{00000000-0005-0000-0000-000056010000}"/>
    <cellStyle name="Bold/Border 2 4" xfId="343" xr:uid="{00000000-0005-0000-0000-000057010000}"/>
    <cellStyle name="Bold/Border 2 4 2" xfId="344" xr:uid="{00000000-0005-0000-0000-000058010000}"/>
    <cellStyle name="Bold/Border 2 4 3" xfId="345" xr:uid="{00000000-0005-0000-0000-000059010000}"/>
    <cellStyle name="Bold/Border 2 4 4" xfId="346" xr:uid="{00000000-0005-0000-0000-00005A010000}"/>
    <cellStyle name="Bold/Border 2 4 5" xfId="347" xr:uid="{00000000-0005-0000-0000-00005B010000}"/>
    <cellStyle name="Bold/Border 2 4 6" xfId="348" xr:uid="{00000000-0005-0000-0000-00005C010000}"/>
    <cellStyle name="Bold/Border 2 5" xfId="349" xr:uid="{00000000-0005-0000-0000-00005D010000}"/>
    <cellStyle name="Bold/Border 2 5 2" xfId="350" xr:uid="{00000000-0005-0000-0000-00005E010000}"/>
    <cellStyle name="Bold/Border 2 5 3" xfId="351" xr:uid="{00000000-0005-0000-0000-00005F010000}"/>
    <cellStyle name="Bold/Border 2 5 4" xfId="352" xr:uid="{00000000-0005-0000-0000-000060010000}"/>
    <cellStyle name="Bold/Border 2 5 5" xfId="353" xr:uid="{00000000-0005-0000-0000-000061010000}"/>
    <cellStyle name="Bold/Border 2 5 6" xfId="354" xr:uid="{00000000-0005-0000-0000-000062010000}"/>
    <cellStyle name="Bold/Border 2 6" xfId="355" xr:uid="{00000000-0005-0000-0000-000063010000}"/>
    <cellStyle name="Bold/Border 2 6 2" xfId="356" xr:uid="{00000000-0005-0000-0000-000064010000}"/>
    <cellStyle name="Bold/Border 2 6 3" xfId="357" xr:uid="{00000000-0005-0000-0000-000065010000}"/>
    <cellStyle name="Bold/Border 2 6 4" xfId="358" xr:uid="{00000000-0005-0000-0000-000066010000}"/>
    <cellStyle name="Bold/Border 2 6 5" xfId="359" xr:uid="{00000000-0005-0000-0000-000067010000}"/>
    <cellStyle name="Bold/Border 2 6 6" xfId="360" xr:uid="{00000000-0005-0000-0000-000068010000}"/>
    <cellStyle name="Bold/Border 2 7" xfId="361" xr:uid="{00000000-0005-0000-0000-000069010000}"/>
    <cellStyle name="Bold/Border 3" xfId="362" xr:uid="{00000000-0005-0000-0000-00006A010000}"/>
    <cellStyle name="Bold/Border 3 2" xfId="363" xr:uid="{00000000-0005-0000-0000-00006B010000}"/>
    <cellStyle name="Bold/Border 3 2 2" xfId="364" xr:uid="{00000000-0005-0000-0000-00006C010000}"/>
    <cellStyle name="Bold/Border 3 2 3" xfId="365" xr:uid="{00000000-0005-0000-0000-00006D010000}"/>
    <cellStyle name="Bold/Border 3 2 4" xfId="366" xr:uid="{00000000-0005-0000-0000-00006E010000}"/>
    <cellStyle name="Bold/Border 3 2 5" xfId="367" xr:uid="{00000000-0005-0000-0000-00006F010000}"/>
    <cellStyle name="Bold/Border 3 2 6" xfId="368" xr:uid="{00000000-0005-0000-0000-000070010000}"/>
    <cellStyle name="Bold/Border 3 3" xfId="369" xr:uid="{00000000-0005-0000-0000-000071010000}"/>
    <cellStyle name="Bold/Border 4" xfId="370" xr:uid="{00000000-0005-0000-0000-000072010000}"/>
    <cellStyle name="Bold/Border 4 2" xfId="371" xr:uid="{00000000-0005-0000-0000-000073010000}"/>
    <cellStyle name="Bold/Border 4 2 2" xfId="372" xr:uid="{00000000-0005-0000-0000-000074010000}"/>
    <cellStyle name="Bold/Border 4 2 3" xfId="373" xr:uid="{00000000-0005-0000-0000-000075010000}"/>
    <cellStyle name="Bold/Border 4 2 4" xfId="374" xr:uid="{00000000-0005-0000-0000-000076010000}"/>
    <cellStyle name="Bold/Border 4 2 5" xfId="375" xr:uid="{00000000-0005-0000-0000-000077010000}"/>
    <cellStyle name="Bold/Border 4 2 6" xfId="376" xr:uid="{00000000-0005-0000-0000-000078010000}"/>
    <cellStyle name="Bold/Border 4 3" xfId="377" xr:uid="{00000000-0005-0000-0000-000079010000}"/>
    <cellStyle name="Bold/Border 4 4" xfId="378" xr:uid="{00000000-0005-0000-0000-00007A010000}"/>
    <cellStyle name="Bold/Border 4 5" xfId="379" xr:uid="{00000000-0005-0000-0000-00007B010000}"/>
    <cellStyle name="Bold/Border 4 6" xfId="380" xr:uid="{00000000-0005-0000-0000-00007C010000}"/>
    <cellStyle name="Bold/Border 4 7" xfId="381" xr:uid="{00000000-0005-0000-0000-00007D010000}"/>
    <cellStyle name="Bold/Border 5" xfId="382" xr:uid="{00000000-0005-0000-0000-00007E010000}"/>
    <cellStyle name="Bold/Border 5 2" xfId="383" xr:uid="{00000000-0005-0000-0000-00007F010000}"/>
    <cellStyle name="Bold/Border 5 3" xfId="384" xr:uid="{00000000-0005-0000-0000-000080010000}"/>
    <cellStyle name="Bold/Border 5 4" xfId="385" xr:uid="{00000000-0005-0000-0000-000081010000}"/>
    <cellStyle name="Bold/Border 5 5" xfId="386" xr:uid="{00000000-0005-0000-0000-000082010000}"/>
    <cellStyle name="Bold/Border 5 6" xfId="387" xr:uid="{00000000-0005-0000-0000-000083010000}"/>
    <cellStyle name="Bold/Border 6" xfId="388" xr:uid="{00000000-0005-0000-0000-000084010000}"/>
    <cellStyle name="Bold/Border 6 2" xfId="389" xr:uid="{00000000-0005-0000-0000-000085010000}"/>
    <cellStyle name="Bold/Border 6 3" xfId="390" xr:uid="{00000000-0005-0000-0000-000086010000}"/>
    <cellStyle name="Bold/Border 6 4" xfId="391" xr:uid="{00000000-0005-0000-0000-000087010000}"/>
    <cellStyle name="Bold/Border 6 5" xfId="392" xr:uid="{00000000-0005-0000-0000-000088010000}"/>
    <cellStyle name="Bold/Border 6 6" xfId="393" xr:uid="{00000000-0005-0000-0000-000089010000}"/>
    <cellStyle name="Bold/Border 7" xfId="394" xr:uid="{00000000-0005-0000-0000-00008A010000}"/>
    <cellStyle name="Bold/Border 7 2" xfId="395" xr:uid="{00000000-0005-0000-0000-00008B010000}"/>
    <cellStyle name="Bold/Border 7 3" xfId="396" xr:uid="{00000000-0005-0000-0000-00008C010000}"/>
    <cellStyle name="Bold/Border 7 4" xfId="397" xr:uid="{00000000-0005-0000-0000-00008D010000}"/>
    <cellStyle name="Bold/Border 7 5" xfId="398" xr:uid="{00000000-0005-0000-0000-00008E010000}"/>
    <cellStyle name="Bold/Border 7 6" xfId="399" xr:uid="{00000000-0005-0000-0000-00008F010000}"/>
    <cellStyle name="Bold/Border 8" xfId="400" xr:uid="{00000000-0005-0000-0000-000090010000}"/>
    <cellStyle name="Bold/Border 9" xfId="401" xr:uid="{00000000-0005-0000-0000-000091010000}"/>
    <cellStyle name="Border Heavy" xfId="402" xr:uid="{00000000-0005-0000-0000-000092010000}"/>
    <cellStyle name="Border Thin" xfId="403" xr:uid="{00000000-0005-0000-0000-000093010000}"/>
    <cellStyle name="Bottom Line" xfId="404" xr:uid="{00000000-0005-0000-0000-000094010000}"/>
    <cellStyle name="Bottom Line 2" xfId="405" xr:uid="{00000000-0005-0000-0000-000095010000}"/>
    <cellStyle name="Bottom Line 2 2" xfId="406" xr:uid="{00000000-0005-0000-0000-000096010000}"/>
    <cellStyle name="Bottom Line 2 2 10" xfId="407" xr:uid="{00000000-0005-0000-0000-000097010000}"/>
    <cellStyle name="Bottom Line 2 2 10 2" xfId="408" xr:uid="{00000000-0005-0000-0000-000098010000}"/>
    <cellStyle name="Bottom Line 2 2 10 3" xfId="409" xr:uid="{00000000-0005-0000-0000-000099010000}"/>
    <cellStyle name="Bottom Line 2 2 11" xfId="410" xr:uid="{00000000-0005-0000-0000-00009A010000}"/>
    <cellStyle name="Bottom Line 2 2 11 2" xfId="411" xr:uid="{00000000-0005-0000-0000-00009B010000}"/>
    <cellStyle name="Bottom Line 2 2 11 3" xfId="412" xr:uid="{00000000-0005-0000-0000-00009C010000}"/>
    <cellStyle name="Bottom Line 2 2 12" xfId="413" xr:uid="{00000000-0005-0000-0000-00009D010000}"/>
    <cellStyle name="Bottom Line 2 2 12 2" xfId="414" xr:uid="{00000000-0005-0000-0000-00009E010000}"/>
    <cellStyle name="Bottom Line 2 2 12 3" xfId="415" xr:uid="{00000000-0005-0000-0000-00009F010000}"/>
    <cellStyle name="Bottom Line 2 2 13" xfId="416" xr:uid="{00000000-0005-0000-0000-0000A0010000}"/>
    <cellStyle name="Bottom Line 2 2 14" xfId="417" xr:uid="{00000000-0005-0000-0000-0000A1010000}"/>
    <cellStyle name="Bottom Line 2 2 2" xfId="418" xr:uid="{00000000-0005-0000-0000-0000A2010000}"/>
    <cellStyle name="Bottom Line 2 2 2 10" xfId="419" xr:uid="{00000000-0005-0000-0000-0000A3010000}"/>
    <cellStyle name="Bottom Line 2 2 2 10 2" xfId="420" xr:uid="{00000000-0005-0000-0000-0000A4010000}"/>
    <cellStyle name="Bottom Line 2 2 2 10 3" xfId="421" xr:uid="{00000000-0005-0000-0000-0000A5010000}"/>
    <cellStyle name="Bottom Line 2 2 2 11" xfId="422" xr:uid="{00000000-0005-0000-0000-0000A6010000}"/>
    <cellStyle name="Bottom Line 2 2 2 11 2" xfId="423" xr:uid="{00000000-0005-0000-0000-0000A7010000}"/>
    <cellStyle name="Bottom Line 2 2 2 11 3" xfId="424" xr:uid="{00000000-0005-0000-0000-0000A8010000}"/>
    <cellStyle name="Bottom Line 2 2 2 12" xfId="425" xr:uid="{00000000-0005-0000-0000-0000A9010000}"/>
    <cellStyle name="Bottom Line 2 2 2 13" xfId="426" xr:uid="{00000000-0005-0000-0000-0000AA010000}"/>
    <cellStyle name="Bottom Line 2 2 2 2" xfId="427" xr:uid="{00000000-0005-0000-0000-0000AB010000}"/>
    <cellStyle name="Bottom Line 2 2 2 2 2" xfId="428" xr:uid="{00000000-0005-0000-0000-0000AC010000}"/>
    <cellStyle name="Bottom Line 2 2 2 2 3" xfId="429" xr:uid="{00000000-0005-0000-0000-0000AD010000}"/>
    <cellStyle name="Bottom Line 2 2 2 3" xfId="430" xr:uid="{00000000-0005-0000-0000-0000AE010000}"/>
    <cellStyle name="Bottom Line 2 2 2 3 2" xfId="431" xr:uid="{00000000-0005-0000-0000-0000AF010000}"/>
    <cellStyle name="Bottom Line 2 2 2 3 3" xfId="432" xr:uid="{00000000-0005-0000-0000-0000B0010000}"/>
    <cellStyle name="Bottom Line 2 2 2 4" xfId="433" xr:uid="{00000000-0005-0000-0000-0000B1010000}"/>
    <cellStyle name="Bottom Line 2 2 2 4 2" xfId="434" xr:uid="{00000000-0005-0000-0000-0000B2010000}"/>
    <cellStyle name="Bottom Line 2 2 2 4 3" xfId="435" xr:uid="{00000000-0005-0000-0000-0000B3010000}"/>
    <cellStyle name="Bottom Line 2 2 2 5" xfId="436" xr:uid="{00000000-0005-0000-0000-0000B4010000}"/>
    <cellStyle name="Bottom Line 2 2 2 5 2" xfId="437" xr:uid="{00000000-0005-0000-0000-0000B5010000}"/>
    <cellStyle name="Bottom Line 2 2 2 5 3" xfId="438" xr:uid="{00000000-0005-0000-0000-0000B6010000}"/>
    <cellStyle name="Bottom Line 2 2 2 6" xfId="439" xr:uid="{00000000-0005-0000-0000-0000B7010000}"/>
    <cellStyle name="Bottom Line 2 2 2 6 2" xfId="440" xr:uid="{00000000-0005-0000-0000-0000B8010000}"/>
    <cellStyle name="Bottom Line 2 2 2 6 3" xfId="441" xr:uid="{00000000-0005-0000-0000-0000B9010000}"/>
    <cellStyle name="Bottom Line 2 2 2 7" xfId="442" xr:uid="{00000000-0005-0000-0000-0000BA010000}"/>
    <cellStyle name="Bottom Line 2 2 2 7 2" xfId="443" xr:uid="{00000000-0005-0000-0000-0000BB010000}"/>
    <cellStyle name="Bottom Line 2 2 2 7 3" xfId="444" xr:uid="{00000000-0005-0000-0000-0000BC010000}"/>
    <cellStyle name="Bottom Line 2 2 2 8" xfId="445" xr:uid="{00000000-0005-0000-0000-0000BD010000}"/>
    <cellStyle name="Bottom Line 2 2 2 8 2" xfId="446" xr:uid="{00000000-0005-0000-0000-0000BE010000}"/>
    <cellStyle name="Bottom Line 2 2 2 8 3" xfId="447" xr:uid="{00000000-0005-0000-0000-0000BF010000}"/>
    <cellStyle name="Bottom Line 2 2 2 9" xfId="448" xr:uid="{00000000-0005-0000-0000-0000C0010000}"/>
    <cellStyle name="Bottom Line 2 2 2 9 2" xfId="449" xr:uid="{00000000-0005-0000-0000-0000C1010000}"/>
    <cellStyle name="Bottom Line 2 2 2 9 3" xfId="450" xr:uid="{00000000-0005-0000-0000-0000C2010000}"/>
    <cellStyle name="Bottom Line 2 2 3" xfId="451" xr:uid="{00000000-0005-0000-0000-0000C3010000}"/>
    <cellStyle name="Bottom Line 2 2 3 2" xfId="452" xr:uid="{00000000-0005-0000-0000-0000C4010000}"/>
    <cellStyle name="Bottom Line 2 2 3 2 2" xfId="453" xr:uid="{00000000-0005-0000-0000-0000C5010000}"/>
    <cellStyle name="Bottom Line 2 2 3 3" xfId="454" xr:uid="{00000000-0005-0000-0000-0000C6010000}"/>
    <cellStyle name="Bottom Line 2 2 3 3 2" xfId="455" xr:uid="{00000000-0005-0000-0000-0000C7010000}"/>
    <cellStyle name="Bottom Line 2 2 3 4" xfId="456" xr:uid="{00000000-0005-0000-0000-0000C8010000}"/>
    <cellStyle name="Bottom Line 2 2 3 4 2" xfId="457" xr:uid="{00000000-0005-0000-0000-0000C9010000}"/>
    <cellStyle name="Bottom Line 2 2 3 5" xfId="458" xr:uid="{00000000-0005-0000-0000-0000CA010000}"/>
    <cellStyle name="Bottom Line 2 2 3 5 2" xfId="459" xr:uid="{00000000-0005-0000-0000-0000CB010000}"/>
    <cellStyle name="Bottom Line 2 2 3 6" xfId="460" xr:uid="{00000000-0005-0000-0000-0000CC010000}"/>
    <cellStyle name="Bottom Line 2 2 3 7" xfId="461" xr:uid="{00000000-0005-0000-0000-0000CD010000}"/>
    <cellStyle name="Bottom Line 2 2 3 8" xfId="462" xr:uid="{00000000-0005-0000-0000-0000CE010000}"/>
    <cellStyle name="Bottom Line 2 2 4" xfId="463" xr:uid="{00000000-0005-0000-0000-0000CF010000}"/>
    <cellStyle name="Bottom Line 2 2 4 2" xfId="464" xr:uid="{00000000-0005-0000-0000-0000D0010000}"/>
    <cellStyle name="Bottom Line 2 2 4 2 2" xfId="465" xr:uid="{00000000-0005-0000-0000-0000D1010000}"/>
    <cellStyle name="Bottom Line 2 2 4 3" xfId="466" xr:uid="{00000000-0005-0000-0000-0000D2010000}"/>
    <cellStyle name="Bottom Line 2 2 4 3 2" xfId="467" xr:uid="{00000000-0005-0000-0000-0000D3010000}"/>
    <cellStyle name="Bottom Line 2 2 4 4" xfId="468" xr:uid="{00000000-0005-0000-0000-0000D4010000}"/>
    <cellStyle name="Bottom Line 2 2 4 4 2" xfId="469" xr:uid="{00000000-0005-0000-0000-0000D5010000}"/>
    <cellStyle name="Bottom Line 2 2 4 5" xfId="470" xr:uid="{00000000-0005-0000-0000-0000D6010000}"/>
    <cellStyle name="Bottom Line 2 2 4 5 2" xfId="471" xr:uid="{00000000-0005-0000-0000-0000D7010000}"/>
    <cellStyle name="Bottom Line 2 2 4 6" xfId="472" xr:uid="{00000000-0005-0000-0000-0000D8010000}"/>
    <cellStyle name="Bottom Line 2 2 4 7" xfId="473" xr:uid="{00000000-0005-0000-0000-0000D9010000}"/>
    <cellStyle name="Bottom Line 2 2 4 8" xfId="474" xr:uid="{00000000-0005-0000-0000-0000DA010000}"/>
    <cellStyle name="Bottom Line 2 2 5" xfId="475" xr:uid="{00000000-0005-0000-0000-0000DB010000}"/>
    <cellStyle name="Bottom Line 2 2 5 2" xfId="476" xr:uid="{00000000-0005-0000-0000-0000DC010000}"/>
    <cellStyle name="Bottom Line 2 2 5 2 2" xfId="477" xr:uid="{00000000-0005-0000-0000-0000DD010000}"/>
    <cellStyle name="Bottom Line 2 2 5 3" xfId="478" xr:uid="{00000000-0005-0000-0000-0000DE010000}"/>
    <cellStyle name="Bottom Line 2 2 5 3 2" xfId="479" xr:uid="{00000000-0005-0000-0000-0000DF010000}"/>
    <cellStyle name="Bottom Line 2 2 5 4" xfId="480" xr:uid="{00000000-0005-0000-0000-0000E0010000}"/>
    <cellStyle name="Bottom Line 2 2 5 4 2" xfId="481" xr:uid="{00000000-0005-0000-0000-0000E1010000}"/>
    <cellStyle name="Bottom Line 2 2 5 5" xfId="482" xr:uid="{00000000-0005-0000-0000-0000E2010000}"/>
    <cellStyle name="Bottom Line 2 2 5 5 2" xfId="483" xr:uid="{00000000-0005-0000-0000-0000E3010000}"/>
    <cellStyle name="Bottom Line 2 2 5 6" xfId="484" xr:uid="{00000000-0005-0000-0000-0000E4010000}"/>
    <cellStyle name="Bottom Line 2 2 5 7" xfId="485" xr:uid="{00000000-0005-0000-0000-0000E5010000}"/>
    <cellStyle name="Bottom Line 2 2 5 8" xfId="486" xr:uid="{00000000-0005-0000-0000-0000E6010000}"/>
    <cellStyle name="Bottom Line 2 2 6" xfId="487" xr:uid="{00000000-0005-0000-0000-0000E7010000}"/>
    <cellStyle name="Bottom Line 2 2 6 2" xfId="488" xr:uid="{00000000-0005-0000-0000-0000E8010000}"/>
    <cellStyle name="Bottom Line 2 2 6 3" xfId="489" xr:uid="{00000000-0005-0000-0000-0000E9010000}"/>
    <cellStyle name="Bottom Line 2 2 7" xfId="490" xr:uid="{00000000-0005-0000-0000-0000EA010000}"/>
    <cellStyle name="Bottom Line 2 2 7 2" xfId="491" xr:uid="{00000000-0005-0000-0000-0000EB010000}"/>
    <cellStyle name="Bottom Line 2 2 7 3" xfId="492" xr:uid="{00000000-0005-0000-0000-0000EC010000}"/>
    <cellStyle name="Bottom Line 2 2 8" xfId="493" xr:uid="{00000000-0005-0000-0000-0000ED010000}"/>
    <cellStyle name="Bottom Line 2 2 8 2" xfId="494" xr:uid="{00000000-0005-0000-0000-0000EE010000}"/>
    <cellStyle name="Bottom Line 2 2 8 3" xfId="495" xr:uid="{00000000-0005-0000-0000-0000EF010000}"/>
    <cellStyle name="Bottom Line 2 2 9" xfId="496" xr:uid="{00000000-0005-0000-0000-0000F0010000}"/>
    <cellStyle name="Bottom Line 2 2 9 2" xfId="497" xr:uid="{00000000-0005-0000-0000-0000F1010000}"/>
    <cellStyle name="Bottom Line 2 2 9 3" xfId="498" xr:uid="{00000000-0005-0000-0000-0000F2010000}"/>
    <cellStyle name="Bottom Line 2 3" xfId="499" xr:uid="{00000000-0005-0000-0000-0000F3010000}"/>
    <cellStyle name="Bottom Line 2 3 2" xfId="500" xr:uid="{00000000-0005-0000-0000-0000F4010000}"/>
    <cellStyle name="Bottom Line 2 3 2 2" xfId="501" xr:uid="{00000000-0005-0000-0000-0000F5010000}"/>
    <cellStyle name="Bottom Line 2 3 3" xfId="502" xr:uid="{00000000-0005-0000-0000-0000F6010000}"/>
    <cellStyle name="Bottom Line 2 3 3 2" xfId="503" xr:uid="{00000000-0005-0000-0000-0000F7010000}"/>
    <cellStyle name="Bottom Line 2 3 4" xfId="504" xr:uid="{00000000-0005-0000-0000-0000F8010000}"/>
    <cellStyle name="Bottom Line 2 3 4 2" xfId="505" xr:uid="{00000000-0005-0000-0000-0000F9010000}"/>
    <cellStyle name="Bottom Line 2 3 5" xfId="506" xr:uid="{00000000-0005-0000-0000-0000FA010000}"/>
    <cellStyle name="Bottom Line 2 3 5 2" xfId="507" xr:uid="{00000000-0005-0000-0000-0000FB010000}"/>
    <cellStyle name="Bottom Line 2 3 6" xfId="508" xr:uid="{00000000-0005-0000-0000-0000FC010000}"/>
    <cellStyle name="Bottom Line 2 3 7" xfId="509" xr:uid="{00000000-0005-0000-0000-0000FD010000}"/>
    <cellStyle name="Bottom Line 2 3 8" xfId="510" xr:uid="{00000000-0005-0000-0000-0000FE010000}"/>
    <cellStyle name="Bottom Line 2 4" xfId="511" xr:uid="{00000000-0005-0000-0000-0000FF010000}"/>
    <cellStyle name="Bottom Line 2 4 2" xfId="512" xr:uid="{00000000-0005-0000-0000-000000020000}"/>
    <cellStyle name="Bottom Line 2 4 2 2" xfId="513" xr:uid="{00000000-0005-0000-0000-000001020000}"/>
    <cellStyle name="Bottom Line 2 4 3" xfId="514" xr:uid="{00000000-0005-0000-0000-000002020000}"/>
    <cellStyle name="Bottom Line 2 4 3 2" xfId="515" xr:uid="{00000000-0005-0000-0000-000003020000}"/>
    <cellStyle name="Bottom Line 2 4 4" xfId="516" xr:uid="{00000000-0005-0000-0000-000004020000}"/>
    <cellStyle name="Bottom Line 2 4 4 2" xfId="517" xr:uid="{00000000-0005-0000-0000-000005020000}"/>
    <cellStyle name="Bottom Line 2 4 5" xfId="518" xr:uid="{00000000-0005-0000-0000-000006020000}"/>
    <cellStyle name="Bottom Line 2 4 5 2" xfId="519" xr:uid="{00000000-0005-0000-0000-000007020000}"/>
    <cellStyle name="Bottom Line 2 4 6" xfId="520" xr:uid="{00000000-0005-0000-0000-000008020000}"/>
    <cellStyle name="Bottom Line 2 4 7" xfId="521" xr:uid="{00000000-0005-0000-0000-000009020000}"/>
    <cellStyle name="Bottom Line 2 4 8" xfId="522" xr:uid="{00000000-0005-0000-0000-00000A020000}"/>
    <cellStyle name="Bottom Line 2 5" xfId="523" xr:uid="{00000000-0005-0000-0000-00000B020000}"/>
    <cellStyle name="Bottom Line 2 5 2" xfId="524" xr:uid="{00000000-0005-0000-0000-00000C020000}"/>
    <cellStyle name="Bottom Line 2 5 2 2" xfId="525" xr:uid="{00000000-0005-0000-0000-00000D020000}"/>
    <cellStyle name="Bottom Line 2 5 3" xfId="526" xr:uid="{00000000-0005-0000-0000-00000E020000}"/>
    <cellStyle name="Bottom Line 2 5 3 2" xfId="527" xr:uid="{00000000-0005-0000-0000-00000F020000}"/>
    <cellStyle name="Bottom Line 2 5 4" xfId="528" xr:uid="{00000000-0005-0000-0000-000010020000}"/>
    <cellStyle name="Bottom Line 2 5 4 2" xfId="529" xr:uid="{00000000-0005-0000-0000-000011020000}"/>
    <cellStyle name="Bottom Line 2 5 5" xfId="530" xr:uid="{00000000-0005-0000-0000-000012020000}"/>
    <cellStyle name="Bottom Line 2 5 5 2" xfId="531" xr:uid="{00000000-0005-0000-0000-000013020000}"/>
    <cellStyle name="Bottom Line 2 5 6" xfId="532" xr:uid="{00000000-0005-0000-0000-000014020000}"/>
    <cellStyle name="Bottom Line 2 5 7" xfId="533" xr:uid="{00000000-0005-0000-0000-000015020000}"/>
    <cellStyle name="Bottom Line 2 5 8" xfId="534" xr:uid="{00000000-0005-0000-0000-000016020000}"/>
    <cellStyle name="Bottom Line 2 6" xfId="535" xr:uid="{00000000-0005-0000-0000-000017020000}"/>
    <cellStyle name="Bottom Line 2 6 2" xfId="536" xr:uid="{00000000-0005-0000-0000-000018020000}"/>
    <cellStyle name="Bottom Line 2 6 2 2" xfId="537" xr:uid="{00000000-0005-0000-0000-000019020000}"/>
    <cellStyle name="Bottom Line 2 6 3" xfId="538" xr:uid="{00000000-0005-0000-0000-00001A020000}"/>
    <cellStyle name="Bottom Line 2 6 3 2" xfId="539" xr:uid="{00000000-0005-0000-0000-00001B020000}"/>
    <cellStyle name="Bottom Line 2 6 4" xfId="540" xr:uid="{00000000-0005-0000-0000-00001C020000}"/>
    <cellStyle name="Bottom Line 2 6 4 2" xfId="541" xr:uid="{00000000-0005-0000-0000-00001D020000}"/>
    <cellStyle name="Bottom Line 2 6 5" xfId="542" xr:uid="{00000000-0005-0000-0000-00001E020000}"/>
    <cellStyle name="Bottom Line 2 6 5 2" xfId="543" xr:uid="{00000000-0005-0000-0000-00001F020000}"/>
    <cellStyle name="Bottom Line 2 6 6" xfId="544" xr:uid="{00000000-0005-0000-0000-000020020000}"/>
    <cellStyle name="Bottom Line 2 6 7" xfId="545" xr:uid="{00000000-0005-0000-0000-000021020000}"/>
    <cellStyle name="Bottom Line 2 6 8" xfId="546" xr:uid="{00000000-0005-0000-0000-000022020000}"/>
    <cellStyle name="Bottom Line 2 7" xfId="547" xr:uid="{00000000-0005-0000-0000-000023020000}"/>
    <cellStyle name="Bottom Line 2 8" xfId="548" xr:uid="{00000000-0005-0000-0000-000024020000}"/>
    <cellStyle name="Bottom Line 3" xfId="549" xr:uid="{00000000-0005-0000-0000-000025020000}"/>
    <cellStyle name="Bottom Line 3 10" xfId="550" xr:uid="{00000000-0005-0000-0000-000026020000}"/>
    <cellStyle name="Bottom Line 3 10 2" xfId="551" xr:uid="{00000000-0005-0000-0000-000027020000}"/>
    <cellStyle name="Bottom Line 3 10 3" xfId="552" xr:uid="{00000000-0005-0000-0000-000028020000}"/>
    <cellStyle name="Bottom Line 3 11" xfId="553" xr:uid="{00000000-0005-0000-0000-000029020000}"/>
    <cellStyle name="Bottom Line 3 11 2" xfId="554" xr:uid="{00000000-0005-0000-0000-00002A020000}"/>
    <cellStyle name="Bottom Line 3 11 3" xfId="555" xr:uid="{00000000-0005-0000-0000-00002B020000}"/>
    <cellStyle name="Bottom Line 3 12" xfId="556" xr:uid="{00000000-0005-0000-0000-00002C020000}"/>
    <cellStyle name="Bottom Line 3 12 2" xfId="557" xr:uid="{00000000-0005-0000-0000-00002D020000}"/>
    <cellStyle name="Bottom Line 3 12 3" xfId="558" xr:uid="{00000000-0005-0000-0000-00002E020000}"/>
    <cellStyle name="Bottom Line 3 13" xfId="559" xr:uid="{00000000-0005-0000-0000-00002F020000}"/>
    <cellStyle name="Bottom Line 3 14" xfId="560" xr:uid="{00000000-0005-0000-0000-000030020000}"/>
    <cellStyle name="Bottom Line 3 2" xfId="561" xr:uid="{00000000-0005-0000-0000-000031020000}"/>
    <cellStyle name="Bottom Line 3 2 10" xfId="562" xr:uid="{00000000-0005-0000-0000-000032020000}"/>
    <cellStyle name="Bottom Line 3 2 10 2" xfId="563" xr:uid="{00000000-0005-0000-0000-000033020000}"/>
    <cellStyle name="Bottom Line 3 2 10 3" xfId="564" xr:uid="{00000000-0005-0000-0000-000034020000}"/>
    <cellStyle name="Bottom Line 3 2 11" xfId="565" xr:uid="{00000000-0005-0000-0000-000035020000}"/>
    <cellStyle name="Bottom Line 3 2 11 2" xfId="566" xr:uid="{00000000-0005-0000-0000-000036020000}"/>
    <cellStyle name="Bottom Line 3 2 11 3" xfId="567" xr:uid="{00000000-0005-0000-0000-000037020000}"/>
    <cellStyle name="Bottom Line 3 2 12" xfId="568" xr:uid="{00000000-0005-0000-0000-000038020000}"/>
    <cellStyle name="Bottom Line 3 2 13" xfId="569" xr:uid="{00000000-0005-0000-0000-000039020000}"/>
    <cellStyle name="Bottom Line 3 2 2" xfId="570" xr:uid="{00000000-0005-0000-0000-00003A020000}"/>
    <cellStyle name="Bottom Line 3 2 2 2" xfId="571" xr:uid="{00000000-0005-0000-0000-00003B020000}"/>
    <cellStyle name="Bottom Line 3 2 2 3" xfId="572" xr:uid="{00000000-0005-0000-0000-00003C020000}"/>
    <cellStyle name="Bottom Line 3 2 3" xfId="573" xr:uid="{00000000-0005-0000-0000-00003D020000}"/>
    <cellStyle name="Bottom Line 3 2 3 2" xfId="574" xr:uid="{00000000-0005-0000-0000-00003E020000}"/>
    <cellStyle name="Bottom Line 3 2 3 3" xfId="575" xr:uid="{00000000-0005-0000-0000-00003F020000}"/>
    <cellStyle name="Bottom Line 3 2 4" xfId="576" xr:uid="{00000000-0005-0000-0000-000040020000}"/>
    <cellStyle name="Bottom Line 3 2 4 2" xfId="577" xr:uid="{00000000-0005-0000-0000-000041020000}"/>
    <cellStyle name="Bottom Line 3 2 4 3" xfId="578" xr:uid="{00000000-0005-0000-0000-000042020000}"/>
    <cellStyle name="Bottom Line 3 2 5" xfId="579" xr:uid="{00000000-0005-0000-0000-000043020000}"/>
    <cellStyle name="Bottom Line 3 2 5 2" xfId="580" xr:uid="{00000000-0005-0000-0000-000044020000}"/>
    <cellStyle name="Bottom Line 3 2 5 3" xfId="581" xr:uid="{00000000-0005-0000-0000-000045020000}"/>
    <cellStyle name="Bottom Line 3 2 6" xfId="582" xr:uid="{00000000-0005-0000-0000-000046020000}"/>
    <cellStyle name="Bottom Line 3 2 6 2" xfId="583" xr:uid="{00000000-0005-0000-0000-000047020000}"/>
    <cellStyle name="Bottom Line 3 2 6 3" xfId="584" xr:uid="{00000000-0005-0000-0000-000048020000}"/>
    <cellStyle name="Bottom Line 3 2 7" xfId="585" xr:uid="{00000000-0005-0000-0000-000049020000}"/>
    <cellStyle name="Bottom Line 3 2 7 2" xfId="586" xr:uid="{00000000-0005-0000-0000-00004A020000}"/>
    <cellStyle name="Bottom Line 3 2 7 3" xfId="587" xr:uid="{00000000-0005-0000-0000-00004B020000}"/>
    <cellStyle name="Bottom Line 3 2 8" xfId="588" xr:uid="{00000000-0005-0000-0000-00004C020000}"/>
    <cellStyle name="Bottom Line 3 2 8 2" xfId="589" xr:uid="{00000000-0005-0000-0000-00004D020000}"/>
    <cellStyle name="Bottom Line 3 2 8 3" xfId="590" xr:uid="{00000000-0005-0000-0000-00004E020000}"/>
    <cellStyle name="Bottom Line 3 2 9" xfId="591" xr:uid="{00000000-0005-0000-0000-00004F020000}"/>
    <cellStyle name="Bottom Line 3 2 9 2" xfId="592" xr:uid="{00000000-0005-0000-0000-000050020000}"/>
    <cellStyle name="Bottom Line 3 2 9 3" xfId="593" xr:uid="{00000000-0005-0000-0000-000051020000}"/>
    <cellStyle name="Bottom Line 3 3" xfId="594" xr:uid="{00000000-0005-0000-0000-000052020000}"/>
    <cellStyle name="Bottom Line 3 3 2" xfId="595" xr:uid="{00000000-0005-0000-0000-000053020000}"/>
    <cellStyle name="Bottom Line 3 3 2 2" xfId="596" xr:uid="{00000000-0005-0000-0000-000054020000}"/>
    <cellStyle name="Bottom Line 3 3 3" xfId="597" xr:uid="{00000000-0005-0000-0000-000055020000}"/>
    <cellStyle name="Bottom Line 3 3 3 2" xfId="598" xr:uid="{00000000-0005-0000-0000-000056020000}"/>
    <cellStyle name="Bottom Line 3 3 4" xfId="599" xr:uid="{00000000-0005-0000-0000-000057020000}"/>
    <cellStyle name="Bottom Line 3 3 4 2" xfId="600" xr:uid="{00000000-0005-0000-0000-000058020000}"/>
    <cellStyle name="Bottom Line 3 3 5" xfId="601" xr:uid="{00000000-0005-0000-0000-000059020000}"/>
    <cellStyle name="Bottom Line 3 3 5 2" xfId="602" xr:uid="{00000000-0005-0000-0000-00005A020000}"/>
    <cellStyle name="Bottom Line 3 3 6" xfId="603" xr:uid="{00000000-0005-0000-0000-00005B020000}"/>
    <cellStyle name="Bottom Line 3 3 7" xfId="604" xr:uid="{00000000-0005-0000-0000-00005C020000}"/>
    <cellStyle name="Bottom Line 3 3 8" xfId="605" xr:uid="{00000000-0005-0000-0000-00005D020000}"/>
    <cellStyle name="Bottom Line 3 4" xfId="606" xr:uid="{00000000-0005-0000-0000-00005E020000}"/>
    <cellStyle name="Bottom Line 3 4 2" xfId="607" xr:uid="{00000000-0005-0000-0000-00005F020000}"/>
    <cellStyle name="Bottom Line 3 4 2 2" xfId="608" xr:uid="{00000000-0005-0000-0000-000060020000}"/>
    <cellStyle name="Bottom Line 3 4 3" xfId="609" xr:uid="{00000000-0005-0000-0000-000061020000}"/>
    <cellStyle name="Bottom Line 3 4 3 2" xfId="610" xr:uid="{00000000-0005-0000-0000-000062020000}"/>
    <cellStyle name="Bottom Line 3 4 4" xfId="611" xr:uid="{00000000-0005-0000-0000-000063020000}"/>
    <cellStyle name="Bottom Line 3 4 4 2" xfId="612" xr:uid="{00000000-0005-0000-0000-000064020000}"/>
    <cellStyle name="Bottom Line 3 4 5" xfId="613" xr:uid="{00000000-0005-0000-0000-000065020000}"/>
    <cellStyle name="Bottom Line 3 4 5 2" xfId="614" xr:uid="{00000000-0005-0000-0000-000066020000}"/>
    <cellStyle name="Bottom Line 3 4 6" xfId="615" xr:uid="{00000000-0005-0000-0000-000067020000}"/>
    <cellStyle name="Bottom Line 3 4 7" xfId="616" xr:uid="{00000000-0005-0000-0000-000068020000}"/>
    <cellStyle name="Bottom Line 3 4 8" xfId="617" xr:uid="{00000000-0005-0000-0000-000069020000}"/>
    <cellStyle name="Bottom Line 3 5" xfId="618" xr:uid="{00000000-0005-0000-0000-00006A020000}"/>
    <cellStyle name="Bottom Line 3 5 2" xfId="619" xr:uid="{00000000-0005-0000-0000-00006B020000}"/>
    <cellStyle name="Bottom Line 3 5 2 2" xfId="620" xr:uid="{00000000-0005-0000-0000-00006C020000}"/>
    <cellStyle name="Bottom Line 3 5 3" xfId="621" xr:uid="{00000000-0005-0000-0000-00006D020000}"/>
    <cellStyle name="Bottom Line 3 5 3 2" xfId="622" xr:uid="{00000000-0005-0000-0000-00006E020000}"/>
    <cellStyle name="Bottom Line 3 5 4" xfId="623" xr:uid="{00000000-0005-0000-0000-00006F020000}"/>
    <cellStyle name="Bottom Line 3 5 4 2" xfId="624" xr:uid="{00000000-0005-0000-0000-000070020000}"/>
    <cellStyle name="Bottom Line 3 5 5" xfId="625" xr:uid="{00000000-0005-0000-0000-000071020000}"/>
    <cellStyle name="Bottom Line 3 5 5 2" xfId="626" xr:uid="{00000000-0005-0000-0000-000072020000}"/>
    <cellStyle name="Bottom Line 3 5 6" xfId="627" xr:uid="{00000000-0005-0000-0000-000073020000}"/>
    <cellStyle name="Bottom Line 3 5 7" xfId="628" xr:uid="{00000000-0005-0000-0000-000074020000}"/>
    <cellStyle name="Bottom Line 3 5 8" xfId="629" xr:uid="{00000000-0005-0000-0000-000075020000}"/>
    <cellStyle name="Bottom Line 3 6" xfId="630" xr:uid="{00000000-0005-0000-0000-000076020000}"/>
    <cellStyle name="Bottom Line 3 6 2" xfId="631" xr:uid="{00000000-0005-0000-0000-000077020000}"/>
    <cellStyle name="Bottom Line 3 6 2 2" xfId="632" xr:uid="{00000000-0005-0000-0000-000078020000}"/>
    <cellStyle name="Bottom Line 3 6 3" xfId="633" xr:uid="{00000000-0005-0000-0000-000079020000}"/>
    <cellStyle name="Bottom Line 3 6 3 2" xfId="634" xr:uid="{00000000-0005-0000-0000-00007A020000}"/>
    <cellStyle name="Bottom Line 3 6 4" xfId="635" xr:uid="{00000000-0005-0000-0000-00007B020000}"/>
    <cellStyle name="Bottom Line 3 6 4 2" xfId="636" xr:uid="{00000000-0005-0000-0000-00007C020000}"/>
    <cellStyle name="Bottom Line 3 6 5" xfId="637" xr:uid="{00000000-0005-0000-0000-00007D020000}"/>
    <cellStyle name="Bottom Line 3 6 5 2" xfId="638" xr:uid="{00000000-0005-0000-0000-00007E020000}"/>
    <cellStyle name="Bottom Line 3 6 6" xfId="639" xr:uid="{00000000-0005-0000-0000-00007F020000}"/>
    <cellStyle name="Bottom Line 3 6 7" xfId="640" xr:uid="{00000000-0005-0000-0000-000080020000}"/>
    <cellStyle name="Bottom Line 3 6 8" xfId="641" xr:uid="{00000000-0005-0000-0000-000081020000}"/>
    <cellStyle name="Bottom Line 3 7" xfId="642" xr:uid="{00000000-0005-0000-0000-000082020000}"/>
    <cellStyle name="Bottom Line 3 7 2" xfId="643" xr:uid="{00000000-0005-0000-0000-000083020000}"/>
    <cellStyle name="Bottom Line 3 7 2 2" xfId="644" xr:uid="{00000000-0005-0000-0000-000084020000}"/>
    <cellStyle name="Bottom Line 3 7 3" xfId="645" xr:uid="{00000000-0005-0000-0000-000085020000}"/>
    <cellStyle name="Bottom Line 3 7 3 2" xfId="646" xr:uid="{00000000-0005-0000-0000-000086020000}"/>
    <cellStyle name="Bottom Line 3 7 4" xfId="647" xr:uid="{00000000-0005-0000-0000-000087020000}"/>
    <cellStyle name="Bottom Line 3 7 4 2" xfId="648" xr:uid="{00000000-0005-0000-0000-000088020000}"/>
    <cellStyle name="Bottom Line 3 7 5" xfId="649" xr:uid="{00000000-0005-0000-0000-000089020000}"/>
    <cellStyle name="Bottom Line 3 7 5 2" xfId="650" xr:uid="{00000000-0005-0000-0000-00008A020000}"/>
    <cellStyle name="Bottom Line 3 7 6" xfId="651" xr:uid="{00000000-0005-0000-0000-00008B020000}"/>
    <cellStyle name="Bottom Line 3 7 7" xfId="652" xr:uid="{00000000-0005-0000-0000-00008C020000}"/>
    <cellStyle name="Bottom Line 3 7 8" xfId="653" xr:uid="{00000000-0005-0000-0000-00008D020000}"/>
    <cellStyle name="Bottom Line 3 8" xfId="654" xr:uid="{00000000-0005-0000-0000-00008E020000}"/>
    <cellStyle name="Bottom Line 3 8 2" xfId="655" xr:uid="{00000000-0005-0000-0000-00008F020000}"/>
    <cellStyle name="Bottom Line 3 8 3" xfId="656" xr:uid="{00000000-0005-0000-0000-000090020000}"/>
    <cellStyle name="Bottom Line 3 9" xfId="657" xr:uid="{00000000-0005-0000-0000-000091020000}"/>
    <cellStyle name="Bottom Line 3 9 2" xfId="658" xr:uid="{00000000-0005-0000-0000-000092020000}"/>
    <cellStyle name="Bottom Line 3 9 3" xfId="659" xr:uid="{00000000-0005-0000-0000-000093020000}"/>
    <cellStyle name="Bottom Line 4" xfId="660" xr:uid="{00000000-0005-0000-0000-000094020000}"/>
    <cellStyle name="Bottom Line 4 2" xfId="661" xr:uid="{00000000-0005-0000-0000-000095020000}"/>
    <cellStyle name="Bottom Line 4 2 2" xfId="662" xr:uid="{00000000-0005-0000-0000-000096020000}"/>
    <cellStyle name="Bottom Line 4 3" xfId="663" xr:uid="{00000000-0005-0000-0000-000097020000}"/>
    <cellStyle name="Bottom Line 4 3 2" xfId="664" xr:uid="{00000000-0005-0000-0000-000098020000}"/>
    <cellStyle name="Bottom Line 4 4" xfId="665" xr:uid="{00000000-0005-0000-0000-000099020000}"/>
    <cellStyle name="Bottom Line 4 4 2" xfId="666" xr:uid="{00000000-0005-0000-0000-00009A020000}"/>
    <cellStyle name="Bottom Line 4 5" xfId="667" xr:uid="{00000000-0005-0000-0000-00009B020000}"/>
    <cellStyle name="Bottom Line 4 5 2" xfId="668" xr:uid="{00000000-0005-0000-0000-00009C020000}"/>
    <cellStyle name="Bottom Line 4 6" xfId="669" xr:uid="{00000000-0005-0000-0000-00009D020000}"/>
    <cellStyle name="Bottom Line 4 7" xfId="670" xr:uid="{00000000-0005-0000-0000-00009E020000}"/>
    <cellStyle name="Bottom Line 4 8" xfId="671" xr:uid="{00000000-0005-0000-0000-00009F020000}"/>
    <cellStyle name="Bottom Line 5" xfId="672" xr:uid="{00000000-0005-0000-0000-0000A0020000}"/>
    <cellStyle name="Bottom Line 6" xfId="673" xr:uid="{00000000-0005-0000-0000-0000A1020000}"/>
    <cellStyle name="Bottom Line 7" xfId="674" xr:uid="{00000000-0005-0000-0000-0000A2020000}"/>
    <cellStyle name="Box" xfId="675" xr:uid="{00000000-0005-0000-0000-0000A3020000}"/>
    <cellStyle name="Box 10" xfId="676" xr:uid="{00000000-0005-0000-0000-0000A4020000}"/>
    <cellStyle name="Box 10 2" xfId="677" xr:uid="{00000000-0005-0000-0000-0000A5020000}"/>
    <cellStyle name="Box 11" xfId="678" xr:uid="{00000000-0005-0000-0000-0000A6020000}"/>
    <cellStyle name="Box 11 2" xfId="679" xr:uid="{00000000-0005-0000-0000-0000A7020000}"/>
    <cellStyle name="Box 12" xfId="680" xr:uid="{00000000-0005-0000-0000-0000A8020000}"/>
    <cellStyle name="Box 12 2" xfId="681" xr:uid="{00000000-0005-0000-0000-0000A9020000}"/>
    <cellStyle name="Box 13" xfId="682" xr:uid="{00000000-0005-0000-0000-0000AA020000}"/>
    <cellStyle name="Box 13 2" xfId="683" xr:uid="{00000000-0005-0000-0000-0000AB020000}"/>
    <cellStyle name="Box 14" xfId="684" xr:uid="{00000000-0005-0000-0000-0000AC020000}"/>
    <cellStyle name="Box 14 2" xfId="685" xr:uid="{00000000-0005-0000-0000-0000AD020000}"/>
    <cellStyle name="Box 15" xfId="686" xr:uid="{00000000-0005-0000-0000-0000AE020000}"/>
    <cellStyle name="Box 2" xfId="687" xr:uid="{00000000-0005-0000-0000-0000AF020000}"/>
    <cellStyle name="Box 2 10" xfId="688" xr:uid="{00000000-0005-0000-0000-0000B0020000}"/>
    <cellStyle name="Box 2 10 2" xfId="689" xr:uid="{00000000-0005-0000-0000-0000B1020000}"/>
    <cellStyle name="Box 2 11" xfId="690" xr:uid="{00000000-0005-0000-0000-0000B2020000}"/>
    <cellStyle name="Box 2 11 2" xfId="691" xr:uid="{00000000-0005-0000-0000-0000B3020000}"/>
    <cellStyle name="Box 2 12" xfId="692" xr:uid="{00000000-0005-0000-0000-0000B4020000}"/>
    <cellStyle name="Box 2 2" xfId="693" xr:uid="{00000000-0005-0000-0000-0000B5020000}"/>
    <cellStyle name="Box 2 2 10" xfId="694" xr:uid="{00000000-0005-0000-0000-0000B6020000}"/>
    <cellStyle name="Box 2 2 10 2" xfId="695" xr:uid="{00000000-0005-0000-0000-0000B7020000}"/>
    <cellStyle name="Box 2 2 11" xfId="696" xr:uid="{00000000-0005-0000-0000-0000B8020000}"/>
    <cellStyle name="Box 2 2 12" xfId="697" xr:uid="{00000000-0005-0000-0000-0000B9020000}"/>
    <cellStyle name="Box 2 2 2" xfId="698" xr:uid="{00000000-0005-0000-0000-0000BA020000}"/>
    <cellStyle name="Box 2 2 2 10" xfId="699" xr:uid="{00000000-0005-0000-0000-0000BB020000}"/>
    <cellStyle name="Box 2 2 2 10 2" xfId="700" xr:uid="{00000000-0005-0000-0000-0000BC020000}"/>
    <cellStyle name="Box 2 2 2 11" xfId="701" xr:uid="{00000000-0005-0000-0000-0000BD020000}"/>
    <cellStyle name="Box 2 2 2 11 2" xfId="702" xr:uid="{00000000-0005-0000-0000-0000BE020000}"/>
    <cellStyle name="Box 2 2 2 12" xfId="703" xr:uid="{00000000-0005-0000-0000-0000BF020000}"/>
    <cellStyle name="Box 2 2 2 13" xfId="704" xr:uid="{00000000-0005-0000-0000-0000C0020000}"/>
    <cellStyle name="Box 2 2 2 2" xfId="705" xr:uid="{00000000-0005-0000-0000-0000C1020000}"/>
    <cellStyle name="Box 2 2 2 2 2" xfId="706" xr:uid="{00000000-0005-0000-0000-0000C2020000}"/>
    <cellStyle name="Box 2 2 2 2 3" xfId="707" xr:uid="{00000000-0005-0000-0000-0000C3020000}"/>
    <cellStyle name="Box 2 2 2 3" xfId="708" xr:uid="{00000000-0005-0000-0000-0000C4020000}"/>
    <cellStyle name="Box 2 2 2 3 2" xfId="709" xr:uid="{00000000-0005-0000-0000-0000C5020000}"/>
    <cellStyle name="Box 2 2 2 4" xfId="710" xr:uid="{00000000-0005-0000-0000-0000C6020000}"/>
    <cellStyle name="Box 2 2 2 4 2" xfId="711" xr:uid="{00000000-0005-0000-0000-0000C7020000}"/>
    <cellStyle name="Box 2 2 2 5" xfId="712" xr:uid="{00000000-0005-0000-0000-0000C8020000}"/>
    <cellStyle name="Box 2 2 2 5 2" xfId="713" xr:uid="{00000000-0005-0000-0000-0000C9020000}"/>
    <cellStyle name="Box 2 2 2 6" xfId="714" xr:uid="{00000000-0005-0000-0000-0000CA020000}"/>
    <cellStyle name="Box 2 2 2 6 2" xfId="715" xr:uid="{00000000-0005-0000-0000-0000CB020000}"/>
    <cellStyle name="Box 2 2 2 7" xfId="716" xr:uid="{00000000-0005-0000-0000-0000CC020000}"/>
    <cellStyle name="Box 2 2 2 7 2" xfId="717" xr:uid="{00000000-0005-0000-0000-0000CD020000}"/>
    <cellStyle name="Box 2 2 2 8" xfId="718" xr:uid="{00000000-0005-0000-0000-0000CE020000}"/>
    <cellStyle name="Box 2 2 2 8 2" xfId="719" xr:uid="{00000000-0005-0000-0000-0000CF020000}"/>
    <cellStyle name="Box 2 2 2 9" xfId="720" xr:uid="{00000000-0005-0000-0000-0000D0020000}"/>
    <cellStyle name="Box 2 2 2 9 2" xfId="721" xr:uid="{00000000-0005-0000-0000-0000D1020000}"/>
    <cellStyle name="Box 2 2 3" xfId="722" xr:uid="{00000000-0005-0000-0000-0000D2020000}"/>
    <cellStyle name="Box 2 2 3 2" xfId="723" xr:uid="{00000000-0005-0000-0000-0000D3020000}"/>
    <cellStyle name="Box 2 2 3 3" xfId="724" xr:uid="{00000000-0005-0000-0000-0000D4020000}"/>
    <cellStyle name="Box 2 2 4" xfId="725" xr:uid="{00000000-0005-0000-0000-0000D5020000}"/>
    <cellStyle name="Box 2 2 4 2" xfId="726" xr:uid="{00000000-0005-0000-0000-0000D6020000}"/>
    <cellStyle name="Box 2 2 5" xfId="727" xr:uid="{00000000-0005-0000-0000-0000D7020000}"/>
    <cellStyle name="Box 2 2 5 2" xfId="728" xr:uid="{00000000-0005-0000-0000-0000D8020000}"/>
    <cellStyle name="Box 2 2 6" xfId="729" xr:uid="{00000000-0005-0000-0000-0000D9020000}"/>
    <cellStyle name="Box 2 2 6 2" xfId="730" xr:uid="{00000000-0005-0000-0000-0000DA020000}"/>
    <cellStyle name="Box 2 2 7" xfId="731" xr:uid="{00000000-0005-0000-0000-0000DB020000}"/>
    <cellStyle name="Box 2 2 7 2" xfId="732" xr:uid="{00000000-0005-0000-0000-0000DC020000}"/>
    <cellStyle name="Box 2 2 8" xfId="733" xr:uid="{00000000-0005-0000-0000-0000DD020000}"/>
    <cellStyle name="Box 2 2 8 2" xfId="734" xr:uid="{00000000-0005-0000-0000-0000DE020000}"/>
    <cellStyle name="Box 2 2 9" xfId="735" xr:uid="{00000000-0005-0000-0000-0000DF020000}"/>
    <cellStyle name="Box 2 2 9 2" xfId="736" xr:uid="{00000000-0005-0000-0000-0000E0020000}"/>
    <cellStyle name="Box 2 3" xfId="737" xr:uid="{00000000-0005-0000-0000-0000E1020000}"/>
    <cellStyle name="Box 2 3 2" xfId="738" xr:uid="{00000000-0005-0000-0000-0000E2020000}"/>
    <cellStyle name="Box 2 3 2 2" xfId="739" xr:uid="{00000000-0005-0000-0000-0000E3020000}"/>
    <cellStyle name="Box 2 3 3" xfId="740" xr:uid="{00000000-0005-0000-0000-0000E4020000}"/>
    <cellStyle name="Box 2 3 3 2" xfId="741" xr:uid="{00000000-0005-0000-0000-0000E5020000}"/>
    <cellStyle name="Box 2 3 4" xfId="742" xr:uid="{00000000-0005-0000-0000-0000E6020000}"/>
    <cellStyle name="Box 2 4" xfId="743" xr:uid="{00000000-0005-0000-0000-0000E7020000}"/>
    <cellStyle name="Box 2 4 2" xfId="744" xr:uid="{00000000-0005-0000-0000-0000E8020000}"/>
    <cellStyle name="Box 2 4 2 2" xfId="745" xr:uid="{00000000-0005-0000-0000-0000E9020000}"/>
    <cellStyle name="Box 2 4 3" xfId="746" xr:uid="{00000000-0005-0000-0000-0000EA020000}"/>
    <cellStyle name="Box 2 4 3 2" xfId="747" xr:uid="{00000000-0005-0000-0000-0000EB020000}"/>
    <cellStyle name="Box 2 4 4" xfId="748" xr:uid="{00000000-0005-0000-0000-0000EC020000}"/>
    <cellStyle name="Box 2 5" xfId="749" xr:uid="{00000000-0005-0000-0000-0000ED020000}"/>
    <cellStyle name="Box 2 5 2" xfId="750" xr:uid="{00000000-0005-0000-0000-0000EE020000}"/>
    <cellStyle name="Box 2 6" xfId="751" xr:uid="{00000000-0005-0000-0000-0000EF020000}"/>
    <cellStyle name="Box 2 6 2" xfId="752" xr:uid="{00000000-0005-0000-0000-0000F0020000}"/>
    <cellStyle name="Box 2 7" xfId="753" xr:uid="{00000000-0005-0000-0000-0000F1020000}"/>
    <cellStyle name="Box 2 7 2" xfId="754" xr:uid="{00000000-0005-0000-0000-0000F2020000}"/>
    <cellStyle name="Box 2 8" xfId="755" xr:uid="{00000000-0005-0000-0000-0000F3020000}"/>
    <cellStyle name="Box 2 8 2" xfId="756" xr:uid="{00000000-0005-0000-0000-0000F4020000}"/>
    <cellStyle name="Box 2 9" xfId="757" xr:uid="{00000000-0005-0000-0000-0000F5020000}"/>
    <cellStyle name="Box 2 9 2" xfId="758" xr:uid="{00000000-0005-0000-0000-0000F6020000}"/>
    <cellStyle name="Box 3" xfId="759" xr:uid="{00000000-0005-0000-0000-0000F7020000}"/>
    <cellStyle name="Box 3 10" xfId="760" xr:uid="{00000000-0005-0000-0000-0000F8020000}"/>
    <cellStyle name="Box 3 10 2" xfId="761" xr:uid="{00000000-0005-0000-0000-0000F9020000}"/>
    <cellStyle name="Box 3 11" xfId="762" xr:uid="{00000000-0005-0000-0000-0000FA020000}"/>
    <cellStyle name="Box 3 12" xfId="763" xr:uid="{00000000-0005-0000-0000-0000FB020000}"/>
    <cellStyle name="Box 3 2" xfId="764" xr:uid="{00000000-0005-0000-0000-0000FC020000}"/>
    <cellStyle name="Box 3 2 10" xfId="765" xr:uid="{00000000-0005-0000-0000-0000FD020000}"/>
    <cellStyle name="Box 3 2 10 2" xfId="766" xr:uid="{00000000-0005-0000-0000-0000FE020000}"/>
    <cellStyle name="Box 3 2 11" xfId="767" xr:uid="{00000000-0005-0000-0000-0000FF020000}"/>
    <cellStyle name="Box 3 2 11 2" xfId="768" xr:uid="{00000000-0005-0000-0000-000000030000}"/>
    <cellStyle name="Box 3 2 12" xfId="769" xr:uid="{00000000-0005-0000-0000-000001030000}"/>
    <cellStyle name="Box 3 2 13" xfId="770" xr:uid="{00000000-0005-0000-0000-000002030000}"/>
    <cellStyle name="Box 3 2 2" xfId="771" xr:uid="{00000000-0005-0000-0000-000003030000}"/>
    <cellStyle name="Box 3 2 2 2" xfId="772" xr:uid="{00000000-0005-0000-0000-000004030000}"/>
    <cellStyle name="Box 3 2 2 3" xfId="773" xr:uid="{00000000-0005-0000-0000-000005030000}"/>
    <cellStyle name="Box 3 2 3" xfId="774" xr:uid="{00000000-0005-0000-0000-000006030000}"/>
    <cellStyle name="Box 3 2 3 2" xfId="775" xr:uid="{00000000-0005-0000-0000-000007030000}"/>
    <cellStyle name="Box 3 2 4" xfId="776" xr:uid="{00000000-0005-0000-0000-000008030000}"/>
    <cellStyle name="Box 3 2 4 2" xfId="777" xr:uid="{00000000-0005-0000-0000-000009030000}"/>
    <cellStyle name="Box 3 2 5" xfId="778" xr:uid="{00000000-0005-0000-0000-00000A030000}"/>
    <cellStyle name="Box 3 2 5 2" xfId="779" xr:uid="{00000000-0005-0000-0000-00000B030000}"/>
    <cellStyle name="Box 3 2 6" xfId="780" xr:uid="{00000000-0005-0000-0000-00000C030000}"/>
    <cellStyle name="Box 3 2 6 2" xfId="781" xr:uid="{00000000-0005-0000-0000-00000D030000}"/>
    <cellStyle name="Box 3 2 7" xfId="782" xr:uid="{00000000-0005-0000-0000-00000E030000}"/>
    <cellStyle name="Box 3 2 7 2" xfId="783" xr:uid="{00000000-0005-0000-0000-00000F030000}"/>
    <cellStyle name="Box 3 2 8" xfId="784" xr:uid="{00000000-0005-0000-0000-000010030000}"/>
    <cellStyle name="Box 3 2 8 2" xfId="785" xr:uid="{00000000-0005-0000-0000-000011030000}"/>
    <cellStyle name="Box 3 2 9" xfId="786" xr:uid="{00000000-0005-0000-0000-000012030000}"/>
    <cellStyle name="Box 3 2 9 2" xfId="787" xr:uid="{00000000-0005-0000-0000-000013030000}"/>
    <cellStyle name="Box 3 3" xfId="788" xr:uid="{00000000-0005-0000-0000-000014030000}"/>
    <cellStyle name="Box 3 3 2" xfId="789" xr:uid="{00000000-0005-0000-0000-000015030000}"/>
    <cellStyle name="Box 3 3 3" xfId="790" xr:uid="{00000000-0005-0000-0000-000016030000}"/>
    <cellStyle name="Box 3 4" xfId="791" xr:uid="{00000000-0005-0000-0000-000017030000}"/>
    <cellStyle name="Box 3 4 2" xfId="792" xr:uid="{00000000-0005-0000-0000-000018030000}"/>
    <cellStyle name="Box 3 5" xfId="793" xr:uid="{00000000-0005-0000-0000-000019030000}"/>
    <cellStyle name="Box 3 5 2" xfId="794" xr:uid="{00000000-0005-0000-0000-00001A030000}"/>
    <cellStyle name="Box 3 6" xfId="795" xr:uid="{00000000-0005-0000-0000-00001B030000}"/>
    <cellStyle name="Box 3 6 2" xfId="796" xr:uid="{00000000-0005-0000-0000-00001C030000}"/>
    <cellStyle name="Box 3 7" xfId="797" xr:uid="{00000000-0005-0000-0000-00001D030000}"/>
    <cellStyle name="Box 3 7 2" xfId="798" xr:uid="{00000000-0005-0000-0000-00001E030000}"/>
    <cellStyle name="Box 3 8" xfId="799" xr:uid="{00000000-0005-0000-0000-00001F030000}"/>
    <cellStyle name="Box 3 8 2" xfId="800" xr:uid="{00000000-0005-0000-0000-000020030000}"/>
    <cellStyle name="Box 3 9" xfId="801" xr:uid="{00000000-0005-0000-0000-000021030000}"/>
    <cellStyle name="Box 3 9 2" xfId="802" xr:uid="{00000000-0005-0000-0000-000022030000}"/>
    <cellStyle name="Box 4" xfId="803" xr:uid="{00000000-0005-0000-0000-000023030000}"/>
    <cellStyle name="Box 4 10" xfId="804" xr:uid="{00000000-0005-0000-0000-000024030000}"/>
    <cellStyle name="Box 4 10 2" xfId="805" xr:uid="{00000000-0005-0000-0000-000025030000}"/>
    <cellStyle name="Box 4 11" xfId="806" xr:uid="{00000000-0005-0000-0000-000026030000}"/>
    <cellStyle name="Box 4 11 2" xfId="807" xr:uid="{00000000-0005-0000-0000-000027030000}"/>
    <cellStyle name="Box 4 12" xfId="808" xr:uid="{00000000-0005-0000-0000-000028030000}"/>
    <cellStyle name="Box 4 12 2" xfId="809" xr:uid="{00000000-0005-0000-0000-000029030000}"/>
    <cellStyle name="Box 4 13" xfId="810" xr:uid="{00000000-0005-0000-0000-00002A030000}"/>
    <cellStyle name="Box 4 13 2" xfId="811" xr:uid="{00000000-0005-0000-0000-00002B030000}"/>
    <cellStyle name="Box 4 14" xfId="812" xr:uid="{00000000-0005-0000-0000-00002C030000}"/>
    <cellStyle name="Box 4 14 2" xfId="813" xr:uid="{00000000-0005-0000-0000-00002D030000}"/>
    <cellStyle name="Box 4 15" xfId="814" xr:uid="{00000000-0005-0000-0000-00002E030000}"/>
    <cellStyle name="Box 4 16" xfId="815" xr:uid="{00000000-0005-0000-0000-00002F030000}"/>
    <cellStyle name="Box 4 2" xfId="816" xr:uid="{00000000-0005-0000-0000-000030030000}"/>
    <cellStyle name="Box 4 2 10" xfId="817" xr:uid="{00000000-0005-0000-0000-000031030000}"/>
    <cellStyle name="Box 4 2 10 2" xfId="818" xr:uid="{00000000-0005-0000-0000-000032030000}"/>
    <cellStyle name="Box 4 2 11" xfId="819" xr:uid="{00000000-0005-0000-0000-000033030000}"/>
    <cellStyle name="Box 4 2 11 2" xfId="820" xr:uid="{00000000-0005-0000-0000-000034030000}"/>
    <cellStyle name="Box 4 2 12" xfId="821" xr:uid="{00000000-0005-0000-0000-000035030000}"/>
    <cellStyle name="Box 4 2 13" xfId="822" xr:uid="{00000000-0005-0000-0000-000036030000}"/>
    <cellStyle name="Box 4 2 2" xfId="823" xr:uid="{00000000-0005-0000-0000-000037030000}"/>
    <cellStyle name="Box 4 2 2 2" xfId="824" xr:uid="{00000000-0005-0000-0000-000038030000}"/>
    <cellStyle name="Box 4 2 2 3" xfId="825" xr:uid="{00000000-0005-0000-0000-000039030000}"/>
    <cellStyle name="Box 4 2 3" xfId="826" xr:uid="{00000000-0005-0000-0000-00003A030000}"/>
    <cellStyle name="Box 4 2 3 2" xfId="827" xr:uid="{00000000-0005-0000-0000-00003B030000}"/>
    <cellStyle name="Box 4 2 4" xfId="828" xr:uid="{00000000-0005-0000-0000-00003C030000}"/>
    <cellStyle name="Box 4 2 4 2" xfId="829" xr:uid="{00000000-0005-0000-0000-00003D030000}"/>
    <cellStyle name="Box 4 2 5" xfId="830" xr:uid="{00000000-0005-0000-0000-00003E030000}"/>
    <cellStyle name="Box 4 2 5 2" xfId="831" xr:uid="{00000000-0005-0000-0000-00003F030000}"/>
    <cellStyle name="Box 4 2 6" xfId="832" xr:uid="{00000000-0005-0000-0000-000040030000}"/>
    <cellStyle name="Box 4 2 6 2" xfId="833" xr:uid="{00000000-0005-0000-0000-000041030000}"/>
    <cellStyle name="Box 4 2 7" xfId="834" xr:uid="{00000000-0005-0000-0000-000042030000}"/>
    <cellStyle name="Box 4 2 7 2" xfId="835" xr:uid="{00000000-0005-0000-0000-000043030000}"/>
    <cellStyle name="Box 4 2 8" xfId="836" xr:uid="{00000000-0005-0000-0000-000044030000}"/>
    <cellStyle name="Box 4 2 8 2" xfId="837" xr:uid="{00000000-0005-0000-0000-000045030000}"/>
    <cellStyle name="Box 4 2 9" xfId="838" xr:uid="{00000000-0005-0000-0000-000046030000}"/>
    <cellStyle name="Box 4 2 9 2" xfId="839" xr:uid="{00000000-0005-0000-0000-000047030000}"/>
    <cellStyle name="Box 4 3" xfId="840" xr:uid="{00000000-0005-0000-0000-000048030000}"/>
    <cellStyle name="Box 4 3 2" xfId="841" xr:uid="{00000000-0005-0000-0000-000049030000}"/>
    <cellStyle name="Box 4 4" xfId="842" xr:uid="{00000000-0005-0000-0000-00004A030000}"/>
    <cellStyle name="Box 4 4 2" xfId="843" xr:uid="{00000000-0005-0000-0000-00004B030000}"/>
    <cellStyle name="Box 4 5" xfId="844" xr:uid="{00000000-0005-0000-0000-00004C030000}"/>
    <cellStyle name="Box 4 5 2" xfId="845" xr:uid="{00000000-0005-0000-0000-00004D030000}"/>
    <cellStyle name="Box 4 6" xfId="846" xr:uid="{00000000-0005-0000-0000-00004E030000}"/>
    <cellStyle name="Box 4 6 2" xfId="847" xr:uid="{00000000-0005-0000-0000-00004F030000}"/>
    <cellStyle name="Box 4 7" xfId="848" xr:uid="{00000000-0005-0000-0000-000050030000}"/>
    <cellStyle name="Box 4 7 2" xfId="849" xr:uid="{00000000-0005-0000-0000-000051030000}"/>
    <cellStyle name="Box 4 8" xfId="850" xr:uid="{00000000-0005-0000-0000-000052030000}"/>
    <cellStyle name="Box 4 8 2" xfId="851" xr:uid="{00000000-0005-0000-0000-000053030000}"/>
    <cellStyle name="Box 4 9" xfId="852" xr:uid="{00000000-0005-0000-0000-000054030000}"/>
    <cellStyle name="Box 4 9 2" xfId="853" xr:uid="{00000000-0005-0000-0000-000055030000}"/>
    <cellStyle name="Box 5" xfId="854" xr:uid="{00000000-0005-0000-0000-000056030000}"/>
    <cellStyle name="Box 5 2" xfId="855" xr:uid="{00000000-0005-0000-0000-000057030000}"/>
    <cellStyle name="Box 5 2 2" xfId="856" xr:uid="{00000000-0005-0000-0000-000058030000}"/>
    <cellStyle name="Box 5 3" xfId="857" xr:uid="{00000000-0005-0000-0000-000059030000}"/>
    <cellStyle name="Box 5 3 2" xfId="858" xr:uid="{00000000-0005-0000-0000-00005A030000}"/>
    <cellStyle name="Box 5 4" xfId="859" xr:uid="{00000000-0005-0000-0000-00005B030000}"/>
    <cellStyle name="Box 6" xfId="860" xr:uid="{00000000-0005-0000-0000-00005C030000}"/>
    <cellStyle name="Box 6 2" xfId="861" xr:uid="{00000000-0005-0000-0000-00005D030000}"/>
    <cellStyle name="Box 6 2 2" xfId="862" xr:uid="{00000000-0005-0000-0000-00005E030000}"/>
    <cellStyle name="Box 6 3" xfId="863" xr:uid="{00000000-0005-0000-0000-00005F030000}"/>
    <cellStyle name="Box 6 3 2" xfId="864" xr:uid="{00000000-0005-0000-0000-000060030000}"/>
    <cellStyle name="Box 6 4" xfId="865" xr:uid="{00000000-0005-0000-0000-000061030000}"/>
    <cellStyle name="Box 7" xfId="866" xr:uid="{00000000-0005-0000-0000-000062030000}"/>
    <cellStyle name="Box 7 2" xfId="867" xr:uid="{00000000-0005-0000-0000-000063030000}"/>
    <cellStyle name="Box 8" xfId="868" xr:uid="{00000000-0005-0000-0000-000064030000}"/>
    <cellStyle name="Box 8 2" xfId="869" xr:uid="{00000000-0005-0000-0000-000065030000}"/>
    <cellStyle name="Box 9" xfId="870" xr:uid="{00000000-0005-0000-0000-000066030000}"/>
    <cellStyle name="Box 9 2" xfId="871" xr:uid="{00000000-0005-0000-0000-000067030000}"/>
    <cellStyle name="Bullet" xfId="872" xr:uid="{00000000-0005-0000-0000-000068030000}"/>
    <cellStyle name="Bullet 2" xfId="873" xr:uid="{00000000-0005-0000-0000-000069030000}"/>
    <cellStyle name="Bullet 2 2" xfId="874" xr:uid="{00000000-0005-0000-0000-00006A030000}"/>
    <cellStyle name="Bullet 2 3" xfId="875" xr:uid="{00000000-0005-0000-0000-00006B030000}"/>
    <cellStyle name="Calc Currency (0)" xfId="876" xr:uid="{00000000-0005-0000-0000-00006C030000}"/>
    <cellStyle name="Calc Currency (2)" xfId="877" xr:uid="{00000000-0005-0000-0000-00006D030000}"/>
    <cellStyle name="Calc Percent (0)" xfId="878" xr:uid="{00000000-0005-0000-0000-00006E030000}"/>
    <cellStyle name="Calc Percent (1)" xfId="879" xr:uid="{00000000-0005-0000-0000-00006F030000}"/>
    <cellStyle name="Calc Percent (2)" xfId="880" xr:uid="{00000000-0005-0000-0000-000070030000}"/>
    <cellStyle name="Calc Units (0)" xfId="881" xr:uid="{00000000-0005-0000-0000-000071030000}"/>
    <cellStyle name="Calc Units (1)" xfId="882" xr:uid="{00000000-0005-0000-0000-000072030000}"/>
    <cellStyle name="Calc Units (2)" xfId="883" xr:uid="{00000000-0005-0000-0000-000073030000}"/>
    <cellStyle name="Calculation 2" xfId="884" xr:uid="{00000000-0005-0000-0000-000074030000}"/>
    <cellStyle name="Calculation 2 10" xfId="885" xr:uid="{00000000-0005-0000-0000-000075030000}"/>
    <cellStyle name="Calculation 2 10 2" xfId="886" xr:uid="{00000000-0005-0000-0000-000076030000}"/>
    <cellStyle name="Calculation 2 10 3" xfId="887" xr:uid="{00000000-0005-0000-0000-000077030000}"/>
    <cellStyle name="Calculation 2 11" xfId="888" xr:uid="{00000000-0005-0000-0000-000078030000}"/>
    <cellStyle name="Calculation 2 11 2" xfId="889" xr:uid="{00000000-0005-0000-0000-000079030000}"/>
    <cellStyle name="Calculation 2 12" xfId="890" xr:uid="{00000000-0005-0000-0000-00007A030000}"/>
    <cellStyle name="Calculation 2 12 2" xfId="891" xr:uid="{00000000-0005-0000-0000-00007B030000}"/>
    <cellStyle name="Calculation 2 13" xfId="892" xr:uid="{00000000-0005-0000-0000-00007C030000}"/>
    <cellStyle name="Calculation 2 14" xfId="40236" xr:uid="{00000000-0005-0000-0000-00007D030000}"/>
    <cellStyle name="Calculation 2 2" xfId="893" xr:uid="{00000000-0005-0000-0000-00007E030000}"/>
    <cellStyle name="Calculation 2 2 10" xfId="894" xr:uid="{00000000-0005-0000-0000-00007F030000}"/>
    <cellStyle name="Calculation 2 2 10 2" xfId="895" xr:uid="{00000000-0005-0000-0000-000080030000}"/>
    <cellStyle name="Calculation 2 2 10 2 2" xfId="896" xr:uid="{00000000-0005-0000-0000-000081030000}"/>
    <cellStyle name="Calculation 2 2 10 3" xfId="897" xr:uid="{00000000-0005-0000-0000-000082030000}"/>
    <cellStyle name="Calculation 2 2 10 3 2" xfId="898" xr:uid="{00000000-0005-0000-0000-000083030000}"/>
    <cellStyle name="Calculation 2 2 10 4" xfId="899" xr:uid="{00000000-0005-0000-0000-000084030000}"/>
    <cellStyle name="Calculation 2 2 11" xfId="900" xr:uid="{00000000-0005-0000-0000-000085030000}"/>
    <cellStyle name="Calculation 2 2 11 2" xfId="901" xr:uid="{00000000-0005-0000-0000-000086030000}"/>
    <cellStyle name="Calculation 2 2 11 2 2" xfId="902" xr:uid="{00000000-0005-0000-0000-000087030000}"/>
    <cellStyle name="Calculation 2 2 11 3" xfId="903" xr:uid="{00000000-0005-0000-0000-000088030000}"/>
    <cellStyle name="Calculation 2 2 11 3 2" xfId="904" xr:uid="{00000000-0005-0000-0000-000089030000}"/>
    <cellStyle name="Calculation 2 2 11 4" xfId="905" xr:uid="{00000000-0005-0000-0000-00008A030000}"/>
    <cellStyle name="Calculation 2 2 12" xfId="906" xr:uid="{00000000-0005-0000-0000-00008B030000}"/>
    <cellStyle name="Calculation 2 2 12 2" xfId="907" xr:uid="{00000000-0005-0000-0000-00008C030000}"/>
    <cellStyle name="Calculation 2 2 12 2 2" xfId="908" xr:uid="{00000000-0005-0000-0000-00008D030000}"/>
    <cellStyle name="Calculation 2 2 12 3" xfId="909" xr:uid="{00000000-0005-0000-0000-00008E030000}"/>
    <cellStyle name="Calculation 2 2 13" xfId="910" xr:uid="{00000000-0005-0000-0000-00008F030000}"/>
    <cellStyle name="Calculation 2 2 13 2" xfId="911" xr:uid="{00000000-0005-0000-0000-000090030000}"/>
    <cellStyle name="Calculation 2 2 13 2 2" xfId="912" xr:uid="{00000000-0005-0000-0000-000091030000}"/>
    <cellStyle name="Calculation 2 2 13 3" xfId="913" xr:uid="{00000000-0005-0000-0000-000092030000}"/>
    <cellStyle name="Calculation 2 2 14" xfId="914" xr:uid="{00000000-0005-0000-0000-000093030000}"/>
    <cellStyle name="Calculation 2 2 14 2" xfId="915" xr:uid="{00000000-0005-0000-0000-000094030000}"/>
    <cellStyle name="Calculation 2 2 14 3" xfId="916" xr:uid="{00000000-0005-0000-0000-000095030000}"/>
    <cellStyle name="Calculation 2 2 15" xfId="917" xr:uid="{00000000-0005-0000-0000-000096030000}"/>
    <cellStyle name="Calculation 2 2 15 2" xfId="918" xr:uid="{00000000-0005-0000-0000-000097030000}"/>
    <cellStyle name="Calculation 2 2 15 3" xfId="919" xr:uid="{00000000-0005-0000-0000-000098030000}"/>
    <cellStyle name="Calculation 2 2 16" xfId="920" xr:uid="{00000000-0005-0000-0000-000099030000}"/>
    <cellStyle name="Calculation 2 2 16 2" xfId="921" xr:uid="{00000000-0005-0000-0000-00009A030000}"/>
    <cellStyle name="Calculation 2 2 17" xfId="922" xr:uid="{00000000-0005-0000-0000-00009B030000}"/>
    <cellStyle name="Calculation 2 2 17 2" xfId="923" xr:uid="{00000000-0005-0000-0000-00009C030000}"/>
    <cellStyle name="Calculation 2 2 18" xfId="924" xr:uid="{00000000-0005-0000-0000-00009D030000}"/>
    <cellStyle name="Calculation 2 2 18 2" xfId="925" xr:uid="{00000000-0005-0000-0000-00009E030000}"/>
    <cellStyle name="Calculation 2 2 19" xfId="926" xr:uid="{00000000-0005-0000-0000-00009F030000}"/>
    <cellStyle name="Calculation 2 2 19 2" xfId="927" xr:uid="{00000000-0005-0000-0000-0000A0030000}"/>
    <cellStyle name="Calculation 2 2 2" xfId="928" xr:uid="{00000000-0005-0000-0000-0000A1030000}"/>
    <cellStyle name="Calculation 2 2 2 10" xfId="929" xr:uid="{00000000-0005-0000-0000-0000A2030000}"/>
    <cellStyle name="Calculation 2 2 2 10 2" xfId="930" xr:uid="{00000000-0005-0000-0000-0000A3030000}"/>
    <cellStyle name="Calculation 2 2 2 10 2 2" xfId="931" xr:uid="{00000000-0005-0000-0000-0000A4030000}"/>
    <cellStyle name="Calculation 2 2 2 10 3" xfId="932" xr:uid="{00000000-0005-0000-0000-0000A5030000}"/>
    <cellStyle name="Calculation 2 2 2 10 3 2" xfId="933" xr:uid="{00000000-0005-0000-0000-0000A6030000}"/>
    <cellStyle name="Calculation 2 2 2 10 4" xfId="934" xr:uid="{00000000-0005-0000-0000-0000A7030000}"/>
    <cellStyle name="Calculation 2 2 2 11" xfId="935" xr:uid="{00000000-0005-0000-0000-0000A8030000}"/>
    <cellStyle name="Calculation 2 2 2 11 2" xfId="936" xr:uid="{00000000-0005-0000-0000-0000A9030000}"/>
    <cellStyle name="Calculation 2 2 2 11 2 2" xfId="937" xr:uid="{00000000-0005-0000-0000-0000AA030000}"/>
    <cellStyle name="Calculation 2 2 2 11 3" xfId="938" xr:uid="{00000000-0005-0000-0000-0000AB030000}"/>
    <cellStyle name="Calculation 2 2 2 12" xfId="939" xr:uid="{00000000-0005-0000-0000-0000AC030000}"/>
    <cellStyle name="Calculation 2 2 2 12 2" xfId="940" xr:uid="{00000000-0005-0000-0000-0000AD030000}"/>
    <cellStyle name="Calculation 2 2 2 12 3" xfId="941" xr:uid="{00000000-0005-0000-0000-0000AE030000}"/>
    <cellStyle name="Calculation 2 2 2 13" xfId="942" xr:uid="{00000000-0005-0000-0000-0000AF030000}"/>
    <cellStyle name="Calculation 2 2 2 13 2" xfId="943" xr:uid="{00000000-0005-0000-0000-0000B0030000}"/>
    <cellStyle name="Calculation 2 2 2 13 3" xfId="944" xr:uid="{00000000-0005-0000-0000-0000B1030000}"/>
    <cellStyle name="Calculation 2 2 2 14" xfId="945" xr:uid="{00000000-0005-0000-0000-0000B2030000}"/>
    <cellStyle name="Calculation 2 2 2 14 2" xfId="946" xr:uid="{00000000-0005-0000-0000-0000B3030000}"/>
    <cellStyle name="Calculation 2 2 2 15" xfId="947" xr:uid="{00000000-0005-0000-0000-0000B4030000}"/>
    <cellStyle name="Calculation 2 2 2 15 2" xfId="948" xr:uid="{00000000-0005-0000-0000-0000B5030000}"/>
    <cellStyle name="Calculation 2 2 2 16" xfId="949" xr:uid="{00000000-0005-0000-0000-0000B6030000}"/>
    <cellStyle name="Calculation 2 2 2 16 2" xfId="950" xr:uid="{00000000-0005-0000-0000-0000B7030000}"/>
    <cellStyle name="Calculation 2 2 2 17" xfId="951" xr:uid="{00000000-0005-0000-0000-0000B8030000}"/>
    <cellStyle name="Calculation 2 2 2 17 2" xfId="952" xr:uid="{00000000-0005-0000-0000-0000B9030000}"/>
    <cellStyle name="Calculation 2 2 2 18" xfId="953" xr:uid="{00000000-0005-0000-0000-0000BA030000}"/>
    <cellStyle name="Calculation 2 2 2 18 2" xfId="954" xr:uid="{00000000-0005-0000-0000-0000BB030000}"/>
    <cellStyle name="Calculation 2 2 2 19" xfId="955" xr:uid="{00000000-0005-0000-0000-0000BC030000}"/>
    <cellStyle name="Calculation 2 2 2 19 2" xfId="956" xr:uid="{00000000-0005-0000-0000-0000BD030000}"/>
    <cellStyle name="Calculation 2 2 2 2" xfId="957" xr:uid="{00000000-0005-0000-0000-0000BE030000}"/>
    <cellStyle name="Calculation 2 2 2 2 10" xfId="958" xr:uid="{00000000-0005-0000-0000-0000BF030000}"/>
    <cellStyle name="Calculation 2 2 2 2 10 2" xfId="959" xr:uid="{00000000-0005-0000-0000-0000C0030000}"/>
    <cellStyle name="Calculation 2 2 2 2 10 2 2" xfId="960" xr:uid="{00000000-0005-0000-0000-0000C1030000}"/>
    <cellStyle name="Calculation 2 2 2 2 10 3" xfId="961" xr:uid="{00000000-0005-0000-0000-0000C2030000}"/>
    <cellStyle name="Calculation 2 2 2 2 11" xfId="962" xr:uid="{00000000-0005-0000-0000-0000C3030000}"/>
    <cellStyle name="Calculation 2 2 2 2 11 2" xfId="963" xr:uid="{00000000-0005-0000-0000-0000C4030000}"/>
    <cellStyle name="Calculation 2 2 2 2 12" xfId="964" xr:uid="{00000000-0005-0000-0000-0000C5030000}"/>
    <cellStyle name="Calculation 2 2 2 2 12 2" xfId="965" xr:uid="{00000000-0005-0000-0000-0000C6030000}"/>
    <cellStyle name="Calculation 2 2 2 2 13" xfId="966" xr:uid="{00000000-0005-0000-0000-0000C7030000}"/>
    <cellStyle name="Calculation 2 2 2 2 13 2" xfId="967" xr:uid="{00000000-0005-0000-0000-0000C8030000}"/>
    <cellStyle name="Calculation 2 2 2 2 14" xfId="968" xr:uid="{00000000-0005-0000-0000-0000C9030000}"/>
    <cellStyle name="Calculation 2 2 2 2 14 2" xfId="969" xr:uid="{00000000-0005-0000-0000-0000CA030000}"/>
    <cellStyle name="Calculation 2 2 2 2 15" xfId="970" xr:uid="{00000000-0005-0000-0000-0000CB030000}"/>
    <cellStyle name="Calculation 2 2 2 2 15 2" xfId="971" xr:uid="{00000000-0005-0000-0000-0000CC030000}"/>
    <cellStyle name="Calculation 2 2 2 2 16" xfId="972" xr:uid="{00000000-0005-0000-0000-0000CD030000}"/>
    <cellStyle name="Calculation 2 2 2 2 16 2" xfId="973" xr:uid="{00000000-0005-0000-0000-0000CE030000}"/>
    <cellStyle name="Calculation 2 2 2 2 17" xfId="974" xr:uid="{00000000-0005-0000-0000-0000CF030000}"/>
    <cellStyle name="Calculation 2 2 2 2 18" xfId="975" xr:uid="{00000000-0005-0000-0000-0000D0030000}"/>
    <cellStyle name="Calculation 2 2 2 2 2" xfId="976" xr:uid="{00000000-0005-0000-0000-0000D1030000}"/>
    <cellStyle name="Calculation 2 2 2 2 2 10" xfId="977" xr:uid="{00000000-0005-0000-0000-0000D2030000}"/>
    <cellStyle name="Calculation 2 2 2 2 2 10 2" xfId="978" xr:uid="{00000000-0005-0000-0000-0000D3030000}"/>
    <cellStyle name="Calculation 2 2 2 2 2 11" xfId="979" xr:uid="{00000000-0005-0000-0000-0000D4030000}"/>
    <cellStyle name="Calculation 2 2 2 2 2 11 2" xfId="980" xr:uid="{00000000-0005-0000-0000-0000D5030000}"/>
    <cellStyle name="Calculation 2 2 2 2 2 12" xfId="981" xr:uid="{00000000-0005-0000-0000-0000D6030000}"/>
    <cellStyle name="Calculation 2 2 2 2 2 12 2" xfId="982" xr:uid="{00000000-0005-0000-0000-0000D7030000}"/>
    <cellStyle name="Calculation 2 2 2 2 2 13" xfId="983" xr:uid="{00000000-0005-0000-0000-0000D8030000}"/>
    <cellStyle name="Calculation 2 2 2 2 2 13 2" xfId="984" xr:uid="{00000000-0005-0000-0000-0000D9030000}"/>
    <cellStyle name="Calculation 2 2 2 2 2 14" xfId="985" xr:uid="{00000000-0005-0000-0000-0000DA030000}"/>
    <cellStyle name="Calculation 2 2 2 2 2 14 2" xfId="986" xr:uid="{00000000-0005-0000-0000-0000DB030000}"/>
    <cellStyle name="Calculation 2 2 2 2 2 15" xfId="987" xr:uid="{00000000-0005-0000-0000-0000DC030000}"/>
    <cellStyle name="Calculation 2 2 2 2 2 16" xfId="988" xr:uid="{00000000-0005-0000-0000-0000DD030000}"/>
    <cellStyle name="Calculation 2 2 2 2 2 2" xfId="989" xr:uid="{00000000-0005-0000-0000-0000DE030000}"/>
    <cellStyle name="Calculation 2 2 2 2 2 2 2" xfId="990" xr:uid="{00000000-0005-0000-0000-0000DF030000}"/>
    <cellStyle name="Calculation 2 2 2 2 2 3" xfId="991" xr:uid="{00000000-0005-0000-0000-0000E0030000}"/>
    <cellStyle name="Calculation 2 2 2 2 2 3 2" xfId="992" xr:uid="{00000000-0005-0000-0000-0000E1030000}"/>
    <cellStyle name="Calculation 2 2 2 2 2 3 3" xfId="993" xr:uid="{00000000-0005-0000-0000-0000E2030000}"/>
    <cellStyle name="Calculation 2 2 2 2 2 4" xfId="994" xr:uid="{00000000-0005-0000-0000-0000E3030000}"/>
    <cellStyle name="Calculation 2 2 2 2 2 4 2" xfId="995" xr:uid="{00000000-0005-0000-0000-0000E4030000}"/>
    <cellStyle name="Calculation 2 2 2 2 2 4 3" xfId="996" xr:uid="{00000000-0005-0000-0000-0000E5030000}"/>
    <cellStyle name="Calculation 2 2 2 2 2 5" xfId="997" xr:uid="{00000000-0005-0000-0000-0000E6030000}"/>
    <cellStyle name="Calculation 2 2 2 2 2 5 2" xfId="998" xr:uid="{00000000-0005-0000-0000-0000E7030000}"/>
    <cellStyle name="Calculation 2 2 2 2 2 5 3" xfId="999" xr:uid="{00000000-0005-0000-0000-0000E8030000}"/>
    <cellStyle name="Calculation 2 2 2 2 2 6" xfId="1000" xr:uid="{00000000-0005-0000-0000-0000E9030000}"/>
    <cellStyle name="Calculation 2 2 2 2 2 6 2" xfId="1001" xr:uid="{00000000-0005-0000-0000-0000EA030000}"/>
    <cellStyle name="Calculation 2 2 2 2 2 6 3" xfId="1002" xr:uid="{00000000-0005-0000-0000-0000EB030000}"/>
    <cellStyle name="Calculation 2 2 2 2 2 7" xfId="1003" xr:uid="{00000000-0005-0000-0000-0000EC030000}"/>
    <cellStyle name="Calculation 2 2 2 2 2 7 2" xfId="1004" xr:uid="{00000000-0005-0000-0000-0000ED030000}"/>
    <cellStyle name="Calculation 2 2 2 2 2 7 3" xfId="1005" xr:uid="{00000000-0005-0000-0000-0000EE030000}"/>
    <cellStyle name="Calculation 2 2 2 2 2 8" xfId="1006" xr:uid="{00000000-0005-0000-0000-0000EF030000}"/>
    <cellStyle name="Calculation 2 2 2 2 2 8 2" xfId="1007" xr:uid="{00000000-0005-0000-0000-0000F0030000}"/>
    <cellStyle name="Calculation 2 2 2 2 2 8 3" xfId="1008" xr:uid="{00000000-0005-0000-0000-0000F1030000}"/>
    <cellStyle name="Calculation 2 2 2 2 2 9" xfId="1009" xr:uid="{00000000-0005-0000-0000-0000F2030000}"/>
    <cellStyle name="Calculation 2 2 2 2 2 9 2" xfId="1010" xr:uid="{00000000-0005-0000-0000-0000F3030000}"/>
    <cellStyle name="Calculation 2 2 2 2 3" xfId="1011" xr:uid="{00000000-0005-0000-0000-0000F4030000}"/>
    <cellStyle name="Calculation 2 2 2 2 3 10" xfId="1012" xr:uid="{00000000-0005-0000-0000-0000F5030000}"/>
    <cellStyle name="Calculation 2 2 2 2 3 10 2" xfId="1013" xr:uid="{00000000-0005-0000-0000-0000F6030000}"/>
    <cellStyle name="Calculation 2 2 2 2 3 11" xfId="1014" xr:uid="{00000000-0005-0000-0000-0000F7030000}"/>
    <cellStyle name="Calculation 2 2 2 2 3 11 2" xfId="1015" xr:uid="{00000000-0005-0000-0000-0000F8030000}"/>
    <cellStyle name="Calculation 2 2 2 2 3 12" xfId="1016" xr:uid="{00000000-0005-0000-0000-0000F9030000}"/>
    <cellStyle name="Calculation 2 2 2 2 3 12 2" xfId="1017" xr:uid="{00000000-0005-0000-0000-0000FA030000}"/>
    <cellStyle name="Calculation 2 2 2 2 3 13" xfId="1018" xr:uid="{00000000-0005-0000-0000-0000FB030000}"/>
    <cellStyle name="Calculation 2 2 2 2 3 13 2" xfId="1019" xr:uid="{00000000-0005-0000-0000-0000FC030000}"/>
    <cellStyle name="Calculation 2 2 2 2 3 14" xfId="1020" xr:uid="{00000000-0005-0000-0000-0000FD030000}"/>
    <cellStyle name="Calculation 2 2 2 2 3 15" xfId="1021" xr:uid="{00000000-0005-0000-0000-0000FE030000}"/>
    <cellStyle name="Calculation 2 2 2 2 3 2" xfId="1022" xr:uid="{00000000-0005-0000-0000-0000FF030000}"/>
    <cellStyle name="Calculation 2 2 2 2 3 2 2" xfId="1023" xr:uid="{00000000-0005-0000-0000-000000040000}"/>
    <cellStyle name="Calculation 2 2 2 2 3 3" xfId="1024" xr:uid="{00000000-0005-0000-0000-000001040000}"/>
    <cellStyle name="Calculation 2 2 2 2 3 3 2" xfId="1025" xr:uid="{00000000-0005-0000-0000-000002040000}"/>
    <cellStyle name="Calculation 2 2 2 2 3 3 3" xfId="1026" xr:uid="{00000000-0005-0000-0000-000003040000}"/>
    <cellStyle name="Calculation 2 2 2 2 3 4" xfId="1027" xr:uid="{00000000-0005-0000-0000-000004040000}"/>
    <cellStyle name="Calculation 2 2 2 2 3 4 2" xfId="1028" xr:uid="{00000000-0005-0000-0000-000005040000}"/>
    <cellStyle name="Calculation 2 2 2 2 3 4 3" xfId="1029" xr:uid="{00000000-0005-0000-0000-000006040000}"/>
    <cellStyle name="Calculation 2 2 2 2 3 5" xfId="1030" xr:uid="{00000000-0005-0000-0000-000007040000}"/>
    <cellStyle name="Calculation 2 2 2 2 3 5 2" xfId="1031" xr:uid="{00000000-0005-0000-0000-000008040000}"/>
    <cellStyle name="Calculation 2 2 2 2 3 5 3" xfId="1032" xr:uid="{00000000-0005-0000-0000-000009040000}"/>
    <cellStyle name="Calculation 2 2 2 2 3 6" xfId="1033" xr:uid="{00000000-0005-0000-0000-00000A040000}"/>
    <cellStyle name="Calculation 2 2 2 2 3 6 2" xfId="1034" xr:uid="{00000000-0005-0000-0000-00000B040000}"/>
    <cellStyle name="Calculation 2 2 2 2 3 6 3" xfId="1035" xr:uid="{00000000-0005-0000-0000-00000C040000}"/>
    <cellStyle name="Calculation 2 2 2 2 3 7" xfId="1036" xr:uid="{00000000-0005-0000-0000-00000D040000}"/>
    <cellStyle name="Calculation 2 2 2 2 3 7 2" xfId="1037" xr:uid="{00000000-0005-0000-0000-00000E040000}"/>
    <cellStyle name="Calculation 2 2 2 2 3 7 3" xfId="1038" xr:uid="{00000000-0005-0000-0000-00000F040000}"/>
    <cellStyle name="Calculation 2 2 2 2 3 8" xfId="1039" xr:uid="{00000000-0005-0000-0000-000010040000}"/>
    <cellStyle name="Calculation 2 2 2 2 3 8 2" xfId="1040" xr:uid="{00000000-0005-0000-0000-000011040000}"/>
    <cellStyle name="Calculation 2 2 2 2 3 8 3" xfId="1041" xr:uid="{00000000-0005-0000-0000-000012040000}"/>
    <cellStyle name="Calculation 2 2 2 2 3 9" xfId="1042" xr:uid="{00000000-0005-0000-0000-000013040000}"/>
    <cellStyle name="Calculation 2 2 2 2 3 9 2" xfId="1043" xr:uid="{00000000-0005-0000-0000-000014040000}"/>
    <cellStyle name="Calculation 2 2 2 2 4" xfId="1044" xr:uid="{00000000-0005-0000-0000-000015040000}"/>
    <cellStyle name="Calculation 2 2 2 2 4 2" xfId="1045" xr:uid="{00000000-0005-0000-0000-000016040000}"/>
    <cellStyle name="Calculation 2 2 2 2 4 2 2" xfId="1046" xr:uid="{00000000-0005-0000-0000-000017040000}"/>
    <cellStyle name="Calculation 2 2 2 2 4 3" xfId="1047" xr:uid="{00000000-0005-0000-0000-000018040000}"/>
    <cellStyle name="Calculation 2 2 2 2 4 3 2" xfId="1048" xr:uid="{00000000-0005-0000-0000-000019040000}"/>
    <cellStyle name="Calculation 2 2 2 2 4 4" xfId="1049" xr:uid="{00000000-0005-0000-0000-00001A040000}"/>
    <cellStyle name="Calculation 2 2 2 2 5" xfId="1050" xr:uid="{00000000-0005-0000-0000-00001B040000}"/>
    <cellStyle name="Calculation 2 2 2 2 5 2" xfId="1051" xr:uid="{00000000-0005-0000-0000-00001C040000}"/>
    <cellStyle name="Calculation 2 2 2 2 5 2 2" xfId="1052" xr:uid="{00000000-0005-0000-0000-00001D040000}"/>
    <cellStyle name="Calculation 2 2 2 2 5 3" xfId="1053" xr:uid="{00000000-0005-0000-0000-00001E040000}"/>
    <cellStyle name="Calculation 2 2 2 2 5 3 2" xfId="1054" xr:uid="{00000000-0005-0000-0000-00001F040000}"/>
    <cellStyle name="Calculation 2 2 2 2 5 4" xfId="1055" xr:uid="{00000000-0005-0000-0000-000020040000}"/>
    <cellStyle name="Calculation 2 2 2 2 6" xfId="1056" xr:uid="{00000000-0005-0000-0000-000021040000}"/>
    <cellStyle name="Calculation 2 2 2 2 6 2" xfId="1057" xr:uid="{00000000-0005-0000-0000-000022040000}"/>
    <cellStyle name="Calculation 2 2 2 2 6 2 2" xfId="1058" xr:uid="{00000000-0005-0000-0000-000023040000}"/>
    <cellStyle name="Calculation 2 2 2 2 6 3" xfId="1059" xr:uid="{00000000-0005-0000-0000-000024040000}"/>
    <cellStyle name="Calculation 2 2 2 2 6 3 2" xfId="1060" xr:uid="{00000000-0005-0000-0000-000025040000}"/>
    <cellStyle name="Calculation 2 2 2 2 6 4" xfId="1061" xr:uid="{00000000-0005-0000-0000-000026040000}"/>
    <cellStyle name="Calculation 2 2 2 2 7" xfId="1062" xr:uid="{00000000-0005-0000-0000-000027040000}"/>
    <cellStyle name="Calculation 2 2 2 2 7 2" xfId="1063" xr:uid="{00000000-0005-0000-0000-000028040000}"/>
    <cellStyle name="Calculation 2 2 2 2 7 2 2" xfId="1064" xr:uid="{00000000-0005-0000-0000-000029040000}"/>
    <cellStyle name="Calculation 2 2 2 2 7 3" xfId="1065" xr:uid="{00000000-0005-0000-0000-00002A040000}"/>
    <cellStyle name="Calculation 2 2 2 2 7 3 2" xfId="1066" xr:uid="{00000000-0005-0000-0000-00002B040000}"/>
    <cellStyle name="Calculation 2 2 2 2 7 4" xfId="1067" xr:uid="{00000000-0005-0000-0000-00002C040000}"/>
    <cellStyle name="Calculation 2 2 2 2 8" xfId="1068" xr:uid="{00000000-0005-0000-0000-00002D040000}"/>
    <cellStyle name="Calculation 2 2 2 2 8 2" xfId="1069" xr:uid="{00000000-0005-0000-0000-00002E040000}"/>
    <cellStyle name="Calculation 2 2 2 2 8 2 2" xfId="1070" xr:uid="{00000000-0005-0000-0000-00002F040000}"/>
    <cellStyle name="Calculation 2 2 2 2 8 3" xfId="1071" xr:uid="{00000000-0005-0000-0000-000030040000}"/>
    <cellStyle name="Calculation 2 2 2 2 8 3 2" xfId="1072" xr:uid="{00000000-0005-0000-0000-000031040000}"/>
    <cellStyle name="Calculation 2 2 2 2 8 4" xfId="1073" xr:uid="{00000000-0005-0000-0000-000032040000}"/>
    <cellStyle name="Calculation 2 2 2 2 9" xfId="1074" xr:uid="{00000000-0005-0000-0000-000033040000}"/>
    <cellStyle name="Calculation 2 2 2 2 9 2" xfId="1075" xr:uid="{00000000-0005-0000-0000-000034040000}"/>
    <cellStyle name="Calculation 2 2 2 2 9 2 2" xfId="1076" xr:uid="{00000000-0005-0000-0000-000035040000}"/>
    <cellStyle name="Calculation 2 2 2 2 9 3" xfId="1077" xr:uid="{00000000-0005-0000-0000-000036040000}"/>
    <cellStyle name="Calculation 2 2 2 2 9 3 2" xfId="1078" xr:uid="{00000000-0005-0000-0000-000037040000}"/>
    <cellStyle name="Calculation 2 2 2 2 9 4" xfId="1079" xr:uid="{00000000-0005-0000-0000-000038040000}"/>
    <cellStyle name="Calculation 2 2 2 20" xfId="1080" xr:uid="{00000000-0005-0000-0000-000039040000}"/>
    <cellStyle name="Calculation 2 2 2 21" xfId="1081" xr:uid="{00000000-0005-0000-0000-00003A040000}"/>
    <cellStyle name="Calculation 2 2 2 3" xfId="1082" xr:uid="{00000000-0005-0000-0000-00003B040000}"/>
    <cellStyle name="Calculation 2 2 2 3 10" xfId="1083" xr:uid="{00000000-0005-0000-0000-00003C040000}"/>
    <cellStyle name="Calculation 2 2 2 3 10 2" xfId="1084" xr:uid="{00000000-0005-0000-0000-00003D040000}"/>
    <cellStyle name="Calculation 2 2 2 3 10 3" xfId="1085" xr:uid="{00000000-0005-0000-0000-00003E040000}"/>
    <cellStyle name="Calculation 2 2 2 3 11" xfId="1086" xr:uid="{00000000-0005-0000-0000-00003F040000}"/>
    <cellStyle name="Calculation 2 2 2 3 11 2" xfId="1087" xr:uid="{00000000-0005-0000-0000-000040040000}"/>
    <cellStyle name="Calculation 2 2 2 3 12" xfId="1088" xr:uid="{00000000-0005-0000-0000-000041040000}"/>
    <cellStyle name="Calculation 2 2 2 3 12 2" xfId="1089" xr:uid="{00000000-0005-0000-0000-000042040000}"/>
    <cellStyle name="Calculation 2 2 2 3 13" xfId="1090" xr:uid="{00000000-0005-0000-0000-000043040000}"/>
    <cellStyle name="Calculation 2 2 2 3 13 2" xfId="1091" xr:uid="{00000000-0005-0000-0000-000044040000}"/>
    <cellStyle name="Calculation 2 2 2 3 14" xfId="1092" xr:uid="{00000000-0005-0000-0000-000045040000}"/>
    <cellStyle name="Calculation 2 2 2 3 14 2" xfId="1093" xr:uid="{00000000-0005-0000-0000-000046040000}"/>
    <cellStyle name="Calculation 2 2 2 3 15" xfId="1094" xr:uid="{00000000-0005-0000-0000-000047040000}"/>
    <cellStyle name="Calculation 2 2 2 3 15 2" xfId="1095" xr:uid="{00000000-0005-0000-0000-000048040000}"/>
    <cellStyle name="Calculation 2 2 2 3 16" xfId="1096" xr:uid="{00000000-0005-0000-0000-000049040000}"/>
    <cellStyle name="Calculation 2 2 2 3 16 2" xfId="1097" xr:uid="{00000000-0005-0000-0000-00004A040000}"/>
    <cellStyle name="Calculation 2 2 2 3 17" xfId="1098" xr:uid="{00000000-0005-0000-0000-00004B040000}"/>
    <cellStyle name="Calculation 2 2 2 3 18" xfId="1099" xr:uid="{00000000-0005-0000-0000-00004C040000}"/>
    <cellStyle name="Calculation 2 2 2 3 2" xfId="1100" xr:uid="{00000000-0005-0000-0000-00004D040000}"/>
    <cellStyle name="Calculation 2 2 2 3 2 10" xfId="1101" xr:uid="{00000000-0005-0000-0000-00004E040000}"/>
    <cellStyle name="Calculation 2 2 2 3 2 10 2" xfId="1102" xr:uid="{00000000-0005-0000-0000-00004F040000}"/>
    <cellStyle name="Calculation 2 2 2 3 2 11" xfId="1103" xr:uid="{00000000-0005-0000-0000-000050040000}"/>
    <cellStyle name="Calculation 2 2 2 3 2 11 2" xfId="1104" xr:uid="{00000000-0005-0000-0000-000051040000}"/>
    <cellStyle name="Calculation 2 2 2 3 2 12" xfId="1105" xr:uid="{00000000-0005-0000-0000-000052040000}"/>
    <cellStyle name="Calculation 2 2 2 3 2 12 2" xfId="1106" xr:uid="{00000000-0005-0000-0000-000053040000}"/>
    <cellStyle name="Calculation 2 2 2 3 2 13" xfId="1107" xr:uid="{00000000-0005-0000-0000-000054040000}"/>
    <cellStyle name="Calculation 2 2 2 3 2 13 2" xfId="1108" xr:uid="{00000000-0005-0000-0000-000055040000}"/>
    <cellStyle name="Calculation 2 2 2 3 2 14" xfId="1109" xr:uid="{00000000-0005-0000-0000-000056040000}"/>
    <cellStyle name="Calculation 2 2 2 3 2 14 2" xfId="1110" xr:uid="{00000000-0005-0000-0000-000057040000}"/>
    <cellStyle name="Calculation 2 2 2 3 2 15" xfId="1111" xr:uid="{00000000-0005-0000-0000-000058040000}"/>
    <cellStyle name="Calculation 2 2 2 3 2 16" xfId="1112" xr:uid="{00000000-0005-0000-0000-000059040000}"/>
    <cellStyle name="Calculation 2 2 2 3 2 2" xfId="1113" xr:uid="{00000000-0005-0000-0000-00005A040000}"/>
    <cellStyle name="Calculation 2 2 2 3 2 2 2" xfId="1114" xr:uid="{00000000-0005-0000-0000-00005B040000}"/>
    <cellStyle name="Calculation 2 2 2 3 2 3" xfId="1115" xr:uid="{00000000-0005-0000-0000-00005C040000}"/>
    <cellStyle name="Calculation 2 2 2 3 2 3 2" xfId="1116" xr:uid="{00000000-0005-0000-0000-00005D040000}"/>
    <cellStyle name="Calculation 2 2 2 3 2 3 3" xfId="1117" xr:uid="{00000000-0005-0000-0000-00005E040000}"/>
    <cellStyle name="Calculation 2 2 2 3 2 4" xfId="1118" xr:uid="{00000000-0005-0000-0000-00005F040000}"/>
    <cellStyle name="Calculation 2 2 2 3 2 4 2" xfId="1119" xr:uid="{00000000-0005-0000-0000-000060040000}"/>
    <cellStyle name="Calculation 2 2 2 3 2 4 3" xfId="1120" xr:uid="{00000000-0005-0000-0000-000061040000}"/>
    <cellStyle name="Calculation 2 2 2 3 2 5" xfId="1121" xr:uid="{00000000-0005-0000-0000-000062040000}"/>
    <cellStyle name="Calculation 2 2 2 3 2 5 2" xfId="1122" xr:uid="{00000000-0005-0000-0000-000063040000}"/>
    <cellStyle name="Calculation 2 2 2 3 2 5 3" xfId="1123" xr:uid="{00000000-0005-0000-0000-000064040000}"/>
    <cellStyle name="Calculation 2 2 2 3 2 6" xfId="1124" xr:uid="{00000000-0005-0000-0000-000065040000}"/>
    <cellStyle name="Calculation 2 2 2 3 2 6 2" xfId="1125" xr:uid="{00000000-0005-0000-0000-000066040000}"/>
    <cellStyle name="Calculation 2 2 2 3 2 6 3" xfId="1126" xr:uid="{00000000-0005-0000-0000-000067040000}"/>
    <cellStyle name="Calculation 2 2 2 3 2 7" xfId="1127" xr:uid="{00000000-0005-0000-0000-000068040000}"/>
    <cellStyle name="Calculation 2 2 2 3 2 7 2" xfId="1128" xr:uid="{00000000-0005-0000-0000-000069040000}"/>
    <cellStyle name="Calculation 2 2 2 3 2 7 3" xfId="1129" xr:uid="{00000000-0005-0000-0000-00006A040000}"/>
    <cellStyle name="Calculation 2 2 2 3 2 8" xfId="1130" xr:uid="{00000000-0005-0000-0000-00006B040000}"/>
    <cellStyle name="Calculation 2 2 2 3 2 8 2" xfId="1131" xr:uid="{00000000-0005-0000-0000-00006C040000}"/>
    <cellStyle name="Calculation 2 2 2 3 2 8 3" xfId="1132" xr:uid="{00000000-0005-0000-0000-00006D040000}"/>
    <cellStyle name="Calculation 2 2 2 3 2 9" xfId="1133" xr:uid="{00000000-0005-0000-0000-00006E040000}"/>
    <cellStyle name="Calculation 2 2 2 3 2 9 2" xfId="1134" xr:uid="{00000000-0005-0000-0000-00006F040000}"/>
    <cellStyle name="Calculation 2 2 2 3 3" xfId="1135" xr:uid="{00000000-0005-0000-0000-000070040000}"/>
    <cellStyle name="Calculation 2 2 2 3 3 10" xfId="1136" xr:uid="{00000000-0005-0000-0000-000071040000}"/>
    <cellStyle name="Calculation 2 2 2 3 3 10 2" xfId="1137" xr:uid="{00000000-0005-0000-0000-000072040000}"/>
    <cellStyle name="Calculation 2 2 2 3 3 11" xfId="1138" xr:uid="{00000000-0005-0000-0000-000073040000}"/>
    <cellStyle name="Calculation 2 2 2 3 3 11 2" xfId="1139" xr:uid="{00000000-0005-0000-0000-000074040000}"/>
    <cellStyle name="Calculation 2 2 2 3 3 12" xfId="1140" xr:uid="{00000000-0005-0000-0000-000075040000}"/>
    <cellStyle name="Calculation 2 2 2 3 3 12 2" xfId="1141" xr:uid="{00000000-0005-0000-0000-000076040000}"/>
    <cellStyle name="Calculation 2 2 2 3 3 13" xfId="1142" xr:uid="{00000000-0005-0000-0000-000077040000}"/>
    <cellStyle name="Calculation 2 2 2 3 3 13 2" xfId="1143" xr:uid="{00000000-0005-0000-0000-000078040000}"/>
    <cellStyle name="Calculation 2 2 2 3 3 14" xfId="1144" xr:uid="{00000000-0005-0000-0000-000079040000}"/>
    <cellStyle name="Calculation 2 2 2 3 3 15" xfId="1145" xr:uid="{00000000-0005-0000-0000-00007A040000}"/>
    <cellStyle name="Calculation 2 2 2 3 3 2" xfId="1146" xr:uid="{00000000-0005-0000-0000-00007B040000}"/>
    <cellStyle name="Calculation 2 2 2 3 3 2 2" xfId="1147" xr:uid="{00000000-0005-0000-0000-00007C040000}"/>
    <cellStyle name="Calculation 2 2 2 3 3 3" xfId="1148" xr:uid="{00000000-0005-0000-0000-00007D040000}"/>
    <cellStyle name="Calculation 2 2 2 3 3 3 2" xfId="1149" xr:uid="{00000000-0005-0000-0000-00007E040000}"/>
    <cellStyle name="Calculation 2 2 2 3 3 3 3" xfId="1150" xr:uid="{00000000-0005-0000-0000-00007F040000}"/>
    <cellStyle name="Calculation 2 2 2 3 3 4" xfId="1151" xr:uid="{00000000-0005-0000-0000-000080040000}"/>
    <cellStyle name="Calculation 2 2 2 3 3 4 2" xfId="1152" xr:uid="{00000000-0005-0000-0000-000081040000}"/>
    <cellStyle name="Calculation 2 2 2 3 3 4 3" xfId="1153" xr:uid="{00000000-0005-0000-0000-000082040000}"/>
    <cellStyle name="Calculation 2 2 2 3 3 5" xfId="1154" xr:uid="{00000000-0005-0000-0000-000083040000}"/>
    <cellStyle name="Calculation 2 2 2 3 3 5 2" xfId="1155" xr:uid="{00000000-0005-0000-0000-000084040000}"/>
    <cellStyle name="Calculation 2 2 2 3 3 5 3" xfId="1156" xr:uid="{00000000-0005-0000-0000-000085040000}"/>
    <cellStyle name="Calculation 2 2 2 3 3 6" xfId="1157" xr:uid="{00000000-0005-0000-0000-000086040000}"/>
    <cellStyle name="Calculation 2 2 2 3 3 6 2" xfId="1158" xr:uid="{00000000-0005-0000-0000-000087040000}"/>
    <cellStyle name="Calculation 2 2 2 3 3 6 3" xfId="1159" xr:uid="{00000000-0005-0000-0000-000088040000}"/>
    <cellStyle name="Calculation 2 2 2 3 3 7" xfId="1160" xr:uid="{00000000-0005-0000-0000-000089040000}"/>
    <cellStyle name="Calculation 2 2 2 3 3 7 2" xfId="1161" xr:uid="{00000000-0005-0000-0000-00008A040000}"/>
    <cellStyle name="Calculation 2 2 2 3 3 7 3" xfId="1162" xr:uid="{00000000-0005-0000-0000-00008B040000}"/>
    <cellStyle name="Calculation 2 2 2 3 3 8" xfId="1163" xr:uid="{00000000-0005-0000-0000-00008C040000}"/>
    <cellStyle name="Calculation 2 2 2 3 3 8 2" xfId="1164" xr:uid="{00000000-0005-0000-0000-00008D040000}"/>
    <cellStyle name="Calculation 2 2 2 3 3 8 3" xfId="1165" xr:uid="{00000000-0005-0000-0000-00008E040000}"/>
    <cellStyle name="Calculation 2 2 2 3 3 9" xfId="1166" xr:uid="{00000000-0005-0000-0000-00008F040000}"/>
    <cellStyle name="Calculation 2 2 2 3 3 9 2" xfId="1167" xr:uid="{00000000-0005-0000-0000-000090040000}"/>
    <cellStyle name="Calculation 2 2 2 3 4" xfId="1168" xr:uid="{00000000-0005-0000-0000-000091040000}"/>
    <cellStyle name="Calculation 2 2 2 3 4 2" xfId="1169" xr:uid="{00000000-0005-0000-0000-000092040000}"/>
    <cellStyle name="Calculation 2 2 2 3 4 3" xfId="1170" xr:uid="{00000000-0005-0000-0000-000093040000}"/>
    <cellStyle name="Calculation 2 2 2 3 5" xfId="1171" xr:uid="{00000000-0005-0000-0000-000094040000}"/>
    <cellStyle name="Calculation 2 2 2 3 5 2" xfId="1172" xr:uid="{00000000-0005-0000-0000-000095040000}"/>
    <cellStyle name="Calculation 2 2 2 3 5 3" xfId="1173" xr:uid="{00000000-0005-0000-0000-000096040000}"/>
    <cellStyle name="Calculation 2 2 2 3 6" xfId="1174" xr:uid="{00000000-0005-0000-0000-000097040000}"/>
    <cellStyle name="Calculation 2 2 2 3 6 2" xfId="1175" xr:uid="{00000000-0005-0000-0000-000098040000}"/>
    <cellStyle name="Calculation 2 2 2 3 7" xfId="1176" xr:uid="{00000000-0005-0000-0000-000099040000}"/>
    <cellStyle name="Calculation 2 2 2 3 7 2" xfId="1177" xr:uid="{00000000-0005-0000-0000-00009A040000}"/>
    <cellStyle name="Calculation 2 2 2 3 7 3" xfId="1178" xr:uid="{00000000-0005-0000-0000-00009B040000}"/>
    <cellStyle name="Calculation 2 2 2 3 8" xfId="1179" xr:uid="{00000000-0005-0000-0000-00009C040000}"/>
    <cellStyle name="Calculation 2 2 2 3 8 2" xfId="1180" xr:uid="{00000000-0005-0000-0000-00009D040000}"/>
    <cellStyle name="Calculation 2 2 2 3 8 3" xfId="1181" xr:uid="{00000000-0005-0000-0000-00009E040000}"/>
    <cellStyle name="Calculation 2 2 2 3 9" xfId="1182" xr:uid="{00000000-0005-0000-0000-00009F040000}"/>
    <cellStyle name="Calculation 2 2 2 3 9 2" xfId="1183" xr:uid="{00000000-0005-0000-0000-0000A0040000}"/>
    <cellStyle name="Calculation 2 2 2 3 9 3" xfId="1184" xr:uid="{00000000-0005-0000-0000-0000A1040000}"/>
    <cellStyle name="Calculation 2 2 2 4" xfId="1185" xr:uid="{00000000-0005-0000-0000-0000A2040000}"/>
    <cellStyle name="Calculation 2 2 2 4 10" xfId="1186" xr:uid="{00000000-0005-0000-0000-0000A3040000}"/>
    <cellStyle name="Calculation 2 2 2 4 10 2" xfId="1187" xr:uid="{00000000-0005-0000-0000-0000A4040000}"/>
    <cellStyle name="Calculation 2 2 2 4 11" xfId="1188" xr:uid="{00000000-0005-0000-0000-0000A5040000}"/>
    <cellStyle name="Calculation 2 2 2 4 11 2" xfId="1189" xr:uid="{00000000-0005-0000-0000-0000A6040000}"/>
    <cellStyle name="Calculation 2 2 2 4 12" xfId="1190" xr:uid="{00000000-0005-0000-0000-0000A7040000}"/>
    <cellStyle name="Calculation 2 2 2 4 12 2" xfId="1191" xr:uid="{00000000-0005-0000-0000-0000A8040000}"/>
    <cellStyle name="Calculation 2 2 2 4 13" xfId="1192" xr:uid="{00000000-0005-0000-0000-0000A9040000}"/>
    <cellStyle name="Calculation 2 2 2 4 13 2" xfId="1193" xr:uid="{00000000-0005-0000-0000-0000AA040000}"/>
    <cellStyle name="Calculation 2 2 2 4 14" xfId="1194" xr:uid="{00000000-0005-0000-0000-0000AB040000}"/>
    <cellStyle name="Calculation 2 2 2 4 14 2" xfId="1195" xr:uid="{00000000-0005-0000-0000-0000AC040000}"/>
    <cellStyle name="Calculation 2 2 2 4 15" xfId="1196" xr:uid="{00000000-0005-0000-0000-0000AD040000}"/>
    <cellStyle name="Calculation 2 2 2 4 16" xfId="1197" xr:uid="{00000000-0005-0000-0000-0000AE040000}"/>
    <cellStyle name="Calculation 2 2 2 4 2" xfId="1198" xr:uid="{00000000-0005-0000-0000-0000AF040000}"/>
    <cellStyle name="Calculation 2 2 2 4 2 2" xfId="1199" xr:uid="{00000000-0005-0000-0000-0000B0040000}"/>
    <cellStyle name="Calculation 2 2 2 4 3" xfId="1200" xr:uid="{00000000-0005-0000-0000-0000B1040000}"/>
    <cellStyle name="Calculation 2 2 2 4 3 2" xfId="1201" xr:uid="{00000000-0005-0000-0000-0000B2040000}"/>
    <cellStyle name="Calculation 2 2 2 4 3 3" xfId="1202" xr:uid="{00000000-0005-0000-0000-0000B3040000}"/>
    <cellStyle name="Calculation 2 2 2 4 4" xfId="1203" xr:uid="{00000000-0005-0000-0000-0000B4040000}"/>
    <cellStyle name="Calculation 2 2 2 4 4 2" xfId="1204" xr:uid="{00000000-0005-0000-0000-0000B5040000}"/>
    <cellStyle name="Calculation 2 2 2 4 4 3" xfId="1205" xr:uid="{00000000-0005-0000-0000-0000B6040000}"/>
    <cellStyle name="Calculation 2 2 2 4 5" xfId="1206" xr:uid="{00000000-0005-0000-0000-0000B7040000}"/>
    <cellStyle name="Calculation 2 2 2 4 5 2" xfId="1207" xr:uid="{00000000-0005-0000-0000-0000B8040000}"/>
    <cellStyle name="Calculation 2 2 2 4 5 3" xfId="1208" xr:uid="{00000000-0005-0000-0000-0000B9040000}"/>
    <cellStyle name="Calculation 2 2 2 4 6" xfId="1209" xr:uid="{00000000-0005-0000-0000-0000BA040000}"/>
    <cellStyle name="Calculation 2 2 2 4 6 2" xfId="1210" xr:uid="{00000000-0005-0000-0000-0000BB040000}"/>
    <cellStyle name="Calculation 2 2 2 4 6 3" xfId="1211" xr:uid="{00000000-0005-0000-0000-0000BC040000}"/>
    <cellStyle name="Calculation 2 2 2 4 7" xfId="1212" xr:uid="{00000000-0005-0000-0000-0000BD040000}"/>
    <cellStyle name="Calculation 2 2 2 4 7 2" xfId="1213" xr:uid="{00000000-0005-0000-0000-0000BE040000}"/>
    <cellStyle name="Calculation 2 2 2 4 7 3" xfId="1214" xr:uid="{00000000-0005-0000-0000-0000BF040000}"/>
    <cellStyle name="Calculation 2 2 2 4 8" xfId="1215" xr:uid="{00000000-0005-0000-0000-0000C0040000}"/>
    <cellStyle name="Calculation 2 2 2 4 8 2" xfId="1216" xr:uid="{00000000-0005-0000-0000-0000C1040000}"/>
    <cellStyle name="Calculation 2 2 2 4 8 3" xfId="1217" xr:uid="{00000000-0005-0000-0000-0000C2040000}"/>
    <cellStyle name="Calculation 2 2 2 4 9" xfId="1218" xr:uid="{00000000-0005-0000-0000-0000C3040000}"/>
    <cellStyle name="Calculation 2 2 2 4 9 2" xfId="1219" xr:uid="{00000000-0005-0000-0000-0000C4040000}"/>
    <cellStyle name="Calculation 2 2 2 5" xfId="1220" xr:uid="{00000000-0005-0000-0000-0000C5040000}"/>
    <cellStyle name="Calculation 2 2 2 5 10" xfId="1221" xr:uid="{00000000-0005-0000-0000-0000C6040000}"/>
    <cellStyle name="Calculation 2 2 2 5 10 2" xfId="1222" xr:uid="{00000000-0005-0000-0000-0000C7040000}"/>
    <cellStyle name="Calculation 2 2 2 5 11" xfId="1223" xr:uid="{00000000-0005-0000-0000-0000C8040000}"/>
    <cellStyle name="Calculation 2 2 2 5 11 2" xfId="1224" xr:uid="{00000000-0005-0000-0000-0000C9040000}"/>
    <cellStyle name="Calculation 2 2 2 5 12" xfId="1225" xr:uid="{00000000-0005-0000-0000-0000CA040000}"/>
    <cellStyle name="Calculation 2 2 2 5 12 2" xfId="1226" xr:uid="{00000000-0005-0000-0000-0000CB040000}"/>
    <cellStyle name="Calculation 2 2 2 5 13" xfId="1227" xr:uid="{00000000-0005-0000-0000-0000CC040000}"/>
    <cellStyle name="Calculation 2 2 2 5 13 2" xfId="1228" xr:uid="{00000000-0005-0000-0000-0000CD040000}"/>
    <cellStyle name="Calculation 2 2 2 5 14" xfId="1229" xr:uid="{00000000-0005-0000-0000-0000CE040000}"/>
    <cellStyle name="Calculation 2 2 2 5 15" xfId="1230" xr:uid="{00000000-0005-0000-0000-0000CF040000}"/>
    <cellStyle name="Calculation 2 2 2 5 2" xfId="1231" xr:uid="{00000000-0005-0000-0000-0000D0040000}"/>
    <cellStyle name="Calculation 2 2 2 5 2 2" xfId="1232" xr:uid="{00000000-0005-0000-0000-0000D1040000}"/>
    <cellStyle name="Calculation 2 2 2 5 3" xfId="1233" xr:uid="{00000000-0005-0000-0000-0000D2040000}"/>
    <cellStyle name="Calculation 2 2 2 5 3 2" xfId="1234" xr:uid="{00000000-0005-0000-0000-0000D3040000}"/>
    <cellStyle name="Calculation 2 2 2 5 3 3" xfId="1235" xr:uid="{00000000-0005-0000-0000-0000D4040000}"/>
    <cellStyle name="Calculation 2 2 2 5 4" xfId="1236" xr:uid="{00000000-0005-0000-0000-0000D5040000}"/>
    <cellStyle name="Calculation 2 2 2 5 4 2" xfId="1237" xr:uid="{00000000-0005-0000-0000-0000D6040000}"/>
    <cellStyle name="Calculation 2 2 2 5 4 3" xfId="1238" xr:uid="{00000000-0005-0000-0000-0000D7040000}"/>
    <cellStyle name="Calculation 2 2 2 5 5" xfId="1239" xr:uid="{00000000-0005-0000-0000-0000D8040000}"/>
    <cellStyle name="Calculation 2 2 2 5 5 2" xfId="1240" xr:uid="{00000000-0005-0000-0000-0000D9040000}"/>
    <cellStyle name="Calculation 2 2 2 5 5 3" xfId="1241" xr:uid="{00000000-0005-0000-0000-0000DA040000}"/>
    <cellStyle name="Calculation 2 2 2 5 6" xfId="1242" xr:uid="{00000000-0005-0000-0000-0000DB040000}"/>
    <cellStyle name="Calculation 2 2 2 5 6 2" xfId="1243" xr:uid="{00000000-0005-0000-0000-0000DC040000}"/>
    <cellStyle name="Calculation 2 2 2 5 6 3" xfId="1244" xr:uid="{00000000-0005-0000-0000-0000DD040000}"/>
    <cellStyle name="Calculation 2 2 2 5 7" xfId="1245" xr:uid="{00000000-0005-0000-0000-0000DE040000}"/>
    <cellStyle name="Calculation 2 2 2 5 7 2" xfId="1246" xr:uid="{00000000-0005-0000-0000-0000DF040000}"/>
    <cellStyle name="Calculation 2 2 2 5 7 3" xfId="1247" xr:uid="{00000000-0005-0000-0000-0000E0040000}"/>
    <cellStyle name="Calculation 2 2 2 5 8" xfId="1248" xr:uid="{00000000-0005-0000-0000-0000E1040000}"/>
    <cellStyle name="Calculation 2 2 2 5 8 2" xfId="1249" xr:uid="{00000000-0005-0000-0000-0000E2040000}"/>
    <cellStyle name="Calculation 2 2 2 5 8 3" xfId="1250" xr:uid="{00000000-0005-0000-0000-0000E3040000}"/>
    <cellStyle name="Calculation 2 2 2 5 9" xfId="1251" xr:uid="{00000000-0005-0000-0000-0000E4040000}"/>
    <cellStyle name="Calculation 2 2 2 5 9 2" xfId="1252" xr:uid="{00000000-0005-0000-0000-0000E5040000}"/>
    <cellStyle name="Calculation 2 2 2 6" xfId="1253" xr:uid="{00000000-0005-0000-0000-0000E6040000}"/>
    <cellStyle name="Calculation 2 2 2 6 2" xfId="1254" xr:uid="{00000000-0005-0000-0000-0000E7040000}"/>
    <cellStyle name="Calculation 2 2 2 6 2 2" xfId="1255" xr:uid="{00000000-0005-0000-0000-0000E8040000}"/>
    <cellStyle name="Calculation 2 2 2 6 3" xfId="1256" xr:uid="{00000000-0005-0000-0000-0000E9040000}"/>
    <cellStyle name="Calculation 2 2 2 6 3 2" xfId="1257" xr:uid="{00000000-0005-0000-0000-0000EA040000}"/>
    <cellStyle name="Calculation 2 2 2 6 4" xfId="1258" xr:uid="{00000000-0005-0000-0000-0000EB040000}"/>
    <cellStyle name="Calculation 2 2 2 7" xfId="1259" xr:uid="{00000000-0005-0000-0000-0000EC040000}"/>
    <cellStyle name="Calculation 2 2 2 7 2" xfId="1260" xr:uid="{00000000-0005-0000-0000-0000ED040000}"/>
    <cellStyle name="Calculation 2 2 2 7 2 2" xfId="1261" xr:uid="{00000000-0005-0000-0000-0000EE040000}"/>
    <cellStyle name="Calculation 2 2 2 7 3" xfId="1262" xr:uid="{00000000-0005-0000-0000-0000EF040000}"/>
    <cellStyle name="Calculation 2 2 2 7 3 2" xfId="1263" xr:uid="{00000000-0005-0000-0000-0000F0040000}"/>
    <cellStyle name="Calculation 2 2 2 7 4" xfId="1264" xr:uid="{00000000-0005-0000-0000-0000F1040000}"/>
    <cellStyle name="Calculation 2 2 2 8" xfId="1265" xr:uid="{00000000-0005-0000-0000-0000F2040000}"/>
    <cellStyle name="Calculation 2 2 2 8 2" xfId="1266" xr:uid="{00000000-0005-0000-0000-0000F3040000}"/>
    <cellStyle name="Calculation 2 2 2 8 2 2" xfId="1267" xr:uid="{00000000-0005-0000-0000-0000F4040000}"/>
    <cellStyle name="Calculation 2 2 2 8 3" xfId="1268" xr:uid="{00000000-0005-0000-0000-0000F5040000}"/>
    <cellStyle name="Calculation 2 2 2 8 3 2" xfId="1269" xr:uid="{00000000-0005-0000-0000-0000F6040000}"/>
    <cellStyle name="Calculation 2 2 2 8 4" xfId="1270" xr:uid="{00000000-0005-0000-0000-0000F7040000}"/>
    <cellStyle name="Calculation 2 2 2 9" xfId="1271" xr:uid="{00000000-0005-0000-0000-0000F8040000}"/>
    <cellStyle name="Calculation 2 2 2 9 2" xfId="1272" xr:uid="{00000000-0005-0000-0000-0000F9040000}"/>
    <cellStyle name="Calculation 2 2 2 9 2 2" xfId="1273" xr:uid="{00000000-0005-0000-0000-0000FA040000}"/>
    <cellStyle name="Calculation 2 2 2 9 3" xfId="1274" xr:uid="{00000000-0005-0000-0000-0000FB040000}"/>
    <cellStyle name="Calculation 2 2 2 9 3 2" xfId="1275" xr:uid="{00000000-0005-0000-0000-0000FC040000}"/>
    <cellStyle name="Calculation 2 2 2 9 4" xfId="1276" xr:uid="{00000000-0005-0000-0000-0000FD040000}"/>
    <cellStyle name="Calculation 2 2 20" xfId="1277" xr:uid="{00000000-0005-0000-0000-0000FE040000}"/>
    <cellStyle name="Calculation 2 2 20 2" xfId="1278" xr:uid="{00000000-0005-0000-0000-0000FF040000}"/>
    <cellStyle name="Calculation 2 2 21" xfId="1279" xr:uid="{00000000-0005-0000-0000-000000050000}"/>
    <cellStyle name="Calculation 2 2 21 2" xfId="1280" xr:uid="{00000000-0005-0000-0000-000001050000}"/>
    <cellStyle name="Calculation 2 2 22" xfId="1281" xr:uid="{00000000-0005-0000-0000-000002050000}"/>
    <cellStyle name="Calculation 2 2 23" xfId="1282" xr:uid="{00000000-0005-0000-0000-000003050000}"/>
    <cellStyle name="Calculation 2 2 24" xfId="40237" xr:uid="{00000000-0005-0000-0000-000004050000}"/>
    <cellStyle name="Calculation 2 2 3" xfId="1283" xr:uid="{00000000-0005-0000-0000-000005050000}"/>
    <cellStyle name="Calculation 2 2 3 10" xfId="1284" xr:uid="{00000000-0005-0000-0000-000006050000}"/>
    <cellStyle name="Calculation 2 2 3 10 2" xfId="1285" xr:uid="{00000000-0005-0000-0000-000007050000}"/>
    <cellStyle name="Calculation 2 2 3 10 2 2" xfId="1286" xr:uid="{00000000-0005-0000-0000-000008050000}"/>
    <cellStyle name="Calculation 2 2 3 10 3" xfId="1287" xr:uid="{00000000-0005-0000-0000-000009050000}"/>
    <cellStyle name="Calculation 2 2 3 11" xfId="1288" xr:uid="{00000000-0005-0000-0000-00000A050000}"/>
    <cellStyle name="Calculation 2 2 3 11 2" xfId="1289" xr:uid="{00000000-0005-0000-0000-00000B050000}"/>
    <cellStyle name="Calculation 2 2 3 12" xfId="1290" xr:uid="{00000000-0005-0000-0000-00000C050000}"/>
    <cellStyle name="Calculation 2 2 3 12 2" xfId="1291" xr:uid="{00000000-0005-0000-0000-00000D050000}"/>
    <cellStyle name="Calculation 2 2 3 13" xfId="1292" xr:uid="{00000000-0005-0000-0000-00000E050000}"/>
    <cellStyle name="Calculation 2 2 3 13 2" xfId="1293" xr:uid="{00000000-0005-0000-0000-00000F050000}"/>
    <cellStyle name="Calculation 2 2 3 14" xfId="1294" xr:uid="{00000000-0005-0000-0000-000010050000}"/>
    <cellStyle name="Calculation 2 2 3 14 2" xfId="1295" xr:uid="{00000000-0005-0000-0000-000011050000}"/>
    <cellStyle name="Calculation 2 2 3 15" xfId="1296" xr:uid="{00000000-0005-0000-0000-000012050000}"/>
    <cellStyle name="Calculation 2 2 3 15 2" xfId="1297" xr:uid="{00000000-0005-0000-0000-000013050000}"/>
    <cellStyle name="Calculation 2 2 3 16" xfId="1298" xr:uid="{00000000-0005-0000-0000-000014050000}"/>
    <cellStyle name="Calculation 2 2 3 16 2" xfId="1299" xr:uid="{00000000-0005-0000-0000-000015050000}"/>
    <cellStyle name="Calculation 2 2 3 17" xfId="1300" xr:uid="{00000000-0005-0000-0000-000016050000}"/>
    <cellStyle name="Calculation 2 2 3 18" xfId="1301" xr:uid="{00000000-0005-0000-0000-000017050000}"/>
    <cellStyle name="Calculation 2 2 3 2" xfId="1302" xr:uid="{00000000-0005-0000-0000-000018050000}"/>
    <cellStyle name="Calculation 2 2 3 2 10" xfId="1303" xr:uid="{00000000-0005-0000-0000-000019050000}"/>
    <cellStyle name="Calculation 2 2 3 2 10 2" xfId="1304" xr:uid="{00000000-0005-0000-0000-00001A050000}"/>
    <cellStyle name="Calculation 2 2 3 2 11" xfId="1305" xr:uid="{00000000-0005-0000-0000-00001B050000}"/>
    <cellStyle name="Calculation 2 2 3 2 11 2" xfId="1306" xr:uid="{00000000-0005-0000-0000-00001C050000}"/>
    <cellStyle name="Calculation 2 2 3 2 12" xfId="1307" xr:uid="{00000000-0005-0000-0000-00001D050000}"/>
    <cellStyle name="Calculation 2 2 3 2 12 2" xfId="1308" xr:uid="{00000000-0005-0000-0000-00001E050000}"/>
    <cellStyle name="Calculation 2 2 3 2 13" xfId="1309" xr:uid="{00000000-0005-0000-0000-00001F050000}"/>
    <cellStyle name="Calculation 2 2 3 2 13 2" xfId="1310" xr:uid="{00000000-0005-0000-0000-000020050000}"/>
    <cellStyle name="Calculation 2 2 3 2 14" xfId="1311" xr:uid="{00000000-0005-0000-0000-000021050000}"/>
    <cellStyle name="Calculation 2 2 3 2 14 2" xfId="1312" xr:uid="{00000000-0005-0000-0000-000022050000}"/>
    <cellStyle name="Calculation 2 2 3 2 15" xfId="1313" xr:uid="{00000000-0005-0000-0000-000023050000}"/>
    <cellStyle name="Calculation 2 2 3 2 16" xfId="1314" xr:uid="{00000000-0005-0000-0000-000024050000}"/>
    <cellStyle name="Calculation 2 2 3 2 2" xfId="1315" xr:uid="{00000000-0005-0000-0000-000025050000}"/>
    <cellStyle name="Calculation 2 2 3 2 2 2" xfId="1316" xr:uid="{00000000-0005-0000-0000-000026050000}"/>
    <cellStyle name="Calculation 2 2 3 2 3" xfId="1317" xr:uid="{00000000-0005-0000-0000-000027050000}"/>
    <cellStyle name="Calculation 2 2 3 2 3 2" xfId="1318" xr:uid="{00000000-0005-0000-0000-000028050000}"/>
    <cellStyle name="Calculation 2 2 3 2 3 3" xfId="1319" xr:uid="{00000000-0005-0000-0000-000029050000}"/>
    <cellStyle name="Calculation 2 2 3 2 4" xfId="1320" xr:uid="{00000000-0005-0000-0000-00002A050000}"/>
    <cellStyle name="Calculation 2 2 3 2 4 2" xfId="1321" xr:uid="{00000000-0005-0000-0000-00002B050000}"/>
    <cellStyle name="Calculation 2 2 3 2 4 3" xfId="1322" xr:uid="{00000000-0005-0000-0000-00002C050000}"/>
    <cellStyle name="Calculation 2 2 3 2 5" xfId="1323" xr:uid="{00000000-0005-0000-0000-00002D050000}"/>
    <cellStyle name="Calculation 2 2 3 2 5 2" xfId="1324" xr:uid="{00000000-0005-0000-0000-00002E050000}"/>
    <cellStyle name="Calculation 2 2 3 2 5 3" xfId="1325" xr:uid="{00000000-0005-0000-0000-00002F050000}"/>
    <cellStyle name="Calculation 2 2 3 2 6" xfId="1326" xr:uid="{00000000-0005-0000-0000-000030050000}"/>
    <cellStyle name="Calculation 2 2 3 2 6 2" xfId="1327" xr:uid="{00000000-0005-0000-0000-000031050000}"/>
    <cellStyle name="Calculation 2 2 3 2 6 3" xfId="1328" xr:uid="{00000000-0005-0000-0000-000032050000}"/>
    <cellStyle name="Calculation 2 2 3 2 7" xfId="1329" xr:uid="{00000000-0005-0000-0000-000033050000}"/>
    <cellStyle name="Calculation 2 2 3 2 7 2" xfId="1330" xr:uid="{00000000-0005-0000-0000-000034050000}"/>
    <cellStyle name="Calculation 2 2 3 2 7 3" xfId="1331" xr:uid="{00000000-0005-0000-0000-000035050000}"/>
    <cellStyle name="Calculation 2 2 3 2 8" xfId="1332" xr:uid="{00000000-0005-0000-0000-000036050000}"/>
    <cellStyle name="Calculation 2 2 3 2 8 2" xfId="1333" xr:uid="{00000000-0005-0000-0000-000037050000}"/>
    <cellStyle name="Calculation 2 2 3 2 8 3" xfId="1334" xr:uid="{00000000-0005-0000-0000-000038050000}"/>
    <cellStyle name="Calculation 2 2 3 2 9" xfId="1335" xr:uid="{00000000-0005-0000-0000-000039050000}"/>
    <cellStyle name="Calculation 2 2 3 2 9 2" xfId="1336" xr:uid="{00000000-0005-0000-0000-00003A050000}"/>
    <cellStyle name="Calculation 2 2 3 3" xfId="1337" xr:uid="{00000000-0005-0000-0000-00003B050000}"/>
    <cellStyle name="Calculation 2 2 3 3 10" xfId="1338" xr:uid="{00000000-0005-0000-0000-00003C050000}"/>
    <cellStyle name="Calculation 2 2 3 3 10 2" xfId="1339" xr:uid="{00000000-0005-0000-0000-00003D050000}"/>
    <cellStyle name="Calculation 2 2 3 3 11" xfId="1340" xr:uid="{00000000-0005-0000-0000-00003E050000}"/>
    <cellStyle name="Calculation 2 2 3 3 11 2" xfId="1341" xr:uid="{00000000-0005-0000-0000-00003F050000}"/>
    <cellStyle name="Calculation 2 2 3 3 12" xfId="1342" xr:uid="{00000000-0005-0000-0000-000040050000}"/>
    <cellStyle name="Calculation 2 2 3 3 12 2" xfId="1343" xr:uid="{00000000-0005-0000-0000-000041050000}"/>
    <cellStyle name="Calculation 2 2 3 3 13" xfId="1344" xr:uid="{00000000-0005-0000-0000-000042050000}"/>
    <cellStyle name="Calculation 2 2 3 3 13 2" xfId="1345" xr:uid="{00000000-0005-0000-0000-000043050000}"/>
    <cellStyle name="Calculation 2 2 3 3 14" xfId="1346" xr:uid="{00000000-0005-0000-0000-000044050000}"/>
    <cellStyle name="Calculation 2 2 3 3 15" xfId="1347" xr:uid="{00000000-0005-0000-0000-000045050000}"/>
    <cellStyle name="Calculation 2 2 3 3 2" xfId="1348" xr:uid="{00000000-0005-0000-0000-000046050000}"/>
    <cellStyle name="Calculation 2 2 3 3 2 2" xfId="1349" xr:uid="{00000000-0005-0000-0000-000047050000}"/>
    <cellStyle name="Calculation 2 2 3 3 3" xfId="1350" xr:uid="{00000000-0005-0000-0000-000048050000}"/>
    <cellStyle name="Calculation 2 2 3 3 3 2" xfId="1351" xr:uid="{00000000-0005-0000-0000-000049050000}"/>
    <cellStyle name="Calculation 2 2 3 3 3 3" xfId="1352" xr:uid="{00000000-0005-0000-0000-00004A050000}"/>
    <cellStyle name="Calculation 2 2 3 3 4" xfId="1353" xr:uid="{00000000-0005-0000-0000-00004B050000}"/>
    <cellStyle name="Calculation 2 2 3 3 4 2" xfId="1354" xr:uid="{00000000-0005-0000-0000-00004C050000}"/>
    <cellStyle name="Calculation 2 2 3 3 4 3" xfId="1355" xr:uid="{00000000-0005-0000-0000-00004D050000}"/>
    <cellStyle name="Calculation 2 2 3 3 5" xfId="1356" xr:uid="{00000000-0005-0000-0000-00004E050000}"/>
    <cellStyle name="Calculation 2 2 3 3 5 2" xfId="1357" xr:uid="{00000000-0005-0000-0000-00004F050000}"/>
    <cellStyle name="Calculation 2 2 3 3 5 3" xfId="1358" xr:uid="{00000000-0005-0000-0000-000050050000}"/>
    <cellStyle name="Calculation 2 2 3 3 6" xfId="1359" xr:uid="{00000000-0005-0000-0000-000051050000}"/>
    <cellStyle name="Calculation 2 2 3 3 6 2" xfId="1360" xr:uid="{00000000-0005-0000-0000-000052050000}"/>
    <cellStyle name="Calculation 2 2 3 3 6 3" xfId="1361" xr:uid="{00000000-0005-0000-0000-000053050000}"/>
    <cellStyle name="Calculation 2 2 3 3 7" xfId="1362" xr:uid="{00000000-0005-0000-0000-000054050000}"/>
    <cellStyle name="Calculation 2 2 3 3 7 2" xfId="1363" xr:uid="{00000000-0005-0000-0000-000055050000}"/>
    <cellStyle name="Calculation 2 2 3 3 7 3" xfId="1364" xr:uid="{00000000-0005-0000-0000-000056050000}"/>
    <cellStyle name="Calculation 2 2 3 3 8" xfId="1365" xr:uid="{00000000-0005-0000-0000-000057050000}"/>
    <cellStyle name="Calculation 2 2 3 3 8 2" xfId="1366" xr:uid="{00000000-0005-0000-0000-000058050000}"/>
    <cellStyle name="Calculation 2 2 3 3 8 3" xfId="1367" xr:uid="{00000000-0005-0000-0000-000059050000}"/>
    <cellStyle name="Calculation 2 2 3 3 9" xfId="1368" xr:uid="{00000000-0005-0000-0000-00005A050000}"/>
    <cellStyle name="Calculation 2 2 3 3 9 2" xfId="1369" xr:uid="{00000000-0005-0000-0000-00005B050000}"/>
    <cellStyle name="Calculation 2 2 3 4" xfId="1370" xr:uid="{00000000-0005-0000-0000-00005C050000}"/>
    <cellStyle name="Calculation 2 2 3 4 2" xfId="1371" xr:uid="{00000000-0005-0000-0000-00005D050000}"/>
    <cellStyle name="Calculation 2 2 3 4 2 2" xfId="1372" xr:uid="{00000000-0005-0000-0000-00005E050000}"/>
    <cellStyle name="Calculation 2 2 3 4 3" xfId="1373" xr:uid="{00000000-0005-0000-0000-00005F050000}"/>
    <cellStyle name="Calculation 2 2 3 4 3 2" xfId="1374" xr:uid="{00000000-0005-0000-0000-000060050000}"/>
    <cellStyle name="Calculation 2 2 3 4 4" xfId="1375" xr:uid="{00000000-0005-0000-0000-000061050000}"/>
    <cellStyle name="Calculation 2 2 3 5" xfId="1376" xr:uid="{00000000-0005-0000-0000-000062050000}"/>
    <cellStyle name="Calculation 2 2 3 5 2" xfId="1377" xr:uid="{00000000-0005-0000-0000-000063050000}"/>
    <cellStyle name="Calculation 2 2 3 5 2 2" xfId="1378" xr:uid="{00000000-0005-0000-0000-000064050000}"/>
    <cellStyle name="Calculation 2 2 3 5 3" xfId="1379" xr:uid="{00000000-0005-0000-0000-000065050000}"/>
    <cellStyle name="Calculation 2 2 3 5 3 2" xfId="1380" xr:uid="{00000000-0005-0000-0000-000066050000}"/>
    <cellStyle name="Calculation 2 2 3 5 4" xfId="1381" xr:uid="{00000000-0005-0000-0000-000067050000}"/>
    <cellStyle name="Calculation 2 2 3 6" xfId="1382" xr:uid="{00000000-0005-0000-0000-000068050000}"/>
    <cellStyle name="Calculation 2 2 3 6 2" xfId="1383" xr:uid="{00000000-0005-0000-0000-000069050000}"/>
    <cellStyle name="Calculation 2 2 3 6 2 2" xfId="1384" xr:uid="{00000000-0005-0000-0000-00006A050000}"/>
    <cellStyle name="Calculation 2 2 3 6 3" xfId="1385" xr:uid="{00000000-0005-0000-0000-00006B050000}"/>
    <cellStyle name="Calculation 2 2 3 6 3 2" xfId="1386" xr:uid="{00000000-0005-0000-0000-00006C050000}"/>
    <cellStyle name="Calculation 2 2 3 6 4" xfId="1387" xr:uid="{00000000-0005-0000-0000-00006D050000}"/>
    <cellStyle name="Calculation 2 2 3 7" xfId="1388" xr:uid="{00000000-0005-0000-0000-00006E050000}"/>
    <cellStyle name="Calculation 2 2 3 7 2" xfId="1389" xr:uid="{00000000-0005-0000-0000-00006F050000}"/>
    <cellStyle name="Calculation 2 2 3 7 2 2" xfId="1390" xr:uid="{00000000-0005-0000-0000-000070050000}"/>
    <cellStyle name="Calculation 2 2 3 7 3" xfId="1391" xr:uid="{00000000-0005-0000-0000-000071050000}"/>
    <cellStyle name="Calculation 2 2 3 7 3 2" xfId="1392" xr:uid="{00000000-0005-0000-0000-000072050000}"/>
    <cellStyle name="Calculation 2 2 3 7 4" xfId="1393" xr:uid="{00000000-0005-0000-0000-000073050000}"/>
    <cellStyle name="Calculation 2 2 3 8" xfId="1394" xr:uid="{00000000-0005-0000-0000-000074050000}"/>
    <cellStyle name="Calculation 2 2 3 8 2" xfId="1395" xr:uid="{00000000-0005-0000-0000-000075050000}"/>
    <cellStyle name="Calculation 2 2 3 8 2 2" xfId="1396" xr:uid="{00000000-0005-0000-0000-000076050000}"/>
    <cellStyle name="Calculation 2 2 3 8 3" xfId="1397" xr:uid="{00000000-0005-0000-0000-000077050000}"/>
    <cellStyle name="Calculation 2 2 3 8 3 2" xfId="1398" xr:uid="{00000000-0005-0000-0000-000078050000}"/>
    <cellStyle name="Calculation 2 2 3 8 4" xfId="1399" xr:uid="{00000000-0005-0000-0000-000079050000}"/>
    <cellStyle name="Calculation 2 2 3 9" xfId="1400" xr:uid="{00000000-0005-0000-0000-00007A050000}"/>
    <cellStyle name="Calculation 2 2 3 9 2" xfId="1401" xr:uid="{00000000-0005-0000-0000-00007B050000}"/>
    <cellStyle name="Calculation 2 2 3 9 2 2" xfId="1402" xr:uid="{00000000-0005-0000-0000-00007C050000}"/>
    <cellStyle name="Calculation 2 2 3 9 3" xfId="1403" xr:uid="{00000000-0005-0000-0000-00007D050000}"/>
    <cellStyle name="Calculation 2 2 3 9 3 2" xfId="1404" xr:uid="{00000000-0005-0000-0000-00007E050000}"/>
    <cellStyle name="Calculation 2 2 3 9 4" xfId="1405" xr:uid="{00000000-0005-0000-0000-00007F050000}"/>
    <cellStyle name="Calculation 2 2 4" xfId="1406" xr:uid="{00000000-0005-0000-0000-000080050000}"/>
    <cellStyle name="Calculation 2 2 4 10" xfId="1407" xr:uid="{00000000-0005-0000-0000-000081050000}"/>
    <cellStyle name="Calculation 2 2 4 10 2" xfId="1408" xr:uid="{00000000-0005-0000-0000-000082050000}"/>
    <cellStyle name="Calculation 2 2 4 11" xfId="1409" xr:uid="{00000000-0005-0000-0000-000083050000}"/>
    <cellStyle name="Calculation 2 2 4 11 2" xfId="1410" xr:uid="{00000000-0005-0000-0000-000084050000}"/>
    <cellStyle name="Calculation 2 2 4 12" xfId="1411" xr:uid="{00000000-0005-0000-0000-000085050000}"/>
    <cellStyle name="Calculation 2 2 4 12 2" xfId="1412" xr:uid="{00000000-0005-0000-0000-000086050000}"/>
    <cellStyle name="Calculation 2 2 4 13" xfId="1413" xr:uid="{00000000-0005-0000-0000-000087050000}"/>
    <cellStyle name="Calculation 2 2 4 13 2" xfId="1414" xr:uid="{00000000-0005-0000-0000-000088050000}"/>
    <cellStyle name="Calculation 2 2 4 14" xfId="1415" xr:uid="{00000000-0005-0000-0000-000089050000}"/>
    <cellStyle name="Calculation 2 2 4 14 2" xfId="1416" xr:uid="{00000000-0005-0000-0000-00008A050000}"/>
    <cellStyle name="Calculation 2 2 4 15" xfId="1417" xr:uid="{00000000-0005-0000-0000-00008B050000}"/>
    <cellStyle name="Calculation 2 2 4 15 2" xfId="1418" xr:uid="{00000000-0005-0000-0000-00008C050000}"/>
    <cellStyle name="Calculation 2 2 4 16" xfId="1419" xr:uid="{00000000-0005-0000-0000-00008D050000}"/>
    <cellStyle name="Calculation 2 2 4 16 2" xfId="1420" xr:uid="{00000000-0005-0000-0000-00008E050000}"/>
    <cellStyle name="Calculation 2 2 4 17" xfId="1421" xr:uid="{00000000-0005-0000-0000-00008F050000}"/>
    <cellStyle name="Calculation 2 2 4 18" xfId="1422" xr:uid="{00000000-0005-0000-0000-000090050000}"/>
    <cellStyle name="Calculation 2 2 4 2" xfId="1423" xr:uid="{00000000-0005-0000-0000-000091050000}"/>
    <cellStyle name="Calculation 2 2 4 2 10" xfId="1424" xr:uid="{00000000-0005-0000-0000-000092050000}"/>
    <cellStyle name="Calculation 2 2 4 2 10 2" xfId="1425" xr:uid="{00000000-0005-0000-0000-000093050000}"/>
    <cellStyle name="Calculation 2 2 4 2 11" xfId="1426" xr:uid="{00000000-0005-0000-0000-000094050000}"/>
    <cellStyle name="Calculation 2 2 4 2 11 2" xfId="1427" xr:uid="{00000000-0005-0000-0000-000095050000}"/>
    <cellStyle name="Calculation 2 2 4 2 12" xfId="1428" xr:uid="{00000000-0005-0000-0000-000096050000}"/>
    <cellStyle name="Calculation 2 2 4 2 12 2" xfId="1429" xr:uid="{00000000-0005-0000-0000-000097050000}"/>
    <cellStyle name="Calculation 2 2 4 2 13" xfId="1430" xr:uid="{00000000-0005-0000-0000-000098050000}"/>
    <cellStyle name="Calculation 2 2 4 2 13 2" xfId="1431" xr:uid="{00000000-0005-0000-0000-000099050000}"/>
    <cellStyle name="Calculation 2 2 4 2 14" xfId="1432" xr:uid="{00000000-0005-0000-0000-00009A050000}"/>
    <cellStyle name="Calculation 2 2 4 2 14 2" xfId="1433" xr:uid="{00000000-0005-0000-0000-00009B050000}"/>
    <cellStyle name="Calculation 2 2 4 2 15" xfId="1434" xr:uid="{00000000-0005-0000-0000-00009C050000}"/>
    <cellStyle name="Calculation 2 2 4 2 16" xfId="1435" xr:uid="{00000000-0005-0000-0000-00009D050000}"/>
    <cellStyle name="Calculation 2 2 4 2 2" xfId="1436" xr:uid="{00000000-0005-0000-0000-00009E050000}"/>
    <cellStyle name="Calculation 2 2 4 2 2 2" xfId="1437" xr:uid="{00000000-0005-0000-0000-00009F050000}"/>
    <cellStyle name="Calculation 2 2 4 2 3" xfId="1438" xr:uid="{00000000-0005-0000-0000-0000A0050000}"/>
    <cellStyle name="Calculation 2 2 4 2 3 2" xfId="1439" xr:uid="{00000000-0005-0000-0000-0000A1050000}"/>
    <cellStyle name="Calculation 2 2 4 2 3 3" xfId="1440" xr:uid="{00000000-0005-0000-0000-0000A2050000}"/>
    <cellStyle name="Calculation 2 2 4 2 4" xfId="1441" xr:uid="{00000000-0005-0000-0000-0000A3050000}"/>
    <cellStyle name="Calculation 2 2 4 2 4 2" xfId="1442" xr:uid="{00000000-0005-0000-0000-0000A4050000}"/>
    <cellStyle name="Calculation 2 2 4 2 4 3" xfId="1443" xr:uid="{00000000-0005-0000-0000-0000A5050000}"/>
    <cellStyle name="Calculation 2 2 4 2 5" xfId="1444" xr:uid="{00000000-0005-0000-0000-0000A6050000}"/>
    <cellStyle name="Calculation 2 2 4 2 5 2" xfId="1445" xr:uid="{00000000-0005-0000-0000-0000A7050000}"/>
    <cellStyle name="Calculation 2 2 4 2 5 3" xfId="1446" xr:uid="{00000000-0005-0000-0000-0000A8050000}"/>
    <cellStyle name="Calculation 2 2 4 2 6" xfId="1447" xr:uid="{00000000-0005-0000-0000-0000A9050000}"/>
    <cellStyle name="Calculation 2 2 4 2 6 2" xfId="1448" xr:uid="{00000000-0005-0000-0000-0000AA050000}"/>
    <cellStyle name="Calculation 2 2 4 2 6 3" xfId="1449" xr:uid="{00000000-0005-0000-0000-0000AB050000}"/>
    <cellStyle name="Calculation 2 2 4 2 7" xfId="1450" xr:uid="{00000000-0005-0000-0000-0000AC050000}"/>
    <cellStyle name="Calculation 2 2 4 2 7 2" xfId="1451" xr:uid="{00000000-0005-0000-0000-0000AD050000}"/>
    <cellStyle name="Calculation 2 2 4 2 7 3" xfId="1452" xr:uid="{00000000-0005-0000-0000-0000AE050000}"/>
    <cellStyle name="Calculation 2 2 4 2 8" xfId="1453" xr:uid="{00000000-0005-0000-0000-0000AF050000}"/>
    <cellStyle name="Calculation 2 2 4 2 8 2" xfId="1454" xr:uid="{00000000-0005-0000-0000-0000B0050000}"/>
    <cellStyle name="Calculation 2 2 4 2 8 3" xfId="1455" xr:uid="{00000000-0005-0000-0000-0000B1050000}"/>
    <cellStyle name="Calculation 2 2 4 2 9" xfId="1456" xr:uid="{00000000-0005-0000-0000-0000B2050000}"/>
    <cellStyle name="Calculation 2 2 4 2 9 2" xfId="1457" xr:uid="{00000000-0005-0000-0000-0000B3050000}"/>
    <cellStyle name="Calculation 2 2 4 3" xfId="1458" xr:uid="{00000000-0005-0000-0000-0000B4050000}"/>
    <cellStyle name="Calculation 2 2 4 3 10" xfId="1459" xr:uid="{00000000-0005-0000-0000-0000B5050000}"/>
    <cellStyle name="Calculation 2 2 4 3 10 2" xfId="1460" xr:uid="{00000000-0005-0000-0000-0000B6050000}"/>
    <cellStyle name="Calculation 2 2 4 3 11" xfId="1461" xr:uid="{00000000-0005-0000-0000-0000B7050000}"/>
    <cellStyle name="Calculation 2 2 4 3 11 2" xfId="1462" xr:uid="{00000000-0005-0000-0000-0000B8050000}"/>
    <cellStyle name="Calculation 2 2 4 3 12" xfId="1463" xr:uid="{00000000-0005-0000-0000-0000B9050000}"/>
    <cellStyle name="Calculation 2 2 4 3 12 2" xfId="1464" xr:uid="{00000000-0005-0000-0000-0000BA050000}"/>
    <cellStyle name="Calculation 2 2 4 3 13" xfId="1465" xr:uid="{00000000-0005-0000-0000-0000BB050000}"/>
    <cellStyle name="Calculation 2 2 4 3 13 2" xfId="1466" xr:uid="{00000000-0005-0000-0000-0000BC050000}"/>
    <cellStyle name="Calculation 2 2 4 3 14" xfId="1467" xr:uid="{00000000-0005-0000-0000-0000BD050000}"/>
    <cellStyle name="Calculation 2 2 4 3 15" xfId="1468" xr:uid="{00000000-0005-0000-0000-0000BE050000}"/>
    <cellStyle name="Calculation 2 2 4 3 2" xfId="1469" xr:uid="{00000000-0005-0000-0000-0000BF050000}"/>
    <cellStyle name="Calculation 2 2 4 3 2 2" xfId="1470" xr:uid="{00000000-0005-0000-0000-0000C0050000}"/>
    <cellStyle name="Calculation 2 2 4 3 3" xfId="1471" xr:uid="{00000000-0005-0000-0000-0000C1050000}"/>
    <cellStyle name="Calculation 2 2 4 3 3 2" xfId="1472" xr:uid="{00000000-0005-0000-0000-0000C2050000}"/>
    <cellStyle name="Calculation 2 2 4 3 3 3" xfId="1473" xr:uid="{00000000-0005-0000-0000-0000C3050000}"/>
    <cellStyle name="Calculation 2 2 4 3 4" xfId="1474" xr:uid="{00000000-0005-0000-0000-0000C4050000}"/>
    <cellStyle name="Calculation 2 2 4 3 4 2" xfId="1475" xr:uid="{00000000-0005-0000-0000-0000C5050000}"/>
    <cellStyle name="Calculation 2 2 4 3 4 3" xfId="1476" xr:uid="{00000000-0005-0000-0000-0000C6050000}"/>
    <cellStyle name="Calculation 2 2 4 3 5" xfId="1477" xr:uid="{00000000-0005-0000-0000-0000C7050000}"/>
    <cellStyle name="Calculation 2 2 4 3 5 2" xfId="1478" xr:uid="{00000000-0005-0000-0000-0000C8050000}"/>
    <cellStyle name="Calculation 2 2 4 3 5 3" xfId="1479" xr:uid="{00000000-0005-0000-0000-0000C9050000}"/>
    <cellStyle name="Calculation 2 2 4 3 6" xfId="1480" xr:uid="{00000000-0005-0000-0000-0000CA050000}"/>
    <cellStyle name="Calculation 2 2 4 3 6 2" xfId="1481" xr:uid="{00000000-0005-0000-0000-0000CB050000}"/>
    <cellStyle name="Calculation 2 2 4 3 6 3" xfId="1482" xr:uid="{00000000-0005-0000-0000-0000CC050000}"/>
    <cellStyle name="Calculation 2 2 4 3 7" xfId="1483" xr:uid="{00000000-0005-0000-0000-0000CD050000}"/>
    <cellStyle name="Calculation 2 2 4 3 7 2" xfId="1484" xr:uid="{00000000-0005-0000-0000-0000CE050000}"/>
    <cellStyle name="Calculation 2 2 4 3 7 3" xfId="1485" xr:uid="{00000000-0005-0000-0000-0000CF050000}"/>
    <cellStyle name="Calculation 2 2 4 3 8" xfId="1486" xr:uid="{00000000-0005-0000-0000-0000D0050000}"/>
    <cellStyle name="Calculation 2 2 4 3 8 2" xfId="1487" xr:uid="{00000000-0005-0000-0000-0000D1050000}"/>
    <cellStyle name="Calculation 2 2 4 3 8 3" xfId="1488" xr:uid="{00000000-0005-0000-0000-0000D2050000}"/>
    <cellStyle name="Calculation 2 2 4 3 9" xfId="1489" xr:uid="{00000000-0005-0000-0000-0000D3050000}"/>
    <cellStyle name="Calculation 2 2 4 3 9 2" xfId="1490" xr:uid="{00000000-0005-0000-0000-0000D4050000}"/>
    <cellStyle name="Calculation 2 2 4 4" xfId="1491" xr:uid="{00000000-0005-0000-0000-0000D5050000}"/>
    <cellStyle name="Calculation 2 2 4 4 2" xfId="1492" xr:uid="{00000000-0005-0000-0000-0000D6050000}"/>
    <cellStyle name="Calculation 2 2 4 4 3" xfId="1493" xr:uid="{00000000-0005-0000-0000-0000D7050000}"/>
    <cellStyle name="Calculation 2 2 4 5" xfId="1494" xr:uid="{00000000-0005-0000-0000-0000D8050000}"/>
    <cellStyle name="Calculation 2 2 4 5 2" xfId="1495" xr:uid="{00000000-0005-0000-0000-0000D9050000}"/>
    <cellStyle name="Calculation 2 2 4 5 3" xfId="1496" xr:uid="{00000000-0005-0000-0000-0000DA050000}"/>
    <cellStyle name="Calculation 2 2 4 6" xfId="1497" xr:uid="{00000000-0005-0000-0000-0000DB050000}"/>
    <cellStyle name="Calculation 2 2 4 6 2" xfId="1498" xr:uid="{00000000-0005-0000-0000-0000DC050000}"/>
    <cellStyle name="Calculation 2 2 4 7" xfId="1499" xr:uid="{00000000-0005-0000-0000-0000DD050000}"/>
    <cellStyle name="Calculation 2 2 4 7 2" xfId="1500" xr:uid="{00000000-0005-0000-0000-0000DE050000}"/>
    <cellStyle name="Calculation 2 2 4 7 3" xfId="1501" xr:uid="{00000000-0005-0000-0000-0000DF050000}"/>
    <cellStyle name="Calculation 2 2 4 8" xfId="1502" xr:uid="{00000000-0005-0000-0000-0000E0050000}"/>
    <cellStyle name="Calculation 2 2 4 8 2" xfId="1503" xr:uid="{00000000-0005-0000-0000-0000E1050000}"/>
    <cellStyle name="Calculation 2 2 4 8 3" xfId="1504" xr:uid="{00000000-0005-0000-0000-0000E2050000}"/>
    <cellStyle name="Calculation 2 2 4 9" xfId="1505" xr:uid="{00000000-0005-0000-0000-0000E3050000}"/>
    <cellStyle name="Calculation 2 2 4 9 2" xfId="1506" xr:uid="{00000000-0005-0000-0000-0000E4050000}"/>
    <cellStyle name="Calculation 2 2 4 9 3" xfId="1507" xr:uid="{00000000-0005-0000-0000-0000E5050000}"/>
    <cellStyle name="Calculation 2 2 5" xfId="1508" xr:uid="{00000000-0005-0000-0000-0000E6050000}"/>
    <cellStyle name="Calculation 2 2 5 10" xfId="1509" xr:uid="{00000000-0005-0000-0000-0000E7050000}"/>
    <cellStyle name="Calculation 2 2 5 10 2" xfId="1510" xr:uid="{00000000-0005-0000-0000-0000E8050000}"/>
    <cellStyle name="Calculation 2 2 5 11" xfId="1511" xr:uid="{00000000-0005-0000-0000-0000E9050000}"/>
    <cellStyle name="Calculation 2 2 5 11 2" xfId="1512" xr:uid="{00000000-0005-0000-0000-0000EA050000}"/>
    <cellStyle name="Calculation 2 2 5 12" xfId="1513" xr:uid="{00000000-0005-0000-0000-0000EB050000}"/>
    <cellStyle name="Calculation 2 2 5 12 2" xfId="1514" xr:uid="{00000000-0005-0000-0000-0000EC050000}"/>
    <cellStyle name="Calculation 2 2 5 13" xfId="1515" xr:uid="{00000000-0005-0000-0000-0000ED050000}"/>
    <cellStyle name="Calculation 2 2 5 13 2" xfId="1516" xr:uid="{00000000-0005-0000-0000-0000EE050000}"/>
    <cellStyle name="Calculation 2 2 5 14" xfId="1517" xr:uid="{00000000-0005-0000-0000-0000EF050000}"/>
    <cellStyle name="Calculation 2 2 5 14 2" xfId="1518" xr:uid="{00000000-0005-0000-0000-0000F0050000}"/>
    <cellStyle name="Calculation 2 2 5 15" xfId="1519" xr:uid="{00000000-0005-0000-0000-0000F1050000}"/>
    <cellStyle name="Calculation 2 2 5 16" xfId="1520" xr:uid="{00000000-0005-0000-0000-0000F2050000}"/>
    <cellStyle name="Calculation 2 2 5 2" xfId="1521" xr:uid="{00000000-0005-0000-0000-0000F3050000}"/>
    <cellStyle name="Calculation 2 2 5 2 2" xfId="1522" xr:uid="{00000000-0005-0000-0000-0000F4050000}"/>
    <cellStyle name="Calculation 2 2 5 3" xfId="1523" xr:uid="{00000000-0005-0000-0000-0000F5050000}"/>
    <cellStyle name="Calculation 2 2 5 3 2" xfId="1524" xr:uid="{00000000-0005-0000-0000-0000F6050000}"/>
    <cellStyle name="Calculation 2 2 5 3 3" xfId="1525" xr:uid="{00000000-0005-0000-0000-0000F7050000}"/>
    <cellStyle name="Calculation 2 2 5 4" xfId="1526" xr:uid="{00000000-0005-0000-0000-0000F8050000}"/>
    <cellStyle name="Calculation 2 2 5 4 2" xfId="1527" xr:uid="{00000000-0005-0000-0000-0000F9050000}"/>
    <cellStyle name="Calculation 2 2 5 4 3" xfId="1528" xr:uid="{00000000-0005-0000-0000-0000FA050000}"/>
    <cellStyle name="Calculation 2 2 5 5" xfId="1529" xr:uid="{00000000-0005-0000-0000-0000FB050000}"/>
    <cellStyle name="Calculation 2 2 5 5 2" xfId="1530" xr:uid="{00000000-0005-0000-0000-0000FC050000}"/>
    <cellStyle name="Calculation 2 2 5 5 3" xfId="1531" xr:uid="{00000000-0005-0000-0000-0000FD050000}"/>
    <cellStyle name="Calculation 2 2 5 6" xfId="1532" xr:uid="{00000000-0005-0000-0000-0000FE050000}"/>
    <cellStyle name="Calculation 2 2 5 6 2" xfId="1533" xr:uid="{00000000-0005-0000-0000-0000FF050000}"/>
    <cellStyle name="Calculation 2 2 5 6 3" xfId="1534" xr:uid="{00000000-0005-0000-0000-000000060000}"/>
    <cellStyle name="Calculation 2 2 5 7" xfId="1535" xr:uid="{00000000-0005-0000-0000-000001060000}"/>
    <cellStyle name="Calculation 2 2 5 7 2" xfId="1536" xr:uid="{00000000-0005-0000-0000-000002060000}"/>
    <cellStyle name="Calculation 2 2 5 7 3" xfId="1537" xr:uid="{00000000-0005-0000-0000-000003060000}"/>
    <cellStyle name="Calculation 2 2 5 8" xfId="1538" xr:uid="{00000000-0005-0000-0000-000004060000}"/>
    <cellStyle name="Calculation 2 2 5 8 2" xfId="1539" xr:uid="{00000000-0005-0000-0000-000005060000}"/>
    <cellStyle name="Calculation 2 2 5 8 3" xfId="1540" xr:uid="{00000000-0005-0000-0000-000006060000}"/>
    <cellStyle name="Calculation 2 2 5 9" xfId="1541" xr:uid="{00000000-0005-0000-0000-000007060000}"/>
    <cellStyle name="Calculation 2 2 5 9 2" xfId="1542" xr:uid="{00000000-0005-0000-0000-000008060000}"/>
    <cellStyle name="Calculation 2 2 6" xfId="1543" xr:uid="{00000000-0005-0000-0000-000009060000}"/>
    <cellStyle name="Calculation 2 2 6 10" xfId="1544" xr:uid="{00000000-0005-0000-0000-00000A060000}"/>
    <cellStyle name="Calculation 2 2 6 10 2" xfId="1545" xr:uid="{00000000-0005-0000-0000-00000B060000}"/>
    <cellStyle name="Calculation 2 2 6 11" xfId="1546" xr:uid="{00000000-0005-0000-0000-00000C060000}"/>
    <cellStyle name="Calculation 2 2 6 11 2" xfId="1547" xr:uid="{00000000-0005-0000-0000-00000D060000}"/>
    <cellStyle name="Calculation 2 2 6 12" xfId="1548" xr:uid="{00000000-0005-0000-0000-00000E060000}"/>
    <cellStyle name="Calculation 2 2 6 12 2" xfId="1549" xr:uid="{00000000-0005-0000-0000-00000F060000}"/>
    <cellStyle name="Calculation 2 2 6 13" xfId="1550" xr:uid="{00000000-0005-0000-0000-000010060000}"/>
    <cellStyle name="Calculation 2 2 6 13 2" xfId="1551" xr:uid="{00000000-0005-0000-0000-000011060000}"/>
    <cellStyle name="Calculation 2 2 6 14" xfId="1552" xr:uid="{00000000-0005-0000-0000-000012060000}"/>
    <cellStyle name="Calculation 2 2 6 15" xfId="1553" xr:uid="{00000000-0005-0000-0000-000013060000}"/>
    <cellStyle name="Calculation 2 2 6 2" xfId="1554" xr:uid="{00000000-0005-0000-0000-000014060000}"/>
    <cellStyle name="Calculation 2 2 6 2 2" xfId="1555" xr:uid="{00000000-0005-0000-0000-000015060000}"/>
    <cellStyle name="Calculation 2 2 6 3" xfId="1556" xr:uid="{00000000-0005-0000-0000-000016060000}"/>
    <cellStyle name="Calculation 2 2 6 3 2" xfId="1557" xr:uid="{00000000-0005-0000-0000-000017060000}"/>
    <cellStyle name="Calculation 2 2 6 3 3" xfId="1558" xr:uid="{00000000-0005-0000-0000-000018060000}"/>
    <cellStyle name="Calculation 2 2 6 4" xfId="1559" xr:uid="{00000000-0005-0000-0000-000019060000}"/>
    <cellStyle name="Calculation 2 2 6 4 2" xfId="1560" xr:uid="{00000000-0005-0000-0000-00001A060000}"/>
    <cellStyle name="Calculation 2 2 6 4 3" xfId="1561" xr:uid="{00000000-0005-0000-0000-00001B060000}"/>
    <cellStyle name="Calculation 2 2 6 5" xfId="1562" xr:uid="{00000000-0005-0000-0000-00001C060000}"/>
    <cellStyle name="Calculation 2 2 6 5 2" xfId="1563" xr:uid="{00000000-0005-0000-0000-00001D060000}"/>
    <cellStyle name="Calculation 2 2 6 5 3" xfId="1564" xr:uid="{00000000-0005-0000-0000-00001E060000}"/>
    <cellStyle name="Calculation 2 2 6 6" xfId="1565" xr:uid="{00000000-0005-0000-0000-00001F060000}"/>
    <cellStyle name="Calculation 2 2 6 6 2" xfId="1566" xr:uid="{00000000-0005-0000-0000-000020060000}"/>
    <cellStyle name="Calculation 2 2 6 6 3" xfId="1567" xr:uid="{00000000-0005-0000-0000-000021060000}"/>
    <cellStyle name="Calculation 2 2 6 7" xfId="1568" xr:uid="{00000000-0005-0000-0000-000022060000}"/>
    <cellStyle name="Calculation 2 2 6 7 2" xfId="1569" xr:uid="{00000000-0005-0000-0000-000023060000}"/>
    <cellStyle name="Calculation 2 2 6 7 3" xfId="1570" xr:uid="{00000000-0005-0000-0000-000024060000}"/>
    <cellStyle name="Calculation 2 2 6 8" xfId="1571" xr:uid="{00000000-0005-0000-0000-000025060000}"/>
    <cellStyle name="Calculation 2 2 6 8 2" xfId="1572" xr:uid="{00000000-0005-0000-0000-000026060000}"/>
    <cellStyle name="Calculation 2 2 6 8 3" xfId="1573" xr:uid="{00000000-0005-0000-0000-000027060000}"/>
    <cellStyle name="Calculation 2 2 6 9" xfId="1574" xr:uid="{00000000-0005-0000-0000-000028060000}"/>
    <cellStyle name="Calculation 2 2 6 9 2" xfId="1575" xr:uid="{00000000-0005-0000-0000-000029060000}"/>
    <cellStyle name="Calculation 2 2 7" xfId="1576" xr:uid="{00000000-0005-0000-0000-00002A060000}"/>
    <cellStyle name="Calculation 2 2 7 2" xfId="1577" xr:uid="{00000000-0005-0000-0000-00002B060000}"/>
    <cellStyle name="Calculation 2 2 7 2 2" xfId="1578" xr:uid="{00000000-0005-0000-0000-00002C060000}"/>
    <cellStyle name="Calculation 2 2 7 3" xfId="1579" xr:uid="{00000000-0005-0000-0000-00002D060000}"/>
    <cellStyle name="Calculation 2 2 7 3 2" xfId="1580" xr:uid="{00000000-0005-0000-0000-00002E060000}"/>
    <cellStyle name="Calculation 2 2 7 4" xfId="1581" xr:uid="{00000000-0005-0000-0000-00002F060000}"/>
    <cellStyle name="Calculation 2 2 8" xfId="1582" xr:uid="{00000000-0005-0000-0000-000030060000}"/>
    <cellStyle name="Calculation 2 2 8 2" xfId="1583" xr:uid="{00000000-0005-0000-0000-000031060000}"/>
    <cellStyle name="Calculation 2 2 8 2 2" xfId="1584" xr:uid="{00000000-0005-0000-0000-000032060000}"/>
    <cellStyle name="Calculation 2 2 8 3" xfId="1585" xr:uid="{00000000-0005-0000-0000-000033060000}"/>
    <cellStyle name="Calculation 2 2 8 3 2" xfId="1586" xr:uid="{00000000-0005-0000-0000-000034060000}"/>
    <cellStyle name="Calculation 2 2 8 4" xfId="1587" xr:uid="{00000000-0005-0000-0000-000035060000}"/>
    <cellStyle name="Calculation 2 2 9" xfId="1588" xr:uid="{00000000-0005-0000-0000-000036060000}"/>
    <cellStyle name="Calculation 2 2 9 2" xfId="1589" xr:uid="{00000000-0005-0000-0000-000037060000}"/>
    <cellStyle name="Calculation 2 2 9 2 2" xfId="1590" xr:uid="{00000000-0005-0000-0000-000038060000}"/>
    <cellStyle name="Calculation 2 2 9 3" xfId="1591" xr:uid="{00000000-0005-0000-0000-000039060000}"/>
    <cellStyle name="Calculation 2 2 9 3 2" xfId="1592" xr:uid="{00000000-0005-0000-0000-00003A060000}"/>
    <cellStyle name="Calculation 2 2 9 4" xfId="1593" xr:uid="{00000000-0005-0000-0000-00003B060000}"/>
    <cellStyle name="Calculation 2 3" xfId="1594" xr:uid="{00000000-0005-0000-0000-00003C060000}"/>
    <cellStyle name="Calculation 2 3 10" xfId="1595" xr:uid="{00000000-0005-0000-0000-00003D060000}"/>
    <cellStyle name="Calculation 2 3 10 2" xfId="1596" xr:uid="{00000000-0005-0000-0000-00003E060000}"/>
    <cellStyle name="Calculation 2 3 10 2 2" xfId="1597" xr:uid="{00000000-0005-0000-0000-00003F060000}"/>
    <cellStyle name="Calculation 2 3 10 3" xfId="1598" xr:uid="{00000000-0005-0000-0000-000040060000}"/>
    <cellStyle name="Calculation 2 3 11" xfId="1599" xr:uid="{00000000-0005-0000-0000-000041060000}"/>
    <cellStyle name="Calculation 2 3 11 2" xfId="1600" xr:uid="{00000000-0005-0000-0000-000042060000}"/>
    <cellStyle name="Calculation 2 3 12" xfId="1601" xr:uid="{00000000-0005-0000-0000-000043060000}"/>
    <cellStyle name="Calculation 2 3 12 2" xfId="1602" xr:uid="{00000000-0005-0000-0000-000044060000}"/>
    <cellStyle name="Calculation 2 3 13" xfId="1603" xr:uid="{00000000-0005-0000-0000-000045060000}"/>
    <cellStyle name="Calculation 2 3 13 2" xfId="1604" xr:uid="{00000000-0005-0000-0000-000046060000}"/>
    <cellStyle name="Calculation 2 3 14" xfId="1605" xr:uid="{00000000-0005-0000-0000-000047060000}"/>
    <cellStyle name="Calculation 2 3 14 2" xfId="1606" xr:uid="{00000000-0005-0000-0000-000048060000}"/>
    <cellStyle name="Calculation 2 3 15" xfId="1607" xr:uid="{00000000-0005-0000-0000-000049060000}"/>
    <cellStyle name="Calculation 2 3 15 2" xfId="1608" xr:uid="{00000000-0005-0000-0000-00004A060000}"/>
    <cellStyle name="Calculation 2 3 16" xfId="1609" xr:uid="{00000000-0005-0000-0000-00004B060000}"/>
    <cellStyle name="Calculation 2 3 16 2" xfId="1610" xr:uid="{00000000-0005-0000-0000-00004C060000}"/>
    <cellStyle name="Calculation 2 3 17" xfId="1611" xr:uid="{00000000-0005-0000-0000-00004D060000}"/>
    <cellStyle name="Calculation 2 3 18" xfId="1612" xr:uid="{00000000-0005-0000-0000-00004E060000}"/>
    <cellStyle name="Calculation 2 3 2" xfId="1613" xr:uid="{00000000-0005-0000-0000-00004F060000}"/>
    <cellStyle name="Calculation 2 3 2 10" xfId="1614" xr:uid="{00000000-0005-0000-0000-000050060000}"/>
    <cellStyle name="Calculation 2 3 2 10 2" xfId="1615" xr:uid="{00000000-0005-0000-0000-000051060000}"/>
    <cellStyle name="Calculation 2 3 2 11" xfId="1616" xr:uid="{00000000-0005-0000-0000-000052060000}"/>
    <cellStyle name="Calculation 2 3 2 11 2" xfId="1617" xr:uid="{00000000-0005-0000-0000-000053060000}"/>
    <cellStyle name="Calculation 2 3 2 12" xfId="1618" xr:uid="{00000000-0005-0000-0000-000054060000}"/>
    <cellStyle name="Calculation 2 3 2 12 2" xfId="1619" xr:uid="{00000000-0005-0000-0000-000055060000}"/>
    <cellStyle name="Calculation 2 3 2 13" xfId="1620" xr:uid="{00000000-0005-0000-0000-000056060000}"/>
    <cellStyle name="Calculation 2 3 2 13 2" xfId="1621" xr:uid="{00000000-0005-0000-0000-000057060000}"/>
    <cellStyle name="Calculation 2 3 2 14" xfId="1622" xr:uid="{00000000-0005-0000-0000-000058060000}"/>
    <cellStyle name="Calculation 2 3 2 14 2" xfId="1623" xr:uid="{00000000-0005-0000-0000-000059060000}"/>
    <cellStyle name="Calculation 2 3 2 15" xfId="1624" xr:uid="{00000000-0005-0000-0000-00005A060000}"/>
    <cellStyle name="Calculation 2 3 2 16" xfId="1625" xr:uid="{00000000-0005-0000-0000-00005B060000}"/>
    <cellStyle name="Calculation 2 3 2 2" xfId="1626" xr:uid="{00000000-0005-0000-0000-00005C060000}"/>
    <cellStyle name="Calculation 2 3 2 2 2" xfId="1627" xr:uid="{00000000-0005-0000-0000-00005D060000}"/>
    <cellStyle name="Calculation 2 3 2 3" xfId="1628" xr:uid="{00000000-0005-0000-0000-00005E060000}"/>
    <cellStyle name="Calculation 2 3 2 3 2" xfId="1629" xr:uid="{00000000-0005-0000-0000-00005F060000}"/>
    <cellStyle name="Calculation 2 3 2 3 3" xfId="1630" xr:uid="{00000000-0005-0000-0000-000060060000}"/>
    <cellStyle name="Calculation 2 3 2 4" xfId="1631" xr:uid="{00000000-0005-0000-0000-000061060000}"/>
    <cellStyle name="Calculation 2 3 2 4 2" xfId="1632" xr:uid="{00000000-0005-0000-0000-000062060000}"/>
    <cellStyle name="Calculation 2 3 2 4 3" xfId="1633" xr:uid="{00000000-0005-0000-0000-000063060000}"/>
    <cellStyle name="Calculation 2 3 2 5" xfId="1634" xr:uid="{00000000-0005-0000-0000-000064060000}"/>
    <cellStyle name="Calculation 2 3 2 5 2" xfId="1635" xr:uid="{00000000-0005-0000-0000-000065060000}"/>
    <cellStyle name="Calculation 2 3 2 5 3" xfId="1636" xr:uid="{00000000-0005-0000-0000-000066060000}"/>
    <cellStyle name="Calculation 2 3 2 6" xfId="1637" xr:uid="{00000000-0005-0000-0000-000067060000}"/>
    <cellStyle name="Calculation 2 3 2 6 2" xfId="1638" xr:uid="{00000000-0005-0000-0000-000068060000}"/>
    <cellStyle name="Calculation 2 3 2 6 3" xfId="1639" xr:uid="{00000000-0005-0000-0000-000069060000}"/>
    <cellStyle name="Calculation 2 3 2 7" xfId="1640" xr:uid="{00000000-0005-0000-0000-00006A060000}"/>
    <cellStyle name="Calculation 2 3 2 7 2" xfId="1641" xr:uid="{00000000-0005-0000-0000-00006B060000}"/>
    <cellStyle name="Calculation 2 3 2 7 3" xfId="1642" xr:uid="{00000000-0005-0000-0000-00006C060000}"/>
    <cellStyle name="Calculation 2 3 2 8" xfId="1643" xr:uid="{00000000-0005-0000-0000-00006D060000}"/>
    <cellStyle name="Calculation 2 3 2 8 2" xfId="1644" xr:uid="{00000000-0005-0000-0000-00006E060000}"/>
    <cellStyle name="Calculation 2 3 2 8 3" xfId="1645" xr:uid="{00000000-0005-0000-0000-00006F060000}"/>
    <cellStyle name="Calculation 2 3 2 9" xfId="1646" xr:uid="{00000000-0005-0000-0000-000070060000}"/>
    <cellStyle name="Calculation 2 3 2 9 2" xfId="1647" xr:uid="{00000000-0005-0000-0000-000071060000}"/>
    <cellStyle name="Calculation 2 3 3" xfId="1648" xr:uid="{00000000-0005-0000-0000-000072060000}"/>
    <cellStyle name="Calculation 2 3 3 10" xfId="1649" xr:uid="{00000000-0005-0000-0000-000073060000}"/>
    <cellStyle name="Calculation 2 3 3 10 2" xfId="1650" xr:uid="{00000000-0005-0000-0000-000074060000}"/>
    <cellStyle name="Calculation 2 3 3 11" xfId="1651" xr:uid="{00000000-0005-0000-0000-000075060000}"/>
    <cellStyle name="Calculation 2 3 3 11 2" xfId="1652" xr:uid="{00000000-0005-0000-0000-000076060000}"/>
    <cellStyle name="Calculation 2 3 3 12" xfId="1653" xr:uid="{00000000-0005-0000-0000-000077060000}"/>
    <cellStyle name="Calculation 2 3 3 12 2" xfId="1654" xr:uid="{00000000-0005-0000-0000-000078060000}"/>
    <cellStyle name="Calculation 2 3 3 13" xfId="1655" xr:uid="{00000000-0005-0000-0000-000079060000}"/>
    <cellStyle name="Calculation 2 3 3 13 2" xfId="1656" xr:uid="{00000000-0005-0000-0000-00007A060000}"/>
    <cellStyle name="Calculation 2 3 3 14" xfId="1657" xr:uid="{00000000-0005-0000-0000-00007B060000}"/>
    <cellStyle name="Calculation 2 3 3 15" xfId="1658" xr:uid="{00000000-0005-0000-0000-00007C060000}"/>
    <cellStyle name="Calculation 2 3 3 2" xfId="1659" xr:uid="{00000000-0005-0000-0000-00007D060000}"/>
    <cellStyle name="Calculation 2 3 3 2 2" xfId="1660" xr:uid="{00000000-0005-0000-0000-00007E060000}"/>
    <cellStyle name="Calculation 2 3 3 3" xfId="1661" xr:uid="{00000000-0005-0000-0000-00007F060000}"/>
    <cellStyle name="Calculation 2 3 3 3 2" xfId="1662" xr:uid="{00000000-0005-0000-0000-000080060000}"/>
    <cellStyle name="Calculation 2 3 3 3 3" xfId="1663" xr:uid="{00000000-0005-0000-0000-000081060000}"/>
    <cellStyle name="Calculation 2 3 3 4" xfId="1664" xr:uid="{00000000-0005-0000-0000-000082060000}"/>
    <cellStyle name="Calculation 2 3 3 4 2" xfId="1665" xr:uid="{00000000-0005-0000-0000-000083060000}"/>
    <cellStyle name="Calculation 2 3 3 4 3" xfId="1666" xr:uid="{00000000-0005-0000-0000-000084060000}"/>
    <cellStyle name="Calculation 2 3 3 5" xfId="1667" xr:uid="{00000000-0005-0000-0000-000085060000}"/>
    <cellStyle name="Calculation 2 3 3 5 2" xfId="1668" xr:uid="{00000000-0005-0000-0000-000086060000}"/>
    <cellStyle name="Calculation 2 3 3 5 3" xfId="1669" xr:uid="{00000000-0005-0000-0000-000087060000}"/>
    <cellStyle name="Calculation 2 3 3 6" xfId="1670" xr:uid="{00000000-0005-0000-0000-000088060000}"/>
    <cellStyle name="Calculation 2 3 3 6 2" xfId="1671" xr:uid="{00000000-0005-0000-0000-000089060000}"/>
    <cellStyle name="Calculation 2 3 3 6 3" xfId="1672" xr:uid="{00000000-0005-0000-0000-00008A060000}"/>
    <cellStyle name="Calculation 2 3 3 7" xfId="1673" xr:uid="{00000000-0005-0000-0000-00008B060000}"/>
    <cellStyle name="Calculation 2 3 3 7 2" xfId="1674" xr:uid="{00000000-0005-0000-0000-00008C060000}"/>
    <cellStyle name="Calculation 2 3 3 7 3" xfId="1675" xr:uid="{00000000-0005-0000-0000-00008D060000}"/>
    <cellStyle name="Calculation 2 3 3 8" xfId="1676" xr:uid="{00000000-0005-0000-0000-00008E060000}"/>
    <cellStyle name="Calculation 2 3 3 8 2" xfId="1677" xr:uid="{00000000-0005-0000-0000-00008F060000}"/>
    <cellStyle name="Calculation 2 3 3 8 3" xfId="1678" xr:uid="{00000000-0005-0000-0000-000090060000}"/>
    <cellStyle name="Calculation 2 3 3 9" xfId="1679" xr:uid="{00000000-0005-0000-0000-000091060000}"/>
    <cellStyle name="Calculation 2 3 3 9 2" xfId="1680" xr:uid="{00000000-0005-0000-0000-000092060000}"/>
    <cellStyle name="Calculation 2 3 4" xfId="1681" xr:uid="{00000000-0005-0000-0000-000093060000}"/>
    <cellStyle name="Calculation 2 3 4 2" xfId="1682" xr:uid="{00000000-0005-0000-0000-000094060000}"/>
    <cellStyle name="Calculation 2 3 4 2 2" xfId="1683" xr:uid="{00000000-0005-0000-0000-000095060000}"/>
    <cellStyle name="Calculation 2 3 4 3" xfId="1684" xr:uid="{00000000-0005-0000-0000-000096060000}"/>
    <cellStyle name="Calculation 2 3 4 3 2" xfId="1685" xr:uid="{00000000-0005-0000-0000-000097060000}"/>
    <cellStyle name="Calculation 2 3 4 4" xfId="1686" xr:uid="{00000000-0005-0000-0000-000098060000}"/>
    <cellStyle name="Calculation 2 3 5" xfId="1687" xr:uid="{00000000-0005-0000-0000-000099060000}"/>
    <cellStyle name="Calculation 2 3 5 2" xfId="1688" xr:uid="{00000000-0005-0000-0000-00009A060000}"/>
    <cellStyle name="Calculation 2 3 5 2 2" xfId="1689" xr:uid="{00000000-0005-0000-0000-00009B060000}"/>
    <cellStyle name="Calculation 2 3 5 3" xfId="1690" xr:uid="{00000000-0005-0000-0000-00009C060000}"/>
    <cellStyle name="Calculation 2 3 5 3 2" xfId="1691" xr:uid="{00000000-0005-0000-0000-00009D060000}"/>
    <cellStyle name="Calculation 2 3 5 4" xfId="1692" xr:uid="{00000000-0005-0000-0000-00009E060000}"/>
    <cellStyle name="Calculation 2 3 6" xfId="1693" xr:uid="{00000000-0005-0000-0000-00009F060000}"/>
    <cellStyle name="Calculation 2 3 6 2" xfId="1694" xr:uid="{00000000-0005-0000-0000-0000A0060000}"/>
    <cellStyle name="Calculation 2 3 6 2 2" xfId="1695" xr:uid="{00000000-0005-0000-0000-0000A1060000}"/>
    <cellStyle name="Calculation 2 3 6 3" xfId="1696" xr:uid="{00000000-0005-0000-0000-0000A2060000}"/>
    <cellStyle name="Calculation 2 3 6 3 2" xfId="1697" xr:uid="{00000000-0005-0000-0000-0000A3060000}"/>
    <cellStyle name="Calculation 2 3 6 4" xfId="1698" xr:uid="{00000000-0005-0000-0000-0000A4060000}"/>
    <cellStyle name="Calculation 2 3 7" xfId="1699" xr:uid="{00000000-0005-0000-0000-0000A5060000}"/>
    <cellStyle name="Calculation 2 3 7 2" xfId="1700" xr:uid="{00000000-0005-0000-0000-0000A6060000}"/>
    <cellStyle name="Calculation 2 3 7 2 2" xfId="1701" xr:uid="{00000000-0005-0000-0000-0000A7060000}"/>
    <cellStyle name="Calculation 2 3 7 3" xfId="1702" xr:uid="{00000000-0005-0000-0000-0000A8060000}"/>
    <cellStyle name="Calculation 2 3 7 3 2" xfId="1703" xr:uid="{00000000-0005-0000-0000-0000A9060000}"/>
    <cellStyle name="Calculation 2 3 7 4" xfId="1704" xr:uid="{00000000-0005-0000-0000-0000AA060000}"/>
    <cellStyle name="Calculation 2 3 8" xfId="1705" xr:uid="{00000000-0005-0000-0000-0000AB060000}"/>
    <cellStyle name="Calculation 2 3 8 2" xfId="1706" xr:uid="{00000000-0005-0000-0000-0000AC060000}"/>
    <cellStyle name="Calculation 2 3 8 2 2" xfId="1707" xr:uid="{00000000-0005-0000-0000-0000AD060000}"/>
    <cellStyle name="Calculation 2 3 8 3" xfId="1708" xr:uid="{00000000-0005-0000-0000-0000AE060000}"/>
    <cellStyle name="Calculation 2 3 8 3 2" xfId="1709" xr:uid="{00000000-0005-0000-0000-0000AF060000}"/>
    <cellStyle name="Calculation 2 3 8 4" xfId="1710" xr:uid="{00000000-0005-0000-0000-0000B0060000}"/>
    <cellStyle name="Calculation 2 3 9" xfId="1711" xr:uid="{00000000-0005-0000-0000-0000B1060000}"/>
    <cellStyle name="Calculation 2 3 9 2" xfId="1712" xr:uid="{00000000-0005-0000-0000-0000B2060000}"/>
    <cellStyle name="Calculation 2 3 9 2 2" xfId="1713" xr:uid="{00000000-0005-0000-0000-0000B3060000}"/>
    <cellStyle name="Calculation 2 3 9 3" xfId="1714" xr:uid="{00000000-0005-0000-0000-0000B4060000}"/>
    <cellStyle name="Calculation 2 3 9 3 2" xfId="1715" xr:uid="{00000000-0005-0000-0000-0000B5060000}"/>
    <cellStyle name="Calculation 2 3 9 4" xfId="1716" xr:uid="{00000000-0005-0000-0000-0000B6060000}"/>
    <cellStyle name="Calculation 2 4" xfId="1717" xr:uid="{00000000-0005-0000-0000-0000B7060000}"/>
    <cellStyle name="Calculation 2 4 10" xfId="1718" xr:uid="{00000000-0005-0000-0000-0000B8060000}"/>
    <cellStyle name="Calculation 2 4 10 2" xfId="1719" xr:uid="{00000000-0005-0000-0000-0000B9060000}"/>
    <cellStyle name="Calculation 2 4 11" xfId="1720" xr:uid="{00000000-0005-0000-0000-0000BA060000}"/>
    <cellStyle name="Calculation 2 4 11 2" xfId="1721" xr:uid="{00000000-0005-0000-0000-0000BB060000}"/>
    <cellStyle name="Calculation 2 4 12" xfId="1722" xr:uid="{00000000-0005-0000-0000-0000BC060000}"/>
    <cellStyle name="Calculation 2 4 12 2" xfId="1723" xr:uid="{00000000-0005-0000-0000-0000BD060000}"/>
    <cellStyle name="Calculation 2 4 13" xfId="1724" xr:uid="{00000000-0005-0000-0000-0000BE060000}"/>
    <cellStyle name="Calculation 2 4 13 2" xfId="1725" xr:uid="{00000000-0005-0000-0000-0000BF060000}"/>
    <cellStyle name="Calculation 2 4 14" xfId="1726" xr:uid="{00000000-0005-0000-0000-0000C0060000}"/>
    <cellStyle name="Calculation 2 4 14 2" xfId="1727" xr:uid="{00000000-0005-0000-0000-0000C1060000}"/>
    <cellStyle name="Calculation 2 4 15" xfId="1728" xr:uid="{00000000-0005-0000-0000-0000C2060000}"/>
    <cellStyle name="Calculation 2 4 15 2" xfId="1729" xr:uid="{00000000-0005-0000-0000-0000C3060000}"/>
    <cellStyle name="Calculation 2 4 16" xfId="1730" xr:uid="{00000000-0005-0000-0000-0000C4060000}"/>
    <cellStyle name="Calculation 2 4 16 2" xfId="1731" xr:uid="{00000000-0005-0000-0000-0000C5060000}"/>
    <cellStyle name="Calculation 2 4 17" xfId="1732" xr:uid="{00000000-0005-0000-0000-0000C6060000}"/>
    <cellStyle name="Calculation 2 4 18" xfId="1733" xr:uid="{00000000-0005-0000-0000-0000C7060000}"/>
    <cellStyle name="Calculation 2 4 2" xfId="1734" xr:uid="{00000000-0005-0000-0000-0000C8060000}"/>
    <cellStyle name="Calculation 2 4 2 10" xfId="1735" xr:uid="{00000000-0005-0000-0000-0000C9060000}"/>
    <cellStyle name="Calculation 2 4 2 10 2" xfId="1736" xr:uid="{00000000-0005-0000-0000-0000CA060000}"/>
    <cellStyle name="Calculation 2 4 2 11" xfId="1737" xr:uid="{00000000-0005-0000-0000-0000CB060000}"/>
    <cellStyle name="Calculation 2 4 2 11 2" xfId="1738" xr:uid="{00000000-0005-0000-0000-0000CC060000}"/>
    <cellStyle name="Calculation 2 4 2 12" xfId="1739" xr:uid="{00000000-0005-0000-0000-0000CD060000}"/>
    <cellStyle name="Calculation 2 4 2 12 2" xfId="1740" xr:uid="{00000000-0005-0000-0000-0000CE060000}"/>
    <cellStyle name="Calculation 2 4 2 13" xfId="1741" xr:uid="{00000000-0005-0000-0000-0000CF060000}"/>
    <cellStyle name="Calculation 2 4 2 13 2" xfId="1742" xr:uid="{00000000-0005-0000-0000-0000D0060000}"/>
    <cellStyle name="Calculation 2 4 2 14" xfId="1743" xr:uid="{00000000-0005-0000-0000-0000D1060000}"/>
    <cellStyle name="Calculation 2 4 2 14 2" xfId="1744" xr:uid="{00000000-0005-0000-0000-0000D2060000}"/>
    <cellStyle name="Calculation 2 4 2 15" xfId="1745" xr:uid="{00000000-0005-0000-0000-0000D3060000}"/>
    <cellStyle name="Calculation 2 4 2 16" xfId="1746" xr:uid="{00000000-0005-0000-0000-0000D4060000}"/>
    <cellStyle name="Calculation 2 4 2 2" xfId="1747" xr:uid="{00000000-0005-0000-0000-0000D5060000}"/>
    <cellStyle name="Calculation 2 4 2 2 2" xfId="1748" xr:uid="{00000000-0005-0000-0000-0000D6060000}"/>
    <cellStyle name="Calculation 2 4 2 3" xfId="1749" xr:uid="{00000000-0005-0000-0000-0000D7060000}"/>
    <cellStyle name="Calculation 2 4 2 3 2" xfId="1750" xr:uid="{00000000-0005-0000-0000-0000D8060000}"/>
    <cellStyle name="Calculation 2 4 2 3 3" xfId="1751" xr:uid="{00000000-0005-0000-0000-0000D9060000}"/>
    <cellStyle name="Calculation 2 4 2 4" xfId="1752" xr:uid="{00000000-0005-0000-0000-0000DA060000}"/>
    <cellStyle name="Calculation 2 4 2 4 2" xfId="1753" xr:uid="{00000000-0005-0000-0000-0000DB060000}"/>
    <cellStyle name="Calculation 2 4 2 4 3" xfId="1754" xr:uid="{00000000-0005-0000-0000-0000DC060000}"/>
    <cellStyle name="Calculation 2 4 2 5" xfId="1755" xr:uid="{00000000-0005-0000-0000-0000DD060000}"/>
    <cellStyle name="Calculation 2 4 2 5 2" xfId="1756" xr:uid="{00000000-0005-0000-0000-0000DE060000}"/>
    <cellStyle name="Calculation 2 4 2 5 3" xfId="1757" xr:uid="{00000000-0005-0000-0000-0000DF060000}"/>
    <cellStyle name="Calculation 2 4 2 6" xfId="1758" xr:uid="{00000000-0005-0000-0000-0000E0060000}"/>
    <cellStyle name="Calculation 2 4 2 6 2" xfId="1759" xr:uid="{00000000-0005-0000-0000-0000E1060000}"/>
    <cellStyle name="Calculation 2 4 2 6 3" xfId="1760" xr:uid="{00000000-0005-0000-0000-0000E2060000}"/>
    <cellStyle name="Calculation 2 4 2 7" xfId="1761" xr:uid="{00000000-0005-0000-0000-0000E3060000}"/>
    <cellStyle name="Calculation 2 4 2 7 2" xfId="1762" xr:uid="{00000000-0005-0000-0000-0000E4060000}"/>
    <cellStyle name="Calculation 2 4 2 7 3" xfId="1763" xr:uid="{00000000-0005-0000-0000-0000E5060000}"/>
    <cellStyle name="Calculation 2 4 2 8" xfId="1764" xr:uid="{00000000-0005-0000-0000-0000E6060000}"/>
    <cellStyle name="Calculation 2 4 2 8 2" xfId="1765" xr:uid="{00000000-0005-0000-0000-0000E7060000}"/>
    <cellStyle name="Calculation 2 4 2 8 3" xfId="1766" xr:uid="{00000000-0005-0000-0000-0000E8060000}"/>
    <cellStyle name="Calculation 2 4 2 9" xfId="1767" xr:uid="{00000000-0005-0000-0000-0000E9060000}"/>
    <cellStyle name="Calculation 2 4 2 9 2" xfId="1768" xr:uid="{00000000-0005-0000-0000-0000EA060000}"/>
    <cellStyle name="Calculation 2 4 3" xfId="1769" xr:uid="{00000000-0005-0000-0000-0000EB060000}"/>
    <cellStyle name="Calculation 2 4 3 10" xfId="1770" xr:uid="{00000000-0005-0000-0000-0000EC060000}"/>
    <cellStyle name="Calculation 2 4 3 10 2" xfId="1771" xr:uid="{00000000-0005-0000-0000-0000ED060000}"/>
    <cellStyle name="Calculation 2 4 3 11" xfId="1772" xr:uid="{00000000-0005-0000-0000-0000EE060000}"/>
    <cellStyle name="Calculation 2 4 3 11 2" xfId="1773" xr:uid="{00000000-0005-0000-0000-0000EF060000}"/>
    <cellStyle name="Calculation 2 4 3 12" xfId="1774" xr:uid="{00000000-0005-0000-0000-0000F0060000}"/>
    <cellStyle name="Calculation 2 4 3 12 2" xfId="1775" xr:uid="{00000000-0005-0000-0000-0000F1060000}"/>
    <cellStyle name="Calculation 2 4 3 13" xfId="1776" xr:uid="{00000000-0005-0000-0000-0000F2060000}"/>
    <cellStyle name="Calculation 2 4 3 13 2" xfId="1777" xr:uid="{00000000-0005-0000-0000-0000F3060000}"/>
    <cellStyle name="Calculation 2 4 3 14" xfId="1778" xr:uid="{00000000-0005-0000-0000-0000F4060000}"/>
    <cellStyle name="Calculation 2 4 3 15" xfId="1779" xr:uid="{00000000-0005-0000-0000-0000F5060000}"/>
    <cellStyle name="Calculation 2 4 3 2" xfId="1780" xr:uid="{00000000-0005-0000-0000-0000F6060000}"/>
    <cellStyle name="Calculation 2 4 3 2 2" xfId="1781" xr:uid="{00000000-0005-0000-0000-0000F7060000}"/>
    <cellStyle name="Calculation 2 4 3 3" xfId="1782" xr:uid="{00000000-0005-0000-0000-0000F8060000}"/>
    <cellStyle name="Calculation 2 4 3 3 2" xfId="1783" xr:uid="{00000000-0005-0000-0000-0000F9060000}"/>
    <cellStyle name="Calculation 2 4 3 3 3" xfId="1784" xr:uid="{00000000-0005-0000-0000-0000FA060000}"/>
    <cellStyle name="Calculation 2 4 3 4" xfId="1785" xr:uid="{00000000-0005-0000-0000-0000FB060000}"/>
    <cellStyle name="Calculation 2 4 3 4 2" xfId="1786" xr:uid="{00000000-0005-0000-0000-0000FC060000}"/>
    <cellStyle name="Calculation 2 4 3 4 3" xfId="1787" xr:uid="{00000000-0005-0000-0000-0000FD060000}"/>
    <cellStyle name="Calculation 2 4 3 5" xfId="1788" xr:uid="{00000000-0005-0000-0000-0000FE060000}"/>
    <cellStyle name="Calculation 2 4 3 5 2" xfId="1789" xr:uid="{00000000-0005-0000-0000-0000FF060000}"/>
    <cellStyle name="Calculation 2 4 3 5 3" xfId="1790" xr:uid="{00000000-0005-0000-0000-000000070000}"/>
    <cellStyle name="Calculation 2 4 3 6" xfId="1791" xr:uid="{00000000-0005-0000-0000-000001070000}"/>
    <cellStyle name="Calculation 2 4 3 6 2" xfId="1792" xr:uid="{00000000-0005-0000-0000-000002070000}"/>
    <cellStyle name="Calculation 2 4 3 6 3" xfId="1793" xr:uid="{00000000-0005-0000-0000-000003070000}"/>
    <cellStyle name="Calculation 2 4 3 7" xfId="1794" xr:uid="{00000000-0005-0000-0000-000004070000}"/>
    <cellStyle name="Calculation 2 4 3 7 2" xfId="1795" xr:uid="{00000000-0005-0000-0000-000005070000}"/>
    <cellStyle name="Calculation 2 4 3 7 3" xfId="1796" xr:uid="{00000000-0005-0000-0000-000006070000}"/>
    <cellStyle name="Calculation 2 4 3 8" xfId="1797" xr:uid="{00000000-0005-0000-0000-000007070000}"/>
    <cellStyle name="Calculation 2 4 3 8 2" xfId="1798" xr:uid="{00000000-0005-0000-0000-000008070000}"/>
    <cellStyle name="Calculation 2 4 3 8 3" xfId="1799" xr:uid="{00000000-0005-0000-0000-000009070000}"/>
    <cellStyle name="Calculation 2 4 3 9" xfId="1800" xr:uid="{00000000-0005-0000-0000-00000A070000}"/>
    <cellStyle name="Calculation 2 4 3 9 2" xfId="1801" xr:uid="{00000000-0005-0000-0000-00000B070000}"/>
    <cellStyle name="Calculation 2 4 4" xfId="1802" xr:uid="{00000000-0005-0000-0000-00000C070000}"/>
    <cellStyle name="Calculation 2 4 4 2" xfId="1803" xr:uid="{00000000-0005-0000-0000-00000D070000}"/>
    <cellStyle name="Calculation 2 4 4 3" xfId="1804" xr:uid="{00000000-0005-0000-0000-00000E070000}"/>
    <cellStyle name="Calculation 2 4 5" xfId="1805" xr:uid="{00000000-0005-0000-0000-00000F070000}"/>
    <cellStyle name="Calculation 2 4 5 2" xfId="1806" xr:uid="{00000000-0005-0000-0000-000010070000}"/>
    <cellStyle name="Calculation 2 4 5 3" xfId="1807" xr:uid="{00000000-0005-0000-0000-000011070000}"/>
    <cellStyle name="Calculation 2 4 6" xfId="1808" xr:uid="{00000000-0005-0000-0000-000012070000}"/>
    <cellStyle name="Calculation 2 4 6 2" xfId="1809" xr:uid="{00000000-0005-0000-0000-000013070000}"/>
    <cellStyle name="Calculation 2 4 7" xfId="1810" xr:uid="{00000000-0005-0000-0000-000014070000}"/>
    <cellStyle name="Calculation 2 4 7 2" xfId="1811" xr:uid="{00000000-0005-0000-0000-000015070000}"/>
    <cellStyle name="Calculation 2 4 7 3" xfId="1812" xr:uid="{00000000-0005-0000-0000-000016070000}"/>
    <cellStyle name="Calculation 2 4 8" xfId="1813" xr:uid="{00000000-0005-0000-0000-000017070000}"/>
    <cellStyle name="Calculation 2 4 8 2" xfId="1814" xr:uid="{00000000-0005-0000-0000-000018070000}"/>
    <cellStyle name="Calculation 2 4 8 3" xfId="1815" xr:uid="{00000000-0005-0000-0000-000019070000}"/>
    <cellStyle name="Calculation 2 4 9" xfId="1816" xr:uid="{00000000-0005-0000-0000-00001A070000}"/>
    <cellStyle name="Calculation 2 4 9 2" xfId="1817" xr:uid="{00000000-0005-0000-0000-00001B070000}"/>
    <cellStyle name="Calculation 2 4 9 3" xfId="1818" xr:uid="{00000000-0005-0000-0000-00001C070000}"/>
    <cellStyle name="Calculation 2 5" xfId="1819" xr:uid="{00000000-0005-0000-0000-00001D070000}"/>
    <cellStyle name="Calculation 2 5 10" xfId="1820" xr:uid="{00000000-0005-0000-0000-00001E070000}"/>
    <cellStyle name="Calculation 2 5 10 2" xfId="1821" xr:uid="{00000000-0005-0000-0000-00001F070000}"/>
    <cellStyle name="Calculation 2 5 10 3" xfId="1822" xr:uid="{00000000-0005-0000-0000-000020070000}"/>
    <cellStyle name="Calculation 2 5 11" xfId="1823" xr:uid="{00000000-0005-0000-0000-000021070000}"/>
    <cellStyle name="Calculation 2 5 11 2" xfId="1824" xr:uid="{00000000-0005-0000-0000-000022070000}"/>
    <cellStyle name="Calculation 2 5 12" xfId="1825" xr:uid="{00000000-0005-0000-0000-000023070000}"/>
    <cellStyle name="Calculation 2 5 12 2" xfId="1826" xr:uid="{00000000-0005-0000-0000-000024070000}"/>
    <cellStyle name="Calculation 2 5 13" xfId="1827" xr:uid="{00000000-0005-0000-0000-000025070000}"/>
    <cellStyle name="Calculation 2 5 13 2" xfId="1828" xr:uid="{00000000-0005-0000-0000-000026070000}"/>
    <cellStyle name="Calculation 2 5 14" xfId="1829" xr:uid="{00000000-0005-0000-0000-000027070000}"/>
    <cellStyle name="Calculation 2 5 14 2" xfId="1830" xr:uid="{00000000-0005-0000-0000-000028070000}"/>
    <cellStyle name="Calculation 2 5 15" xfId="1831" xr:uid="{00000000-0005-0000-0000-000029070000}"/>
    <cellStyle name="Calculation 2 5 15 2" xfId="1832" xr:uid="{00000000-0005-0000-0000-00002A070000}"/>
    <cellStyle name="Calculation 2 5 16" xfId="1833" xr:uid="{00000000-0005-0000-0000-00002B070000}"/>
    <cellStyle name="Calculation 2 5 16 2" xfId="1834" xr:uid="{00000000-0005-0000-0000-00002C070000}"/>
    <cellStyle name="Calculation 2 5 17" xfId="1835" xr:uid="{00000000-0005-0000-0000-00002D070000}"/>
    <cellStyle name="Calculation 2 5 18" xfId="1836" xr:uid="{00000000-0005-0000-0000-00002E070000}"/>
    <cellStyle name="Calculation 2 5 2" xfId="1837" xr:uid="{00000000-0005-0000-0000-00002F070000}"/>
    <cellStyle name="Calculation 2 5 2 10" xfId="1838" xr:uid="{00000000-0005-0000-0000-000030070000}"/>
    <cellStyle name="Calculation 2 5 2 10 2" xfId="1839" xr:uid="{00000000-0005-0000-0000-000031070000}"/>
    <cellStyle name="Calculation 2 5 2 11" xfId="1840" xr:uid="{00000000-0005-0000-0000-000032070000}"/>
    <cellStyle name="Calculation 2 5 2 11 2" xfId="1841" xr:uid="{00000000-0005-0000-0000-000033070000}"/>
    <cellStyle name="Calculation 2 5 2 12" xfId="1842" xr:uid="{00000000-0005-0000-0000-000034070000}"/>
    <cellStyle name="Calculation 2 5 2 12 2" xfId="1843" xr:uid="{00000000-0005-0000-0000-000035070000}"/>
    <cellStyle name="Calculation 2 5 2 13" xfId="1844" xr:uid="{00000000-0005-0000-0000-000036070000}"/>
    <cellStyle name="Calculation 2 5 2 13 2" xfId="1845" xr:uid="{00000000-0005-0000-0000-000037070000}"/>
    <cellStyle name="Calculation 2 5 2 14" xfId="1846" xr:uid="{00000000-0005-0000-0000-000038070000}"/>
    <cellStyle name="Calculation 2 5 2 15" xfId="1847" xr:uid="{00000000-0005-0000-0000-000039070000}"/>
    <cellStyle name="Calculation 2 5 2 2" xfId="1848" xr:uid="{00000000-0005-0000-0000-00003A070000}"/>
    <cellStyle name="Calculation 2 5 2 2 2" xfId="1849" xr:uid="{00000000-0005-0000-0000-00003B070000}"/>
    <cellStyle name="Calculation 2 5 2 3" xfId="1850" xr:uid="{00000000-0005-0000-0000-00003C070000}"/>
    <cellStyle name="Calculation 2 5 2 3 2" xfId="1851" xr:uid="{00000000-0005-0000-0000-00003D070000}"/>
    <cellStyle name="Calculation 2 5 2 3 3" xfId="1852" xr:uid="{00000000-0005-0000-0000-00003E070000}"/>
    <cellStyle name="Calculation 2 5 2 4" xfId="1853" xr:uid="{00000000-0005-0000-0000-00003F070000}"/>
    <cellStyle name="Calculation 2 5 2 4 2" xfId="1854" xr:uid="{00000000-0005-0000-0000-000040070000}"/>
    <cellStyle name="Calculation 2 5 2 4 3" xfId="1855" xr:uid="{00000000-0005-0000-0000-000041070000}"/>
    <cellStyle name="Calculation 2 5 2 5" xfId="1856" xr:uid="{00000000-0005-0000-0000-000042070000}"/>
    <cellStyle name="Calculation 2 5 2 5 2" xfId="1857" xr:uid="{00000000-0005-0000-0000-000043070000}"/>
    <cellStyle name="Calculation 2 5 2 5 3" xfId="1858" xr:uid="{00000000-0005-0000-0000-000044070000}"/>
    <cellStyle name="Calculation 2 5 2 6" xfId="1859" xr:uid="{00000000-0005-0000-0000-000045070000}"/>
    <cellStyle name="Calculation 2 5 2 6 2" xfId="1860" xr:uid="{00000000-0005-0000-0000-000046070000}"/>
    <cellStyle name="Calculation 2 5 2 6 3" xfId="1861" xr:uid="{00000000-0005-0000-0000-000047070000}"/>
    <cellStyle name="Calculation 2 5 2 7" xfId="1862" xr:uid="{00000000-0005-0000-0000-000048070000}"/>
    <cellStyle name="Calculation 2 5 2 7 2" xfId="1863" xr:uid="{00000000-0005-0000-0000-000049070000}"/>
    <cellStyle name="Calculation 2 5 2 7 3" xfId="1864" xr:uid="{00000000-0005-0000-0000-00004A070000}"/>
    <cellStyle name="Calculation 2 5 2 8" xfId="1865" xr:uid="{00000000-0005-0000-0000-00004B070000}"/>
    <cellStyle name="Calculation 2 5 2 8 2" xfId="1866" xr:uid="{00000000-0005-0000-0000-00004C070000}"/>
    <cellStyle name="Calculation 2 5 2 8 3" xfId="1867" xr:uid="{00000000-0005-0000-0000-00004D070000}"/>
    <cellStyle name="Calculation 2 5 2 9" xfId="1868" xr:uid="{00000000-0005-0000-0000-00004E070000}"/>
    <cellStyle name="Calculation 2 5 2 9 2" xfId="1869" xr:uid="{00000000-0005-0000-0000-00004F070000}"/>
    <cellStyle name="Calculation 2 5 3" xfId="1870" xr:uid="{00000000-0005-0000-0000-000050070000}"/>
    <cellStyle name="Calculation 2 5 3 2" xfId="1871" xr:uid="{00000000-0005-0000-0000-000051070000}"/>
    <cellStyle name="Calculation 2 5 3 3" xfId="1872" xr:uid="{00000000-0005-0000-0000-000052070000}"/>
    <cellStyle name="Calculation 2 5 4" xfId="1873" xr:uid="{00000000-0005-0000-0000-000053070000}"/>
    <cellStyle name="Calculation 2 5 4 2" xfId="1874" xr:uid="{00000000-0005-0000-0000-000054070000}"/>
    <cellStyle name="Calculation 2 5 5" xfId="1875" xr:uid="{00000000-0005-0000-0000-000055070000}"/>
    <cellStyle name="Calculation 2 5 5 2" xfId="1876" xr:uid="{00000000-0005-0000-0000-000056070000}"/>
    <cellStyle name="Calculation 2 5 5 3" xfId="1877" xr:uid="{00000000-0005-0000-0000-000057070000}"/>
    <cellStyle name="Calculation 2 5 6" xfId="1878" xr:uid="{00000000-0005-0000-0000-000058070000}"/>
    <cellStyle name="Calculation 2 5 6 2" xfId="1879" xr:uid="{00000000-0005-0000-0000-000059070000}"/>
    <cellStyle name="Calculation 2 5 6 3" xfId="1880" xr:uid="{00000000-0005-0000-0000-00005A070000}"/>
    <cellStyle name="Calculation 2 5 7" xfId="1881" xr:uid="{00000000-0005-0000-0000-00005B070000}"/>
    <cellStyle name="Calculation 2 5 7 2" xfId="1882" xr:uid="{00000000-0005-0000-0000-00005C070000}"/>
    <cellStyle name="Calculation 2 5 7 3" xfId="1883" xr:uid="{00000000-0005-0000-0000-00005D070000}"/>
    <cellStyle name="Calculation 2 5 8" xfId="1884" xr:uid="{00000000-0005-0000-0000-00005E070000}"/>
    <cellStyle name="Calculation 2 5 8 2" xfId="1885" xr:uid="{00000000-0005-0000-0000-00005F070000}"/>
    <cellStyle name="Calculation 2 5 8 3" xfId="1886" xr:uid="{00000000-0005-0000-0000-000060070000}"/>
    <cellStyle name="Calculation 2 5 9" xfId="1887" xr:uid="{00000000-0005-0000-0000-000061070000}"/>
    <cellStyle name="Calculation 2 5 9 2" xfId="1888" xr:uid="{00000000-0005-0000-0000-000062070000}"/>
    <cellStyle name="Calculation 2 5 9 3" xfId="1889" xr:uid="{00000000-0005-0000-0000-000063070000}"/>
    <cellStyle name="Calculation 2 6" xfId="1890" xr:uid="{00000000-0005-0000-0000-000064070000}"/>
    <cellStyle name="Calculation 2 6 10" xfId="1891" xr:uid="{00000000-0005-0000-0000-000065070000}"/>
    <cellStyle name="Calculation 2 6 10 2" xfId="1892" xr:uid="{00000000-0005-0000-0000-000066070000}"/>
    <cellStyle name="Calculation 2 6 11" xfId="1893" xr:uid="{00000000-0005-0000-0000-000067070000}"/>
    <cellStyle name="Calculation 2 6 11 2" xfId="1894" xr:uid="{00000000-0005-0000-0000-000068070000}"/>
    <cellStyle name="Calculation 2 6 12" xfId="1895" xr:uid="{00000000-0005-0000-0000-000069070000}"/>
    <cellStyle name="Calculation 2 6 12 2" xfId="1896" xr:uid="{00000000-0005-0000-0000-00006A070000}"/>
    <cellStyle name="Calculation 2 6 13" xfId="1897" xr:uid="{00000000-0005-0000-0000-00006B070000}"/>
    <cellStyle name="Calculation 2 6 13 2" xfId="1898" xr:uid="{00000000-0005-0000-0000-00006C070000}"/>
    <cellStyle name="Calculation 2 6 14" xfId="1899" xr:uid="{00000000-0005-0000-0000-00006D070000}"/>
    <cellStyle name="Calculation 2 6 15" xfId="1900" xr:uid="{00000000-0005-0000-0000-00006E070000}"/>
    <cellStyle name="Calculation 2 6 2" xfId="1901" xr:uid="{00000000-0005-0000-0000-00006F070000}"/>
    <cellStyle name="Calculation 2 6 2 2" xfId="1902" xr:uid="{00000000-0005-0000-0000-000070070000}"/>
    <cellStyle name="Calculation 2 6 2 2 2" xfId="1903" xr:uid="{00000000-0005-0000-0000-000071070000}"/>
    <cellStyle name="Calculation 2 6 2 3" xfId="1904" xr:uid="{00000000-0005-0000-0000-000072070000}"/>
    <cellStyle name="Calculation 2 6 3" xfId="1905" xr:uid="{00000000-0005-0000-0000-000073070000}"/>
    <cellStyle name="Calculation 2 6 3 2" xfId="1906" xr:uid="{00000000-0005-0000-0000-000074070000}"/>
    <cellStyle name="Calculation 2 6 3 3" xfId="1907" xr:uid="{00000000-0005-0000-0000-000075070000}"/>
    <cellStyle name="Calculation 2 6 4" xfId="1908" xr:uid="{00000000-0005-0000-0000-000076070000}"/>
    <cellStyle name="Calculation 2 6 4 2" xfId="1909" xr:uid="{00000000-0005-0000-0000-000077070000}"/>
    <cellStyle name="Calculation 2 6 4 3" xfId="1910" xr:uid="{00000000-0005-0000-0000-000078070000}"/>
    <cellStyle name="Calculation 2 6 5" xfId="1911" xr:uid="{00000000-0005-0000-0000-000079070000}"/>
    <cellStyle name="Calculation 2 6 5 2" xfId="1912" xr:uid="{00000000-0005-0000-0000-00007A070000}"/>
    <cellStyle name="Calculation 2 6 5 3" xfId="1913" xr:uid="{00000000-0005-0000-0000-00007B070000}"/>
    <cellStyle name="Calculation 2 6 6" xfId="1914" xr:uid="{00000000-0005-0000-0000-00007C070000}"/>
    <cellStyle name="Calculation 2 6 6 2" xfId="1915" xr:uid="{00000000-0005-0000-0000-00007D070000}"/>
    <cellStyle name="Calculation 2 6 6 3" xfId="1916" xr:uid="{00000000-0005-0000-0000-00007E070000}"/>
    <cellStyle name="Calculation 2 6 7" xfId="1917" xr:uid="{00000000-0005-0000-0000-00007F070000}"/>
    <cellStyle name="Calculation 2 6 7 2" xfId="1918" xr:uid="{00000000-0005-0000-0000-000080070000}"/>
    <cellStyle name="Calculation 2 6 7 3" xfId="1919" xr:uid="{00000000-0005-0000-0000-000081070000}"/>
    <cellStyle name="Calculation 2 6 8" xfId="1920" xr:uid="{00000000-0005-0000-0000-000082070000}"/>
    <cellStyle name="Calculation 2 6 8 2" xfId="1921" xr:uid="{00000000-0005-0000-0000-000083070000}"/>
    <cellStyle name="Calculation 2 6 8 3" xfId="1922" xr:uid="{00000000-0005-0000-0000-000084070000}"/>
    <cellStyle name="Calculation 2 6 9" xfId="1923" xr:uid="{00000000-0005-0000-0000-000085070000}"/>
    <cellStyle name="Calculation 2 6 9 2" xfId="1924" xr:uid="{00000000-0005-0000-0000-000086070000}"/>
    <cellStyle name="Calculation 2 7" xfId="1925" xr:uid="{00000000-0005-0000-0000-000087070000}"/>
    <cellStyle name="Calculation 2 7 2" xfId="1926" xr:uid="{00000000-0005-0000-0000-000088070000}"/>
    <cellStyle name="Calculation 2 7 2 2" xfId="1927" xr:uid="{00000000-0005-0000-0000-000089070000}"/>
    <cellStyle name="Calculation 2 7 3" xfId="1928" xr:uid="{00000000-0005-0000-0000-00008A070000}"/>
    <cellStyle name="Calculation 2 8" xfId="1929" xr:uid="{00000000-0005-0000-0000-00008B070000}"/>
    <cellStyle name="Calculation 2 8 2" xfId="1930" xr:uid="{00000000-0005-0000-0000-00008C070000}"/>
    <cellStyle name="Calculation 2 8 3" xfId="1931" xr:uid="{00000000-0005-0000-0000-00008D070000}"/>
    <cellStyle name="Calculation 2 9" xfId="1932" xr:uid="{00000000-0005-0000-0000-00008E070000}"/>
    <cellStyle name="Calculation 2 9 2" xfId="1933" xr:uid="{00000000-0005-0000-0000-00008F070000}"/>
    <cellStyle name="Calculation 2 9 3" xfId="1934" xr:uid="{00000000-0005-0000-0000-000090070000}"/>
    <cellStyle name="Calculation 3" xfId="1935" xr:uid="{00000000-0005-0000-0000-000091070000}"/>
    <cellStyle name="Calculation 3 10" xfId="1936" xr:uid="{00000000-0005-0000-0000-000092070000}"/>
    <cellStyle name="Calculation 3 10 2" xfId="1937" xr:uid="{00000000-0005-0000-0000-000093070000}"/>
    <cellStyle name="Calculation 3 10 2 2" xfId="1938" xr:uid="{00000000-0005-0000-0000-000094070000}"/>
    <cellStyle name="Calculation 3 10 3" xfId="1939" xr:uid="{00000000-0005-0000-0000-000095070000}"/>
    <cellStyle name="Calculation 3 10 3 2" xfId="1940" xr:uid="{00000000-0005-0000-0000-000096070000}"/>
    <cellStyle name="Calculation 3 10 4" xfId="1941" xr:uid="{00000000-0005-0000-0000-000097070000}"/>
    <cellStyle name="Calculation 3 11" xfId="1942" xr:uid="{00000000-0005-0000-0000-000098070000}"/>
    <cellStyle name="Calculation 3 11 2" xfId="1943" xr:uid="{00000000-0005-0000-0000-000099070000}"/>
    <cellStyle name="Calculation 3 11 2 2" xfId="1944" xr:uid="{00000000-0005-0000-0000-00009A070000}"/>
    <cellStyle name="Calculation 3 11 3" xfId="1945" xr:uid="{00000000-0005-0000-0000-00009B070000}"/>
    <cellStyle name="Calculation 3 11 3 2" xfId="1946" xr:uid="{00000000-0005-0000-0000-00009C070000}"/>
    <cellStyle name="Calculation 3 11 4" xfId="1947" xr:uid="{00000000-0005-0000-0000-00009D070000}"/>
    <cellStyle name="Calculation 3 12" xfId="1948" xr:uid="{00000000-0005-0000-0000-00009E070000}"/>
    <cellStyle name="Calculation 3 12 2" xfId="1949" xr:uid="{00000000-0005-0000-0000-00009F070000}"/>
    <cellStyle name="Calculation 3 12 2 2" xfId="1950" xr:uid="{00000000-0005-0000-0000-0000A0070000}"/>
    <cellStyle name="Calculation 3 12 3" xfId="1951" xr:uid="{00000000-0005-0000-0000-0000A1070000}"/>
    <cellStyle name="Calculation 3 13" xfId="1952" xr:uid="{00000000-0005-0000-0000-0000A2070000}"/>
    <cellStyle name="Calculation 3 13 2" xfId="1953" xr:uid="{00000000-0005-0000-0000-0000A3070000}"/>
    <cellStyle name="Calculation 3 13 3" xfId="1954" xr:uid="{00000000-0005-0000-0000-0000A4070000}"/>
    <cellStyle name="Calculation 3 14" xfId="1955" xr:uid="{00000000-0005-0000-0000-0000A5070000}"/>
    <cellStyle name="Calculation 3 14 2" xfId="1956" xr:uid="{00000000-0005-0000-0000-0000A6070000}"/>
    <cellStyle name="Calculation 3 14 3" xfId="1957" xr:uid="{00000000-0005-0000-0000-0000A7070000}"/>
    <cellStyle name="Calculation 3 15" xfId="1958" xr:uid="{00000000-0005-0000-0000-0000A8070000}"/>
    <cellStyle name="Calculation 3 15 2" xfId="1959" xr:uid="{00000000-0005-0000-0000-0000A9070000}"/>
    <cellStyle name="Calculation 3 15 3" xfId="1960" xr:uid="{00000000-0005-0000-0000-0000AA070000}"/>
    <cellStyle name="Calculation 3 16" xfId="1961" xr:uid="{00000000-0005-0000-0000-0000AB070000}"/>
    <cellStyle name="Calculation 3 16 2" xfId="1962" xr:uid="{00000000-0005-0000-0000-0000AC070000}"/>
    <cellStyle name="Calculation 3 17" xfId="1963" xr:uid="{00000000-0005-0000-0000-0000AD070000}"/>
    <cellStyle name="Calculation 3 17 2" xfId="1964" xr:uid="{00000000-0005-0000-0000-0000AE070000}"/>
    <cellStyle name="Calculation 3 18" xfId="1965" xr:uid="{00000000-0005-0000-0000-0000AF070000}"/>
    <cellStyle name="Calculation 3 18 2" xfId="1966" xr:uid="{00000000-0005-0000-0000-0000B0070000}"/>
    <cellStyle name="Calculation 3 19" xfId="1967" xr:uid="{00000000-0005-0000-0000-0000B1070000}"/>
    <cellStyle name="Calculation 3 19 2" xfId="1968" xr:uid="{00000000-0005-0000-0000-0000B2070000}"/>
    <cellStyle name="Calculation 3 2" xfId="1969" xr:uid="{00000000-0005-0000-0000-0000B3070000}"/>
    <cellStyle name="Calculation 3 2 10" xfId="1970" xr:uid="{00000000-0005-0000-0000-0000B4070000}"/>
    <cellStyle name="Calculation 3 2 10 2" xfId="1971" xr:uid="{00000000-0005-0000-0000-0000B5070000}"/>
    <cellStyle name="Calculation 3 2 10 2 2" xfId="1972" xr:uid="{00000000-0005-0000-0000-0000B6070000}"/>
    <cellStyle name="Calculation 3 2 10 3" xfId="1973" xr:uid="{00000000-0005-0000-0000-0000B7070000}"/>
    <cellStyle name="Calculation 3 2 10 3 2" xfId="1974" xr:uid="{00000000-0005-0000-0000-0000B8070000}"/>
    <cellStyle name="Calculation 3 2 10 4" xfId="1975" xr:uid="{00000000-0005-0000-0000-0000B9070000}"/>
    <cellStyle name="Calculation 3 2 11" xfId="1976" xr:uid="{00000000-0005-0000-0000-0000BA070000}"/>
    <cellStyle name="Calculation 3 2 11 2" xfId="1977" xr:uid="{00000000-0005-0000-0000-0000BB070000}"/>
    <cellStyle name="Calculation 3 2 11 2 2" xfId="1978" xr:uid="{00000000-0005-0000-0000-0000BC070000}"/>
    <cellStyle name="Calculation 3 2 11 3" xfId="1979" xr:uid="{00000000-0005-0000-0000-0000BD070000}"/>
    <cellStyle name="Calculation 3 2 12" xfId="1980" xr:uid="{00000000-0005-0000-0000-0000BE070000}"/>
    <cellStyle name="Calculation 3 2 12 2" xfId="1981" xr:uid="{00000000-0005-0000-0000-0000BF070000}"/>
    <cellStyle name="Calculation 3 2 12 3" xfId="1982" xr:uid="{00000000-0005-0000-0000-0000C0070000}"/>
    <cellStyle name="Calculation 3 2 13" xfId="1983" xr:uid="{00000000-0005-0000-0000-0000C1070000}"/>
    <cellStyle name="Calculation 3 2 13 2" xfId="1984" xr:uid="{00000000-0005-0000-0000-0000C2070000}"/>
    <cellStyle name="Calculation 3 2 13 3" xfId="1985" xr:uid="{00000000-0005-0000-0000-0000C3070000}"/>
    <cellStyle name="Calculation 3 2 14" xfId="1986" xr:uid="{00000000-0005-0000-0000-0000C4070000}"/>
    <cellStyle name="Calculation 3 2 14 2" xfId="1987" xr:uid="{00000000-0005-0000-0000-0000C5070000}"/>
    <cellStyle name="Calculation 3 2 15" xfId="1988" xr:uid="{00000000-0005-0000-0000-0000C6070000}"/>
    <cellStyle name="Calculation 3 2 15 2" xfId="1989" xr:uid="{00000000-0005-0000-0000-0000C7070000}"/>
    <cellStyle name="Calculation 3 2 16" xfId="1990" xr:uid="{00000000-0005-0000-0000-0000C8070000}"/>
    <cellStyle name="Calculation 3 2 16 2" xfId="1991" xr:uid="{00000000-0005-0000-0000-0000C9070000}"/>
    <cellStyle name="Calculation 3 2 17" xfId="1992" xr:uid="{00000000-0005-0000-0000-0000CA070000}"/>
    <cellStyle name="Calculation 3 2 17 2" xfId="1993" xr:uid="{00000000-0005-0000-0000-0000CB070000}"/>
    <cellStyle name="Calculation 3 2 18" xfId="1994" xr:uid="{00000000-0005-0000-0000-0000CC070000}"/>
    <cellStyle name="Calculation 3 2 18 2" xfId="1995" xr:uid="{00000000-0005-0000-0000-0000CD070000}"/>
    <cellStyle name="Calculation 3 2 19" xfId="1996" xr:uid="{00000000-0005-0000-0000-0000CE070000}"/>
    <cellStyle name="Calculation 3 2 19 2" xfId="1997" xr:uid="{00000000-0005-0000-0000-0000CF070000}"/>
    <cellStyle name="Calculation 3 2 2" xfId="1998" xr:uid="{00000000-0005-0000-0000-0000D0070000}"/>
    <cellStyle name="Calculation 3 2 2 10" xfId="1999" xr:uid="{00000000-0005-0000-0000-0000D1070000}"/>
    <cellStyle name="Calculation 3 2 2 10 2" xfId="2000" xr:uid="{00000000-0005-0000-0000-0000D2070000}"/>
    <cellStyle name="Calculation 3 2 2 10 2 2" xfId="2001" xr:uid="{00000000-0005-0000-0000-0000D3070000}"/>
    <cellStyle name="Calculation 3 2 2 10 3" xfId="2002" xr:uid="{00000000-0005-0000-0000-0000D4070000}"/>
    <cellStyle name="Calculation 3 2 2 11" xfId="2003" xr:uid="{00000000-0005-0000-0000-0000D5070000}"/>
    <cellStyle name="Calculation 3 2 2 11 2" xfId="2004" xr:uid="{00000000-0005-0000-0000-0000D6070000}"/>
    <cellStyle name="Calculation 3 2 2 12" xfId="2005" xr:uid="{00000000-0005-0000-0000-0000D7070000}"/>
    <cellStyle name="Calculation 3 2 2 12 2" xfId="2006" xr:uid="{00000000-0005-0000-0000-0000D8070000}"/>
    <cellStyle name="Calculation 3 2 2 13" xfId="2007" xr:uid="{00000000-0005-0000-0000-0000D9070000}"/>
    <cellStyle name="Calculation 3 2 2 13 2" xfId="2008" xr:uid="{00000000-0005-0000-0000-0000DA070000}"/>
    <cellStyle name="Calculation 3 2 2 14" xfId="2009" xr:uid="{00000000-0005-0000-0000-0000DB070000}"/>
    <cellStyle name="Calculation 3 2 2 14 2" xfId="2010" xr:uid="{00000000-0005-0000-0000-0000DC070000}"/>
    <cellStyle name="Calculation 3 2 2 15" xfId="2011" xr:uid="{00000000-0005-0000-0000-0000DD070000}"/>
    <cellStyle name="Calculation 3 2 2 15 2" xfId="2012" xr:uid="{00000000-0005-0000-0000-0000DE070000}"/>
    <cellStyle name="Calculation 3 2 2 16" xfId="2013" xr:uid="{00000000-0005-0000-0000-0000DF070000}"/>
    <cellStyle name="Calculation 3 2 2 16 2" xfId="2014" xr:uid="{00000000-0005-0000-0000-0000E0070000}"/>
    <cellStyle name="Calculation 3 2 2 17" xfId="2015" xr:uid="{00000000-0005-0000-0000-0000E1070000}"/>
    <cellStyle name="Calculation 3 2 2 18" xfId="2016" xr:uid="{00000000-0005-0000-0000-0000E2070000}"/>
    <cellStyle name="Calculation 3 2 2 2" xfId="2017" xr:uid="{00000000-0005-0000-0000-0000E3070000}"/>
    <cellStyle name="Calculation 3 2 2 2 10" xfId="2018" xr:uid="{00000000-0005-0000-0000-0000E4070000}"/>
    <cellStyle name="Calculation 3 2 2 2 10 2" xfId="2019" xr:uid="{00000000-0005-0000-0000-0000E5070000}"/>
    <cellStyle name="Calculation 3 2 2 2 11" xfId="2020" xr:uid="{00000000-0005-0000-0000-0000E6070000}"/>
    <cellStyle name="Calculation 3 2 2 2 11 2" xfId="2021" xr:uid="{00000000-0005-0000-0000-0000E7070000}"/>
    <cellStyle name="Calculation 3 2 2 2 12" xfId="2022" xr:uid="{00000000-0005-0000-0000-0000E8070000}"/>
    <cellStyle name="Calculation 3 2 2 2 12 2" xfId="2023" xr:uid="{00000000-0005-0000-0000-0000E9070000}"/>
    <cellStyle name="Calculation 3 2 2 2 13" xfId="2024" xr:uid="{00000000-0005-0000-0000-0000EA070000}"/>
    <cellStyle name="Calculation 3 2 2 2 13 2" xfId="2025" xr:uid="{00000000-0005-0000-0000-0000EB070000}"/>
    <cellStyle name="Calculation 3 2 2 2 14" xfId="2026" xr:uid="{00000000-0005-0000-0000-0000EC070000}"/>
    <cellStyle name="Calculation 3 2 2 2 14 2" xfId="2027" xr:uid="{00000000-0005-0000-0000-0000ED070000}"/>
    <cellStyle name="Calculation 3 2 2 2 15" xfId="2028" xr:uid="{00000000-0005-0000-0000-0000EE070000}"/>
    <cellStyle name="Calculation 3 2 2 2 16" xfId="2029" xr:uid="{00000000-0005-0000-0000-0000EF070000}"/>
    <cellStyle name="Calculation 3 2 2 2 2" xfId="2030" xr:uid="{00000000-0005-0000-0000-0000F0070000}"/>
    <cellStyle name="Calculation 3 2 2 2 2 2" xfId="2031" xr:uid="{00000000-0005-0000-0000-0000F1070000}"/>
    <cellStyle name="Calculation 3 2 2 2 3" xfId="2032" xr:uid="{00000000-0005-0000-0000-0000F2070000}"/>
    <cellStyle name="Calculation 3 2 2 2 3 2" xfId="2033" xr:uid="{00000000-0005-0000-0000-0000F3070000}"/>
    <cellStyle name="Calculation 3 2 2 2 3 3" xfId="2034" xr:uid="{00000000-0005-0000-0000-0000F4070000}"/>
    <cellStyle name="Calculation 3 2 2 2 4" xfId="2035" xr:uid="{00000000-0005-0000-0000-0000F5070000}"/>
    <cellStyle name="Calculation 3 2 2 2 4 2" xfId="2036" xr:uid="{00000000-0005-0000-0000-0000F6070000}"/>
    <cellStyle name="Calculation 3 2 2 2 4 3" xfId="2037" xr:uid="{00000000-0005-0000-0000-0000F7070000}"/>
    <cellStyle name="Calculation 3 2 2 2 5" xfId="2038" xr:uid="{00000000-0005-0000-0000-0000F8070000}"/>
    <cellStyle name="Calculation 3 2 2 2 5 2" xfId="2039" xr:uid="{00000000-0005-0000-0000-0000F9070000}"/>
    <cellStyle name="Calculation 3 2 2 2 5 3" xfId="2040" xr:uid="{00000000-0005-0000-0000-0000FA070000}"/>
    <cellStyle name="Calculation 3 2 2 2 6" xfId="2041" xr:uid="{00000000-0005-0000-0000-0000FB070000}"/>
    <cellStyle name="Calculation 3 2 2 2 6 2" xfId="2042" xr:uid="{00000000-0005-0000-0000-0000FC070000}"/>
    <cellStyle name="Calculation 3 2 2 2 6 3" xfId="2043" xr:uid="{00000000-0005-0000-0000-0000FD070000}"/>
    <cellStyle name="Calculation 3 2 2 2 7" xfId="2044" xr:uid="{00000000-0005-0000-0000-0000FE070000}"/>
    <cellStyle name="Calculation 3 2 2 2 7 2" xfId="2045" xr:uid="{00000000-0005-0000-0000-0000FF070000}"/>
    <cellStyle name="Calculation 3 2 2 2 7 3" xfId="2046" xr:uid="{00000000-0005-0000-0000-000000080000}"/>
    <cellStyle name="Calculation 3 2 2 2 8" xfId="2047" xr:uid="{00000000-0005-0000-0000-000001080000}"/>
    <cellStyle name="Calculation 3 2 2 2 8 2" xfId="2048" xr:uid="{00000000-0005-0000-0000-000002080000}"/>
    <cellStyle name="Calculation 3 2 2 2 8 3" xfId="2049" xr:uid="{00000000-0005-0000-0000-000003080000}"/>
    <cellStyle name="Calculation 3 2 2 2 9" xfId="2050" xr:uid="{00000000-0005-0000-0000-000004080000}"/>
    <cellStyle name="Calculation 3 2 2 2 9 2" xfId="2051" xr:uid="{00000000-0005-0000-0000-000005080000}"/>
    <cellStyle name="Calculation 3 2 2 3" xfId="2052" xr:uid="{00000000-0005-0000-0000-000006080000}"/>
    <cellStyle name="Calculation 3 2 2 3 10" xfId="2053" xr:uid="{00000000-0005-0000-0000-000007080000}"/>
    <cellStyle name="Calculation 3 2 2 3 10 2" xfId="2054" xr:uid="{00000000-0005-0000-0000-000008080000}"/>
    <cellStyle name="Calculation 3 2 2 3 11" xfId="2055" xr:uid="{00000000-0005-0000-0000-000009080000}"/>
    <cellStyle name="Calculation 3 2 2 3 11 2" xfId="2056" xr:uid="{00000000-0005-0000-0000-00000A080000}"/>
    <cellStyle name="Calculation 3 2 2 3 12" xfId="2057" xr:uid="{00000000-0005-0000-0000-00000B080000}"/>
    <cellStyle name="Calculation 3 2 2 3 12 2" xfId="2058" xr:uid="{00000000-0005-0000-0000-00000C080000}"/>
    <cellStyle name="Calculation 3 2 2 3 13" xfId="2059" xr:uid="{00000000-0005-0000-0000-00000D080000}"/>
    <cellStyle name="Calculation 3 2 2 3 13 2" xfId="2060" xr:uid="{00000000-0005-0000-0000-00000E080000}"/>
    <cellStyle name="Calculation 3 2 2 3 14" xfId="2061" xr:uid="{00000000-0005-0000-0000-00000F080000}"/>
    <cellStyle name="Calculation 3 2 2 3 15" xfId="2062" xr:uid="{00000000-0005-0000-0000-000010080000}"/>
    <cellStyle name="Calculation 3 2 2 3 2" xfId="2063" xr:uid="{00000000-0005-0000-0000-000011080000}"/>
    <cellStyle name="Calculation 3 2 2 3 2 2" xfId="2064" xr:uid="{00000000-0005-0000-0000-000012080000}"/>
    <cellStyle name="Calculation 3 2 2 3 3" xfId="2065" xr:uid="{00000000-0005-0000-0000-000013080000}"/>
    <cellStyle name="Calculation 3 2 2 3 3 2" xfId="2066" xr:uid="{00000000-0005-0000-0000-000014080000}"/>
    <cellStyle name="Calculation 3 2 2 3 3 3" xfId="2067" xr:uid="{00000000-0005-0000-0000-000015080000}"/>
    <cellStyle name="Calculation 3 2 2 3 4" xfId="2068" xr:uid="{00000000-0005-0000-0000-000016080000}"/>
    <cellStyle name="Calculation 3 2 2 3 4 2" xfId="2069" xr:uid="{00000000-0005-0000-0000-000017080000}"/>
    <cellStyle name="Calculation 3 2 2 3 4 3" xfId="2070" xr:uid="{00000000-0005-0000-0000-000018080000}"/>
    <cellStyle name="Calculation 3 2 2 3 5" xfId="2071" xr:uid="{00000000-0005-0000-0000-000019080000}"/>
    <cellStyle name="Calculation 3 2 2 3 5 2" xfId="2072" xr:uid="{00000000-0005-0000-0000-00001A080000}"/>
    <cellStyle name="Calculation 3 2 2 3 5 3" xfId="2073" xr:uid="{00000000-0005-0000-0000-00001B080000}"/>
    <cellStyle name="Calculation 3 2 2 3 6" xfId="2074" xr:uid="{00000000-0005-0000-0000-00001C080000}"/>
    <cellStyle name="Calculation 3 2 2 3 6 2" xfId="2075" xr:uid="{00000000-0005-0000-0000-00001D080000}"/>
    <cellStyle name="Calculation 3 2 2 3 6 3" xfId="2076" xr:uid="{00000000-0005-0000-0000-00001E080000}"/>
    <cellStyle name="Calculation 3 2 2 3 7" xfId="2077" xr:uid="{00000000-0005-0000-0000-00001F080000}"/>
    <cellStyle name="Calculation 3 2 2 3 7 2" xfId="2078" xr:uid="{00000000-0005-0000-0000-000020080000}"/>
    <cellStyle name="Calculation 3 2 2 3 7 3" xfId="2079" xr:uid="{00000000-0005-0000-0000-000021080000}"/>
    <cellStyle name="Calculation 3 2 2 3 8" xfId="2080" xr:uid="{00000000-0005-0000-0000-000022080000}"/>
    <cellStyle name="Calculation 3 2 2 3 8 2" xfId="2081" xr:uid="{00000000-0005-0000-0000-000023080000}"/>
    <cellStyle name="Calculation 3 2 2 3 8 3" xfId="2082" xr:uid="{00000000-0005-0000-0000-000024080000}"/>
    <cellStyle name="Calculation 3 2 2 3 9" xfId="2083" xr:uid="{00000000-0005-0000-0000-000025080000}"/>
    <cellStyle name="Calculation 3 2 2 3 9 2" xfId="2084" xr:uid="{00000000-0005-0000-0000-000026080000}"/>
    <cellStyle name="Calculation 3 2 2 4" xfId="2085" xr:uid="{00000000-0005-0000-0000-000027080000}"/>
    <cellStyle name="Calculation 3 2 2 4 2" xfId="2086" xr:uid="{00000000-0005-0000-0000-000028080000}"/>
    <cellStyle name="Calculation 3 2 2 4 2 2" xfId="2087" xr:uid="{00000000-0005-0000-0000-000029080000}"/>
    <cellStyle name="Calculation 3 2 2 4 3" xfId="2088" xr:uid="{00000000-0005-0000-0000-00002A080000}"/>
    <cellStyle name="Calculation 3 2 2 4 3 2" xfId="2089" xr:uid="{00000000-0005-0000-0000-00002B080000}"/>
    <cellStyle name="Calculation 3 2 2 4 4" xfId="2090" xr:uid="{00000000-0005-0000-0000-00002C080000}"/>
    <cellStyle name="Calculation 3 2 2 5" xfId="2091" xr:uid="{00000000-0005-0000-0000-00002D080000}"/>
    <cellStyle name="Calculation 3 2 2 5 2" xfId="2092" xr:uid="{00000000-0005-0000-0000-00002E080000}"/>
    <cellStyle name="Calculation 3 2 2 5 2 2" xfId="2093" xr:uid="{00000000-0005-0000-0000-00002F080000}"/>
    <cellStyle name="Calculation 3 2 2 5 3" xfId="2094" xr:uid="{00000000-0005-0000-0000-000030080000}"/>
    <cellStyle name="Calculation 3 2 2 5 3 2" xfId="2095" xr:uid="{00000000-0005-0000-0000-000031080000}"/>
    <cellStyle name="Calculation 3 2 2 5 4" xfId="2096" xr:uid="{00000000-0005-0000-0000-000032080000}"/>
    <cellStyle name="Calculation 3 2 2 6" xfId="2097" xr:uid="{00000000-0005-0000-0000-000033080000}"/>
    <cellStyle name="Calculation 3 2 2 6 2" xfId="2098" xr:uid="{00000000-0005-0000-0000-000034080000}"/>
    <cellStyle name="Calculation 3 2 2 6 2 2" xfId="2099" xr:uid="{00000000-0005-0000-0000-000035080000}"/>
    <cellStyle name="Calculation 3 2 2 6 3" xfId="2100" xr:uid="{00000000-0005-0000-0000-000036080000}"/>
    <cellStyle name="Calculation 3 2 2 6 3 2" xfId="2101" xr:uid="{00000000-0005-0000-0000-000037080000}"/>
    <cellStyle name="Calculation 3 2 2 6 4" xfId="2102" xr:uid="{00000000-0005-0000-0000-000038080000}"/>
    <cellStyle name="Calculation 3 2 2 7" xfId="2103" xr:uid="{00000000-0005-0000-0000-000039080000}"/>
    <cellStyle name="Calculation 3 2 2 7 2" xfId="2104" xr:uid="{00000000-0005-0000-0000-00003A080000}"/>
    <cellStyle name="Calculation 3 2 2 7 2 2" xfId="2105" xr:uid="{00000000-0005-0000-0000-00003B080000}"/>
    <cellStyle name="Calculation 3 2 2 7 3" xfId="2106" xr:uid="{00000000-0005-0000-0000-00003C080000}"/>
    <cellStyle name="Calculation 3 2 2 7 3 2" xfId="2107" xr:uid="{00000000-0005-0000-0000-00003D080000}"/>
    <cellStyle name="Calculation 3 2 2 7 4" xfId="2108" xr:uid="{00000000-0005-0000-0000-00003E080000}"/>
    <cellStyle name="Calculation 3 2 2 8" xfId="2109" xr:uid="{00000000-0005-0000-0000-00003F080000}"/>
    <cellStyle name="Calculation 3 2 2 8 2" xfId="2110" xr:uid="{00000000-0005-0000-0000-000040080000}"/>
    <cellStyle name="Calculation 3 2 2 8 2 2" xfId="2111" xr:uid="{00000000-0005-0000-0000-000041080000}"/>
    <cellStyle name="Calculation 3 2 2 8 3" xfId="2112" xr:uid="{00000000-0005-0000-0000-000042080000}"/>
    <cellStyle name="Calculation 3 2 2 8 3 2" xfId="2113" xr:uid="{00000000-0005-0000-0000-000043080000}"/>
    <cellStyle name="Calculation 3 2 2 8 4" xfId="2114" xr:uid="{00000000-0005-0000-0000-000044080000}"/>
    <cellStyle name="Calculation 3 2 2 9" xfId="2115" xr:uid="{00000000-0005-0000-0000-000045080000}"/>
    <cellStyle name="Calculation 3 2 2 9 2" xfId="2116" xr:uid="{00000000-0005-0000-0000-000046080000}"/>
    <cellStyle name="Calculation 3 2 2 9 2 2" xfId="2117" xr:uid="{00000000-0005-0000-0000-000047080000}"/>
    <cellStyle name="Calculation 3 2 2 9 3" xfId="2118" xr:uid="{00000000-0005-0000-0000-000048080000}"/>
    <cellStyle name="Calculation 3 2 2 9 3 2" xfId="2119" xr:uid="{00000000-0005-0000-0000-000049080000}"/>
    <cellStyle name="Calculation 3 2 2 9 4" xfId="2120" xr:uid="{00000000-0005-0000-0000-00004A080000}"/>
    <cellStyle name="Calculation 3 2 20" xfId="2121" xr:uid="{00000000-0005-0000-0000-00004B080000}"/>
    <cellStyle name="Calculation 3 2 21" xfId="2122" xr:uid="{00000000-0005-0000-0000-00004C080000}"/>
    <cellStyle name="Calculation 3 2 22" xfId="2123" xr:uid="{00000000-0005-0000-0000-00004D080000}"/>
    <cellStyle name="Calculation 3 2 3" xfId="2124" xr:uid="{00000000-0005-0000-0000-00004E080000}"/>
    <cellStyle name="Calculation 3 2 3 10" xfId="2125" xr:uid="{00000000-0005-0000-0000-00004F080000}"/>
    <cellStyle name="Calculation 3 2 3 10 2" xfId="2126" xr:uid="{00000000-0005-0000-0000-000050080000}"/>
    <cellStyle name="Calculation 3 2 3 10 3" xfId="2127" xr:uid="{00000000-0005-0000-0000-000051080000}"/>
    <cellStyle name="Calculation 3 2 3 11" xfId="2128" xr:uid="{00000000-0005-0000-0000-000052080000}"/>
    <cellStyle name="Calculation 3 2 3 11 2" xfId="2129" xr:uid="{00000000-0005-0000-0000-000053080000}"/>
    <cellStyle name="Calculation 3 2 3 12" xfId="2130" xr:uid="{00000000-0005-0000-0000-000054080000}"/>
    <cellStyle name="Calculation 3 2 3 12 2" xfId="2131" xr:uid="{00000000-0005-0000-0000-000055080000}"/>
    <cellStyle name="Calculation 3 2 3 13" xfId="2132" xr:uid="{00000000-0005-0000-0000-000056080000}"/>
    <cellStyle name="Calculation 3 2 3 13 2" xfId="2133" xr:uid="{00000000-0005-0000-0000-000057080000}"/>
    <cellStyle name="Calculation 3 2 3 14" xfId="2134" xr:uid="{00000000-0005-0000-0000-000058080000}"/>
    <cellStyle name="Calculation 3 2 3 14 2" xfId="2135" xr:uid="{00000000-0005-0000-0000-000059080000}"/>
    <cellStyle name="Calculation 3 2 3 15" xfId="2136" xr:uid="{00000000-0005-0000-0000-00005A080000}"/>
    <cellStyle name="Calculation 3 2 3 15 2" xfId="2137" xr:uid="{00000000-0005-0000-0000-00005B080000}"/>
    <cellStyle name="Calculation 3 2 3 16" xfId="2138" xr:uid="{00000000-0005-0000-0000-00005C080000}"/>
    <cellStyle name="Calculation 3 2 3 16 2" xfId="2139" xr:uid="{00000000-0005-0000-0000-00005D080000}"/>
    <cellStyle name="Calculation 3 2 3 17" xfId="2140" xr:uid="{00000000-0005-0000-0000-00005E080000}"/>
    <cellStyle name="Calculation 3 2 3 18" xfId="2141" xr:uid="{00000000-0005-0000-0000-00005F080000}"/>
    <cellStyle name="Calculation 3 2 3 2" xfId="2142" xr:uid="{00000000-0005-0000-0000-000060080000}"/>
    <cellStyle name="Calculation 3 2 3 2 10" xfId="2143" xr:uid="{00000000-0005-0000-0000-000061080000}"/>
    <cellStyle name="Calculation 3 2 3 2 10 2" xfId="2144" xr:uid="{00000000-0005-0000-0000-000062080000}"/>
    <cellStyle name="Calculation 3 2 3 2 11" xfId="2145" xr:uid="{00000000-0005-0000-0000-000063080000}"/>
    <cellStyle name="Calculation 3 2 3 2 11 2" xfId="2146" xr:uid="{00000000-0005-0000-0000-000064080000}"/>
    <cellStyle name="Calculation 3 2 3 2 12" xfId="2147" xr:uid="{00000000-0005-0000-0000-000065080000}"/>
    <cellStyle name="Calculation 3 2 3 2 12 2" xfId="2148" xr:uid="{00000000-0005-0000-0000-000066080000}"/>
    <cellStyle name="Calculation 3 2 3 2 13" xfId="2149" xr:uid="{00000000-0005-0000-0000-000067080000}"/>
    <cellStyle name="Calculation 3 2 3 2 13 2" xfId="2150" xr:uid="{00000000-0005-0000-0000-000068080000}"/>
    <cellStyle name="Calculation 3 2 3 2 14" xfId="2151" xr:uid="{00000000-0005-0000-0000-000069080000}"/>
    <cellStyle name="Calculation 3 2 3 2 14 2" xfId="2152" xr:uid="{00000000-0005-0000-0000-00006A080000}"/>
    <cellStyle name="Calculation 3 2 3 2 15" xfId="2153" xr:uid="{00000000-0005-0000-0000-00006B080000}"/>
    <cellStyle name="Calculation 3 2 3 2 16" xfId="2154" xr:uid="{00000000-0005-0000-0000-00006C080000}"/>
    <cellStyle name="Calculation 3 2 3 2 2" xfId="2155" xr:uid="{00000000-0005-0000-0000-00006D080000}"/>
    <cellStyle name="Calculation 3 2 3 2 2 2" xfId="2156" xr:uid="{00000000-0005-0000-0000-00006E080000}"/>
    <cellStyle name="Calculation 3 2 3 2 3" xfId="2157" xr:uid="{00000000-0005-0000-0000-00006F080000}"/>
    <cellStyle name="Calculation 3 2 3 2 3 2" xfId="2158" xr:uid="{00000000-0005-0000-0000-000070080000}"/>
    <cellStyle name="Calculation 3 2 3 2 3 3" xfId="2159" xr:uid="{00000000-0005-0000-0000-000071080000}"/>
    <cellStyle name="Calculation 3 2 3 2 4" xfId="2160" xr:uid="{00000000-0005-0000-0000-000072080000}"/>
    <cellStyle name="Calculation 3 2 3 2 4 2" xfId="2161" xr:uid="{00000000-0005-0000-0000-000073080000}"/>
    <cellStyle name="Calculation 3 2 3 2 4 3" xfId="2162" xr:uid="{00000000-0005-0000-0000-000074080000}"/>
    <cellStyle name="Calculation 3 2 3 2 5" xfId="2163" xr:uid="{00000000-0005-0000-0000-000075080000}"/>
    <cellStyle name="Calculation 3 2 3 2 5 2" xfId="2164" xr:uid="{00000000-0005-0000-0000-000076080000}"/>
    <cellStyle name="Calculation 3 2 3 2 5 3" xfId="2165" xr:uid="{00000000-0005-0000-0000-000077080000}"/>
    <cellStyle name="Calculation 3 2 3 2 6" xfId="2166" xr:uid="{00000000-0005-0000-0000-000078080000}"/>
    <cellStyle name="Calculation 3 2 3 2 6 2" xfId="2167" xr:uid="{00000000-0005-0000-0000-000079080000}"/>
    <cellStyle name="Calculation 3 2 3 2 6 3" xfId="2168" xr:uid="{00000000-0005-0000-0000-00007A080000}"/>
    <cellStyle name="Calculation 3 2 3 2 7" xfId="2169" xr:uid="{00000000-0005-0000-0000-00007B080000}"/>
    <cellStyle name="Calculation 3 2 3 2 7 2" xfId="2170" xr:uid="{00000000-0005-0000-0000-00007C080000}"/>
    <cellStyle name="Calculation 3 2 3 2 7 3" xfId="2171" xr:uid="{00000000-0005-0000-0000-00007D080000}"/>
    <cellStyle name="Calculation 3 2 3 2 8" xfId="2172" xr:uid="{00000000-0005-0000-0000-00007E080000}"/>
    <cellStyle name="Calculation 3 2 3 2 8 2" xfId="2173" xr:uid="{00000000-0005-0000-0000-00007F080000}"/>
    <cellStyle name="Calculation 3 2 3 2 8 3" xfId="2174" xr:uid="{00000000-0005-0000-0000-000080080000}"/>
    <cellStyle name="Calculation 3 2 3 2 9" xfId="2175" xr:uid="{00000000-0005-0000-0000-000081080000}"/>
    <cellStyle name="Calculation 3 2 3 2 9 2" xfId="2176" xr:uid="{00000000-0005-0000-0000-000082080000}"/>
    <cellStyle name="Calculation 3 2 3 3" xfId="2177" xr:uid="{00000000-0005-0000-0000-000083080000}"/>
    <cellStyle name="Calculation 3 2 3 3 10" xfId="2178" xr:uid="{00000000-0005-0000-0000-000084080000}"/>
    <cellStyle name="Calculation 3 2 3 3 10 2" xfId="2179" xr:uid="{00000000-0005-0000-0000-000085080000}"/>
    <cellStyle name="Calculation 3 2 3 3 11" xfId="2180" xr:uid="{00000000-0005-0000-0000-000086080000}"/>
    <cellStyle name="Calculation 3 2 3 3 11 2" xfId="2181" xr:uid="{00000000-0005-0000-0000-000087080000}"/>
    <cellStyle name="Calculation 3 2 3 3 12" xfId="2182" xr:uid="{00000000-0005-0000-0000-000088080000}"/>
    <cellStyle name="Calculation 3 2 3 3 12 2" xfId="2183" xr:uid="{00000000-0005-0000-0000-000089080000}"/>
    <cellStyle name="Calculation 3 2 3 3 13" xfId="2184" xr:uid="{00000000-0005-0000-0000-00008A080000}"/>
    <cellStyle name="Calculation 3 2 3 3 13 2" xfId="2185" xr:uid="{00000000-0005-0000-0000-00008B080000}"/>
    <cellStyle name="Calculation 3 2 3 3 14" xfId="2186" xr:uid="{00000000-0005-0000-0000-00008C080000}"/>
    <cellStyle name="Calculation 3 2 3 3 15" xfId="2187" xr:uid="{00000000-0005-0000-0000-00008D080000}"/>
    <cellStyle name="Calculation 3 2 3 3 2" xfId="2188" xr:uid="{00000000-0005-0000-0000-00008E080000}"/>
    <cellStyle name="Calculation 3 2 3 3 2 2" xfId="2189" xr:uid="{00000000-0005-0000-0000-00008F080000}"/>
    <cellStyle name="Calculation 3 2 3 3 3" xfId="2190" xr:uid="{00000000-0005-0000-0000-000090080000}"/>
    <cellStyle name="Calculation 3 2 3 3 3 2" xfId="2191" xr:uid="{00000000-0005-0000-0000-000091080000}"/>
    <cellStyle name="Calculation 3 2 3 3 3 3" xfId="2192" xr:uid="{00000000-0005-0000-0000-000092080000}"/>
    <cellStyle name="Calculation 3 2 3 3 4" xfId="2193" xr:uid="{00000000-0005-0000-0000-000093080000}"/>
    <cellStyle name="Calculation 3 2 3 3 4 2" xfId="2194" xr:uid="{00000000-0005-0000-0000-000094080000}"/>
    <cellStyle name="Calculation 3 2 3 3 4 3" xfId="2195" xr:uid="{00000000-0005-0000-0000-000095080000}"/>
    <cellStyle name="Calculation 3 2 3 3 5" xfId="2196" xr:uid="{00000000-0005-0000-0000-000096080000}"/>
    <cellStyle name="Calculation 3 2 3 3 5 2" xfId="2197" xr:uid="{00000000-0005-0000-0000-000097080000}"/>
    <cellStyle name="Calculation 3 2 3 3 5 3" xfId="2198" xr:uid="{00000000-0005-0000-0000-000098080000}"/>
    <cellStyle name="Calculation 3 2 3 3 6" xfId="2199" xr:uid="{00000000-0005-0000-0000-000099080000}"/>
    <cellStyle name="Calculation 3 2 3 3 6 2" xfId="2200" xr:uid="{00000000-0005-0000-0000-00009A080000}"/>
    <cellStyle name="Calculation 3 2 3 3 6 3" xfId="2201" xr:uid="{00000000-0005-0000-0000-00009B080000}"/>
    <cellStyle name="Calculation 3 2 3 3 7" xfId="2202" xr:uid="{00000000-0005-0000-0000-00009C080000}"/>
    <cellStyle name="Calculation 3 2 3 3 7 2" xfId="2203" xr:uid="{00000000-0005-0000-0000-00009D080000}"/>
    <cellStyle name="Calculation 3 2 3 3 7 3" xfId="2204" xr:uid="{00000000-0005-0000-0000-00009E080000}"/>
    <cellStyle name="Calculation 3 2 3 3 8" xfId="2205" xr:uid="{00000000-0005-0000-0000-00009F080000}"/>
    <cellStyle name="Calculation 3 2 3 3 8 2" xfId="2206" xr:uid="{00000000-0005-0000-0000-0000A0080000}"/>
    <cellStyle name="Calculation 3 2 3 3 8 3" xfId="2207" xr:uid="{00000000-0005-0000-0000-0000A1080000}"/>
    <cellStyle name="Calculation 3 2 3 3 9" xfId="2208" xr:uid="{00000000-0005-0000-0000-0000A2080000}"/>
    <cellStyle name="Calculation 3 2 3 3 9 2" xfId="2209" xr:uid="{00000000-0005-0000-0000-0000A3080000}"/>
    <cellStyle name="Calculation 3 2 3 4" xfId="2210" xr:uid="{00000000-0005-0000-0000-0000A4080000}"/>
    <cellStyle name="Calculation 3 2 3 4 2" xfId="2211" xr:uid="{00000000-0005-0000-0000-0000A5080000}"/>
    <cellStyle name="Calculation 3 2 3 4 3" xfId="2212" xr:uid="{00000000-0005-0000-0000-0000A6080000}"/>
    <cellStyle name="Calculation 3 2 3 5" xfId="2213" xr:uid="{00000000-0005-0000-0000-0000A7080000}"/>
    <cellStyle name="Calculation 3 2 3 5 2" xfId="2214" xr:uid="{00000000-0005-0000-0000-0000A8080000}"/>
    <cellStyle name="Calculation 3 2 3 5 3" xfId="2215" xr:uid="{00000000-0005-0000-0000-0000A9080000}"/>
    <cellStyle name="Calculation 3 2 3 6" xfId="2216" xr:uid="{00000000-0005-0000-0000-0000AA080000}"/>
    <cellStyle name="Calculation 3 2 3 6 2" xfId="2217" xr:uid="{00000000-0005-0000-0000-0000AB080000}"/>
    <cellStyle name="Calculation 3 2 3 7" xfId="2218" xr:uid="{00000000-0005-0000-0000-0000AC080000}"/>
    <cellStyle name="Calculation 3 2 3 7 2" xfId="2219" xr:uid="{00000000-0005-0000-0000-0000AD080000}"/>
    <cellStyle name="Calculation 3 2 3 7 3" xfId="2220" xr:uid="{00000000-0005-0000-0000-0000AE080000}"/>
    <cellStyle name="Calculation 3 2 3 8" xfId="2221" xr:uid="{00000000-0005-0000-0000-0000AF080000}"/>
    <cellStyle name="Calculation 3 2 3 8 2" xfId="2222" xr:uid="{00000000-0005-0000-0000-0000B0080000}"/>
    <cellStyle name="Calculation 3 2 3 8 3" xfId="2223" xr:uid="{00000000-0005-0000-0000-0000B1080000}"/>
    <cellStyle name="Calculation 3 2 3 9" xfId="2224" xr:uid="{00000000-0005-0000-0000-0000B2080000}"/>
    <cellStyle name="Calculation 3 2 3 9 2" xfId="2225" xr:uid="{00000000-0005-0000-0000-0000B3080000}"/>
    <cellStyle name="Calculation 3 2 3 9 3" xfId="2226" xr:uid="{00000000-0005-0000-0000-0000B4080000}"/>
    <cellStyle name="Calculation 3 2 4" xfId="2227" xr:uid="{00000000-0005-0000-0000-0000B5080000}"/>
    <cellStyle name="Calculation 3 2 4 10" xfId="2228" xr:uid="{00000000-0005-0000-0000-0000B6080000}"/>
    <cellStyle name="Calculation 3 2 4 10 2" xfId="2229" xr:uid="{00000000-0005-0000-0000-0000B7080000}"/>
    <cellStyle name="Calculation 3 2 4 11" xfId="2230" xr:uid="{00000000-0005-0000-0000-0000B8080000}"/>
    <cellStyle name="Calculation 3 2 4 11 2" xfId="2231" xr:uid="{00000000-0005-0000-0000-0000B9080000}"/>
    <cellStyle name="Calculation 3 2 4 12" xfId="2232" xr:uid="{00000000-0005-0000-0000-0000BA080000}"/>
    <cellStyle name="Calculation 3 2 4 12 2" xfId="2233" xr:uid="{00000000-0005-0000-0000-0000BB080000}"/>
    <cellStyle name="Calculation 3 2 4 13" xfId="2234" xr:uid="{00000000-0005-0000-0000-0000BC080000}"/>
    <cellStyle name="Calculation 3 2 4 13 2" xfId="2235" xr:uid="{00000000-0005-0000-0000-0000BD080000}"/>
    <cellStyle name="Calculation 3 2 4 14" xfId="2236" xr:uid="{00000000-0005-0000-0000-0000BE080000}"/>
    <cellStyle name="Calculation 3 2 4 14 2" xfId="2237" xr:uid="{00000000-0005-0000-0000-0000BF080000}"/>
    <cellStyle name="Calculation 3 2 4 15" xfId="2238" xr:uid="{00000000-0005-0000-0000-0000C0080000}"/>
    <cellStyle name="Calculation 3 2 4 16" xfId="2239" xr:uid="{00000000-0005-0000-0000-0000C1080000}"/>
    <cellStyle name="Calculation 3 2 4 2" xfId="2240" xr:uid="{00000000-0005-0000-0000-0000C2080000}"/>
    <cellStyle name="Calculation 3 2 4 2 2" xfId="2241" xr:uid="{00000000-0005-0000-0000-0000C3080000}"/>
    <cellStyle name="Calculation 3 2 4 3" xfId="2242" xr:uid="{00000000-0005-0000-0000-0000C4080000}"/>
    <cellStyle name="Calculation 3 2 4 3 2" xfId="2243" xr:uid="{00000000-0005-0000-0000-0000C5080000}"/>
    <cellStyle name="Calculation 3 2 4 3 3" xfId="2244" xr:uid="{00000000-0005-0000-0000-0000C6080000}"/>
    <cellStyle name="Calculation 3 2 4 4" xfId="2245" xr:uid="{00000000-0005-0000-0000-0000C7080000}"/>
    <cellStyle name="Calculation 3 2 4 4 2" xfId="2246" xr:uid="{00000000-0005-0000-0000-0000C8080000}"/>
    <cellStyle name="Calculation 3 2 4 4 3" xfId="2247" xr:uid="{00000000-0005-0000-0000-0000C9080000}"/>
    <cellStyle name="Calculation 3 2 4 5" xfId="2248" xr:uid="{00000000-0005-0000-0000-0000CA080000}"/>
    <cellStyle name="Calculation 3 2 4 5 2" xfId="2249" xr:uid="{00000000-0005-0000-0000-0000CB080000}"/>
    <cellStyle name="Calculation 3 2 4 5 3" xfId="2250" xr:uid="{00000000-0005-0000-0000-0000CC080000}"/>
    <cellStyle name="Calculation 3 2 4 6" xfId="2251" xr:uid="{00000000-0005-0000-0000-0000CD080000}"/>
    <cellStyle name="Calculation 3 2 4 6 2" xfId="2252" xr:uid="{00000000-0005-0000-0000-0000CE080000}"/>
    <cellStyle name="Calculation 3 2 4 6 3" xfId="2253" xr:uid="{00000000-0005-0000-0000-0000CF080000}"/>
    <cellStyle name="Calculation 3 2 4 7" xfId="2254" xr:uid="{00000000-0005-0000-0000-0000D0080000}"/>
    <cellStyle name="Calculation 3 2 4 7 2" xfId="2255" xr:uid="{00000000-0005-0000-0000-0000D1080000}"/>
    <cellStyle name="Calculation 3 2 4 7 3" xfId="2256" xr:uid="{00000000-0005-0000-0000-0000D2080000}"/>
    <cellStyle name="Calculation 3 2 4 8" xfId="2257" xr:uid="{00000000-0005-0000-0000-0000D3080000}"/>
    <cellStyle name="Calculation 3 2 4 8 2" xfId="2258" xr:uid="{00000000-0005-0000-0000-0000D4080000}"/>
    <cellStyle name="Calculation 3 2 4 8 3" xfId="2259" xr:uid="{00000000-0005-0000-0000-0000D5080000}"/>
    <cellStyle name="Calculation 3 2 4 9" xfId="2260" xr:uid="{00000000-0005-0000-0000-0000D6080000}"/>
    <cellStyle name="Calculation 3 2 4 9 2" xfId="2261" xr:uid="{00000000-0005-0000-0000-0000D7080000}"/>
    <cellStyle name="Calculation 3 2 5" xfId="2262" xr:uid="{00000000-0005-0000-0000-0000D8080000}"/>
    <cellStyle name="Calculation 3 2 5 10" xfId="2263" xr:uid="{00000000-0005-0000-0000-0000D9080000}"/>
    <cellStyle name="Calculation 3 2 5 10 2" xfId="2264" xr:uid="{00000000-0005-0000-0000-0000DA080000}"/>
    <cellStyle name="Calculation 3 2 5 11" xfId="2265" xr:uid="{00000000-0005-0000-0000-0000DB080000}"/>
    <cellStyle name="Calculation 3 2 5 11 2" xfId="2266" xr:uid="{00000000-0005-0000-0000-0000DC080000}"/>
    <cellStyle name="Calculation 3 2 5 12" xfId="2267" xr:uid="{00000000-0005-0000-0000-0000DD080000}"/>
    <cellStyle name="Calculation 3 2 5 12 2" xfId="2268" xr:uid="{00000000-0005-0000-0000-0000DE080000}"/>
    <cellStyle name="Calculation 3 2 5 13" xfId="2269" xr:uid="{00000000-0005-0000-0000-0000DF080000}"/>
    <cellStyle name="Calculation 3 2 5 13 2" xfId="2270" xr:uid="{00000000-0005-0000-0000-0000E0080000}"/>
    <cellStyle name="Calculation 3 2 5 14" xfId="2271" xr:uid="{00000000-0005-0000-0000-0000E1080000}"/>
    <cellStyle name="Calculation 3 2 5 15" xfId="2272" xr:uid="{00000000-0005-0000-0000-0000E2080000}"/>
    <cellStyle name="Calculation 3 2 5 2" xfId="2273" xr:uid="{00000000-0005-0000-0000-0000E3080000}"/>
    <cellStyle name="Calculation 3 2 5 2 2" xfId="2274" xr:uid="{00000000-0005-0000-0000-0000E4080000}"/>
    <cellStyle name="Calculation 3 2 5 3" xfId="2275" xr:uid="{00000000-0005-0000-0000-0000E5080000}"/>
    <cellStyle name="Calculation 3 2 5 3 2" xfId="2276" xr:uid="{00000000-0005-0000-0000-0000E6080000}"/>
    <cellStyle name="Calculation 3 2 5 3 3" xfId="2277" xr:uid="{00000000-0005-0000-0000-0000E7080000}"/>
    <cellStyle name="Calculation 3 2 5 4" xfId="2278" xr:uid="{00000000-0005-0000-0000-0000E8080000}"/>
    <cellStyle name="Calculation 3 2 5 4 2" xfId="2279" xr:uid="{00000000-0005-0000-0000-0000E9080000}"/>
    <cellStyle name="Calculation 3 2 5 4 3" xfId="2280" xr:uid="{00000000-0005-0000-0000-0000EA080000}"/>
    <cellStyle name="Calculation 3 2 5 5" xfId="2281" xr:uid="{00000000-0005-0000-0000-0000EB080000}"/>
    <cellStyle name="Calculation 3 2 5 5 2" xfId="2282" xr:uid="{00000000-0005-0000-0000-0000EC080000}"/>
    <cellStyle name="Calculation 3 2 5 5 3" xfId="2283" xr:uid="{00000000-0005-0000-0000-0000ED080000}"/>
    <cellStyle name="Calculation 3 2 5 6" xfId="2284" xr:uid="{00000000-0005-0000-0000-0000EE080000}"/>
    <cellStyle name="Calculation 3 2 5 6 2" xfId="2285" xr:uid="{00000000-0005-0000-0000-0000EF080000}"/>
    <cellStyle name="Calculation 3 2 5 6 3" xfId="2286" xr:uid="{00000000-0005-0000-0000-0000F0080000}"/>
    <cellStyle name="Calculation 3 2 5 7" xfId="2287" xr:uid="{00000000-0005-0000-0000-0000F1080000}"/>
    <cellStyle name="Calculation 3 2 5 7 2" xfId="2288" xr:uid="{00000000-0005-0000-0000-0000F2080000}"/>
    <cellStyle name="Calculation 3 2 5 7 3" xfId="2289" xr:uid="{00000000-0005-0000-0000-0000F3080000}"/>
    <cellStyle name="Calculation 3 2 5 8" xfId="2290" xr:uid="{00000000-0005-0000-0000-0000F4080000}"/>
    <cellStyle name="Calculation 3 2 5 8 2" xfId="2291" xr:uid="{00000000-0005-0000-0000-0000F5080000}"/>
    <cellStyle name="Calculation 3 2 5 8 3" xfId="2292" xr:uid="{00000000-0005-0000-0000-0000F6080000}"/>
    <cellStyle name="Calculation 3 2 5 9" xfId="2293" xr:uid="{00000000-0005-0000-0000-0000F7080000}"/>
    <cellStyle name="Calculation 3 2 5 9 2" xfId="2294" xr:uid="{00000000-0005-0000-0000-0000F8080000}"/>
    <cellStyle name="Calculation 3 2 6" xfId="2295" xr:uid="{00000000-0005-0000-0000-0000F9080000}"/>
    <cellStyle name="Calculation 3 2 6 2" xfId="2296" xr:uid="{00000000-0005-0000-0000-0000FA080000}"/>
    <cellStyle name="Calculation 3 2 6 2 2" xfId="2297" xr:uid="{00000000-0005-0000-0000-0000FB080000}"/>
    <cellStyle name="Calculation 3 2 6 3" xfId="2298" xr:uid="{00000000-0005-0000-0000-0000FC080000}"/>
    <cellStyle name="Calculation 3 2 6 3 2" xfId="2299" xr:uid="{00000000-0005-0000-0000-0000FD080000}"/>
    <cellStyle name="Calculation 3 2 6 4" xfId="2300" xr:uid="{00000000-0005-0000-0000-0000FE080000}"/>
    <cellStyle name="Calculation 3 2 7" xfId="2301" xr:uid="{00000000-0005-0000-0000-0000FF080000}"/>
    <cellStyle name="Calculation 3 2 7 2" xfId="2302" xr:uid="{00000000-0005-0000-0000-000000090000}"/>
    <cellStyle name="Calculation 3 2 7 2 2" xfId="2303" xr:uid="{00000000-0005-0000-0000-000001090000}"/>
    <cellStyle name="Calculation 3 2 7 3" xfId="2304" xr:uid="{00000000-0005-0000-0000-000002090000}"/>
    <cellStyle name="Calculation 3 2 7 3 2" xfId="2305" xr:uid="{00000000-0005-0000-0000-000003090000}"/>
    <cellStyle name="Calculation 3 2 7 4" xfId="2306" xr:uid="{00000000-0005-0000-0000-000004090000}"/>
    <cellStyle name="Calculation 3 2 8" xfId="2307" xr:uid="{00000000-0005-0000-0000-000005090000}"/>
    <cellStyle name="Calculation 3 2 8 2" xfId="2308" xr:uid="{00000000-0005-0000-0000-000006090000}"/>
    <cellStyle name="Calculation 3 2 8 2 2" xfId="2309" xr:uid="{00000000-0005-0000-0000-000007090000}"/>
    <cellStyle name="Calculation 3 2 8 3" xfId="2310" xr:uid="{00000000-0005-0000-0000-000008090000}"/>
    <cellStyle name="Calculation 3 2 8 3 2" xfId="2311" xr:uid="{00000000-0005-0000-0000-000009090000}"/>
    <cellStyle name="Calculation 3 2 8 4" xfId="2312" xr:uid="{00000000-0005-0000-0000-00000A090000}"/>
    <cellStyle name="Calculation 3 2 9" xfId="2313" xr:uid="{00000000-0005-0000-0000-00000B090000}"/>
    <cellStyle name="Calculation 3 2 9 2" xfId="2314" xr:uid="{00000000-0005-0000-0000-00000C090000}"/>
    <cellStyle name="Calculation 3 2 9 2 2" xfId="2315" xr:uid="{00000000-0005-0000-0000-00000D090000}"/>
    <cellStyle name="Calculation 3 2 9 3" xfId="2316" xr:uid="{00000000-0005-0000-0000-00000E090000}"/>
    <cellStyle name="Calculation 3 2 9 3 2" xfId="2317" xr:uid="{00000000-0005-0000-0000-00000F090000}"/>
    <cellStyle name="Calculation 3 2 9 4" xfId="2318" xr:uid="{00000000-0005-0000-0000-000010090000}"/>
    <cellStyle name="Calculation 3 20" xfId="2319" xr:uid="{00000000-0005-0000-0000-000011090000}"/>
    <cellStyle name="Calculation 3 20 2" xfId="2320" xr:uid="{00000000-0005-0000-0000-000012090000}"/>
    <cellStyle name="Calculation 3 21" xfId="2321" xr:uid="{00000000-0005-0000-0000-000013090000}"/>
    <cellStyle name="Calculation 3 21 2" xfId="2322" xr:uid="{00000000-0005-0000-0000-000014090000}"/>
    <cellStyle name="Calculation 3 22" xfId="2323" xr:uid="{00000000-0005-0000-0000-000015090000}"/>
    <cellStyle name="Calculation 3 23" xfId="2324" xr:uid="{00000000-0005-0000-0000-000016090000}"/>
    <cellStyle name="Calculation 3 3" xfId="2325" xr:uid="{00000000-0005-0000-0000-000017090000}"/>
    <cellStyle name="Calculation 3 3 10" xfId="2326" xr:uid="{00000000-0005-0000-0000-000018090000}"/>
    <cellStyle name="Calculation 3 3 10 2" xfId="2327" xr:uid="{00000000-0005-0000-0000-000019090000}"/>
    <cellStyle name="Calculation 3 3 10 2 2" xfId="2328" xr:uid="{00000000-0005-0000-0000-00001A090000}"/>
    <cellStyle name="Calculation 3 3 10 3" xfId="2329" xr:uid="{00000000-0005-0000-0000-00001B090000}"/>
    <cellStyle name="Calculation 3 3 11" xfId="2330" xr:uid="{00000000-0005-0000-0000-00001C090000}"/>
    <cellStyle name="Calculation 3 3 11 2" xfId="2331" xr:uid="{00000000-0005-0000-0000-00001D090000}"/>
    <cellStyle name="Calculation 3 3 12" xfId="2332" xr:uid="{00000000-0005-0000-0000-00001E090000}"/>
    <cellStyle name="Calculation 3 3 12 2" xfId="2333" xr:uid="{00000000-0005-0000-0000-00001F090000}"/>
    <cellStyle name="Calculation 3 3 13" xfId="2334" xr:uid="{00000000-0005-0000-0000-000020090000}"/>
    <cellStyle name="Calculation 3 3 13 2" xfId="2335" xr:uid="{00000000-0005-0000-0000-000021090000}"/>
    <cellStyle name="Calculation 3 3 14" xfId="2336" xr:uid="{00000000-0005-0000-0000-000022090000}"/>
    <cellStyle name="Calculation 3 3 14 2" xfId="2337" xr:uid="{00000000-0005-0000-0000-000023090000}"/>
    <cellStyle name="Calculation 3 3 15" xfId="2338" xr:uid="{00000000-0005-0000-0000-000024090000}"/>
    <cellStyle name="Calculation 3 3 15 2" xfId="2339" xr:uid="{00000000-0005-0000-0000-000025090000}"/>
    <cellStyle name="Calculation 3 3 16" xfId="2340" xr:uid="{00000000-0005-0000-0000-000026090000}"/>
    <cellStyle name="Calculation 3 3 16 2" xfId="2341" xr:uid="{00000000-0005-0000-0000-000027090000}"/>
    <cellStyle name="Calculation 3 3 17" xfId="2342" xr:uid="{00000000-0005-0000-0000-000028090000}"/>
    <cellStyle name="Calculation 3 3 18" xfId="2343" xr:uid="{00000000-0005-0000-0000-000029090000}"/>
    <cellStyle name="Calculation 3 3 2" xfId="2344" xr:uid="{00000000-0005-0000-0000-00002A090000}"/>
    <cellStyle name="Calculation 3 3 2 10" xfId="2345" xr:uid="{00000000-0005-0000-0000-00002B090000}"/>
    <cellStyle name="Calculation 3 3 2 10 2" xfId="2346" xr:uid="{00000000-0005-0000-0000-00002C090000}"/>
    <cellStyle name="Calculation 3 3 2 11" xfId="2347" xr:uid="{00000000-0005-0000-0000-00002D090000}"/>
    <cellStyle name="Calculation 3 3 2 11 2" xfId="2348" xr:uid="{00000000-0005-0000-0000-00002E090000}"/>
    <cellStyle name="Calculation 3 3 2 12" xfId="2349" xr:uid="{00000000-0005-0000-0000-00002F090000}"/>
    <cellStyle name="Calculation 3 3 2 12 2" xfId="2350" xr:uid="{00000000-0005-0000-0000-000030090000}"/>
    <cellStyle name="Calculation 3 3 2 13" xfId="2351" xr:uid="{00000000-0005-0000-0000-000031090000}"/>
    <cellStyle name="Calculation 3 3 2 13 2" xfId="2352" xr:uid="{00000000-0005-0000-0000-000032090000}"/>
    <cellStyle name="Calculation 3 3 2 14" xfId="2353" xr:uid="{00000000-0005-0000-0000-000033090000}"/>
    <cellStyle name="Calculation 3 3 2 14 2" xfId="2354" xr:uid="{00000000-0005-0000-0000-000034090000}"/>
    <cellStyle name="Calculation 3 3 2 15" xfId="2355" xr:uid="{00000000-0005-0000-0000-000035090000}"/>
    <cellStyle name="Calculation 3 3 2 16" xfId="2356" xr:uid="{00000000-0005-0000-0000-000036090000}"/>
    <cellStyle name="Calculation 3 3 2 2" xfId="2357" xr:uid="{00000000-0005-0000-0000-000037090000}"/>
    <cellStyle name="Calculation 3 3 2 2 2" xfId="2358" xr:uid="{00000000-0005-0000-0000-000038090000}"/>
    <cellStyle name="Calculation 3 3 2 3" xfId="2359" xr:uid="{00000000-0005-0000-0000-000039090000}"/>
    <cellStyle name="Calculation 3 3 2 3 2" xfId="2360" xr:uid="{00000000-0005-0000-0000-00003A090000}"/>
    <cellStyle name="Calculation 3 3 2 3 3" xfId="2361" xr:uid="{00000000-0005-0000-0000-00003B090000}"/>
    <cellStyle name="Calculation 3 3 2 4" xfId="2362" xr:uid="{00000000-0005-0000-0000-00003C090000}"/>
    <cellStyle name="Calculation 3 3 2 4 2" xfId="2363" xr:uid="{00000000-0005-0000-0000-00003D090000}"/>
    <cellStyle name="Calculation 3 3 2 4 3" xfId="2364" xr:uid="{00000000-0005-0000-0000-00003E090000}"/>
    <cellStyle name="Calculation 3 3 2 5" xfId="2365" xr:uid="{00000000-0005-0000-0000-00003F090000}"/>
    <cellStyle name="Calculation 3 3 2 5 2" xfId="2366" xr:uid="{00000000-0005-0000-0000-000040090000}"/>
    <cellStyle name="Calculation 3 3 2 5 3" xfId="2367" xr:uid="{00000000-0005-0000-0000-000041090000}"/>
    <cellStyle name="Calculation 3 3 2 6" xfId="2368" xr:uid="{00000000-0005-0000-0000-000042090000}"/>
    <cellStyle name="Calculation 3 3 2 6 2" xfId="2369" xr:uid="{00000000-0005-0000-0000-000043090000}"/>
    <cellStyle name="Calculation 3 3 2 6 3" xfId="2370" xr:uid="{00000000-0005-0000-0000-000044090000}"/>
    <cellStyle name="Calculation 3 3 2 7" xfId="2371" xr:uid="{00000000-0005-0000-0000-000045090000}"/>
    <cellStyle name="Calculation 3 3 2 7 2" xfId="2372" xr:uid="{00000000-0005-0000-0000-000046090000}"/>
    <cellStyle name="Calculation 3 3 2 7 3" xfId="2373" xr:uid="{00000000-0005-0000-0000-000047090000}"/>
    <cellStyle name="Calculation 3 3 2 8" xfId="2374" xr:uid="{00000000-0005-0000-0000-000048090000}"/>
    <cellStyle name="Calculation 3 3 2 8 2" xfId="2375" xr:uid="{00000000-0005-0000-0000-000049090000}"/>
    <cellStyle name="Calculation 3 3 2 8 3" xfId="2376" xr:uid="{00000000-0005-0000-0000-00004A090000}"/>
    <cellStyle name="Calculation 3 3 2 9" xfId="2377" xr:uid="{00000000-0005-0000-0000-00004B090000}"/>
    <cellStyle name="Calculation 3 3 2 9 2" xfId="2378" xr:uid="{00000000-0005-0000-0000-00004C090000}"/>
    <cellStyle name="Calculation 3 3 3" xfId="2379" xr:uid="{00000000-0005-0000-0000-00004D090000}"/>
    <cellStyle name="Calculation 3 3 3 10" xfId="2380" xr:uid="{00000000-0005-0000-0000-00004E090000}"/>
    <cellStyle name="Calculation 3 3 3 10 2" xfId="2381" xr:uid="{00000000-0005-0000-0000-00004F090000}"/>
    <cellStyle name="Calculation 3 3 3 11" xfId="2382" xr:uid="{00000000-0005-0000-0000-000050090000}"/>
    <cellStyle name="Calculation 3 3 3 11 2" xfId="2383" xr:uid="{00000000-0005-0000-0000-000051090000}"/>
    <cellStyle name="Calculation 3 3 3 12" xfId="2384" xr:uid="{00000000-0005-0000-0000-000052090000}"/>
    <cellStyle name="Calculation 3 3 3 12 2" xfId="2385" xr:uid="{00000000-0005-0000-0000-000053090000}"/>
    <cellStyle name="Calculation 3 3 3 13" xfId="2386" xr:uid="{00000000-0005-0000-0000-000054090000}"/>
    <cellStyle name="Calculation 3 3 3 13 2" xfId="2387" xr:uid="{00000000-0005-0000-0000-000055090000}"/>
    <cellStyle name="Calculation 3 3 3 14" xfId="2388" xr:uid="{00000000-0005-0000-0000-000056090000}"/>
    <cellStyle name="Calculation 3 3 3 15" xfId="2389" xr:uid="{00000000-0005-0000-0000-000057090000}"/>
    <cellStyle name="Calculation 3 3 3 2" xfId="2390" xr:uid="{00000000-0005-0000-0000-000058090000}"/>
    <cellStyle name="Calculation 3 3 3 2 2" xfId="2391" xr:uid="{00000000-0005-0000-0000-000059090000}"/>
    <cellStyle name="Calculation 3 3 3 3" xfId="2392" xr:uid="{00000000-0005-0000-0000-00005A090000}"/>
    <cellStyle name="Calculation 3 3 3 3 2" xfId="2393" xr:uid="{00000000-0005-0000-0000-00005B090000}"/>
    <cellStyle name="Calculation 3 3 3 3 3" xfId="2394" xr:uid="{00000000-0005-0000-0000-00005C090000}"/>
    <cellStyle name="Calculation 3 3 3 4" xfId="2395" xr:uid="{00000000-0005-0000-0000-00005D090000}"/>
    <cellStyle name="Calculation 3 3 3 4 2" xfId="2396" xr:uid="{00000000-0005-0000-0000-00005E090000}"/>
    <cellStyle name="Calculation 3 3 3 4 3" xfId="2397" xr:uid="{00000000-0005-0000-0000-00005F090000}"/>
    <cellStyle name="Calculation 3 3 3 5" xfId="2398" xr:uid="{00000000-0005-0000-0000-000060090000}"/>
    <cellStyle name="Calculation 3 3 3 5 2" xfId="2399" xr:uid="{00000000-0005-0000-0000-000061090000}"/>
    <cellStyle name="Calculation 3 3 3 5 3" xfId="2400" xr:uid="{00000000-0005-0000-0000-000062090000}"/>
    <cellStyle name="Calculation 3 3 3 6" xfId="2401" xr:uid="{00000000-0005-0000-0000-000063090000}"/>
    <cellStyle name="Calculation 3 3 3 6 2" xfId="2402" xr:uid="{00000000-0005-0000-0000-000064090000}"/>
    <cellStyle name="Calculation 3 3 3 6 3" xfId="2403" xr:uid="{00000000-0005-0000-0000-000065090000}"/>
    <cellStyle name="Calculation 3 3 3 7" xfId="2404" xr:uid="{00000000-0005-0000-0000-000066090000}"/>
    <cellStyle name="Calculation 3 3 3 7 2" xfId="2405" xr:uid="{00000000-0005-0000-0000-000067090000}"/>
    <cellStyle name="Calculation 3 3 3 7 3" xfId="2406" xr:uid="{00000000-0005-0000-0000-000068090000}"/>
    <cellStyle name="Calculation 3 3 3 8" xfId="2407" xr:uid="{00000000-0005-0000-0000-000069090000}"/>
    <cellStyle name="Calculation 3 3 3 8 2" xfId="2408" xr:uid="{00000000-0005-0000-0000-00006A090000}"/>
    <cellStyle name="Calculation 3 3 3 8 3" xfId="2409" xr:uid="{00000000-0005-0000-0000-00006B090000}"/>
    <cellStyle name="Calculation 3 3 3 9" xfId="2410" xr:uid="{00000000-0005-0000-0000-00006C090000}"/>
    <cellStyle name="Calculation 3 3 3 9 2" xfId="2411" xr:uid="{00000000-0005-0000-0000-00006D090000}"/>
    <cellStyle name="Calculation 3 3 4" xfId="2412" xr:uid="{00000000-0005-0000-0000-00006E090000}"/>
    <cellStyle name="Calculation 3 3 4 2" xfId="2413" xr:uid="{00000000-0005-0000-0000-00006F090000}"/>
    <cellStyle name="Calculation 3 3 4 2 2" xfId="2414" xr:uid="{00000000-0005-0000-0000-000070090000}"/>
    <cellStyle name="Calculation 3 3 4 3" xfId="2415" xr:uid="{00000000-0005-0000-0000-000071090000}"/>
    <cellStyle name="Calculation 3 3 4 3 2" xfId="2416" xr:uid="{00000000-0005-0000-0000-000072090000}"/>
    <cellStyle name="Calculation 3 3 4 4" xfId="2417" xr:uid="{00000000-0005-0000-0000-000073090000}"/>
    <cellStyle name="Calculation 3 3 5" xfId="2418" xr:uid="{00000000-0005-0000-0000-000074090000}"/>
    <cellStyle name="Calculation 3 3 5 2" xfId="2419" xr:uid="{00000000-0005-0000-0000-000075090000}"/>
    <cellStyle name="Calculation 3 3 5 2 2" xfId="2420" xr:uid="{00000000-0005-0000-0000-000076090000}"/>
    <cellStyle name="Calculation 3 3 5 3" xfId="2421" xr:uid="{00000000-0005-0000-0000-000077090000}"/>
    <cellStyle name="Calculation 3 3 5 3 2" xfId="2422" xr:uid="{00000000-0005-0000-0000-000078090000}"/>
    <cellStyle name="Calculation 3 3 5 4" xfId="2423" xr:uid="{00000000-0005-0000-0000-000079090000}"/>
    <cellStyle name="Calculation 3 3 6" xfId="2424" xr:uid="{00000000-0005-0000-0000-00007A090000}"/>
    <cellStyle name="Calculation 3 3 6 2" xfId="2425" xr:uid="{00000000-0005-0000-0000-00007B090000}"/>
    <cellStyle name="Calculation 3 3 6 2 2" xfId="2426" xr:uid="{00000000-0005-0000-0000-00007C090000}"/>
    <cellStyle name="Calculation 3 3 6 3" xfId="2427" xr:uid="{00000000-0005-0000-0000-00007D090000}"/>
    <cellStyle name="Calculation 3 3 6 3 2" xfId="2428" xr:uid="{00000000-0005-0000-0000-00007E090000}"/>
    <cellStyle name="Calculation 3 3 6 4" xfId="2429" xr:uid="{00000000-0005-0000-0000-00007F090000}"/>
    <cellStyle name="Calculation 3 3 7" xfId="2430" xr:uid="{00000000-0005-0000-0000-000080090000}"/>
    <cellStyle name="Calculation 3 3 7 2" xfId="2431" xr:uid="{00000000-0005-0000-0000-000081090000}"/>
    <cellStyle name="Calculation 3 3 7 2 2" xfId="2432" xr:uid="{00000000-0005-0000-0000-000082090000}"/>
    <cellStyle name="Calculation 3 3 7 3" xfId="2433" xr:uid="{00000000-0005-0000-0000-000083090000}"/>
    <cellStyle name="Calculation 3 3 7 3 2" xfId="2434" xr:uid="{00000000-0005-0000-0000-000084090000}"/>
    <cellStyle name="Calculation 3 3 7 4" xfId="2435" xr:uid="{00000000-0005-0000-0000-000085090000}"/>
    <cellStyle name="Calculation 3 3 8" xfId="2436" xr:uid="{00000000-0005-0000-0000-000086090000}"/>
    <cellStyle name="Calculation 3 3 8 2" xfId="2437" xr:uid="{00000000-0005-0000-0000-000087090000}"/>
    <cellStyle name="Calculation 3 3 8 2 2" xfId="2438" xr:uid="{00000000-0005-0000-0000-000088090000}"/>
    <cellStyle name="Calculation 3 3 8 3" xfId="2439" xr:uid="{00000000-0005-0000-0000-000089090000}"/>
    <cellStyle name="Calculation 3 3 8 3 2" xfId="2440" xr:uid="{00000000-0005-0000-0000-00008A090000}"/>
    <cellStyle name="Calculation 3 3 8 4" xfId="2441" xr:uid="{00000000-0005-0000-0000-00008B090000}"/>
    <cellStyle name="Calculation 3 3 9" xfId="2442" xr:uid="{00000000-0005-0000-0000-00008C090000}"/>
    <cellStyle name="Calculation 3 3 9 2" xfId="2443" xr:uid="{00000000-0005-0000-0000-00008D090000}"/>
    <cellStyle name="Calculation 3 3 9 2 2" xfId="2444" xr:uid="{00000000-0005-0000-0000-00008E090000}"/>
    <cellStyle name="Calculation 3 3 9 3" xfId="2445" xr:uid="{00000000-0005-0000-0000-00008F090000}"/>
    <cellStyle name="Calculation 3 3 9 3 2" xfId="2446" xr:uid="{00000000-0005-0000-0000-000090090000}"/>
    <cellStyle name="Calculation 3 3 9 4" xfId="2447" xr:uid="{00000000-0005-0000-0000-000091090000}"/>
    <cellStyle name="Calculation 3 4" xfId="2448" xr:uid="{00000000-0005-0000-0000-000092090000}"/>
    <cellStyle name="Calculation 3 4 10" xfId="2449" xr:uid="{00000000-0005-0000-0000-000093090000}"/>
    <cellStyle name="Calculation 3 4 10 2" xfId="2450" xr:uid="{00000000-0005-0000-0000-000094090000}"/>
    <cellStyle name="Calculation 3 4 11" xfId="2451" xr:uid="{00000000-0005-0000-0000-000095090000}"/>
    <cellStyle name="Calculation 3 4 11 2" xfId="2452" xr:uid="{00000000-0005-0000-0000-000096090000}"/>
    <cellStyle name="Calculation 3 4 12" xfId="2453" xr:uid="{00000000-0005-0000-0000-000097090000}"/>
    <cellStyle name="Calculation 3 4 12 2" xfId="2454" xr:uid="{00000000-0005-0000-0000-000098090000}"/>
    <cellStyle name="Calculation 3 4 13" xfId="2455" xr:uid="{00000000-0005-0000-0000-000099090000}"/>
    <cellStyle name="Calculation 3 4 13 2" xfId="2456" xr:uid="{00000000-0005-0000-0000-00009A090000}"/>
    <cellStyle name="Calculation 3 4 14" xfId="2457" xr:uid="{00000000-0005-0000-0000-00009B090000}"/>
    <cellStyle name="Calculation 3 4 14 2" xfId="2458" xr:uid="{00000000-0005-0000-0000-00009C090000}"/>
    <cellStyle name="Calculation 3 4 15" xfId="2459" xr:uid="{00000000-0005-0000-0000-00009D090000}"/>
    <cellStyle name="Calculation 3 4 15 2" xfId="2460" xr:uid="{00000000-0005-0000-0000-00009E090000}"/>
    <cellStyle name="Calculation 3 4 16" xfId="2461" xr:uid="{00000000-0005-0000-0000-00009F090000}"/>
    <cellStyle name="Calculation 3 4 16 2" xfId="2462" xr:uid="{00000000-0005-0000-0000-0000A0090000}"/>
    <cellStyle name="Calculation 3 4 17" xfId="2463" xr:uid="{00000000-0005-0000-0000-0000A1090000}"/>
    <cellStyle name="Calculation 3 4 18" xfId="2464" xr:uid="{00000000-0005-0000-0000-0000A2090000}"/>
    <cellStyle name="Calculation 3 4 2" xfId="2465" xr:uid="{00000000-0005-0000-0000-0000A3090000}"/>
    <cellStyle name="Calculation 3 4 2 10" xfId="2466" xr:uid="{00000000-0005-0000-0000-0000A4090000}"/>
    <cellStyle name="Calculation 3 4 2 10 2" xfId="2467" xr:uid="{00000000-0005-0000-0000-0000A5090000}"/>
    <cellStyle name="Calculation 3 4 2 11" xfId="2468" xr:uid="{00000000-0005-0000-0000-0000A6090000}"/>
    <cellStyle name="Calculation 3 4 2 11 2" xfId="2469" xr:uid="{00000000-0005-0000-0000-0000A7090000}"/>
    <cellStyle name="Calculation 3 4 2 12" xfId="2470" xr:uid="{00000000-0005-0000-0000-0000A8090000}"/>
    <cellStyle name="Calculation 3 4 2 12 2" xfId="2471" xr:uid="{00000000-0005-0000-0000-0000A9090000}"/>
    <cellStyle name="Calculation 3 4 2 13" xfId="2472" xr:uid="{00000000-0005-0000-0000-0000AA090000}"/>
    <cellStyle name="Calculation 3 4 2 13 2" xfId="2473" xr:uid="{00000000-0005-0000-0000-0000AB090000}"/>
    <cellStyle name="Calculation 3 4 2 14" xfId="2474" xr:uid="{00000000-0005-0000-0000-0000AC090000}"/>
    <cellStyle name="Calculation 3 4 2 14 2" xfId="2475" xr:uid="{00000000-0005-0000-0000-0000AD090000}"/>
    <cellStyle name="Calculation 3 4 2 15" xfId="2476" xr:uid="{00000000-0005-0000-0000-0000AE090000}"/>
    <cellStyle name="Calculation 3 4 2 16" xfId="2477" xr:uid="{00000000-0005-0000-0000-0000AF090000}"/>
    <cellStyle name="Calculation 3 4 2 2" xfId="2478" xr:uid="{00000000-0005-0000-0000-0000B0090000}"/>
    <cellStyle name="Calculation 3 4 2 2 2" xfId="2479" xr:uid="{00000000-0005-0000-0000-0000B1090000}"/>
    <cellStyle name="Calculation 3 4 2 3" xfId="2480" xr:uid="{00000000-0005-0000-0000-0000B2090000}"/>
    <cellStyle name="Calculation 3 4 2 3 2" xfId="2481" xr:uid="{00000000-0005-0000-0000-0000B3090000}"/>
    <cellStyle name="Calculation 3 4 2 3 3" xfId="2482" xr:uid="{00000000-0005-0000-0000-0000B4090000}"/>
    <cellStyle name="Calculation 3 4 2 4" xfId="2483" xr:uid="{00000000-0005-0000-0000-0000B5090000}"/>
    <cellStyle name="Calculation 3 4 2 4 2" xfId="2484" xr:uid="{00000000-0005-0000-0000-0000B6090000}"/>
    <cellStyle name="Calculation 3 4 2 4 3" xfId="2485" xr:uid="{00000000-0005-0000-0000-0000B7090000}"/>
    <cellStyle name="Calculation 3 4 2 5" xfId="2486" xr:uid="{00000000-0005-0000-0000-0000B8090000}"/>
    <cellStyle name="Calculation 3 4 2 5 2" xfId="2487" xr:uid="{00000000-0005-0000-0000-0000B9090000}"/>
    <cellStyle name="Calculation 3 4 2 5 3" xfId="2488" xr:uid="{00000000-0005-0000-0000-0000BA090000}"/>
    <cellStyle name="Calculation 3 4 2 6" xfId="2489" xr:uid="{00000000-0005-0000-0000-0000BB090000}"/>
    <cellStyle name="Calculation 3 4 2 6 2" xfId="2490" xr:uid="{00000000-0005-0000-0000-0000BC090000}"/>
    <cellStyle name="Calculation 3 4 2 6 3" xfId="2491" xr:uid="{00000000-0005-0000-0000-0000BD090000}"/>
    <cellStyle name="Calculation 3 4 2 7" xfId="2492" xr:uid="{00000000-0005-0000-0000-0000BE090000}"/>
    <cellStyle name="Calculation 3 4 2 7 2" xfId="2493" xr:uid="{00000000-0005-0000-0000-0000BF090000}"/>
    <cellStyle name="Calculation 3 4 2 7 3" xfId="2494" xr:uid="{00000000-0005-0000-0000-0000C0090000}"/>
    <cellStyle name="Calculation 3 4 2 8" xfId="2495" xr:uid="{00000000-0005-0000-0000-0000C1090000}"/>
    <cellStyle name="Calculation 3 4 2 8 2" xfId="2496" xr:uid="{00000000-0005-0000-0000-0000C2090000}"/>
    <cellStyle name="Calculation 3 4 2 8 3" xfId="2497" xr:uid="{00000000-0005-0000-0000-0000C3090000}"/>
    <cellStyle name="Calculation 3 4 2 9" xfId="2498" xr:uid="{00000000-0005-0000-0000-0000C4090000}"/>
    <cellStyle name="Calculation 3 4 2 9 2" xfId="2499" xr:uid="{00000000-0005-0000-0000-0000C5090000}"/>
    <cellStyle name="Calculation 3 4 3" xfId="2500" xr:uid="{00000000-0005-0000-0000-0000C6090000}"/>
    <cellStyle name="Calculation 3 4 3 10" xfId="2501" xr:uid="{00000000-0005-0000-0000-0000C7090000}"/>
    <cellStyle name="Calculation 3 4 3 10 2" xfId="2502" xr:uid="{00000000-0005-0000-0000-0000C8090000}"/>
    <cellStyle name="Calculation 3 4 3 11" xfId="2503" xr:uid="{00000000-0005-0000-0000-0000C9090000}"/>
    <cellStyle name="Calculation 3 4 3 11 2" xfId="2504" xr:uid="{00000000-0005-0000-0000-0000CA090000}"/>
    <cellStyle name="Calculation 3 4 3 12" xfId="2505" xr:uid="{00000000-0005-0000-0000-0000CB090000}"/>
    <cellStyle name="Calculation 3 4 3 12 2" xfId="2506" xr:uid="{00000000-0005-0000-0000-0000CC090000}"/>
    <cellStyle name="Calculation 3 4 3 13" xfId="2507" xr:uid="{00000000-0005-0000-0000-0000CD090000}"/>
    <cellStyle name="Calculation 3 4 3 13 2" xfId="2508" xr:uid="{00000000-0005-0000-0000-0000CE090000}"/>
    <cellStyle name="Calculation 3 4 3 14" xfId="2509" xr:uid="{00000000-0005-0000-0000-0000CF090000}"/>
    <cellStyle name="Calculation 3 4 3 15" xfId="2510" xr:uid="{00000000-0005-0000-0000-0000D0090000}"/>
    <cellStyle name="Calculation 3 4 3 2" xfId="2511" xr:uid="{00000000-0005-0000-0000-0000D1090000}"/>
    <cellStyle name="Calculation 3 4 3 2 2" xfId="2512" xr:uid="{00000000-0005-0000-0000-0000D2090000}"/>
    <cellStyle name="Calculation 3 4 3 3" xfId="2513" xr:uid="{00000000-0005-0000-0000-0000D3090000}"/>
    <cellStyle name="Calculation 3 4 3 3 2" xfId="2514" xr:uid="{00000000-0005-0000-0000-0000D4090000}"/>
    <cellStyle name="Calculation 3 4 3 3 3" xfId="2515" xr:uid="{00000000-0005-0000-0000-0000D5090000}"/>
    <cellStyle name="Calculation 3 4 3 4" xfId="2516" xr:uid="{00000000-0005-0000-0000-0000D6090000}"/>
    <cellStyle name="Calculation 3 4 3 4 2" xfId="2517" xr:uid="{00000000-0005-0000-0000-0000D7090000}"/>
    <cellStyle name="Calculation 3 4 3 4 3" xfId="2518" xr:uid="{00000000-0005-0000-0000-0000D8090000}"/>
    <cellStyle name="Calculation 3 4 3 5" xfId="2519" xr:uid="{00000000-0005-0000-0000-0000D9090000}"/>
    <cellStyle name="Calculation 3 4 3 5 2" xfId="2520" xr:uid="{00000000-0005-0000-0000-0000DA090000}"/>
    <cellStyle name="Calculation 3 4 3 5 3" xfId="2521" xr:uid="{00000000-0005-0000-0000-0000DB090000}"/>
    <cellStyle name="Calculation 3 4 3 6" xfId="2522" xr:uid="{00000000-0005-0000-0000-0000DC090000}"/>
    <cellStyle name="Calculation 3 4 3 6 2" xfId="2523" xr:uid="{00000000-0005-0000-0000-0000DD090000}"/>
    <cellStyle name="Calculation 3 4 3 6 3" xfId="2524" xr:uid="{00000000-0005-0000-0000-0000DE090000}"/>
    <cellStyle name="Calculation 3 4 3 7" xfId="2525" xr:uid="{00000000-0005-0000-0000-0000DF090000}"/>
    <cellStyle name="Calculation 3 4 3 7 2" xfId="2526" xr:uid="{00000000-0005-0000-0000-0000E0090000}"/>
    <cellStyle name="Calculation 3 4 3 7 3" xfId="2527" xr:uid="{00000000-0005-0000-0000-0000E1090000}"/>
    <cellStyle name="Calculation 3 4 3 8" xfId="2528" xr:uid="{00000000-0005-0000-0000-0000E2090000}"/>
    <cellStyle name="Calculation 3 4 3 8 2" xfId="2529" xr:uid="{00000000-0005-0000-0000-0000E3090000}"/>
    <cellStyle name="Calculation 3 4 3 8 3" xfId="2530" xr:uid="{00000000-0005-0000-0000-0000E4090000}"/>
    <cellStyle name="Calculation 3 4 3 9" xfId="2531" xr:uid="{00000000-0005-0000-0000-0000E5090000}"/>
    <cellStyle name="Calculation 3 4 3 9 2" xfId="2532" xr:uid="{00000000-0005-0000-0000-0000E6090000}"/>
    <cellStyle name="Calculation 3 4 4" xfId="2533" xr:uid="{00000000-0005-0000-0000-0000E7090000}"/>
    <cellStyle name="Calculation 3 4 4 2" xfId="2534" xr:uid="{00000000-0005-0000-0000-0000E8090000}"/>
    <cellStyle name="Calculation 3 4 4 3" xfId="2535" xr:uid="{00000000-0005-0000-0000-0000E9090000}"/>
    <cellStyle name="Calculation 3 4 5" xfId="2536" xr:uid="{00000000-0005-0000-0000-0000EA090000}"/>
    <cellStyle name="Calculation 3 4 5 2" xfId="2537" xr:uid="{00000000-0005-0000-0000-0000EB090000}"/>
    <cellStyle name="Calculation 3 4 5 3" xfId="2538" xr:uid="{00000000-0005-0000-0000-0000EC090000}"/>
    <cellStyle name="Calculation 3 4 6" xfId="2539" xr:uid="{00000000-0005-0000-0000-0000ED090000}"/>
    <cellStyle name="Calculation 3 4 6 2" xfId="2540" xr:uid="{00000000-0005-0000-0000-0000EE090000}"/>
    <cellStyle name="Calculation 3 4 7" xfId="2541" xr:uid="{00000000-0005-0000-0000-0000EF090000}"/>
    <cellStyle name="Calculation 3 4 7 2" xfId="2542" xr:uid="{00000000-0005-0000-0000-0000F0090000}"/>
    <cellStyle name="Calculation 3 4 7 3" xfId="2543" xr:uid="{00000000-0005-0000-0000-0000F1090000}"/>
    <cellStyle name="Calculation 3 4 8" xfId="2544" xr:uid="{00000000-0005-0000-0000-0000F2090000}"/>
    <cellStyle name="Calculation 3 4 8 2" xfId="2545" xr:uid="{00000000-0005-0000-0000-0000F3090000}"/>
    <cellStyle name="Calculation 3 4 8 3" xfId="2546" xr:uid="{00000000-0005-0000-0000-0000F4090000}"/>
    <cellStyle name="Calculation 3 4 9" xfId="2547" xr:uid="{00000000-0005-0000-0000-0000F5090000}"/>
    <cellStyle name="Calculation 3 4 9 2" xfId="2548" xr:uid="{00000000-0005-0000-0000-0000F6090000}"/>
    <cellStyle name="Calculation 3 4 9 3" xfId="2549" xr:uid="{00000000-0005-0000-0000-0000F7090000}"/>
    <cellStyle name="Calculation 3 5" xfId="2550" xr:uid="{00000000-0005-0000-0000-0000F8090000}"/>
    <cellStyle name="Calculation 3 5 10" xfId="2551" xr:uid="{00000000-0005-0000-0000-0000F9090000}"/>
    <cellStyle name="Calculation 3 5 10 2" xfId="2552" xr:uid="{00000000-0005-0000-0000-0000FA090000}"/>
    <cellStyle name="Calculation 3 5 11" xfId="2553" xr:uid="{00000000-0005-0000-0000-0000FB090000}"/>
    <cellStyle name="Calculation 3 5 11 2" xfId="2554" xr:uid="{00000000-0005-0000-0000-0000FC090000}"/>
    <cellStyle name="Calculation 3 5 12" xfId="2555" xr:uid="{00000000-0005-0000-0000-0000FD090000}"/>
    <cellStyle name="Calculation 3 5 12 2" xfId="2556" xr:uid="{00000000-0005-0000-0000-0000FE090000}"/>
    <cellStyle name="Calculation 3 5 13" xfId="2557" xr:uid="{00000000-0005-0000-0000-0000FF090000}"/>
    <cellStyle name="Calculation 3 5 13 2" xfId="2558" xr:uid="{00000000-0005-0000-0000-0000000A0000}"/>
    <cellStyle name="Calculation 3 5 14" xfId="2559" xr:uid="{00000000-0005-0000-0000-0000010A0000}"/>
    <cellStyle name="Calculation 3 5 14 2" xfId="2560" xr:uid="{00000000-0005-0000-0000-0000020A0000}"/>
    <cellStyle name="Calculation 3 5 15" xfId="2561" xr:uid="{00000000-0005-0000-0000-0000030A0000}"/>
    <cellStyle name="Calculation 3 5 16" xfId="2562" xr:uid="{00000000-0005-0000-0000-0000040A0000}"/>
    <cellStyle name="Calculation 3 5 2" xfId="2563" xr:uid="{00000000-0005-0000-0000-0000050A0000}"/>
    <cellStyle name="Calculation 3 5 2 2" xfId="2564" xr:uid="{00000000-0005-0000-0000-0000060A0000}"/>
    <cellStyle name="Calculation 3 5 3" xfId="2565" xr:uid="{00000000-0005-0000-0000-0000070A0000}"/>
    <cellStyle name="Calculation 3 5 3 2" xfId="2566" xr:uid="{00000000-0005-0000-0000-0000080A0000}"/>
    <cellStyle name="Calculation 3 5 3 3" xfId="2567" xr:uid="{00000000-0005-0000-0000-0000090A0000}"/>
    <cellStyle name="Calculation 3 5 4" xfId="2568" xr:uid="{00000000-0005-0000-0000-00000A0A0000}"/>
    <cellStyle name="Calculation 3 5 4 2" xfId="2569" xr:uid="{00000000-0005-0000-0000-00000B0A0000}"/>
    <cellStyle name="Calculation 3 5 4 3" xfId="2570" xr:uid="{00000000-0005-0000-0000-00000C0A0000}"/>
    <cellStyle name="Calculation 3 5 5" xfId="2571" xr:uid="{00000000-0005-0000-0000-00000D0A0000}"/>
    <cellStyle name="Calculation 3 5 5 2" xfId="2572" xr:uid="{00000000-0005-0000-0000-00000E0A0000}"/>
    <cellStyle name="Calculation 3 5 5 3" xfId="2573" xr:uid="{00000000-0005-0000-0000-00000F0A0000}"/>
    <cellStyle name="Calculation 3 5 6" xfId="2574" xr:uid="{00000000-0005-0000-0000-0000100A0000}"/>
    <cellStyle name="Calculation 3 5 6 2" xfId="2575" xr:uid="{00000000-0005-0000-0000-0000110A0000}"/>
    <cellStyle name="Calculation 3 5 6 3" xfId="2576" xr:uid="{00000000-0005-0000-0000-0000120A0000}"/>
    <cellStyle name="Calculation 3 5 7" xfId="2577" xr:uid="{00000000-0005-0000-0000-0000130A0000}"/>
    <cellStyle name="Calculation 3 5 7 2" xfId="2578" xr:uid="{00000000-0005-0000-0000-0000140A0000}"/>
    <cellStyle name="Calculation 3 5 7 3" xfId="2579" xr:uid="{00000000-0005-0000-0000-0000150A0000}"/>
    <cellStyle name="Calculation 3 5 8" xfId="2580" xr:uid="{00000000-0005-0000-0000-0000160A0000}"/>
    <cellStyle name="Calculation 3 5 8 2" xfId="2581" xr:uid="{00000000-0005-0000-0000-0000170A0000}"/>
    <cellStyle name="Calculation 3 5 8 3" xfId="2582" xr:uid="{00000000-0005-0000-0000-0000180A0000}"/>
    <cellStyle name="Calculation 3 5 9" xfId="2583" xr:uid="{00000000-0005-0000-0000-0000190A0000}"/>
    <cellStyle name="Calculation 3 5 9 2" xfId="2584" xr:uid="{00000000-0005-0000-0000-00001A0A0000}"/>
    <cellStyle name="Calculation 3 6" xfId="2585" xr:uid="{00000000-0005-0000-0000-00001B0A0000}"/>
    <cellStyle name="Calculation 3 6 10" xfId="2586" xr:uid="{00000000-0005-0000-0000-00001C0A0000}"/>
    <cellStyle name="Calculation 3 6 10 2" xfId="2587" xr:uid="{00000000-0005-0000-0000-00001D0A0000}"/>
    <cellStyle name="Calculation 3 6 11" xfId="2588" xr:uid="{00000000-0005-0000-0000-00001E0A0000}"/>
    <cellStyle name="Calculation 3 6 11 2" xfId="2589" xr:uid="{00000000-0005-0000-0000-00001F0A0000}"/>
    <cellStyle name="Calculation 3 6 12" xfId="2590" xr:uid="{00000000-0005-0000-0000-0000200A0000}"/>
    <cellStyle name="Calculation 3 6 12 2" xfId="2591" xr:uid="{00000000-0005-0000-0000-0000210A0000}"/>
    <cellStyle name="Calculation 3 6 13" xfId="2592" xr:uid="{00000000-0005-0000-0000-0000220A0000}"/>
    <cellStyle name="Calculation 3 6 13 2" xfId="2593" xr:uid="{00000000-0005-0000-0000-0000230A0000}"/>
    <cellStyle name="Calculation 3 6 14" xfId="2594" xr:uid="{00000000-0005-0000-0000-0000240A0000}"/>
    <cellStyle name="Calculation 3 6 15" xfId="2595" xr:uid="{00000000-0005-0000-0000-0000250A0000}"/>
    <cellStyle name="Calculation 3 6 2" xfId="2596" xr:uid="{00000000-0005-0000-0000-0000260A0000}"/>
    <cellStyle name="Calculation 3 6 2 2" xfId="2597" xr:uid="{00000000-0005-0000-0000-0000270A0000}"/>
    <cellStyle name="Calculation 3 6 3" xfId="2598" xr:uid="{00000000-0005-0000-0000-0000280A0000}"/>
    <cellStyle name="Calculation 3 6 3 2" xfId="2599" xr:uid="{00000000-0005-0000-0000-0000290A0000}"/>
    <cellStyle name="Calculation 3 6 3 3" xfId="2600" xr:uid="{00000000-0005-0000-0000-00002A0A0000}"/>
    <cellStyle name="Calculation 3 6 4" xfId="2601" xr:uid="{00000000-0005-0000-0000-00002B0A0000}"/>
    <cellStyle name="Calculation 3 6 4 2" xfId="2602" xr:uid="{00000000-0005-0000-0000-00002C0A0000}"/>
    <cellStyle name="Calculation 3 6 4 3" xfId="2603" xr:uid="{00000000-0005-0000-0000-00002D0A0000}"/>
    <cellStyle name="Calculation 3 6 5" xfId="2604" xr:uid="{00000000-0005-0000-0000-00002E0A0000}"/>
    <cellStyle name="Calculation 3 6 5 2" xfId="2605" xr:uid="{00000000-0005-0000-0000-00002F0A0000}"/>
    <cellStyle name="Calculation 3 6 5 3" xfId="2606" xr:uid="{00000000-0005-0000-0000-0000300A0000}"/>
    <cellStyle name="Calculation 3 6 6" xfId="2607" xr:uid="{00000000-0005-0000-0000-0000310A0000}"/>
    <cellStyle name="Calculation 3 6 6 2" xfId="2608" xr:uid="{00000000-0005-0000-0000-0000320A0000}"/>
    <cellStyle name="Calculation 3 6 6 3" xfId="2609" xr:uid="{00000000-0005-0000-0000-0000330A0000}"/>
    <cellStyle name="Calculation 3 6 7" xfId="2610" xr:uid="{00000000-0005-0000-0000-0000340A0000}"/>
    <cellStyle name="Calculation 3 6 7 2" xfId="2611" xr:uid="{00000000-0005-0000-0000-0000350A0000}"/>
    <cellStyle name="Calculation 3 6 7 3" xfId="2612" xr:uid="{00000000-0005-0000-0000-0000360A0000}"/>
    <cellStyle name="Calculation 3 6 8" xfId="2613" xr:uid="{00000000-0005-0000-0000-0000370A0000}"/>
    <cellStyle name="Calculation 3 6 8 2" xfId="2614" xr:uid="{00000000-0005-0000-0000-0000380A0000}"/>
    <cellStyle name="Calculation 3 6 8 3" xfId="2615" xr:uid="{00000000-0005-0000-0000-0000390A0000}"/>
    <cellStyle name="Calculation 3 6 9" xfId="2616" xr:uid="{00000000-0005-0000-0000-00003A0A0000}"/>
    <cellStyle name="Calculation 3 6 9 2" xfId="2617" xr:uid="{00000000-0005-0000-0000-00003B0A0000}"/>
    <cellStyle name="Calculation 3 7" xfId="2618" xr:uid="{00000000-0005-0000-0000-00003C0A0000}"/>
    <cellStyle name="Calculation 3 7 2" xfId="2619" xr:uid="{00000000-0005-0000-0000-00003D0A0000}"/>
    <cellStyle name="Calculation 3 7 2 2" xfId="2620" xr:uid="{00000000-0005-0000-0000-00003E0A0000}"/>
    <cellStyle name="Calculation 3 7 3" xfId="2621" xr:uid="{00000000-0005-0000-0000-00003F0A0000}"/>
    <cellStyle name="Calculation 3 7 3 2" xfId="2622" xr:uid="{00000000-0005-0000-0000-0000400A0000}"/>
    <cellStyle name="Calculation 3 7 4" xfId="2623" xr:uid="{00000000-0005-0000-0000-0000410A0000}"/>
    <cellStyle name="Calculation 3 8" xfId="2624" xr:uid="{00000000-0005-0000-0000-0000420A0000}"/>
    <cellStyle name="Calculation 3 8 2" xfId="2625" xr:uid="{00000000-0005-0000-0000-0000430A0000}"/>
    <cellStyle name="Calculation 3 8 2 2" xfId="2626" xr:uid="{00000000-0005-0000-0000-0000440A0000}"/>
    <cellStyle name="Calculation 3 8 3" xfId="2627" xr:uid="{00000000-0005-0000-0000-0000450A0000}"/>
    <cellStyle name="Calculation 3 8 3 2" xfId="2628" xr:uid="{00000000-0005-0000-0000-0000460A0000}"/>
    <cellStyle name="Calculation 3 8 4" xfId="2629" xr:uid="{00000000-0005-0000-0000-0000470A0000}"/>
    <cellStyle name="Calculation 3 9" xfId="2630" xr:uid="{00000000-0005-0000-0000-0000480A0000}"/>
    <cellStyle name="Calculation 3 9 2" xfId="2631" xr:uid="{00000000-0005-0000-0000-0000490A0000}"/>
    <cellStyle name="Calculation 3 9 2 2" xfId="2632" xr:uid="{00000000-0005-0000-0000-00004A0A0000}"/>
    <cellStyle name="Calculation 3 9 3" xfId="2633" xr:uid="{00000000-0005-0000-0000-00004B0A0000}"/>
    <cellStyle name="Calculation 3 9 3 2" xfId="2634" xr:uid="{00000000-0005-0000-0000-00004C0A0000}"/>
    <cellStyle name="Calculation 3 9 4" xfId="2635" xr:uid="{00000000-0005-0000-0000-00004D0A0000}"/>
    <cellStyle name="Calculation 4" xfId="2636" xr:uid="{00000000-0005-0000-0000-00004E0A0000}"/>
    <cellStyle name="Calculation 4 2" xfId="2637" xr:uid="{00000000-0005-0000-0000-00004F0A0000}"/>
    <cellStyle name="Check Cell 2" xfId="2638" xr:uid="{00000000-0005-0000-0000-0000500A0000}"/>
    <cellStyle name="Check Cell 2 10" xfId="40238" xr:uid="{00000000-0005-0000-0000-0000510A0000}"/>
    <cellStyle name="Check Cell 2 2" xfId="2639" xr:uid="{00000000-0005-0000-0000-0000520A0000}"/>
    <cellStyle name="Check Cell 2 2 10" xfId="2640" xr:uid="{00000000-0005-0000-0000-0000530A0000}"/>
    <cellStyle name="Check Cell 2 2 10 2" xfId="2641" xr:uid="{00000000-0005-0000-0000-0000540A0000}"/>
    <cellStyle name="Check Cell 2 2 10 3" xfId="2642" xr:uid="{00000000-0005-0000-0000-0000550A0000}"/>
    <cellStyle name="Check Cell 2 2 11" xfId="2643" xr:uid="{00000000-0005-0000-0000-0000560A0000}"/>
    <cellStyle name="Check Cell 2 2 11 2" xfId="2644" xr:uid="{00000000-0005-0000-0000-0000570A0000}"/>
    <cellStyle name="Check Cell 2 2 11 3" xfId="2645" xr:uid="{00000000-0005-0000-0000-0000580A0000}"/>
    <cellStyle name="Check Cell 2 2 12" xfId="2646" xr:uid="{00000000-0005-0000-0000-0000590A0000}"/>
    <cellStyle name="Check Cell 2 2 13" xfId="2647" xr:uid="{00000000-0005-0000-0000-00005A0A0000}"/>
    <cellStyle name="Check Cell 2 2 2" xfId="2648" xr:uid="{00000000-0005-0000-0000-00005B0A0000}"/>
    <cellStyle name="Check Cell 2 2 2 2" xfId="2649" xr:uid="{00000000-0005-0000-0000-00005C0A0000}"/>
    <cellStyle name="Check Cell 2 2 2 2 2" xfId="2650" xr:uid="{00000000-0005-0000-0000-00005D0A0000}"/>
    <cellStyle name="Check Cell 2 2 2 3" xfId="2651" xr:uid="{00000000-0005-0000-0000-00005E0A0000}"/>
    <cellStyle name="Check Cell 2 2 2 3 2" xfId="2652" xr:uid="{00000000-0005-0000-0000-00005F0A0000}"/>
    <cellStyle name="Check Cell 2 2 2 4" xfId="2653" xr:uid="{00000000-0005-0000-0000-0000600A0000}"/>
    <cellStyle name="Check Cell 2 2 2 4 2" xfId="2654" xr:uid="{00000000-0005-0000-0000-0000610A0000}"/>
    <cellStyle name="Check Cell 2 2 2 5" xfId="2655" xr:uid="{00000000-0005-0000-0000-0000620A0000}"/>
    <cellStyle name="Check Cell 2 2 2 5 2" xfId="2656" xr:uid="{00000000-0005-0000-0000-0000630A0000}"/>
    <cellStyle name="Check Cell 2 2 2 6" xfId="2657" xr:uid="{00000000-0005-0000-0000-0000640A0000}"/>
    <cellStyle name="Check Cell 2 2 3" xfId="2658" xr:uid="{00000000-0005-0000-0000-0000650A0000}"/>
    <cellStyle name="Check Cell 2 2 3 2" xfId="2659" xr:uid="{00000000-0005-0000-0000-0000660A0000}"/>
    <cellStyle name="Check Cell 2 2 3 2 2" xfId="2660" xr:uid="{00000000-0005-0000-0000-0000670A0000}"/>
    <cellStyle name="Check Cell 2 2 3 3" xfId="2661" xr:uid="{00000000-0005-0000-0000-0000680A0000}"/>
    <cellStyle name="Check Cell 2 2 3 3 2" xfId="2662" xr:uid="{00000000-0005-0000-0000-0000690A0000}"/>
    <cellStyle name="Check Cell 2 2 3 4" xfId="2663" xr:uid="{00000000-0005-0000-0000-00006A0A0000}"/>
    <cellStyle name="Check Cell 2 2 3 4 2" xfId="2664" xr:uid="{00000000-0005-0000-0000-00006B0A0000}"/>
    <cellStyle name="Check Cell 2 2 3 5" xfId="2665" xr:uid="{00000000-0005-0000-0000-00006C0A0000}"/>
    <cellStyle name="Check Cell 2 2 3 5 2" xfId="2666" xr:uid="{00000000-0005-0000-0000-00006D0A0000}"/>
    <cellStyle name="Check Cell 2 2 3 6" xfId="2667" xr:uid="{00000000-0005-0000-0000-00006E0A0000}"/>
    <cellStyle name="Check Cell 2 2 3 7" xfId="2668" xr:uid="{00000000-0005-0000-0000-00006F0A0000}"/>
    <cellStyle name="Check Cell 2 2 4" xfId="2669" xr:uid="{00000000-0005-0000-0000-0000700A0000}"/>
    <cellStyle name="Check Cell 2 2 4 2" xfId="2670" xr:uid="{00000000-0005-0000-0000-0000710A0000}"/>
    <cellStyle name="Check Cell 2 2 4 3" xfId="2671" xr:uid="{00000000-0005-0000-0000-0000720A0000}"/>
    <cellStyle name="Check Cell 2 2 5" xfId="2672" xr:uid="{00000000-0005-0000-0000-0000730A0000}"/>
    <cellStyle name="Check Cell 2 2 5 2" xfId="2673" xr:uid="{00000000-0005-0000-0000-0000740A0000}"/>
    <cellStyle name="Check Cell 2 2 5 3" xfId="2674" xr:uid="{00000000-0005-0000-0000-0000750A0000}"/>
    <cellStyle name="Check Cell 2 2 6" xfId="2675" xr:uid="{00000000-0005-0000-0000-0000760A0000}"/>
    <cellStyle name="Check Cell 2 2 6 2" xfId="2676" xr:uid="{00000000-0005-0000-0000-0000770A0000}"/>
    <cellStyle name="Check Cell 2 2 6 3" xfId="2677" xr:uid="{00000000-0005-0000-0000-0000780A0000}"/>
    <cellStyle name="Check Cell 2 2 7" xfId="2678" xr:uid="{00000000-0005-0000-0000-0000790A0000}"/>
    <cellStyle name="Check Cell 2 2 7 2" xfId="2679" xr:uid="{00000000-0005-0000-0000-00007A0A0000}"/>
    <cellStyle name="Check Cell 2 2 7 3" xfId="2680" xr:uid="{00000000-0005-0000-0000-00007B0A0000}"/>
    <cellStyle name="Check Cell 2 2 8" xfId="2681" xr:uid="{00000000-0005-0000-0000-00007C0A0000}"/>
    <cellStyle name="Check Cell 2 2 8 2" xfId="2682" xr:uid="{00000000-0005-0000-0000-00007D0A0000}"/>
    <cellStyle name="Check Cell 2 2 8 3" xfId="2683" xr:uid="{00000000-0005-0000-0000-00007E0A0000}"/>
    <cellStyle name="Check Cell 2 2 9" xfId="2684" xr:uid="{00000000-0005-0000-0000-00007F0A0000}"/>
    <cellStyle name="Check Cell 2 2 9 2" xfId="2685" xr:uid="{00000000-0005-0000-0000-0000800A0000}"/>
    <cellStyle name="Check Cell 2 2 9 3" xfId="2686" xr:uid="{00000000-0005-0000-0000-0000810A0000}"/>
    <cellStyle name="Check Cell 2 3" xfId="2687" xr:uid="{00000000-0005-0000-0000-0000820A0000}"/>
    <cellStyle name="Check Cell 2 3 2" xfId="2688" xr:uid="{00000000-0005-0000-0000-0000830A0000}"/>
    <cellStyle name="Check Cell 2 3 2 2" xfId="2689" xr:uid="{00000000-0005-0000-0000-0000840A0000}"/>
    <cellStyle name="Check Cell 2 3 3" xfId="2690" xr:uid="{00000000-0005-0000-0000-0000850A0000}"/>
    <cellStyle name="Check Cell 2 3 3 2" xfId="2691" xr:uid="{00000000-0005-0000-0000-0000860A0000}"/>
    <cellStyle name="Check Cell 2 3 4" xfId="2692" xr:uid="{00000000-0005-0000-0000-0000870A0000}"/>
    <cellStyle name="Check Cell 2 3 4 2" xfId="2693" xr:uid="{00000000-0005-0000-0000-0000880A0000}"/>
    <cellStyle name="Check Cell 2 3 5" xfId="2694" xr:uid="{00000000-0005-0000-0000-0000890A0000}"/>
    <cellStyle name="Check Cell 2 3 5 2" xfId="2695" xr:uid="{00000000-0005-0000-0000-00008A0A0000}"/>
    <cellStyle name="Check Cell 2 3 6" xfId="2696" xr:uid="{00000000-0005-0000-0000-00008B0A0000}"/>
    <cellStyle name="Check Cell 2 4" xfId="2697" xr:uid="{00000000-0005-0000-0000-00008C0A0000}"/>
    <cellStyle name="Check Cell 2 4 2" xfId="2698" xr:uid="{00000000-0005-0000-0000-00008D0A0000}"/>
    <cellStyle name="Check Cell 2 4 2 2" xfId="2699" xr:uid="{00000000-0005-0000-0000-00008E0A0000}"/>
    <cellStyle name="Check Cell 2 4 3" xfId="2700" xr:uid="{00000000-0005-0000-0000-00008F0A0000}"/>
    <cellStyle name="Check Cell 2 4 3 2" xfId="2701" xr:uid="{00000000-0005-0000-0000-0000900A0000}"/>
    <cellStyle name="Check Cell 2 4 4" xfId="2702" xr:uid="{00000000-0005-0000-0000-0000910A0000}"/>
    <cellStyle name="Check Cell 2 4 4 2" xfId="2703" xr:uid="{00000000-0005-0000-0000-0000920A0000}"/>
    <cellStyle name="Check Cell 2 4 5" xfId="2704" xr:uid="{00000000-0005-0000-0000-0000930A0000}"/>
    <cellStyle name="Check Cell 2 4 5 2" xfId="2705" xr:uid="{00000000-0005-0000-0000-0000940A0000}"/>
    <cellStyle name="Check Cell 2 4 6" xfId="2706" xr:uid="{00000000-0005-0000-0000-0000950A0000}"/>
    <cellStyle name="Check Cell 2 5" xfId="2707" xr:uid="{00000000-0005-0000-0000-0000960A0000}"/>
    <cellStyle name="Check Cell 2 5 2" xfId="2708" xr:uid="{00000000-0005-0000-0000-0000970A0000}"/>
    <cellStyle name="Check Cell 2 5 2 2" xfId="2709" xr:uid="{00000000-0005-0000-0000-0000980A0000}"/>
    <cellStyle name="Check Cell 2 5 3" xfId="2710" xr:uid="{00000000-0005-0000-0000-0000990A0000}"/>
    <cellStyle name="Check Cell 2 5 3 2" xfId="2711" xr:uid="{00000000-0005-0000-0000-00009A0A0000}"/>
    <cellStyle name="Check Cell 2 5 4" xfId="2712" xr:uid="{00000000-0005-0000-0000-00009B0A0000}"/>
    <cellStyle name="Check Cell 2 5 4 2" xfId="2713" xr:uid="{00000000-0005-0000-0000-00009C0A0000}"/>
    <cellStyle name="Check Cell 2 5 5" xfId="2714" xr:uid="{00000000-0005-0000-0000-00009D0A0000}"/>
    <cellStyle name="Check Cell 2 5 5 2" xfId="2715" xr:uid="{00000000-0005-0000-0000-00009E0A0000}"/>
    <cellStyle name="Check Cell 2 5 6" xfId="2716" xr:uid="{00000000-0005-0000-0000-00009F0A0000}"/>
    <cellStyle name="Check Cell 2 6" xfId="2717" xr:uid="{00000000-0005-0000-0000-0000A00A0000}"/>
    <cellStyle name="Check Cell 2 6 2" xfId="2718" xr:uid="{00000000-0005-0000-0000-0000A10A0000}"/>
    <cellStyle name="Check Cell 2 6 2 2" xfId="2719" xr:uid="{00000000-0005-0000-0000-0000A20A0000}"/>
    <cellStyle name="Check Cell 2 6 3" xfId="2720" xr:uid="{00000000-0005-0000-0000-0000A30A0000}"/>
    <cellStyle name="Check Cell 2 6 3 2" xfId="2721" xr:uid="{00000000-0005-0000-0000-0000A40A0000}"/>
    <cellStyle name="Check Cell 2 6 4" xfId="2722" xr:uid="{00000000-0005-0000-0000-0000A50A0000}"/>
    <cellStyle name="Check Cell 2 6 4 2" xfId="2723" xr:uid="{00000000-0005-0000-0000-0000A60A0000}"/>
    <cellStyle name="Check Cell 2 6 5" xfId="2724" xr:uid="{00000000-0005-0000-0000-0000A70A0000}"/>
    <cellStyle name="Check Cell 2 6 5 2" xfId="2725" xr:uid="{00000000-0005-0000-0000-0000A80A0000}"/>
    <cellStyle name="Check Cell 2 6 6" xfId="2726" xr:uid="{00000000-0005-0000-0000-0000A90A0000}"/>
    <cellStyle name="Check Cell 2 6 7" xfId="2727" xr:uid="{00000000-0005-0000-0000-0000AA0A0000}"/>
    <cellStyle name="Check Cell 2 7" xfId="2728" xr:uid="{00000000-0005-0000-0000-0000AB0A0000}"/>
    <cellStyle name="Check Cell 2 8" xfId="2729" xr:uid="{00000000-0005-0000-0000-0000AC0A0000}"/>
    <cellStyle name="Check Cell 2 9" xfId="2730" xr:uid="{00000000-0005-0000-0000-0000AD0A0000}"/>
    <cellStyle name="Check Cell 3" xfId="2731" xr:uid="{00000000-0005-0000-0000-0000AE0A0000}"/>
    <cellStyle name="Check Cell 3 10" xfId="2732" xr:uid="{00000000-0005-0000-0000-0000AF0A0000}"/>
    <cellStyle name="Check Cell 3 10 2" xfId="2733" xr:uid="{00000000-0005-0000-0000-0000B00A0000}"/>
    <cellStyle name="Check Cell 3 10 3" xfId="2734" xr:uid="{00000000-0005-0000-0000-0000B10A0000}"/>
    <cellStyle name="Check Cell 3 11" xfId="2735" xr:uid="{00000000-0005-0000-0000-0000B20A0000}"/>
    <cellStyle name="Check Cell 3 11 2" xfId="2736" xr:uid="{00000000-0005-0000-0000-0000B30A0000}"/>
    <cellStyle name="Check Cell 3 11 3" xfId="2737" xr:uid="{00000000-0005-0000-0000-0000B40A0000}"/>
    <cellStyle name="Check Cell 3 12" xfId="2738" xr:uid="{00000000-0005-0000-0000-0000B50A0000}"/>
    <cellStyle name="Check Cell 3 13" xfId="2739" xr:uid="{00000000-0005-0000-0000-0000B60A0000}"/>
    <cellStyle name="Check Cell 3 14" xfId="2740" xr:uid="{00000000-0005-0000-0000-0000B70A0000}"/>
    <cellStyle name="Check Cell 3 2" xfId="2741" xr:uid="{00000000-0005-0000-0000-0000B80A0000}"/>
    <cellStyle name="Check Cell 3 2 2" xfId="2742" xr:uid="{00000000-0005-0000-0000-0000B90A0000}"/>
    <cellStyle name="Check Cell 3 2 3" xfId="2743" xr:uid="{00000000-0005-0000-0000-0000BA0A0000}"/>
    <cellStyle name="Check Cell 3 3" xfId="2744" xr:uid="{00000000-0005-0000-0000-0000BB0A0000}"/>
    <cellStyle name="Check Cell 3 3 2" xfId="2745" xr:uid="{00000000-0005-0000-0000-0000BC0A0000}"/>
    <cellStyle name="Check Cell 3 3 3" xfId="2746" xr:uid="{00000000-0005-0000-0000-0000BD0A0000}"/>
    <cellStyle name="Check Cell 3 4" xfId="2747" xr:uid="{00000000-0005-0000-0000-0000BE0A0000}"/>
    <cellStyle name="Check Cell 3 4 2" xfId="2748" xr:uid="{00000000-0005-0000-0000-0000BF0A0000}"/>
    <cellStyle name="Check Cell 3 4 3" xfId="2749" xr:uid="{00000000-0005-0000-0000-0000C00A0000}"/>
    <cellStyle name="Check Cell 3 5" xfId="2750" xr:uid="{00000000-0005-0000-0000-0000C10A0000}"/>
    <cellStyle name="Check Cell 3 5 2" xfId="2751" xr:uid="{00000000-0005-0000-0000-0000C20A0000}"/>
    <cellStyle name="Check Cell 3 5 3" xfId="2752" xr:uid="{00000000-0005-0000-0000-0000C30A0000}"/>
    <cellStyle name="Check Cell 3 6" xfId="2753" xr:uid="{00000000-0005-0000-0000-0000C40A0000}"/>
    <cellStyle name="Check Cell 3 6 2" xfId="2754" xr:uid="{00000000-0005-0000-0000-0000C50A0000}"/>
    <cellStyle name="Check Cell 3 6 3" xfId="2755" xr:uid="{00000000-0005-0000-0000-0000C60A0000}"/>
    <cellStyle name="Check Cell 3 7" xfId="2756" xr:uid="{00000000-0005-0000-0000-0000C70A0000}"/>
    <cellStyle name="Check Cell 3 7 2" xfId="2757" xr:uid="{00000000-0005-0000-0000-0000C80A0000}"/>
    <cellStyle name="Check Cell 3 7 3" xfId="2758" xr:uid="{00000000-0005-0000-0000-0000C90A0000}"/>
    <cellStyle name="Check Cell 3 8" xfId="2759" xr:uid="{00000000-0005-0000-0000-0000CA0A0000}"/>
    <cellStyle name="Check Cell 3 8 2" xfId="2760" xr:uid="{00000000-0005-0000-0000-0000CB0A0000}"/>
    <cellStyle name="Check Cell 3 8 3" xfId="2761" xr:uid="{00000000-0005-0000-0000-0000CC0A0000}"/>
    <cellStyle name="Check Cell 3 9" xfId="2762" xr:uid="{00000000-0005-0000-0000-0000CD0A0000}"/>
    <cellStyle name="Check Cell 3 9 2" xfId="2763" xr:uid="{00000000-0005-0000-0000-0000CE0A0000}"/>
    <cellStyle name="Check Cell 3 9 3" xfId="2764" xr:uid="{00000000-0005-0000-0000-0000CF0A0000}"/>
    <cellStyle name="Check Cell 4" xfId="2765" xr:uid="{00000000-0005-0000-0000-0000D00A0000}"/>
    <cellStyle name="ColumnB" xfId="2766" xr:uid="{00000000-0005-0000-0000-0000D10A0000}"/>
    <cellStyle name="ColumnD" xfId="2767" xr:uid="{00000000-0005-0000-0000-0000D20A0000}"/>
    <cellStyle name="ColumnE" xfId="2768" xr:uid="{00000000-0005-0000-0000-0000D30A0000}"/>
    <cellStyle name="ColumnF" xfId="2769" xr:uid="{00000000-0005-0000-0000-0000D40A0000}"/>
    <cellStyle name="ColumnHeading" xfId="2770" xr:uid="{00000000-0005-0000-0000-0000D50A0000}"/>
    <cellStyle name="Comma" xfId="13" builtinId="3"/>
    <cellStyle name="Comma  - Style1" xfId="2771" xr:uid="{00000000-0005-0000-0000-0000D70A0000}"/>
    <cellStyle name="Comma  - Style2" xfId="2772" xr:uid="{00000000-0005-0000-0000-0000D80A0000}"/>
    <cellStyle name="Comma  - Style3" xfId="2773" xr:uid="{00000000-0005-0000-0000-0000D90A0000}"/>
    <cellStyle name="Comma  - Style4" xfId="2774" xr:uid="{00000000-0005-0000-0000-0000DA0A0000}"/>
    <cellStyle name="Comma  - Style5" xfId="2775" xr:uid="{00000000-0005-0000-0000-0000DB0A0000}"/>
    <cellStyle name="Comma  - Style6" xfId="2776" xr:uid="{00000000-0005-0000-0000-0000DC0A0000}"/>
    <cellStyle name="Comma  - Style7" xfId="2777" xr:uid="{00000000-0005-0000-0000-0000DD0A0000}"/>
    <cellStyle name="Comma  - Style8" xfId="2778" xr:uid="{00000000-0005-0000-0000-0000DE0A0000}"/>
    <cellStyle name="Comma [0] 2" xfId="2779" xr:uid="{00000000-0005-0000-0000-0000DF0A0000}"/>
    <cellStyle name="Comma [00]" xfId="2780" xr:uid="{00000000-0005-0000-0000-0000E00A0000}"/>
    <cellStyle name="Comma [1]" xfId="2781" xr:uid="{00000000-0005-0000-0000-0000E10A0000}"/>
    <cellStyle name="Comma [2]" xfId="2782" xr:uid="{00000000-0005-0000-0000-0000E20A0000}"/>
    <cellStyle name="Comma [3]" xfId="2783" xr:uid="{00000000-0005-0000-0000-0000E30A0000}"/>
    <cellStyle name="Comma 10" xfId="12" xr:uid="{00000000-0005-0000-0000-0000E40A0000}"/>
    <cellStyle name="Comma 10 2" xfId="2784" xr:uid="{00000000-0005-0000-0000-0000E50A0000}"/>
    <cellStyle name="Comma 10 2 2" xfId="2785" xr:uid="{00000000-0005-0000-0000-0000E60A0000}"/>
    <cellStyle name="Comma 10 2 2 2" xfId="2786" xr:uid="{00000000-0005-0000-0000-0000E70A0000}"/>
    <cellStyle name="Comma 10 2 2 2 10" xfId="2787" xr:uid="{00000000-0005-0000-0000-0000E80A0000}"/>
    <cellStyle name="Comma 10 2 2 2 11" xfId="2788" xr:uid="{00000000-0005-0000-0000-0000E90A0000}"/>
    <cellStyle name="Comma 10 2 2 2 2" xfId="2789" xr:uid="{00000000-0005-0000-0000-0000EA0A0000}"/>
    <cellStyle name="Comma 10 2 2 2 3" xfId="2790" xr:uid="{00000000-0005-0000-0000-0000EB0A0000}"/>
    <cellStyle name="Comma 10 2 2 2 3 2" xfId="2791" xr:uid="{00000000-0005-0000-0000-0000EC0A0000}"/>
    <cellStyle name="Comma 10 2 2 2 3 2 2" xfId="2792" xr:uid="{00000000-0005-0000-0000-0000ED0A0000}"/>
    <cellStyle name="Comma 10 2 2 2 3 2 2 2" xfId="2793" xr:uid="{00000000-0005-0000-0000-0000EE0A0000}"/>
    <cellStyle name="Comma 10 2 2 2 3 2 2 2 2" xfId="2794" xr:uid="{00000000-0005-0000-0000-0000EF0A0000}"/>
    <cellStyle name="Comma 10 2 2 2 3 2 2 2 2 2" xfId="2795" xr:uid="{00000000-0005-0000-0000-0000F00A0000}"/>
    <cellStyle name="Comma 10 2 2 2 3 2 2 2 3" xfId="2796" xr:uid="{00000000-0005-0000-0000-0000F10A0000}"/>
    <cellStyle name="Comma 10 2 2 2 3 2 2 2 4" xfId="2797" xr:uid="{00000000-0005-0000-0000-0000F20A0000}"/>
    <cellStyle name="Comma 10 2 2 2 3 2 2 3" xfId="2798" xr:uid="{00000000-0005-0000-0000-0000F30A0000}"/>
    <cellStyle name="Comma 10 2 2 2 3 2 2 3 2" xfId="2799" xr:uid="{00000000-0005-0000-0000-0000F40A0000}"/>
    <cellStyle name="Comma 10 2 2 2 3 2 2 3 2 2" xfId="2800" xr:uid="{00000000-0005-0000-0000-0000F50A0000}"/>
    <cellStyle name="Comma 10 2 2 2 3 2 2 3 3" xfId="2801" xr:uid="{00000000-0005-0000-0000-0000F60A0000}"/>
    <cellStyle name="Comma 10 2 2 2 3 2 2 3 4" xfId="2802" xr:uid="{00000000-0005-0000-0000-0000F70A0000}"/>
    <cellStyle name="Comma 10 2 2 2 3 2 2 4" xfId="2803" xr:uid="{00000000-0005-0000-0000-0000F80A0000}"/>
    <cellStyle name="Comma 10 2 2 2 3 2 2 4 2" xfId="2804" xr:uid="{00000000-0005-0000-0000-0000F90A0000}"/>
    <cellStyle name="Comma 10 2 2 2 3 2 2 4 3" xfId="2805" xr:uid="{00000000-0005-0000-0000-0000FA0A0000}"/>
    <cellStyle name="Comma 10 2 2 2 3 2 2 5" xfId="2806" xr:uid="{00000000-0005-0000-0000-0000FB0A0000}"/>
    <cellStyle name="Comma 10 2 2 2 3 2 2 6" xfId="2807" xr:uid="{00000000-0005-0000-0000-0000FC0A0000}"/>
    <cellStyle name="Comma 10 2 2 2 3 2 2 7" xfId="2808" xr:uid="{00000000-0005-0000-0000-0000FD0A0000}"/>
    <cellStyle name="Comma 10 2 2 2 3 2 3" xfId="2809" xr:uid="{00000000-0005-0000-0000-0000FE0A0000}"/>
    <cellStyle name="Comma 10 2 2 2 3 2 3 2" xfId="2810" xr:uid="{00000000-0005-0000-0000-0000FF0A0000}"/>
    <cellStyle name="Comma 10 2 2 2 3 2 3 2 2" xfId="2811" xr:uid="{00000000-0005-0000-0000-0000000B0000}"/>
    <cellStyle name="Comma 10 2 2 2 3 2 3 3" xfId="2812" xr:uid="{00000000-0005-0000-0000-0000010B0000}"/>
    <cellStyle name="Comma 10 2 2 2 3 2 3 4" xfId="2813" xr:uid="{00000000-0005-0000-0000-0000020B0000}"/>
    <cellStyle name="Comma 10 2 2 2 3 2 4" xfId="2814" xr:uid="{00000000-0005-0000-0000-0000030B0000}"/>
    <cellStyle name="Comma 10 2 2 2 3 2 4 2" xfId="2815" xr:uid="{00000000-0005-0000-0000-0000040B0000}"/>
    <cellStyle name="Comma 10 2 2 2 3 2 4 2 2" xfId="2816" xr:uid="{00000000-0005-0000-0000-0000050B0000}"/>
    <cellStyle name="Comma 10 2 2 2 3 2 4 3" xfId="2817" xr:uid="{00000000-0005-0000-0000-0000060B0000}"/>
    <cellStyle name="Comma 10 2 2 2 3 2 4 4" xfId="2818" xr:uid="{00000000-0005-0000-0000-0000070B0000}"/>
    <cellStyle name="Comma 10 2 2 2 3 2 5" xfId="2819" xr:uid="{00000000-0005-0000-0000-0000080B0000}"/>
    <cellStyle name="Comma 10 2 2 2 3 2 5 2" xfId="2820" xr:uid="{00000000-0005-0000-0000-0000090B0000}"/>
    <cellStyle name="Comma 10 2 2 2 3 2 5 3" xfId="2821" xr:uid="{00000000-0005-0000-0000-00000A0B0000}"/>
    <cellStyle name="Comma 10 2 2 2 3 2 6" xfId="2822" xr:uid="{00000000-0005-0000-0000-00000B0B0000}"/>
    <cellStyle name="Comma 10 2 2 2 3 2 7" xfId="2823" xr:uid="{00000000-0005-0000-0000-00000C0B0000}"/>
    <cellStyle name="Comma 10 2 2 2 3 2 8" xfId="2824" xr:uid="{00000000-0005-0000-0000-00000D0B0000}"/>
    <cellStyle name="Comma 10 2 2 2 3 3" xfId="2825" xr:uid="{00000000-0005-0000-0000-00000E0B0000}"/>
    <cellStyle name="Comma 10 2 2 2 3 3 2" xfId="2826" xr:uid="{00000000-0005-0000-0000-00000F0B0000}"/>
    <cellStyle name="Comma 10 2 2 2 3 3 2 2" xfId="2827" xr:uid="{00000000-0005-0000-0000-0000100B0000}"/>
    <cellStyle name="Comma 10 2 2 2 3 3 2 2 2" xfId="2828" xr:uid="{00000000-0005-0000-0000-0000110B0000}"/>
    <cellStyle name="Comma 10 2 2 2 3 3 2 3" xfId="2829" xr:uid="{00000000-0005-0000-0000-0000120B0000}"/>
    <cellStyle name="Comma 10 2 2 2 3 3 2 4" xfId="2830" xr:uid="{00000000-0005-0000-0000-0000130B0000}"/>
    <cellStyle name="Comma 10 2 2 2 3 3 3" xfId="2831" xr:uid="{00000000-0005-0000-0000-0000140B0000}"/>
    <cellStyle name="Comma 10 2 2 2 3 3 3 2" xfId="2832" xr:uid="{00000000-0005-0000-0000-0000150B0000}"/>
    <cellStyle name="Comma 10 2 2 2 3 3 3 2 2" xfId="2833" xr:uid="{00000000-0005-0000-0000-0000160B0000}"/>
    <cellStyle name="Comma 10 2 2 2 3 3 3 3" xfId="2834" xr:uid="{00000000-0005-0000-0000-0000170B0000}"/>
    <cellStyle name="Comma 10 2 2 2 3 3 3 4" xfId="2835" xr:uid="{00000000-0005-0000-0000-0000180B0000}"/>
    <cellStyle name="Comma 10 2 2 2 3 3 4" xfId="2836" xr:uid="{00000000-0005-0000-0000-0000190B0000}"/>
    <cellStyle name="Comma 10 2 2 2 3 3 4 2" xfId="2837" xr:uid="{00000000-0005-0000-0000-00001A0B0000}"/>
    <cellStyle name="Comma 10 2 2 2 3 3 4 3" xfId="2838" xr:uid="{00000000-0005-0000-0000-00001B0B0000}"/>
    <cellStyle name="Comma 10 2 2 2 3 3 5" xfId="2839" xr:uid="{00000000-0005-0000-0000-00001C0B0000}"/>
    <cellStyle name="Comma 10 2 2 2 3 3 6" xfId="2840" xr:uid="{00000000-0005-0000-0000-00001D0B0000}"/>
    <cellStyle name="Comma 10 2 2 2 3 3 7" xfId="2841" xr:uid="{00000000-0005-0000-0000-00001E0B0000}"/>
    <cellStyle name="Comma 10 2 2 2 3 4" xfId="2842" xr:uid="{00000000-0005-0000-0000-00001F0B0000}"/>
    <cellStyle name="Comma 10 2 2 2 3 4 2" xfId="2843" xr:uid="{00000000-0005-0000-0000-0000200B0000}"/>
    <cellStyle name="Comma 10 2 2 2 3 4 2 2" xfId="2844" xr:uid="{00000000-0005-0000-0000-0000210B0000}"/>
    <cellStyle name="Comma 10 2 2 2 3 4 3" xfId="2845" xr:uid="{00000000-0005-0000-0000-0000220B0000}"/>
    <cellStyle name="Comma 10 2 2 2 3 4 4" xfId="2846" xr:uid="{00000000-0005-0000-0000-0000230B0000}"/>
    <cellStyle name="Comma 10 2 2 2 3 5" xfId="2847" xr:uid="{00000000-0005-0000-0000-0000240B0000}"/>
    <cellStyle name="Comma 10 2 2 2 3 5 2" xfId="2848" xr:uid="{00000000-0005-0000-0000-0000250B0000}"/>
    <cellStyle name="Comma 10 2 2 2 3 5 2 2" xfId="2849" xr:uid="{00000000-0005-0000-0000-0000260B0000}"/>
    <cellStyle name="Comma 10 2 2 2 3 5 3" xfId="2850" xr:uid="{00000000-0005-0000-0000-0000270B0000}"/>
    <cellStyle name="Comma 10 2 2 2 3 5 4" xfId="2851" xr:uid="{00000000-0005-0000-0000-0000280B0000}"/>
    <cellStyle name="Comma 10 2 2 2 3 6" xfId="2852" xr:uid="{00000000-0005-0000-0000-0000290B0000}"/>
    <cellStyle name="Comma 10 2 2 2 3 6 2" xfId="2853" xr:uid="{00000000-0005-0000-0000-00002A0B0000}"/>
    <cellStyle name="Comma 10 2 2 2 3 6 3" xfId="2854" xr:uid="{00000000-0005-0000-0000-00002B0B0000}"/>
    <cellStyle name="Comma 10 2 2 2 3 7" xfId="2855" xr:uid="{00000000-0005-0000-0000-00002C0B0000}"/>
    <cellStyle name="Comma 10 2 2 2 3 8" xfId="2856" xr:uid="{00000000-0005-0000-0000-00002D0B0000}"/>
    <cellStyle name="Comma 10 2 2 2 3 9" xfId="2857" xr:uid="{00000000-0005-0000-0000-00002E0B0000}"/>
    <cellStyle name="Comma 10 2 2 2 4" xfId="2858" xr:uid="{00000000-0005-0000-0000-00002F0B0000}"/>
    <cellStyle name="Comma 10 2 2 2 4 2" xfId="2859" xr:uid="{00000000-0005-0000-0000-0000300B0000}"/>
    <cellStyle name="Comma 10 2 2 2 4 2 2" xfId="2860" xr:uid="{00000000-0005-0000-0000-0000310B0000}"/>
    <cellStyle name="Comma 10 2 2 2 4 2 2 2" xfId="2861" xr:uid="{00000000-0005-0000-0000-0000320B0000}"/>
    <cellStyle name="Comma 10 2 2 2 4 2 2 2 2" xfId="2862" xr:uid="{00000000-0005-0000-0000-0000330B0000}"/>
    <cellStyle name="Comma 10 2 2 2 4 2 2 3" xfId="2863" xr:uid="{00000000-0005-0000-0000-0000340B0000}"/>
    <cellStyle name="Comma 10 2 2 2 4 2 2 4" xfId="2864" xr:uid="{00000000-0005-0000-0000-0000350B0000}"/>
    <cellStyle name="Comma 10 2 2 2 4 2 3" xfId="2865" xr:uid="{00000000-0005-0000-0000-0000360B0000}"/>
    <cellStyle name="Comma 10 2 2 2 4 2 3 2" xfId="2866" xr:uid="{00000000-0005-0000-0000-0000370B0000}"/>
    <cellStyle name="Comma 10 2 2 2 4 2 3 2 2" xfId="2867" xr:uid="{00000000-0005-0000-0000-0000380B0000}"/>
    <cellStyle name="Comma 10 2 2 2 4 2 3 3" xfId="2868" xr:uid="{00000000-0005-0000-0000-0000390B0000}"/>
    <cellStyle name="Comma 10 2 2 2 4 2 3 4" xfId="2869" xr:uid="{00000000-0005-0000-0000-00003A0B0000}"/>
    <cellStyle name="Comma 10 2 2 2 4 2 4" xfId="2870" xr:uid="{00000000-0005-0000-0000-00003B0B0000}"/>
    <cellStyle name="Comma 10 2 2 2 4 2 4 2" xfId="2871" xr:uid="{00000000-0005-0000-0000-00003C0B0000}"/>
    <cellStyle name="Comma 10 2 2 2 4 2 4 3" xfId="2872" xr:uid="{00000000-0005-0000-0000-00003D0B0000}"/>
    <cellStyle name="Comma 10 2 2 2 4 2 5" xfId="2873" xr:uid="{00000000-0005-0000-0000-00003E0B0000}"/>
    <cellStyle name="Comma 10 2 2 2 4 2 6" xfId="2874" xr:uid="{00000000-0005-0000-0000-00003F0B0000}"/>
    <cellStyle name="Comma 10 2 2 2 4 2 7" xfId="2875" xr:uid="{00000000-0005-0000-0000-0000400B0000}"/>
    <cellStyle name="Comma 10 2 2 2 4 3" xfId="2876" xr:uid="{00000000-0005-0000-0000-0000410B0000}"/>
    <cellStyle name="Comma 10 2 2 2 4 3 2" xfId="2877" xr:uid="{00000000-0005-0000-0000-0000420B0000}"/>
    <cellStyle name="Comma 10 2 2 2 4 3 2 2" xfId="2878" xr:uid="{00000000-0005-0000-0000-0000430B0000}"/>
    <cellStyle name="Comma 10 2 2 2 4 3 3" xfId="2879" xr:uid="{00000000-0005-0000-0000-0000440B0000}"/>
    <cellStyle name="Comma 10 2 2 2 4 3 4" xfId="2880" xr:uid="{00000000-0005-0000-0000-0000450B0000}"/>
    <cellStyle name="Comma 10 2 2 2 4 4" xfId="2881" xr:uid="{00000000-0005-0000-0000-0000460B0000}"/>
    <cellStyle name="Comma 10 2 2 2 4 4 2" xfId="2882" xr:uid="{00000000-0005-0000-0000-0000470B0000}"/>
    <cellStyle name="Comma 10 2 2 2 4 4 2 2" xfId="2883" xr:uid="{00000000-0005-0000-0000-0000480B0000}"/>
    <cellStyle name="Comma 10 2 2 2 4 4 3" xfId="2884" xr:uid="{00000000-0005-0000-0000-0000490B0000}"/>
    <cellStyle name="Comma 10 2 2 2 4 4 4" xfId="2885" xr:uid="{00000000-0005-0000-0000-00004A0B0000}"/>
    <cellStyle name="Comma 10 2 2 2 4 5" xfId="2886" xr:uid="{00000000-0005-0000-0000-00004B0B0000}"/>
    <cellStyle name="Comma 10 2 2 2 4 5 2" xfId="2887" xr:uid="{00000000-0005-0000-0000-00004C0B0000}"/>
    <cellStyle name="Comma 10 2 2 2 4 5 3" xfId="2888" xr:uid="{00000000-0005-0000-0000-00004D0B0000}"/>
    <cellStyle name="Comma 10 2 2 2 4 6" xfId="2889" xr:uid="{00000000-0005-0000-0000-00004E0B0000}"/>
    <cellStyle name="Comma 10 2 2 2 4 7" xfId="2890" xr:uid="{00000000-0005-0000-0000-00004F0B0000}"/>
    <cellStyle name="Comma 10 2 2 2 4 8" xfId="2891" xr:uid="{00000000-0005-0000-0000-0000500B0000}"/>
    <cellStyle name="Comma 10 2 2 2 5" xfId="2892" xr:uid="{00000000-0005-0000-0000-0000510B0000}"/>
    <cellStyle name="Comma 10 2 2 2 5 2" xfId="2893" xr:uid="{00000000-0005-0000-0000-0000520B0000}"/>
    <cellStyle name="Comma 10 2 2 2 5 2 2" xfId="2894" xr:uid="{00000000-0005-0000-0000-0000530B0000}"/>
    <cellStyle name="Comma 10 2 2 2 5 2 2 2" xfId="2895" xr:uid="{00000000-0005-0000-0000-0000540B0000}"/>
    <cellStyle name="Comma 10 2 2 2 5 2 3" xfId="2896" xr:uid="{00000000-0005-0000-0000-0000550B0000}"/>
    <cellStyle name="Comma 10 2 2 2 5 2 4" xfId="2897" xr:uid="{00000000-0005-0000-0000-0000560B0000}"/>
    <cellStyle name="Comma 10 2 2 2 5 3" xfId="2898" xr:uid="{00000000-0005-0000-0000-0000570B0000}"/>
    <cellStyle name="Comma 10 2 2 2 5 3 2" xfId="2899" xr:uid="{00000000-0005-0000-0000-0000580B0000}"/>
    <cellStyle name="Comma 10 2 2 2 5 3 2 2" xfId="2900" xr:uid="{00000000-0005-0000-0000-0000590B0000}"/>
    <cellStyle name="Comma 10 2 2 2 5 3 3" xfId="2901" xr:uid="{00000000-0005-0000-0000-00005A0B0000}"/>
    <cellStyle name="Comma 10 2 2 2 5 3 4" xfId="2902" xr:uid="{00000000-0005-0000-0000-00005B0B0000}"/>
    <cellStyle name="Comma 10 2 2 2 5 4" xfId="2903" xr:uid="{00000000-0005-0000-0000-00005C0B0000}"/>
    <cellStyle name="Comma 10 2 2 2 5 4 2" xfId="2904" xr:uid="{00000000-0005-0000-0000-00005D0B0000}"/>
    <cellStyle name="Comma 10 2 2 2 5 4 3" xfId="2905" xr:uid="{00000000-0005-0000-0000-00005E0B0000}"/>
    <cellStyle name="Comma 10 2 2 2 5 5" xfId="2906" xr:uid="{00000000-0005-0000-0000-00005F0B0000}"/>
    <cellStyle name="Comma 10 2 2 2 5 6" xfId="2907" xr:uid="{00000000-0005-0000-0000-0000600B0000}"/>
    <cellStyle name="Comma 10 2 2 2 5 7" xfId="2908" xr:uid="{00000000-0005-0000-0000-0000610B0000}"/>
    <cellStyle name="Comma 10 2 2 2 6" xfId="2909" xr:uid="{00000000-0005-0000-0000-0000620B0000}"/>
    <cellStyle name="Comma 10 2 2 2 6 2" xfId="2910" xr:uid="{00000000-0005-0000-0000-0000630B0000}"/>
    <cellStyle name="Comma 10 2 2 2 6 2 2" xfId="2911" xr:uid="{00000000-0005-0000-0000-0000640B0000}"/>
    <cellStyle name="Comma 10 2 2 2 6 3" xfId="2912" xr:uid="{00000000-0005-0000-0000-0000650B0000}"/>
    <cellStyle name="Comma 10 2 2 2 6 4" xfId="2913" xr:uid="{00000000-0005-0000-0000-0000660B0000}"/>
    <cellStyle name="Comma 10 2 2 2 7" xfId="2914" xr:uid="{00000000-0005-0000-0000-0000670B0000}"/>
    <cellStyle name="Comma 10 2 2 2 7 2" xfId="2915" xr:uid="{00000000-0005-0000-0000-0000680B0000}"/>
    <cellStyle name="Comma 10 2 2 2 7 2 2" xfId="2916" xr:uid="{00000000-0005-0000-0000-0000690B0000}"/>
    <cellStyle name="Comma 10 2 2 2 7 3" xfId="2917" xr:uid="{00000000-0005-0000-0000-00006A0B0000}"/>
    <cellStyle name="Comma 10 2 2 2 7 4" xfId="2918" xr:uid="{00000000-0005-0000-0000-00006B0B0000}"/>
    <cellStyle name="Comma 10 2 2 2 8" xfId="2919" xr:uid="{00000000-0005-0000-0000-00006C0B0000}"/>
    <cellStyle name="Comma 10 2 2 2 8 2" xfId="2920" xr:uid="{00000000-0005-0000-0000-00006D0B0000}"/>
    <cellStyle name="Comma 10 2 2 2 8 3" xfId="2921" xr:uid="{00000000-0005-0000-0000-00006E0B0000}"/>
    <cellStyle name="Comma 10 2 2 2 9" xfId="2922" xr:uid="{00000000-0005-0000-0000-00006F0B0000}"/>
    <cellStyle name="Comma 10 2 2 3" xfId="2923" xr:uid="{00000000-0005-0000-0000-0000700B0000}"/>
    <cellStyle name="Comma 10 2 2 4" xfId="2924" xr:uid="{00000000-0005-0000-0000-0000710B0000}"/>
    <cellStyle name="Comma 10 2 2 4 2" xfId="2925" xr:uid="{00000000-0005-0000-0000-0000720B0000}"/>
    <cellStyle name="Comma 10 2 2 4 3" xfId="2926" xr:uid="{00000000-0005-0000-0000-0000730B0000}"/>
    <cellStyle name="Comma 10 2 2 4 4" xfId="2927" xr:uid="{00000000-0005-0000-0000-0000740B0000}"/>
    <cellStyle name="Comma 10 2 2 4 4 2" xfId="2928" xr:uid="{00000000-0005-0000-0000-0000750B0000}"/>
    <cellStyle name="Comma 10 2 2 4 4 3" xfId="2929" xr:uid="{00000000-0005-0000-0000-0000760B0000}"/>
    <cellStyle name="Comma 10 2 2 4 5" xfId="2930" xr:uid="{00000000-0005-0000-0000-0000770B0000}"/>
    <cellStyle name="Comma 10 2 2 5" xfId="2931" xr:uid="{00000000-0005-0000-0000-0000780B0000}"/>
    <cellStyle name="Comma 10 2 2 5 2" xfId="2932" xr:uid="{00000000-0005-0000-0000-0000790B0000}"/>
    <cellStyle name="Comma 10 2 2 5 3" xfId="2933" xr:uid="{00000000-0005-0000-0000-00007A0B0000}"/>
    <cellStyle name="Comma 10 2 2 6" xfId="2934" xr:uid="{00000000-0005-0000-0000-00007B0B0000}"/>
    <cellStyle name="Comma 10 2 3" xfId="2935" xr:uid="{00000000-0005-0000-0000-00007C0B0000}"/>
    <cellStyle name="Comma 10 2 3 10" xfId="2936" xr:uid="{00000000-0005-0000-0000-00007D0B0000}"/>
    <cellStyle name="Comma 10 2 3 11" xfId="2937" xr:uid="{00000000-0005-0000-0000-00007E0B0000}"/>
    <cellStyle name="Comma 10 2 3 2" xfId="2938" xr:uid="{00000000-0005-0000-0000-00007F0B0000}"/>
    <cellStyle name="Comma 10 2 3 3" xfId="2939" xr:uid="{00000000-0005-0000-0000-0000800B0000}"/>
    <cellStyle name="Comma 10 2 3 3 2" xfId="2940" xr:uid="{00000000-0005-0000-0000-0000810B0000}"/>
    <cellStyle name="Comma 10 2 3 3 2 2" xfId="2941" xr:uid="{00000000-0005-0000-0000-0000820B0000}"/>
    <cellStyle name="Comma 10 2 3 3 2 2 2" xfId="2942" xr:uid="{00000000-0005-0000-0000-0000830B0000}"/>
    <cellStyle name="Comma 10 2 3 3 2 2 2 2" xfId="2943" xr:uid="{00000000-0005-0000-0000-0000840B0000}"/>
    <cellStyle name="Comma 10 2 3 3 2 2 2 2 2" xfId="2944" xr:uid="{00000000-0005-0000-0000-0000850B0000}"/>
    <cellStyle name="Comma 10 2 3 3 2 2 2 3" xfId="2945" xr:uid="{00000000-0005-0000-0000-0000860B0000}"/>
    <cellStyle name="Comma 10 2 3 3 2 2 2 4" xfId="2946" xr:uid="{00000000-0005-0000-0000-0000870B0000}"/>
    <cellStyle name="Comma 10 2 3 3 2 2 3" xfId="2947" xr:uid="{00000000-0005-0000-0000-0000880B0000}"/>
    <cellStyle name="Comma 10 2 3 3 2 2 3 2" xfId="2948" xr:uid="{00000000-0005-0000-0000-0000890B0000}"/>
    <cellStyle name="Comma 10 2 3 3 2 2 3 2 2" xfId="2949" xr:uid="{00000000-0005-0000-0000-00008A0B0000}"/>
    <cellStyle name="Comma 10 2 3 3 2 2 3 3" xfId="2950" xr:uid="{00000000-0005-0000-0000-00008B0B0000}"/>
    <cellStyle name="Comma 10 2 3 3 2 2 3 4" xfId="2951" xr:uid="{00000000-0005-0000-0000-00008C0B0000}"/>
    <cellStyle name="Comma 10 2 3 3 2 2 4" xfId="2952" xr:uid="{00000000-0005-0000-0000-00008D0B0000}"/>
    <cellStyle name="Comma 10 2 3 3 2 2 4 2" xfId="2953" xr:uid="{00000000-0005-0000-0000-00008E0B0000}"/>
    <cellStyle name="Comma 10 2 3 3 2 2 4 3" xfId="2954" xr:uid="{00000000-0005-0000-0000-00008F0B0000}"/>
    <cellStyle name="Comma 10 2 3 3 2 2 5" xfId="2955" xr:uid="{00000000-0005-0000-0000-0000900B0000}"/>
    <cellStyle name="Comma 10 2 3 3 2 2 6" xfId="2956" xr:uid="{00000000-0005-0000-0000-0000910B0000}"/>
    <cellStyle name="Comma 10 2 3 3 2 2 7" xfId="2957" xr:uid="{00000000-0005-0000-0000-0000920B0000}"/>
    <cellStyle name="Comma 10 2 3 3 2 3" xfId="2958" xr:uid="{00000000-0005-0000-0000-0000930B0000}"/>
    <cellStyle name="Comma 10 2 3 3 2 3 2" xfId="2959" xr:uid="{00000000-0005-0000-0000-0000940B0000}"/>
    <cellStyle name="Comma 10 2 3 3 2 3 2 2" xfId="2960" xr:uid="{00000000-0005-0000-0000-0000950B0000}"/>
    <cellStyle name="Comma 10 2 3 3 2 3 3" xfId="2961" xr:uid="{00000000-0005-0000-0000-0000960B0000}"/>
    <cellStyle name="Comma 10 2 3 3 2 3 4" xfId="2962" xr:uid="{00000000-0005-0000-0000-0000970B0000}"/>
    <cellStyle name="Comma 10 2 3 3 2 4" xfId="2963" xr:uid="{00000000-0005-0000-0000-0000980B0000}"/>
    <cellStyle name="Comma 10 2 3 3 2 4 2" xfId="2964" xr:uid="{00000000-0005-0000-0000-0000990B0000}"/>
    <cellStyle name="Comma 10 2 3 3 2 4 2 2" xfId="2965" xr:uid="{00000000-0005-0000-0000-00009A0B0000}"/>
    <cellStyle name="Comma 10 2 3 3 2 4 3" xfId="2966" xr:uid="{00000000-0005-0000-0000-00009B0B0000}"/>
    <cellStyle name="Comma 10 2 3 3 2 4 4" xfId="2967" xr:uid="{00000000-0005-0000-0000-00009C0B0000}"/>
    <cellStyle name="Comma 10 2 3 3 2 5" xfId="2968" xr:uid="{00000000-0005-0000-0000-00009D0B0000}"/>
    <cellStyle name="Comma 10 2 3 3 2 5 2" xfId="2969" xr:uid="{00000000-0005-0000-0000-00009E0B0000}"/>
    <cellStyle name="Comma 10 2 3 3 2 5 3" xfId="2970" xr:uid="{00000000-0005-0000-0000-00009F0B0000}"/>
    <cellStyle name="Comma 10 2 3 3 2 6" xfId="2971" xr:uid="{00000000-0005-0000-0000-0000A00B0000}"/>
    <cellStyle name="Comma 10 2 3 3 2 7" xfId="2972" xr:uid="{00000000-0005-0000-0000-0000A10B0000}"/>
    <cellStyle name="Comma 10 2 3 3 2 8" xfId="2973" xr:uid="{00000000-0005-0000-0000-0000A20B0000}"/>
    <cellStyle name="Comma 10 2 3 3 3" xfId="2974" xr:uid="{00000000-0005-0000-0000-0000A30B0000}"/>
    <cellStyle name="Comma 10 2 3 3 3 2" xfId="2975" xr:uid="{00000000-0005-0000-0000-0000A40B0000}"/>
    <cellStyle name="Comma 10 2 3 3 3 2 2" xfId="2976" xr:uid="{00000000-0005-0000-0000-0000A50B0000}"/>
    <cellStyle name="Comma 10 2 3 3 3 2 2 2" xfId="2977" xr:uid="{00000000-0005-0000-0000-0000A60B0000}"/>
    <cellStyle name="Comma 10 2 3 3 3 2 3" xfId="2978" xr:uid="{00000000-0005-0000-0000-0000A70B0000}"/>
    <cellStyle name="Comma 10 2 3 3 3 2 4" xfId="2979" xr:uid="{00000000-0005-0000-0000-0000A80B0000}"/>
    <cellStyle name="Comma 10 2 3 3 3 3" xfId="2980" xr:uid="{00000000-0005-0000-0000-0000A90B0000}"/>
    <cellStyle name="Comma 10 2 3 3 3 3 2" xfId="2981" xr:uid="{00000000-0005-0000-0000-0000AA0B0000}"/>
    <cellStyle name="Comma 10 2 3 3 3 3 2 2" xfId="2982" xr:uid="{00000000-0005-0000-0000-0000AB0B0000}"/>
    <cellStyle name="Comma 10 2 3 3 3 3 3" xfId="2983" xr:uid="{00000000-0005-0000-0000-0000AC0B0000}"/>
    <cellStyle name="Comma 10 2 3 3 3 3 4" xfId="2984" xr:uid="{00000000-0005-0000-0000-0000AD0B0000}"/>
    <cellStyle name="Comma 10 2 3 3 3 4" xfId="2985" xr:uid="{00000000-0005-0000-0000-0000AE0B0000}"/>
    <cellStyle name="Comma 10 2 3 3 3 4 2" xfId="2986" xr:uid="{00000000-0005-0000-0000-0000AF0B0000}"/>
    <cellStyle name="Comma 10 2 3 3 3 4 3" xfId="2987" xr:uid="{00000000-0005-0000-0000-0000B00B0000}"/>
    <cellStyle name="Comma 10 2 3 3 3 5" xfId="2988" xr:uid="{00000000-0005-0000-0000-0000B10B0000}"/>
    <cellStyle name="Comma 10 2 3 3 3 6" xfId="2989" xr:uid="{00000000-0005-0000-0000-0000B20B0000}"/>
    <cellStyle name="Comma 10 2 3 3 3 7" xfId="2990" xr:uid="{00000000-0005-0000-0000-0000B30B0000}"/>
    <cellStyle name="Comma 10 2 3 3 4" xfId="2991" xr:uid="{00000000-0005-0000-0000-0000B40B0000}"/>
    <cellStyle name="Comma 10 2 3 3 4 2" xfId="2992" xr:uid="{00000000-0005-0000-0000-0000B50B0000}"/>
    <cellStyle name="Comma 10 2 3 3 4 2 2" xfId="2993" xr:uid="{00000000-0005-0000-0000-0000B60B0000}"/>
    <cellStyle name="Comma 10 2 3 3 4 3" xfId="2994" xr:uid="{00000000-0005-0000-0000-0000B70B0000}"/>
    <cellStyle name="Comma 10 2 3 3 4 4" xfId="2995" xr:uid="{00000000-0005-0000-0000-0000B80B0000}"/>
    <cellStyle name="Comma 10 2 3 3 5" xfId="2996" xr:uid="{00000000-0005-0000-0000-0000B90B0000}"/>
    <cellStyle name="Comma 10 2 3 3 5 2" xfId="2997" xr:uid="{00000000-0005-0000-0000-0000BA0B0000}"/>
    <cellStyle name="Comma 10 2 3 3 5 2 2" xfId="2998" xr:uid="{00000000-0005-0000-0000-0000BB0B0000}"/>
    <cellStyle name="Comma 10 2 3 3 5 3" xfId="2999" xr:uid="{00000000-0005-0000-0000-0000BC0B0000}"/>
    <cellStyle name="Comma 10 2 3 3 5 4" xfId="3000" xr:uid="{00000000-0005-0000-0000-0000BD0B0000}"/>
    <cellStyle name="Comma 10 2 3 3 6" xfId="3001" xr:uid="{00000000-0005-0000-0000-0000BE0B0000}"/>
    <cellStyle name="Comma 10 2 3 3 6 2" xfId="3002" xr:uid="{00000000-0005-0000-0000-0000BF0B0000}"/>
    <cellStyle name="Comma 10 2 3 3 6 3" xfId="3003" xr:uid="{00000000-0005-0000-0000-0000C00B0000}"/>
    <cellStyle name="Comma 10 2 3 3 7" xfId="3004" xr:uid="{00000000-0005-0000-0000-0000C10B0000}"/>
    <cellStyle name="Comma 10 2 3 3 8" xfId="3005" xr:uid="{00000000-0005-0000-0000-0000C20B0000}"/>
    <cellStyle name="Comma 10 2 3 3 9" xfId="3006" xr:uid="{00000000-0005-0000-0000-0000C30B0000}"/>
    <cellStyle name="Comma 10 2 3 4" xfId="3007" xr:uid="{00000000-0005-0000-0000-0000C40B0000}"/>
    <cellStyle name="Comma 10 2 3 4 2" xfId="3008" xr:uid="{00000000-0005-0000-0000-0000C50B0000}"/>
    <cellStyle name="Comma 10 2 3 4 2 2" xfId="3009" xr:uid="{00000000-0005-0000-0000-0000C60B0000}"/>
    <cellStyle name="Comma 10 2 3 4 2 2 2" xfId="3010" xr:uid="{00000000-0005-0000-0000-0000C70B0000}"/>
    <cellStyle name="Comma 10 2 3 4 2 2 2 2" xfId="3011" xr:uid="{00000000-0005-0000-0000-0000C80B0000}"/>
    <cellStyle name="Comma 10 2 3 4 2 2 3" xfId="3012" xr:uid="{00000000-0005-0000-0000-0000C90B0000}"/>
    <cellStyle name="Comma 10 2 3 4 2 2 4" xfId="3013" xr:uid="{00000000-0005-0000-0000-0000CA0B0000}"/>
    <cellStyle name="Comma 10 2 3 4 2 3" xfId="3014" xr:uid="{00000000-0005-0000-0000-0000CB0B0000}"/>
    <cellStyle name="Comma 10 2 3 4 2 3 2" xfId="3015" xr:uid="{00000000-0005-0000-0000-0000CC0B0000}"/>
    <cellStyle name="Comma 10 2 3 4 2 3 2 2" xfId="3016" xr:uid="{00000000-0005-0000-0000-0000CD0B0000}"/>
    <cellStyle name="Comma 10 2 3 4 2 3 3" xfId="3017" xr:uid="{00000000-0005-0000-0000-0000CE0B0000}"/>
    <cellStyle name="Comma 10 2 3 4 2 3 4" xfId="3018" xr:uid="{00000000-0005-0000-0000-0000CF0B0000}"/>
    <cellStyle name="Comma 10 2 3 4 2 4" xfId="3019" xr:uid="{00000000-0005-0000-0000-0000D00B0000}"/>
    <cellStyle name="Comma 10 2 3 4 2 4 2" xfId="3020" xr:uid="{00000000-0005-0000-0000-0000D10B0000}"/>
    <cellStyle name="Comma 10 2 3 4 2 4 3" xfId="3021" xr:uid="{00000000-0005-0000-0000-0000D20B0000}"/>
    <cellStyle name="Comma 10 2 3 4 2 5" xfId="3022" xr:uid="{00000000-0005-0000-0000-0000D30B0000}"/>
    <cellStyle name="Comma 10 2 3 4 2 6" xfId="3023" xr:uid="{00000000-0005-0000-0000-0000D40B0000}"/>
    <cellStyle name="Comma 10 2 3 4 2 7" xfId="3024" xr:uid="{00000000-0005-0000-0000-0000D50B0000}"/>
    <cellStyle name="Comma 10 2 3 4 3" xfId="3025" xr:uid="{00000000-0005-0000-0000-0000D60B0000}"/>
    <cellStyle name="Comma 10 2 3 4 3 2" xfId="3026" xr:uid="{00000000-0005-0000-0000-0000D70B0000}"/>
    <cellStyle name="Comma 10 2 3 4 3 2 2" xfId="3027" xr:uid="{00000000-0005-0000-0000-0000D80B0000}"/>
    <cellStyle name="Comma 10 2 3 4 3 3" xfId="3028" xr:uid="{00000000-0005-0000-0000-0000D90B0000}"/>
    <cellStyle name="Comma 10 2 3 4 3 4" xfId="3029" xr:uid="{00000000-0005-0000-0000-0000DA0B0000}"/>
    <cellStyle name="Comma 10 2 3 4 4" xfId="3030" xr:uid="{00000000-0005-0000-0000-0000DB0B0000}"/>
    <cellStyle name="Comma 10 2 3 4 4 2" xfId="3031" xr:uid="{00000000-0005-0000-0000-0000DC0B0000}"/>
    <cellStyle name="Comma 10 2 3 4 4 2 2" xfId="3032" xr:uid="{00000000-0005-0000-0000-0000DD0B0000}"/>
    <cellStyle name="Comma 10 2 3 4 4 3" xfId="3033" xr:uid="{00000000-0005-0000-0000-0000DE0B0000}"/>
    <cellStyle name="Comma 10 2 3 4 4 4" xfId="3034" xr:uid="{00000000-0005-0000-0000-0000DF0B0000}"/>
    <cellStyle name="Comma 10 2 3 4 5" xfId="3035" xr:uid="{00000000-0005-0000-0000-0000E00B0000}"/>
    <cellStyle name="Comma 10 2 3 4 5 2" xfId="3036" xr:uid="{00000000-0005-0000-0000-0000E10B0000}"/>
    <cellStyle name="Comma 10 2 3 4 5 3" xfId="3037" xr:uid="{00000000-0005-0000-0000-0000E20B0000}"/>
    <cellStyle name="Comma 10 2 3 4 6" xfId="3038" xr:uid="{00000000-0005-0000-0000-0000E30B0000}"/>
    <cellStyle name="Comma 10 2 3 4 7" xfId="3039" xr:uid="{00000000-0005-0000-0000-0000E40B0000}"/>
    <cellStyle name="Comma 10 2 3 4 8" xfId="3040" xr:uid="{00000000-0005-0000-0000-0000E50B0000}"/>
    <cellStyle name="Comma 10 2 3 5" xfId="3041" xr:uid="{00000000-0005-0000-0000-0000E60B0000}"/>
    <cellStyle name="Comma 10 2 3 5 2" xfId="3042" xr:uid="{00000000-0005-0000-0000-0000E70B0000}"/>
    <cellStyle name="Comma 10 2 3 5 2 2" xfId="3043" xr:uid="{00000000-0005-0000-0000-0000E80B0000}"/>
    <cellStyle name="Comma 10 2 3 5 2 2 2" xfId="3044" xr:uid="{00000000-0005-0000-0000-0000E90B0000}"/>
    <cellStyle name="Comma 10 2 3 5 2 3" xfId="3045" xr:uid="{00000000-0005-0000-0000-0000EA0B0000}"/>
    <cellStyle name="Comma 10 2 3 5 2 4" xfId="3046" xr:uid="{00000000-0005-0000-0000-0000EB0B0000}"/>
    <cellStyle name="Comma 10 2 3 5 3" xfId="3047" xr:uid="{00000000-0005-0000-0000-0000EC0B0000}"/>
    <cellStyle name="Comma 10 2 3 5 3 2" xfId="3048" xr:uid="{00000000-0005-0000-0000-0000ED0B0000}"/>
    <cellStyle name="Comma 10 2 3 5 3 2 2" xfId="3049" xr:uid="{00000000-0005-0000-0000-0000EE0B0000}"/>
    <cellStyle name="Comma 10 2 3 5 3 3" xfId="3050" xr:uid="{00000000-0005-0000-0000-0000EF0B0000}"/>
    <cellStyle name="Comma 10 2 3 5 3 4" xfId="3051" xr:uid="{00000000-0005-0000-0000-0000F00B0000}"/>
    <cellStyle name="Comma 10 2 3 5 4" xfId="3052" xr:uid="{00000000-0005-0000-0000-0000F10B0000}"/>
    <cellStyle name="Comma 10 2 3 5 4 2" xfId="3053" xr:uid="{00000000-0005-0000-0000-0000F20B0000}"/>
    <cellStyle name="Comma 10 2 3 5 4 3" xfId="3054" xr:uid="{00000000-0005-0000-0000-0000F30B0000}"/>
    <cellStyle name="Comma 10 2 3 5 5" xfId="3055" xr:uid="{00000000-0005-0000-0000-0000F40B0000}"/>
    <cellStyle name="Comma 10 2 3 5 6" xfId="3056" xr:uid="{00000000-0005-0000-0000-0000F50B0000}"/>
    <cellStyle name="Comma 10 2 3 5 7" xfId="3057" xr:uid="{00000000-0005-0000-0000-0000F60B0000}"/>
    <cellStyle name="Comma 10 2 3 6" xfId="3058" xr:uid="{00000000-0005-0000-0000-0000F70B0000}"/>
    <cellStyle name="Comma 10 2 3 6 2" xfId="3059" xr:uid="{00000000-0005-0000-0000-0000F80B0000}"/>
    <cellStyle name="Comma 10 2 3 6 2 2" xfId="3060" xr:uid="{00000000-0005-0000-0000-0000F90B0000}"/>
    <cellStyle name="Comma 10 2 3 6 3" xfId="3061" xr:uid="{00000000-0005-0000-0000-0000FA0B0000}"/>
    <cellStyle name="Comma 10 2 3 6 4" xfId="3062" xr:uid="{00000000-0005-0000-0000-0000FB0B0000}"/>
    <cellStyle name="Comma 10 2 3 7" xfId="3063" xr:uid="{00000000-0005-0000-0000-0000FC0B0000}"/>
    <cellStyle name="Comma 10 2 3 7 2" xfId="3064" xr:uid="{00000000-0005-0000-0000-0000FD0B0000}"/>
    <cellStyle name="Comma 10 2 3 7 2 2" xfId="3065" xr:uid="{00000000-0005-0000-0000-0000FE0B0000}"/>
    <cellStyle name="Comma 10 2 3 7 3" xfId="3066" xr:uid="{00000000-0005-0000-0000-0000FF0B0000}"/>
    <cellStyle name="Comma 10 2 3 7 4" xfId="3067" xr:uid="{00000000-0005-0000-0000-0000000C0000}"/>
    <cellStyle name="Comma 10 2 3 8" xfId="3068" xr:uid="{00000000-0005-0000-0000-0000010C0000}"/>
    <cellStyle name="Comma 10 2 3 8 2" xfId="3069" xr:uid="{00000000-0005-0000-0000-0000020C0000}"/>
    <cellStyle name="Comma 10 2 3 8 3" xfId="3070" xr:uid="{00000000-0005-0000-0000-0000030C0000}"/>
    <cellStyle name="Comma 10 2 3 9" xfId="3071" xr:uid="{00000000-0005-0000-0000-0000040C0000}"/>
    <cellStyle name="Comma 10 2 4" xfId="3072" xr:uid="{00000000-0005-0000-0000-0000050C0000}"/>
    <cellStyle name="Comma 10 2 5" xfId="3073" xr:uid="{00000000-0005-0000-0000-0000060C0000}"/>
    <cellStyle name="Comma 10 2 5 2" xfId="3074" xr:uid="{00000000-0005-0000-0000-0000070C0000}"/>
    <cellStyle name="Comma 10 2 5 3" xfId="3075" xr:uid="{00000000-0005-0000-0000-0000080C0000}"/>
    <cellStyle name="Comma 10 2 5 4" xfId="3076" xr:uid="{00000000-0005-0000-0000-0000090C0000}"/>
    <cellStyle name="Comma 10 2 5 4 2" xfId="3077" xr:uid="{00000000-0005-0000-0000-00000A0C0000}"/>
    <cellStyle name="Comma 10 2 5 4 3" xfId="3078" xr:uid="{00000000-0005-0000-0000-00000B0C0000}"/>
    <cellStyle name="Comma 10 2 5 5" xfId="3079" xr:uid="{00000000-0005-0000-0000-00000C0C0000}"/>
    <cellStyle name="Comma 10 2 6" xfId="3080" xr:uid="{00000000-0005-0000-0000-00000D0C0000}"/>
    <cellStyle name="Comma 10 2 6 2" xfId="3081" xr:uid="{00000000-0005-0000-0000-00000E0C0000}"/>
    <cellStyle name="Comma 10 2 6 3" xfId="3082" xr:uid="{00000000-0005-0000-0000-00000F0C0000}"/>
    <cellStyle name="Comma 10 2 7" xfId="3083" xr:uid="{00000000-0005-0000-0000-0000100C0000}"/>
    <cellStyle name="Comma 10 3" xfId="3084" xr:uid="{00000000-0005-0000-0000-0000110C0000}"/>
    <cellStyle name="Comma 10 4" xfId="3085" xr:uid="{00000000-0005-0000-0000-0000120C0000}"/>
    <cellStyle name="Comma 10 4 2" xfId="3086" xr:uid="{00000000-0005-0000-0000-0000130C0000}"/>
    <cellStyle name="Comma 10 4 2 10" xfId="3087" xr:uid="{00000000-0005-0000-0000-0000140C0000}"/>
    <cellStyle name="Comma 10 4 2 11" xfId="3088" xr:uid="{00000000-0005-0000-0000-0000150C0000}"/>
    <cellStyle name="Comma 10 4 2 2" xfId="3089" xr:uid="{00000000-0005-0000-0000-0000160C0000}"/>
    <cellStyle name="Comma 10 4 2 3" xfId="3090" xr:uid="{00000000-0005-0000-0000-0000170C0000}"/>
    <cellStyle name="Comma 10 4 2 3 2" xfId="3091" xr:uid="{00000000-0005-0000-0000-0000180C0000}"/>
    <cellStyle name="Comma 10 4 2 3 2 2" xfId="3092" xr:uid="{00000000-0005-0000-0000-0000190C0000}"/>
    <cellStyle name="Comma 10 4 2 3 2 2 2" xfId="3093" xr:uid="{00000000-0005-0000-0000-00001A0C0000}"/>
    <cellStyle name="Comma 10 4 2 3 2 2 2 2" xfId="3094" xr:uid="{00000000-0005-0000-0000-00001B0C0000}"/>
    <cellStyle name="Comma 10 4 2 3 2 2 2 2 2" xfId="3095" xr:uid="{00000000-0005-0000-0000-00001C0C0000}"/>
    <cellStyle name="Comma 10 4 2 3 2 2 2 3" xfId="3096" xr:uid="{00000000-0005-0000-0000-00001D0C0000}"/>
    <cellStyle name="Comma 10 4 2 3 2 2 2 4" xfId="3097" xr:uid="{00000000-0005-0000-0000-00001E0C0000}"/>
    <cellStyle name="Comma 10 4 2 3 2 2 3" xfId="3098" xr:uid="{00000000-0005-0000-0000-00001F0C0000}"/>
    <cellStyle name="Comma 10 4 2 3 2 2 3 2" xfId="3099" xr:uid="{00000000-0005-0000-0000-0000200C0000}"/>
    <cellStyle name="Comma 10 4 2 3 2 2 3 2 2" xfId="3100" xr:uid="{00000000-0005-0000-0000-0000210C0000}"/>
    <cellStyle name="Comma 10 4 2 3 2 2 3 3" xfId="3101" xr:uid="{00000000-0005-0000-0000-0000220C0000}"/>
    <cellStyle name="Comma 10 4 2 3 2 2 3 4" xfId="3102" xr:uid="{00000000-0005-0000-0000-0000230C0000}"/>
    <cellStyle name="Comma 10 4 2 3 2 2 4" xfId="3103" xr:uid="{00000000-0005-0000-0000-0000240C0000}"/>
    <cellStyle name="Comma 10 4 2 3 2 2 4 2" xfId="3104" xr:uid="{00000000-0005-0000-0000-0000250C0000}"/>
    <cellStyle name="Comma 10 4 2 3 2 2 4 3" xfId="3105" xr:uid="{00000000-0005-0000-0000-0000260C0000}"/>
    <cellStyle name="Comma 10 4 2 3 2 2 5" xfId="3106" xr:uid="{00000000-0005-0000-0000-0000270C0000}"/>
    <cellStyle name="Comma 10 4 2 3 2 2 6" xfId="3107" xr:uid="{00000000-0005-0000-0000-0000280C0000}"/>
    <cellStyle name="Comma 10 4 2 3 2 2 7" xfId="3108" xr:uid="{00000000-0005-0000-0000-0000290C0000}"/>
    <cellStyle name="Comma 10 4 2 3 2 3" xfId="3109" xr:uid="{00000000-0005-0000-0000-00002A0C0000}"/>
    <cellStyle name="Comma 10 4 2 3 2 3 2" xfId="3110" xr:uid="{00000000-0005-0000-0000-00002B0C0000}"/>
    <cellStyle name="Comma 10 4 2 3 2 3 2 2" xfId="3111" xr:uid="{00000000-0005-0000-0000-00002C0C0000}"/>
    <cellStyle name="Comma 10 4 2 3 2 3 3" xfId="3112" xr:uid="{00000000-0005-0000-0000-00002D0C0000}"/>
    <cellStyle name="Comma 10 4 2 3 2 3 4" xfId="3113" xr:uid="{00000000-0005-0000-0000-00002E0C0000}"/>
    <cellStyle name="Comma 10 4 2 3 2 4" xfId="3114" xr:uid="{00000000-0005-0000-0000-00002F0C0000}"/>
    <cellStyle name="Comma 10 4 2 3 2 4 2" xfId="3115" xr:uid="{00000000-0005-0000-0000-0000300C0000}"/>
    <cellStyle name="Comma 10 4 2 3 2 4 2 2" xfId="3116" xr:uid="{00000000-0005-0000-0000-0000310C0000}"/>
    <cellStyle name="Comma 10 4 2 3 2 4 3" xfId="3117" xr:uid="{00000000-0005-0000-0000-0000320C0000}"/>
    <cellStyle name="Comma 10 4 2 3 2 4 4" xfId="3118" xr:uid="{00000000-0005-0000-0000-0000330C0000}"/>
    <cellStyle name="Comma 10 4 2 3 2 5" xfId="3119" xr:uid="{00000000-0005-0000-0000-0000340C0000}"/>
    <cellStyle name="Comma 10 4 2 3 2 5 2" xfId="3120" xr:uid="{00000000-0005-0000-0000-0000350C0000}"/>
    <cellStyle name="Comma 10 4 2 3 2 5 3" xfId="3121" xr:uid="{00000000-0005-0000-0000-0000360C0000}"/>
    <cellStyle name="Comma 10 4 2 3 2 6" xfId="3122" xr:uid="{00000000-0005-0000-0000-0000370C0000}"/>
    <cellStyle name="Comma 10 4 2 3 2 7" xfId="3123" xr:uid="{00000000-0005-0000-0000-0000380C0000}"/>
    <cellStyle name="Comma 10 4 2 3 2 8" xfId="3124" xr:uid="{00000000-0005-0000-0000-0000390C0000}"/>
    <cellStyle name="Comma 10 4 2 3 3" xfId="3125" xr:uid="{00000000-0005-0000-0000-00003A0C0000}"/>
    <cellStyle name="Comma 10 4 2 3 3 2" xfId="3126" xr:uid="{00000000-0005-0000-0000-00003B0C0000}"/>
    <cellStyle name="Comma 10 4 2 3 3 2 2" xfId="3127" xr:uid="{00000000-0005-0000-0000-00003C0C0000}"/>
    <cellStyle name="Comma 10 4 2 3 3 2 2 2" xfId="3128" xr:uid="{00000000-0005-0000-0000-00003D0C0000}"/>
    <cellStyle name="Comma 10 4 2 3 3 2 3" xfId="3129" xr:uid="{00000000-0005-0000-0000-00003E0C0000}"/>
    <cellStyle name="Comma 10 4 2 3 3 2 4" xfId="3130" xr:uid="{00000000-0005-0000-0000-00003F0C0000}"/>
    <cellStyle name="Comma 10 4 2 3 3 3" xfId="3131" xr:uid="{00000000-0005-0000-0000-0000400C0000}"/>
    <cellStyle name="Comma 10 4 2 3 3 3 2" xfId="3132" xr:uid="{00000000-0005-0000-0000-0000410C0000}"/>
    <cellStyle name="Comma 10 4 2 3 3 3 2 2" xfId="3133" xr:uid="{00000000-0005-0000-0000-0000420C0000}"/>
    <cellStyle name="Comma 10 4 2 3 3 3 3" xfId="3134" xr:uid="{00000000-0005-0000-0000-0000430C0000}"/>
    <cellStyle name="Comma 10 4 2 3 3 3 4" xfId="3135" xr:uid="{00000000-0005-0000-0000-0000440C0000}"/>
    <cellStyle name="Comma 10 4 2 3 3 4" xfId="3136" xr:uid="{00000000-0005-0000-0000-0000450C0000}"/>
    <cellStyle name="Comma 10 4 2 3 3 4 2" xfId="3137" xr:uid="{00000000-0005-0000-0000-0000460C0000}"/>
    <cellStyle name="Comma 10 4 2 3 3 4 3" xfId="3138" xr:uid="{00000000-0005-0000-0000-0000470C0000}"/>
    <cellStyle name="Comma 10 4 2 3 3 5" xfId="3139" xr:uid="{00000000-0005-0000-0000-0000480C0000}"/>
    <cellStyle name="Comma 10 4 2 3 3 6" xfId="3140" xr:uid="{00000000-0005-0000-0000-0000490C0000}"/>
    <cellStyle name="Comma 10 4 2 3 3 7" xfId="3141" xr:uid="{00000000-0005-0000-0000-00004A0C0000}"/>
    <cellStyle name="Comma 10 4 2 3 4" xfId="3142" xr:uid="{00000000-0005-0000-0000-00004B0C0000}"/>
    <cellStyle name="Comma 10 4 2 3 4 2" xfId="3143" xr:uid="{00000000-0005-0000-0000-00004C0C0000}"/>
    <cellStyle name="Comma 10 4 2 3 4 2 2" xfId="3144" xr:uid="{00000000-0005-0000-0000-00004D0C0000}"/>
    <cellStyle name="Comma 10 4 2 3 4 3" xfId="3145" xr:uid="{00000000-0005-0000-0000-00004E0C0000}"/>
    <cellStyle name="Comma 10 4 2 3 4 4" xfId="3146" xr:uid="{00000000-0005-0000-0000-00004F0C0000}"/>
    <cellStyle name="Comma 10 4 2 3 5" xfId="3147" xr:uid="{00000000-0005-0000-0000-0000500C0000}"/>
    <cellStyle name="Comma 10 4 2 3 5 2" xfId="3148" xr:uid="{00000000-0005-0000-0000-0000510C0000}"/>
    <cellStyle name="Comma 10 4 2 3 5 2 2" xfId="3149" xr:uid="{00000000-0005-0000-0000-0000520C0000}"/>
    <cellStyle name="Comma 10 4 2 3 5 3" xfId="3150" xr:uid="{00000000-0005-0000-0000-0000530C0000}"/>
    <cellStyle name="Comma 10 4 2 3 5 4" xfId="3151" xr:uid="{00000000-0005-0000-0000-0000540C0000}"/>
    <cellStyle name="Comma 10 4 2 3 6" xfId="3152" xr:uid="{00000000-0005-0000-0000-0000550C0000}"/>
    <cellStyle name="Comma 10 4 2 3 6 2" xfId="3153" xr:uid="{00000000-0005-0000-0000-0000560C0000}"/>
    <cellStyle name="Comma 10 4 2 3 6 3" xfId="3154" xr:uid="{00000000-0005-0000-0000-0000570C0000}"/>
    <cellStyle name="Comma 10 4 2 3 7" xfId="3155" xr:uid="{00000000-0005-0000-0000-0000580C0000}"/>
    <cellStyle name="Comma 10 4 2 3 8" xfId="3156" xr:uid="{00000000-0005-0000-0000-0000590C0000}"/>
    <cellStyle name="Comma 10 4 2 3 9" xfId="3157" xr:uid="{00000000-0005-0000-0000-00005A0C0000}"/>
    <cellStyle name="Comma 10 4 2 4" xfId="3158" xr:uid="{00000000-0005-0000-0000-00005B0C0000}"/>
    <cellStyle name="Comma 10 4 2 4 2" xfId="3159" xr:uid="{00000000-0005-0000-0000-00005C0C0000}"/>
    <cellStyle name="Comma 10 4 2 4 2 2" xfId="3160" xr:uid="{00000000-0005-0000-0000-00005D0C0000}"/>
    <cellStyle name="Comma 10 4 2 4 2 2 2" xfId="3161" xr:uid="{00000000-0005-0000-0000-00005E0C0000}"/>
    <cellStyle name="Comma 10 4 2 4 2 2 2 2" xfId="3162" xr:uid="{00000000-0005-0000-0000-00005F0C0000}"/>
    <cellStyle name="Comma 10 4 2 4 2 2 3" xfId="3163" xr:uid="{00000000-0005-0000-0000-0000600C0000}"/>
    <cellStyle name="Comma 10 4 2 4 2 2 4" xfId="3164" xr:uid="{00000000-0005-0000-0000-0000610C0000}"/>
    <cellStyle name="Comma 10 4 2 4 2 3" xfId="3165" xr:uid="{00000000-0005-0000-0000-0000620C0000}"/>
    <cellStyle name="Comma 10 4 2 4 2 3 2" xfId="3166" xr:uid="{00000000-0005-0000-0000-0000630C0000}"/>
    <cellStyle name="Comma 10 4 2 4 2 3 2 2" xfId="3167" xr:uid="{00000000-0005-0000-0000-0000640C0000}"/>
    <cellStyle name="Comma 10 4 2 4 2 3 3" xfId="3168" xr:uid="{00000000-0005-0000-0000-0000650C0000}"/>
    <cellStyle name="Comma 10 4 2 4 2 3 4" xfId="3169" xr:uid="{00000000-0005-0000-0000-0000660C0000}"/>
    <cellStyle name="Comma 10 4 2 4 2 4" xfId="3170" xr:uid="{00000000-0005-0000-0000-0000670C0000}"/>
    <cellStyle name="Comma 10 4 2 4 2 4 2" xfId="3171" xr:uid="{00000000-0005-0000-0000-0000680C0000}"/>
    <cellStyle name="Comma 10 4 2 4 2 4 3" xfId="3172" xr:uid="{00000000-0005-0000-0000-0000690C0000}"/>
    <cellStyle name="Comma 10 4 2 4 2 5" xfId="3173" xr:uid="{00000000-0005-0000-0000-00006A0C0000}"/>
    <cellStyle name="Comma 10 4 2 4 2 6" xfId="3174" xr:uid="{00000000-0005-0000-0000-00006B0C0000}"/>
    <cellStyle name="Comma 10 4 2 4 2 7" xfId="3175" xr:uid="{00000000-0005-0000-0000-00006C0C0000}"/>
    <cellStyle name="Comma 10 4 2 4 3" xfId="3176" xr:uid="{00000000-0005-0000-0000-00006D0C0000}"/>
    <cellStyle name="Comma 10 4 2 4 3 2" xfId="3177" xr:uid="{00000000-0005-0000-0000-00006E0C0000}"/>
    <cellStyle name="Comma 10 4 2 4 3 2 2" xfId="3178" xr:uid="{00000000-0005-0000-0000-00006F0C0000}"/>
    <cellStyle name="Comma 10 4 2 4 3 3" xfId="3179" xr:uid="{00000000-0005-0000-0000-0000700C0000}"/>
    <cellStyle name="Comma 10 4 2 4 3 4" xfId="3180" xr:uid="{00000000-0005-0000-0000-0000710C0000}"/>
    <cellStyle name="Comma 10 4 2 4 4" xfId="3181" xr:uid="{00000000-0005-0000-0000-0000720C0000}"/>
    <cellStyle name="Comma 10 4 2 4 4 2" xfId="3182" xr:uid="{00000000-0005-0000-0000-0000730C0000}"/>
    <cellStyle name="Comma 10 4 2 4 4 2 2" xfId="3183" xr:uid="{00000000-0005-0000-0000-0000740C0000}"/>
    <cellStyle name="Comma 10 4 2 4 4 3" xfId="3184" xr:uid="{00000000-0005-0000-0000-0000750C0000}"/>
    <cellStyle name="Comma 10 4 2 4 4 4" xfId="3185" xr:uid="{00000000-0005-0000-0000-0000760C0000}"/>
    <cellStyle name="Comma 10 4 2 4 5" xfId="3186" xr:uid="{00000000-0005-0000-0000-0000770C0000}"/>
    <cellStyle name="Comma 10 4 2 4 5 2" xfId="3187" xr:uid="{00000000-0005-0000-0000-0000780C0000}"/>
    <cellStyle name="Comma 10 4 2 4 5 3" xfId="3188" xr:uid="{00000000-0005-0000-0000-0000790C0000}"/>
    <cellStyle name="Comma 10 4 2 4 6" xfId="3189" xr:uid="{00000000-0005-0000-0000-00007A0C0000}"/>
    <cellStyle name="Comma 10 4 2 4 7" xfId="3190" xr:uid="{00000000-0005-0000-0000-00007B0C0000}"/>
    <cellStyle name="Comma 10 4 2 4 8" xfId="3191" xr:uid="{00000000-0005-0000-0000-00007C0C0000}"/>
    <cellStyle name="Comma 10 4 2 5" xfId="3192" xr:uid="{00000000-0005-0000-0000-00007D0C0000}"/>
    <cellStyle name="Comma 10 4 2 5 2" xfId="3193" xr:uid="{00000000-0005-0000-0000-00007E0C0000}"/>
    <cellStyle name="Comma 10 4 2 5 2 2" xfId="3194" xr:uid="{00000000-0005-0000-0000-00007F0C0000}"/>
    <cellStyle name="Comma 10 4 2 5 2 2 2" xfId="3195" xr:uid="{00000000-0005-0000-0000-0000800C0000}"/>
    <cellStyle name="Comma 10 4 2 5 2 3" xfId="3196" xr:uid="{00000000-0005-0000-0000-0000810C0000}"/>
    <cellStyle name="Comma 10 4 2 5 2 4" xfId="3197" xr:uid="{00000000-0005-0000-0000-0000820C0000}"/>
    <cellStyle name="Comma 10 4 2 5 3" xfId="3198" xr:uid="{00000000-0005-0000-0000-0000830C0000}"/>
    <cellStyle name="Comma 10 4 2 5 3 2" xfId="3199" xr:uid="{00000000-0005-0000-0000-0000840C0000}"/>
    <cellStyle name="Comma 10 4 2 5 3 2 2" xfId="3200" xr:uid="{00000000-0005-0000-0000-0000850C0000}"/>
    <cellStyle name="Comma 10 4 2 5 3 3" xfId="3201" xr:uid="{00000000-0005-0000-0000-0000860C0000}"/>
    <cellStyle name="Comma 10 4 2 5 3 4" xfId="3202" xr:uid="{00000000-0005-0000-0000-0000870C0000}"/>
    <cellStyle name="Comma 10 4 2 5 4" xfId="3203" xr:uid="{00000000-0005-0000-0000-0000880C0000}"/>
    <cellStyle name="Comma 10 4 2 5 4 2" xfId="3204" xr:uid="{00000000-0005-0000-0000-0000890C0000}"/>
    <cellStyle name="Comma 10 4 2 5 4 3" xfId="3205" xr:uid="{00000000-0005-0000-0000-00008A0C0000}"/>
    <cellStyle name="Comma 10 4 2 5 5" xfId="3206" xr:uid="{00000000-0005-0000-0000-00008B0C0000}"/>
    <cellStyle name="Comma 10 4 2 5 6" xfId="3207" xr:uid="{00000000-0005-0000-0000-00008C0C0000}"/>
    <cellStyle name="Comma 10 4 2 5 7" xfId="3208" xr:uid="{00000000-0005-0000-0000-00008D0C0000}"/>
    <cellStyle name="Comma 10 4 2 6" xfId="3209" xr:uid="{00000000-0005-0000-0000-00008E0C0000}"/>
    <cellStyle name="Comma 10 4 2 6 2" xfId="3210" xr:uid="{00000000-0005-0000-0000-00008F0C0000}"/>
    <cellStyle name="Comma 10 4 2 6 2 2" xfId="3211" xr:uid="{00000000-0005-0000-0000-0000900C0000}"/>
    <cellStyle name="Comma 10 4 2 6 3" xfId="3212" xr:uid="{00000000-0005-0000-0000-0000910C0000}"/>
    <cellStyle name="Comma 10 4 2 6 4" xfId="3213" xr:uid="{00000000-0005-0000-0000-0000920C0000}"/>
    <cellStyle name="Comma 10 4 2 7" xfId="3214" xr:uid="{00000000-0005-0000-0000-0000930C0000}"/>
    <cellStyle name="Comma 10 4 2 7 2" xfId="3215" xr:uid="{00000000-0005-0000-0000-0000940C0000}"/>
    <cellStyle name="Comma 10 4 2 7 2 2" xfId="3216" xr:uid="{00000000-0005-0000-0000-0000950C0000}"/>
    <cellStyle name="Comma 10 4 2 7 3" xfId="3217" xr:uid="{00000000-0005-0000-0000-0000960C0000}"/>
    <cellStyle name="Comma 10 4 2 7 4" xfId="3218" xr:uid="{00000000-0005-0000-0000-0000970C0000}"/>
    <cellStyle name="Comma 10 4 2 8" xfId="3219" xr:uid="{00000000-0005-0000-0000-0000980C0000}"/>
    <cellStyle name="Comma 10 4 2 8 2" xfId="3220" xr:uid="{00000000-0005-0000-0000-0000990C0000}"/>
    <cellStyle name="Comma 10 4 2 8 3" xfId="3221" xr:uid="{00000000-0005-0000-0000-00009A0C0000}"/>
    <cellStyle name="Comma 10 4 2 9" xfId="3222" xr:uid="{00000000-0005-0000-0000-00009B0C0000}"/>
    <cellStyle name="Comma 10 4 3" xfId="3223" xr:uid="{00000000-0005-0000-0000-00009C0C0000}"/>
    <cellStyle name="Comma 10 4 4" xfId="3224" xr:uid="{00000000-0005-0000-0000-00009D0C0000}"/>
    <cellStyle name="Comma 10 4 4 2" xfId="3225" xr:uid="{00000000-0005-0000-0000-00009E0C0000}"/>
    <cellStyle name="Comma 10 4 4 3" xfId="3226" xr:uid="{00000000-0005-0000-0000-00009F0C0000}"/>
    <cellStyle name="Comma 10 4 4 4" xfId="3227" xr:uid="{00000000-0005-0000-0000-0000A00C0000}"/>
    <cellStyle name="Comma 10 4 4 4 2" xfId="3228" xr:uid="{00000000-0005-0000-0000-0000A10C0000}"/>
    <cellStyle name="Comma 10 4 4 4 3" xfId="3229" xr:uid="{00000000-0005-0000-0000-0000A20C0000}"/>
    <cellStyle name="Comma 10 4 4 5" xfId="3230" xr:uid="{00000000-0005-0000-0000-0000A30C0000}"/>
    <cellStyle name="Comma 10 4 5" xfId="3231" xr:uid="{00000000-0005-0000-0000-0000A40C0000}"/>
    <cellStyle name="Comma 10 4 5 2" xfId="3232" xr:uid="{00000000-0005-0000-0000-0000A50C0000}"/>
    <cellStyle name="Comma 10 4 5 3" xfId="3233" xr:uid="{00000000-0005-0000-0000-0000A60C0000}"/>
    <cellStyle name="Comma 10 4 6" xfId="3234" xr:uid="{00000000-0005-0000-0000-0000A70C0000}"/>
    <cellStyle name="Comma 10 5" xfId="3235" xr:uid="{00000000-0005-0000-0000-0000A80C0000}"/>
    <cellStyle name="Comma 100" xfId="3236" xr:uid="{00000000-0005-0000-0000-0000A90C0000}"/>
    <cellStyle name="Comma 101" xfId="3237" xr:uid="{00000000-0005-0000-0000-0000AA0C0000}"/>
    <cellStyle name="Comma 102" xfId="3238" xr:uid="{00000000-0005-0000-0000-0000AB0C0000}"/>
    <cellStyle name="Comma 103" xfId="3239" xr:uid="{00000000-0005-0000-0000-0000AC0C0000}"/>
    <cellStyle name="Comma 104" xfId="3240" xr:uid="{00000000-0005-0000-0000-0000AD0C0000}"/>
    <cellStyle name="Comma 105" xfId="3241" xr:uid="{00000000-0005-0000-0000-0000AE0C0000}"/>
    <cellStyle name="Comma 106" xfId="3242" xr:uid="{00000000-0005-0000-0000-0000AF0C0000}"/>
    <cellStyle name="Comma 107" xfId="3243" xr:uid="{00000000-0005-0000-0000-0000B00C0000}"/>
    <cellStyle name="Comma 108" xfId="3244" xr:uid="{00000000-0005-0000-0000-0000B10C0000}"/>
    <cellStyle name="Comma 109" xfId="3245" xr:uid="{00000000-0005-0000-0000-0000B20C0000}"/>
    <cellStyle name="Comma 11" xfId="3246" xr:uid="{00000000-0005-0000-0000-0000B30C0000}"/>
    <cellStyle name="Comma 11 2" xfId="3247" xr:uid="{00000000-0005-0000-0000-0000B40C0000}"/>
    <cellStyle name="Comma 11 2 2" xfId="3248" xr:uid="{00000000-0005-0000-0000-0000B50C0000}"/>
    <cellStyle name="Comma 11 2 2 2" xfId="3249" xr:uid="{00000000-0005-0000-0000-0000B60C0000}"/>
    <cellStyle name="Comma 11 2 2 2 10" xfId="3250" xr:uid="{00000000-0005-0000-0000-0000B70C0000}"/>
    <cellStyle name="Comma 11 2 2 2 11" xfId="3251" xr:uid="{00000000-0005-0000-0000-0000B80C0000}"/>
    <cellStyle name="Comma 11 2 2 2 2" xfId="3252" xr:uid="{00000000-0005-0000-0000-0000B90C0000}"/>
    <cellStyle name="Comma 11 2 2 2 3" xfId="3253" xr:uid="{00000000-0005-0000-0000-0000BA0C0000}"/>
    <cellStyle name="Comma 11 2 2 2 3 2" xfId="3254" xr:uid="{00000000-0005-0000-0000-0000BB0C0000}"/>
    <cellStyle name="Comma 11 2 2 2 3 2 2" xfId="3255" xr:uid="{00000000-0005-0000-0000-0000BC0C0000}"/>
    <cellStyle name="Comma 11 2 2 2 3 2 2 2" xfId="3256" xr:uid="{00000000-0005-0000-0000-0000BD0C0000}"/>
    <cellStyle name="Comma 11 2 2 2 3 2 2 2 2" xfId="3257" xr:uid="{00000000-0005-0000-0000-0000BE0C0000}"/>
    <cellStyle name="Comma 11 2 2 2 3 2 2 2 2 2" xfId="3258" xr:uid="{00000000-0005-0000-0000-0000BF0C0000}"/>
    <cellStyle name="Comma 11 2 2 2 3 2 2 2 3" xfId="3259" xr:uid="{00000000-0005-0000-0000-0000C00C0000}"/>
    <cellStyle name="Comma 11 2 2 2 3 2 2 2 4" xfId="3260" xr:uid="{00000000-0005-0000-0000-0000C10C0000}"/>
    <cellStyle name="Comma 11 2 2 2 3 2 2 3" xfId="3261" xr:uid="{00000000-0005-0000-0000-0000C20C0000}"/>
    <cellStyle name="Comma 11 2 2 2 3 2 2 3 2" xfId="3262" xr:uid="{00000000-0005-0000-0000-0000C30C0000}"/>
    <cellStyle name="Comma 11 2 2 2 3 2 2 3 2 2" xfId="3263" xr:uid="{00000000-0005-0000-0000-0000C40C0000}"/>
    <cellStyle name="Comma 11 2 2 2 3 2 2 3 3" xfId="3264" xr:uid="{00000000-0005-0000-0000-0000C50C0000}"/>
    <cellStyle name="Comma 11 2 2 2 3 2 2 3 4" xfId="3265" xr:uid="{00000000-0005-0000-0000-0000C60C0000}"/>
    <cellStyle name="Comma 11 2 2 2 3 2 2 4" xfId="3266" xr:uid="{00000000-0005-0000-0000-0000C70C0000}"/>
    <cellStyle name="Comma 11 2 2 2 3 2 2 4 2" xfId="3267" xr:uid="{00000000-0005-0000-0000-0000C80C0000}"/>
    <cellStyle name="Comma 11 2 2 2 3 2 2 4 3" xfId="3268" xr:uid="{00000000-0005-0000-0000-0000C90C0000}"/>
    <cellStyle name="Comma 11 2 2 2 3 2 2 5" xfId="3269" xr:uid="{00000000-0005-0000-0000-0000CA0C0000}"/>
    <cellStyle name="Comma 11 2 2 2 3 2 2 6" xfId="3270" xr:uid="{00000000-0005-0000-0000-0000CB0C0000}"/>
    <cellStyle name="Comma 11 2 2 2 3 2 2 7" xfId="3271" xr:uid="{00000000-0005-0000-0000-0000CC0C0000}"/>
    <cellStyle name="Comma 11 2 2 2 3 2 3" xfId="3272" xr:uid="{00000000-0005-0000-0000-0000CD0C0000}"/>
    <cellStyle name="Comma 11 2 2 2 3 2 3 2" xfId="3273" xr:uid="{00000000-0005-0000-0000-0000CE0C0000}"/>
    <cellStyle name="Comma 11 2 2 2 3 2 3 2 2" xfId="3274" xr:uid="{00000000-0005-0000-0000-0000CF0C0000}"/>
    <cellStyle name="Comma 11 2 2 2 3 2 3 3" xfId="3275" xr:uid="{00000000-0005-0000-0000-0000D00C0000}"/>
    <cellStyle name="Comma 11 2 2 2 3 2 3 4" xfId="3276" xr:uid="{00000000-0005-0000-0000-0000D10C0000}"/>
    <cellStyle name="Comma 11 2 2 2 3 2 4" xfId="3277" xr:uid="{00000000-0005-0000-0000-0000D20C0000}"/>
    <cellStyle name="Comma 11 2 2 2 3 2 4 2" xfId="3278" xr:uid="{00000000-0005-0000-0000-0000D30C0000}"/>
    <cellStyle name="Comma 11 2 2 2 3 2 4 2 2" xfId="3279" xr:uid="{00000000-0005-0000-0000-0000D40C0000}"/>
    <cellStyle name="Comma 11 2 2 2 3 2 4 3" xfId="3280" xr:uid="{00000000-0005-0000-0000-0000D50C0000}"/>
    <cellStyle name="Comma 11 2 2 2 3 2 4 4" xfId="3281" xr:uid="{00000000-0005-0000-0000-0000D60C0000}"/>
    <cellStyle name="Comma 11 2 2 2 3 2 5" xfId="3282" xr:uid="{00000000-0005-0000-0000-0000D70C0000}"/>
    <cellStyle name="Comma 11 2 2 2 3 2 5 2" xfId="3283" xr:uid="{00000000-0005-0000-0000-0000D80C0000}"/>
    <cellStyle name="Comma 11 2 2 2 3 2 5 3" xfId="3284" xr:uid="{00000000-0005-0000-0000-0000D90C0000}"/>
    <cellStyle name="Comma 11 2 2 2 3 2 6" xfId="3285" xr:uid="{00000000-0005-0000-0000-0000DA0C0000}"/>
    <cellStyle name="Comma 11 2 2 2 3 2 7" xfId="3286" xr:uid="{00000000-0005-0000-0000-0000DB0C0000}"/>
    <cellStyle name="Comma 11 2 2 2 3 2 8" xfId="3287" xr:uid="{00000000-0005-0000-0000-0000DC0C0000}"/>
    <cellStyle name="Comma 11 2 2 2 3 3" xfId="3288" xr:uid="{00000000-0005-0000-0000-0000DD0C0000}"/>
    <cellStyle name="Comma 11 2 2 2 3 3 2" xfId="3289" xr:uid="{00000000-0005-0000-0000-0000DE0C0000}"/>
    <cellStyle name="Comma 11 2 2 2 3 3 2 2" xfId="3290" xr:uid="{00000000-0005-0000-0000-0000DF0C0000}"/>
    <cellStyle name="Comma 11 2 2 2 3 3 2 2 2" xfId="3291" xr:uid="{00000000-0005-0000-0000-0000E00C0000}"/>
    <cellStyle name="Comma 11 2 2 2 3 3 2 3" xfId="3292" xr:uid="{00000000-0005-0000-0000-0000E10C0000}"/>
    <cellStyle name="Comma 11 2 2 2 3 3 2 4" xfId="3293" xr:uid="{00000000-0005-0000-0000-0000E20C0000}"/>
    <cellStyle name="Comma 11 2 2 2 3 3 3" xfId="3294" xr:uid="{00000000-0005-0000-0000-0000E30C0000}"/>
    <cellStyle name="Comma 11 2 2 2 3 3 3 2" xfId="3295" xr:uid="{00000000-0005-0000-0000-0000E40C0000}"/>
    <cellStyle name="Comma 11 2 2 2 3 3 3 2 2" xfId="3296" xr:uid="{00000000-0005-0000-0000-0000E50C0000}"/>
    <cellStyle name="Comma 11 2 2 2 3 3 3 3" xfId="3297" xr:uid="{00000000-0005-0000-0000-0000E60C0000}"/>
    <cellStyle name="Comma 11 2 2 2 3 3 3 4" xfId="3298" xr:uid="{00000000-0005-0000-0000-0000E70C0000}"/>
    <cellStyle name="Comma 11 2 2 2 3 3 4" xfId="3299" xr:uid="{00000000-0005-0000-0000-0000E80C0000}"/>
    <cellStyle name="Comma 11 2 2 2 3 3 4 2" xfId="3300" xr:uid="{00000000-0005-0000-0000-0000E90C0000}"/>
    <cellStyle name="Comma 11 2 2 2 3 3 4 3" xfId="3301" xr:uid="{00000000-0005-0000-0000-0000EA0C0000}"/>
    <cellStyle name="Comma 11 2 2 2 3 3 5" xfId="3302" xr:uid="{00000000-0005-0000-0000-0000EB0C0000}"/>
    <cellStyle name="Comma 11 2 2 2 3 3 6" xfId="3303" xr:uid="{00000000-0005-0000-0000-0000EC0C0000}"/>
    <cellStyle name="Comma 11 2 2 2 3 3 7" xfId="3304" xr:uid="{00000000-0005-0000-0000-0000ED0C0000}"/>
    <cellStyle name="Comma 11 2 2 2 3 4" xfId="3305" xr:uid="{00000000-0005-0000-0000-0000EE0C0000}"/>
    <cellStyle name="Comma 11 2 2 2 3 4 2" xfId="3306" xr:uid="{00000000-0005-0000-0000-0000EF0C0000}"/>
    <cellStyle name="Comma 11 2 2 2 3 4 2 2" xfId="3307" xr:uid="{00000000-0005-0000-0000-0000F00C0000}"/>
    <cellStyle name="Comma 11 2 2 2 3 4 3" xfId="3308" xr:uid="{00000000-0005-0000-0000-0000F10C0000}"/>
    <cellStyle name="Comma 11 2 2 2 3 4 4" xfId="3309" xr:uid="{00000000-0005-0000-0000-0000F20C0000}"/>
    <cellStyle name="Comma 11 2 2 2 3 5" xfId="3310" xr:uid="{00000000-0005-0000-0000-0000F30C0000}"/>
    <cellStyle name="Comma 11 2 2 2 3 5 2" xfId="3311" xr:uid="{00000000-0005-0000-0000-0000F40C0000}"/>
    <cellStyle name="Comma 11 2 2 2 3 5 2 2" xfId="3312" xr:uid="{00000000-0005-0000-0000-0000F50C0000}"/>
    <cellStyle name="Comma 11 2 2 2 3 5 3" xfId="3313" xr:uid="{00000000-0005-0000-0000-0000F60C0000}"/>
    <cellStyle name="Comma 11 2 2 2 3 5 4" xfId="3314" xr:uid="{00000000-0005-0000-0000-0000F70C0000}"/>
    <cellStyle name="Comma 11 2 2 2 3 6" xfId="3315" xr:uid="{00000000-0005-0000-0000-0000F80C0000}"/>
    <cellStyle name="Comma 11 2 2 2 3 6 2" xfId="3316" xr:uid="{00000000-0005-0000-0000-0000F90C0000}"/>
    <cellStyle name="Comma 11 2 2 2 3 6 3" xfId="3317" xr:uid="{00000000-0005-0000-0000-0000FA0C0000}"/>
    <cellStyle name="Comma 11 2 2 2 3 7" xfId="3318" xr:uid="{00000000-0005-0000-0000-0000FB0C0000}"/>
    <cellStyle name="Comma 11 2 2 2 3 8" xfId="3319" xr:uid="{00000000-0005-0000-0000-0000FC0C0000}"/>
    <cellStyle name="Comma 11 2 2 2 3 9" xfId="3320" xr:uid="{00000000-0005-0000-0000-0000FD0C0000}"/>
    <cellStyle name="Comma 11 2 2 2 4" xfId="3321" xr:uid="{00000000-0005-0000-0000-0000FE0C0000}"/>
    <cellStyle name="Comma 11 2 2 2 4 2" xfId="3322" xr:uid="{00000000-0005-0000-0000-0000FF0C0000}"/>
    <cellStyle name="Comma 11 2 2 2 4 2 2" xfId="3323" xr:uid="{00000000-0005-0000-0000-0000000D0000}"/>
    <cellStyle name="Comma 11 2 2 2 4 2 2 2" xfId="3324" xr:uid="{00000000-0005-0000-0000-0000010D0000}"/>
    <cellStyle name="Comma 11 2 2 2 4 2 2 2 2" xfId="3325" xr:uid="{00000000-0005-0000-0000-0000020D0000}"/>
    <cellStyle name="Comma 11 2 2 2 4 2 2 3" xfId="3326" xr:uid="{00000000-0005-0000-0000-0000030D0000}"/>
    <cellStyle name="Comma 11 2 2 2 4 2 2 4" xfId="3327" xr:uid="{00000000-0005-0000-0000-0000040D0000}"/>
    <cellStyle name="Comma 11 2 2 2 4 2 3" xfId="3328" xr:uid="{00000000-0005-0000-0000-0000050D0000}"/>
    <cellStyle name="Comma 11 2 2 2 4 2 3 2" xfId="3329" xr:uid="{00000000-0005-0000-0000-0000060D0000}"/>
    <cellStyle name="Comma 11 2 2 2 4 2 3 2 2" xfId="3330" xr:uid="{00000000-0005-0000-0000-0000070D0000}"/>
    <cellStyle name="Comma 11 2 2 2 4 2 3 3" xfId="3331" xr:uid="{00000000-0005-0000-0000-0000080D0000}"/>
    <cellStyle name="Comma 11 2 2 2 4 2 3 4" xfId="3332" xr:uid="{00000000-0005-0000-0000-0000090D0000}"/>
    <cellStyle name="Comma 11 2 2 2 4 2 4" xfId="3333" xr:uid="{00000000-0005-0000-0000-00000A0D0000}"/>
    <cellStyle name="Comma 11 2 2 2 4 2 4 2" xfId="3334" xr:uid="{00000000-0005-0000-0000-00000B0D0000}"/>
    <cellStyle name="Comma 11 2 2 2 4 2 4 3" xfId="3335" xr:uid="{00000000-0005-0000-0000-00000C0D0000}"/>
    <cellStyle name="Comma 11 2 2 2 4 2 5" xfId="3336" xr:uid="{00000000-0005-0000-0000-00000D0D0000}"/>
    <cellStyle name="Comma 11 2 2 2 4 2 6" xfId="3337" xr:uid="{00000000-0005-0000-0000-00000E0D0000}"/>
    <cellStyle name="Comma 11 2 2 2 4 2 7" xfId="3338" xr:uid="{00000000-0005-0000-0000-00000F0D0000}"/>
    <cellStyle name="Comma 11 2 2 2 4 3" xfId="3339" xr:uid="{00000000-0005-0000-0000-0000100D0000}"/>
    <cellStyle name="Comma 11 2 2 2 4 3 2" xfId="3340" xr:uid="{00000000-0005-0000-0000-0000110D0000}"/>
    <cellStyle name="Comma 11 2 2 2 4 3 2 2" xfId="3341" xr:uid="{00000000-0005-0000-0000-0000120D0000}"/>
    <cellStyle name="Comma 11 2 2 2 4 3 3" xfId="3342" xr:uid="{00000000-0005-0000-0000-0000130D0000}"/>
    <cellStyle name="Comma 11 2 2 2 4 3 4" xfId="3343" xr:uid="{00000000-0005-0000-0000-0000140D0000}"/>
    <cellStyle name="Comma 11 2 2 2 4 4" xfId="3344" xr:uid="{00000000-0005-0000-0000-0000150D0000}"/>
    <cellStyle name="Comma 11 2 2 2 4 4 2" xfId="3345" xr:uid="{00000000-0005-0000-0000-0000160D0000}"/>
    <cellStyle name="Comma 11 2 2 2 4 4 2 2" xfId="3346" xr:uid="{00000000-0005-0000-0000-0000170D0000}"/>
    <cellStyle name="Comma 11 2 2 2 4 4 3" xfId="3347" xr:uid="{00000000-0005-0000-0000-0000180D0000}"/>
    <cellStyle name="Comma 11 2 2 2 4 4 4" xfId="3348" xr:uid="{00000000-0005-0000-0000-0000190D0000}"/>
    <cellStyle name="Comma 11 2 2 2 4 5" xfId="3349" xr:uid="{00000000-0005-0000-0000-00001A0D0000}"/>
    <cellStyle name="Comma 11 2 2 2 4 5 2" xfId="3350" xr:uid="{00000000-0005-0000-0000-00001B0D0000}"/>
    <cellStyle name="Comma 11 2 2 2 4 5 3" xfId="3351" xr:uid="{00000000-0005-0000-0000-00001C0D0000}"/>
    <cellStyle name="Comma 11 2 2 2 4 6" xfId="3352" xr:uid="{00000000-0005-0000-0000-00001D0D0000}"/>
    <cellStyle name="Comma 11 2 2 2 4 7" xfId="3353" xr:uid="{00000000-0005-0000-0000-00001E0D0000}"/>
    <cellStyle name="Comma 11 2 2 2 4 8" xfId="3354" xr:uid="{00000000-0005-0000-0000-00001F0D0000}"/>
    <cellStyle name="Comma 11 2 2 2 5" xfId="3355" xr:uid="{00000000-0005-0000-0000-0000200D0000}"/>
    <cellStyle name="Comma 11 2 2 2 5 2" xfId="3356" xr:uid="{00000000-0005-0000-0000-0000210D0000}"/>
    <cellStyle name="Comma 11 2 2 2 5 2 2" xfId="3357" xr:uid="{00000000-0005-0000-0000-0000220D0000}"/>
    <cellStyle name="Comma 11 2 2 2 5 2 2 2" xfId="3358" xr:uid="{00000000-0005-0000-0000-0000230D0000}"/>
    <cellStyle name="Comma 11 2 2 2 5 2 3" xfId="3359" xr:uid="{00000000-0005-0000-0000-0000240D0000}"/>
    <cellStyle name="Comma 11 2 2 2 5 2 4" xfId="3360" xr:uid="{00000000-0005-0000-0000-0000250D0000}"/>
    <cellStyle name="Comma 11 2 2 2 5 3" xfId="3361" xr:uid="{00000000-0005-0000-0000-0000260D0000}"/>
    <cellStyle name="Comma 11 2 2 2 5 3 2" xfId="3362" xr:uid="{00000000-0005-0000-0000-0000270D0000}"/>
    <cellStyle name="Comma 11 2 2 2 5 3 2 2" xfId="3363" xr:uid="{00000000-0005-0000-0000-0000280D0000}"/>
    <cellStyle name="Comma 11 2 2 2 5 3 3" xfId="3364" xr:uid="{00000000-0005-0000-0000-0000290D0000}"/>
    <cellStyle name="Comma 11 2 2 2 5 3 4" xfId="3365" xr:uid="{00000000-0005-0000-0000-00002A0D0000}"/>
    <cellStyle name="Comma 11 2 2 2 5 4" xfId="3366" xr:uid="{00000000-0005-0000-0000-00002B0D0000}"/>
    <cellStyle name="Comma 11 2 2 2 5 4 2" xfId="3367" xr:uid="{00000000-0005-0000-0000-00002C0D0000}"/>
    <cellStyle name="Comma 11 2 2 2 5 4 3" xfId="3368" xr:uid="{00000000-0005-0000-0000-00002D0D0000}"/>
    <cellStyle name="Comma 11 2 2 2 5 5" xfId="3369" xr:uid="{00000000-0005-0000-0000-00002E0D0000}"/>
    <cellStyle name="Comma 11 2 2 2 5 6" xfId="3370" xr:uid="{00000000-0005-0000-0000-00002F0D0000}"/>
    <cellStyle name="Comma 11 2 2 2 5 7" xfId="3371" xr:uid="{00000000-0005-0000-0000-0000300D0000}"/>
    <cellStyle name="Comma 11 2 2 2 6" xfId="3372" xr:uid="{00000000-0005-0000-0000-0000310D0000}"/>
    <cellStyle name="Comma 11 2 2 2 6 2" xfId="3373" xr:uid="{00000000-0005-0000-0000-0000320D0000}"/>
    <cellStyle name="Comma 11 2 2 2 6 2 2" xfId="3374" xr:uid="{00000000-0005-0000-0000-0000330D0000}"/>
    <cellStyle name="Comma 11 2 2 2 6 3" xfId="3375" xr:uid="{00000000-0005-0000-0000-0000340D0000}"/>
    <cellStyle name="Comma 11 2 2 2 6 4" xfId="3376" xr:uid="{00000000-0005-0000-0000-0000350D0000}"/>
    <cellStyle name="Comma 11 2 2 2 7" xfId="3377" xr:uid="{00000000-0005-0000-0000-0000360D0000}"/>
    <cellStyle name="Comma 11 2 2 2 7 2" xfId="3378" xr:uid="{00000000-0005-0000-0000-0000370D0000}"/>
    <cellStyle name="Comma 11 2 2 2 7 2 2" xfId="3379" xr:uid="{00000000-0005-0000-0000-0000380D0000}"/>
    <cellStyle name="Comma 11 2 2 2 7 3" xfId="3380" xr:uid="{00000000-0005-0000-0000-0000390D0000}"/>
    <cellStyle name="Comma 11 2 2 2 7 4" xfId="3381" xr:uid="{00000000-0005-0000-0000-00003A0D0000}"/>
    <cellStyle name="Comma 11 2 2 2 8" xfId="3382" xr:uid="{00000000-0005-0000-0000-00003B0D0000}"/>
    <cellStyle name="Comma 11 2 2 2 8 2" xfId="3383" xr:uid="{00000000-0005-0000-0000-00003C0D0000}"/>
    <cellStyle name="Comma 11 2 2 2 8 3" xfId="3384" xr:uid="{00000000-0005-0000-0000-00003D0D0000}"/>
    <cellStyle name="Comma 11 2 2 2 9" xfId="3385" xr:uid="{00000000-0005-0000-0000-00003E0D0000}"/>
    <cellStyle name="Comma 11 2 2 3" xfId="3386" xr:uid="{00000000-0005-0000-0000-00003F0D0000}"/>
    <cellStyle name="Comma 11 2 2 4" xfId="3387" xr:uid="{00000000-0005-0000-0000-0000400D0000}"/>
    <cellStyle name="Comma 11 2 2 4 2" xfId="3388" xr:uid="{00000000-0005-0000-0000-0000410D0000}"/>
    <cellStyle name="Comma 11 2 2 4 3" xfId="3389" xr:uid="{00000000-0005-0000-0000-0000420D0000}"/>
    <cellStyle name="Comma 11 2 2 4 4" xfId="3390" xr:uid="{00000000-0005-0000-0000-0000430D0000}"/>
    <cellStyle name="Comma 11 2 2 4 4 2" xfId="3391" xr:uid="{00000000-0005-0000-0000-0000440D0000}"/>
    <cellStyle name="Comma 11 2 2 4 4 3" xfId="3392" xr:uid="{00000000-0005-0000-0000-0000450D0000}"/>
    <cellStyle name="Comma 11 2 2 4 5" xfId="3393" xr:uid="{00000000-0005-0000-0000-0000460D0000}"/>
    <cellStyle name="Comma 11 2 2 5" xfId="3394" xr:uid="{00000000-0005-0000-0000-0000470D0000}"/>
    <cellStyle name="Comma 11 2 2 5 2" xfId="3395" xr:uid="{00000000-0005-0000-0000-0000480D0000}"/>
    <cellStyle name="Comma 11 2 2 5 3" xfId="3396" xr:uid="{00000000-0005-0000-0000-0000490D0000}"/>
    <cellStyle name="Comma 11 2 2 6" xfId="3397" xr:uid="{00000000-0005-0000-0000-00004A0D0000}"/>
    <cellStyle name="Comma 11 2 3" xfId="3398" xr:uid="{00000000-0005-0000-0000-00004B0D0000}"/>
    <cellStyle name="Comma 11 2 3 10" xfId="3399" xr:uid="{00000000-0005-0000-0000-00004C0D0000}"/>
    <cellStyle name="Comma 11 2 3 11" xfId="3400" xr:uid="{00000000-0005-0000-0000-00004D0D0000}"/>
    <cellStyle name="Comma 11 2 3 2" xfId="3401" xr:uid="{00000000-0005-0000-0000-00004E0D0000}"/>
    <cellStyle name="Comma 11 2 3 3" xfId="3402" xr:uid="{00000000-0005-0000-0000-00004F0D0000}"/>
    <cellStyle name="Comma 11 2 3 3 2" xfId="3403" xr:uid="{00000000-0005-0000-0000-0000500D0000}"/>
    <cellStyle name="Comma 11 2 3 3 2 2" xfId="3404" xr:uid="{00000000-0005-0000-0000-0000510D0000}"/>
    <cellStyle name="Comma 11 2 3 3 2 2 2" xfId="3405" xr:uid="{00000000-0005-0000-0000-0000520D0000}"/>
    <cellStyle name="Comma 11 2 3 3 2 2 2 2" xfId="3406" xr:uid="{00000000-0005-0000-0000-0000530D0000}"/>
    <cellStyle name="Comma 11 2 3 3 2 2 2 2 2" xfId="3407" xr:uid="{00000000-0005-0000-0000-0000540D0000}"/>
    <cellStyle name="Comma 11 2 3 3 2 2 2 3" xfId="3408" xr:uid="{00000000-0005-0000-0000-0000550D0000}"/>
    <cellStyle name="Comma 11 2 3 3 2 2 2 4" xfId="3409" xr:uid="{00000000-0005-0000-0000-0000560D0000}"/>
    <cellStyle name="Comma 11 2 3 3 2 2 3" xfId="3410" xr:uid="{00000000-0005-0000-0000-0000570D0000}"/>
    <cellStyle name="Comma 11 2 3 3 2 2 3 2" xfId="3411" xr:uid="{00000000-0005-0000-0000-0000580D0000}"/>
    <cellStyle name="Comma 11 2 3 3 2 2 3 2 2" xfId="3412" xr:uid="{00000000-0005-0000-0000-0000590D0000}"/>
    <cellStyle name="Comma 11 2 3 3 2 2 3 3" xfId="3413" xr:uid="{00000000-0005-0000-0000-00005A0D0000}"/>
    <cellStyle name="Comma 11 2 3 3 2 2 3 4" xfId="3414" xr:uid="{00000000-0005-0000-0000-00005B0D0000}"/>
    <cellStyle name="Comma 11 2 3 3 2 2 4" xfId="3415" xr:uid="{00000000-0005-0000-0000-00005C0D0000}"/>
    <cellStyle name="Comma 11 2 3 3 2 2 4 2" xfId="3416" xr:uid="{00000000-0005-0000-0000-00005D0D0000}"/>
    <cellStyle name="Comma 11 2 3 3 2 2 4 3" xfId="3417" xr:uid="{00000000-0005-0000-0000-00005E0D0000}"/>
    <cellStyle name="Comma 11 2 3 3 2 2 5" xfId="3418" xr:uid="{00000000-0005-0000-0000-00005F0D0000}"/>
    <cellStyle name="Comma 11 2 3 3 2 2 6" xfId="3419" xr:uid="{00000000-0005-0000-0000-0000600D0000}"/>
    <cellStyle name="Comma 11 2 3 3 2 2 7" xfId="3420" xr:uid="{00000000-0005-0000-0000-0000610D0000}"/>
    <cellStyle name="Comma 11 2 3 3 2 3" xfId="3421" xr:uid="{00000000-0005-0000-0000-0000620D0000}"/>
    <cellStyle name="Comma 11 2 3 3 2 3 2" xfId="3422" xr:uid="{00000000-0005-0000-0000-0000630D0000}"/>
    <cellStyle name="Comma 11 2 3 3 2 3 2 2" xfId="3423" xr:uid="{00000000-0005-0000-0000-0000640D0000}"/>
    <cellStyle name="Comma 11 2 3 3 2 3 3" xfId="3424" xr:uid="{00000000-0005-0000-0000-0000650D0000}"/>
    <cellStyle name="Comma 11 2 3 3 2 3 4" xfId="3425" xr:uid="{00000000-0005-0000-0000-0000660D0000}"/>
    <cellStyle name="Comma 11 2 3 3 2 4" xfId="3426" xr:uid="{00000000-0005-0000-0000-0000670D0000}"/>
    <cellStyle name="Comma 11 2 3 3 2 4 2" xfId="3427" xr:uid="{00000000-0005-0000-0000-0000680D0000}"/>
    <cellStyle name="Comma 11 2 3 3 2 4 2 2" xfId="3428" xr:uid="{00000000-0005-0000-0000-0000690D0000}"/>
    <cellStyle name="Comma 11 2 3 3 2 4 3" xfId="3429" xr:uid="{00000000-0005-0000-0000-00006A0D0000}"/>
    <cellStyle name="Comma 11 2 3 3 2 4 4" xfId="3430" xr:uid="{00000000-0005-0000-0000-00006B0D0000}"/>
    <cellStyle name="Comma 11 2 3 3 2 5" xfId="3431" xr:uid="{00000000-0005-0000-0000-00006C0D0000}"/>
    <cellStyle name="Comma 11 2 3 3 2 5 2" xfId="3432" xr:uid="{00000000-0005-0000-0000-00006D0D0000}"/>
    <cellStyle name="Comma 11 2 3 3 2 5 3" xfId="3433" xr:uid="{00000000-0005-0000-0000-00006E0D0000}"/>
    <cellStyle name="Comma 11 2 3 3 2 6" xfId="3434" xr:uid="{00000000-0005-0000-0000-00006F0D0000}"/>
    <cellStyle name="Comma 11 2 3 3 2 7" xfId="3435" xr:uid="{00000000-0005-0000-0000-0000700D0000}"/>
    <cellStyle name="Comma 11 2 3 3 2 8" xfId="3436" xr:uid="{00000000-0005-0000-0000-0000710D0000}"/>
    <cellStyle name="Comma 11 2 3 3 3" xfId="3437" xr:uid="{00000000-0005-0000-0000-0000720D0000}"/>
    <cellStyle name="Comma 11 2 3 3 3 2" xfId="3438" xr:uid="{00000000-0005-0000-0000-0000730D0000}"/>
    <cellStyle name="Comma 11 2 3 3 3 2 2" xfId="3439" xr:uid="{00000000-0005-0000-0000-0000740D0000}"/>
    <cellStyle name="Comma 11 2 3 3 3 2 2 2" xfId="3440" xr:uid="{00000000-0005-0000-0000-0000750D0000}"/>
    <cellStyle name="Comma 11 2 3 3 3 2 3" xfId="3441" xr:uid="{00000000-0005-0000-0000-0000760D0000}"/>
    <cellStyle name="Comma 11 2 3 3 3 2 4" xfId="3442" xr:uid="{00000000-0005-0000-0000-0000770D0000}"/>
    <cellStyle name="Comma 11 2 3 3 3 3" xfId="3443" xr:uid="{00000000-0005-0000-0000-0000780D0000}"/>
    <cellStyle name="Comma 11 2 3 3 3 3 2" xfId="3444" xr:uid="{00000000-0005-0000-0000-0000790D0000}"/>
    <cellStyle name="Comma 11 2 3 3 3 3 2 2" xfId="3445" xr:uid="{00000000-0005-0000-0000-00007A0D0000}"/>
    <cellStyle name="Comma 11 2 3 3 3 3 3" xfId="3446" xr:uid="{00000000-0005-0000-0000-00007B0D0000}"/>
    <cellStyle name="Comma 11 2 3 3 3 3 4" xfId="3447" xr:uid="{00000000-0005-0000-0000-00007C0D0000}"/>
    <cellStyle name="Comma 11 2 3 3 3 4" xfId="3448" xr:uid="{00000000-0005-0000-0000-00007D0D0000}"/>
    <cellStyle name="Comma 11 2 3 3 3 4 2" xfId="3449" xr:uid="{00000000-0005-0000-0000-00007E0D0000}"/>
    <cellStyle name="Comma 11 2 3 3 3 4 3" xfId="3450" xr:uid="{00000000-0005-0000-0000-00007F0D0000}"/>
    <cellStyle name="Comma 11 2 3 3 3 5" xfId="3451" xr:uid="{00000000-0005-0000-0000-0000800D0000}"/>
    <cellStyle name="Comma 11 2 3 3 3 6" xfId="3452" xr:uid="{00000000-0005-0000-0000-0000810D0000}"/>
    <cellStyle name="Comma 11 2 3 3 3 7" xfId="3453" xr:uid="{00000000-0005-0000-0000-0000820D0000}"/>
    <cellStyle name="Comma 11 2 3 3 4" xfId="3454" xr:uid="{00000000-0005-0000-0000-0000830D0000}"/>
    <cellStyle name="Comma 11 2 3 3 4 2" xfId="3455" xr:uid="{00000000-0005-0000-0000-0000840D0000}"/>
    <cellStyle name="Comma 11 2 3 3 4 2 2" xfId="3456" xr:uid="{00000000-0005-0000-0000-0000850D0000}"/>
    <cellStyle name="Comma 11 2 3 3 4 3" xfId="3457" xr:uid="{00000000-0005-0000-0000-0000860D0000}"/>
    <cellStyle name="Comma 11 2 3 3 4 4" xfId="3458" xr:uid="{00000000-0005-0000-0000-0000870D0000}"/>
    <cellStyle name="Comma 11 2 3 3 5" xfId="3459" xr:uid="{00000000-0005-0000-0000-0000880D0000}"/>
    <cellStyle name="Comma 11 2 3 3 5 2" xfId="3460" xr:uid="{00000000-0005-0000-0000-0000890D0000}"/>
    <cellStyle name="Comma 11 2 3 3 5 2 2" xfId="3461" xr:uid="{00000000-0005-0000-0000-00008A0D0000}"/>
    <cellStyle name="Comma 11 2 3 3 5 3" xfId="3462" xr:uid="{00000000-0005-0000-0000-00008B0D0000}"/>
    <cellStyle name="Comma 11 2 3 3 5 4" xfId="3463" xr:uid="{00000000-0005-0000-0000-00008C0D0000}"/>
    <cellStyle name="Comma 11 2 3 3 6" xfId="3464" xr:uid="{00000000-0005-0000-0000-00008D0D0000}"/>
    <cellStyle name="Comma 11 2 3 3 6 2" xfId="3465" xr:uid="{00000000-0005-0000-0000-00008E0D0000}"/>
    <cellStyle name="Comma 11 2 3 3 6 3" xfId="3466" xr:uid="{00000000-0005-0000-0000-00008F0D0000}"/>
    <cellStyle name="Comma 11 2 3 3 7" xfId="3467" xr:uid="{00000000-0005-0000-0000-0000900D0000}"/>
    <cellStyle name="Comma 11 2 3 3 8" xfId="3468" xr:uid="{00000000-0005-0000-0000-0000910D0000}"/>
    <cellStyle name="Comma 11 2 3 3 9" xfId="3469" xr:uid="{00000000-0005-0000-0000-0000920D0000}"/>
    <cellStyle name="Comma 11 2 3 4" xfId="3470" xr:uid="{00000000-0005-0000-0000-0000930D0000}"/>
    <cellStyle name="Comma 11 2 3 4 2" xfId="3471" xr:uid="{00000000-0005-0000-0000-0000940D0000}"/>
    <cellStyle name="Comma 11 2 3 4 2 2" xfId="3472" xr:uid="{00000000-0005-0000-0000-0000950D0000}"/>
    <cellStyle name="Comma 11 2 3 4 2 2 2" xfId="3473" xr:uid="{00000000-0005-0000-0000-0000960D0000}"/>
    <cellStyle name="Comma 11 2 3 4 2 2 2 2" xfId="3474" xr:uid="{00000000-0005-0000-0000-0000970D0000}"/>
    <cellStyle name="Comma 11 2 3 4 2 2 3" xfId="3475" xr:uid="{00000000-0005-0000-0000-0000980D0000}"/>
    <cellStyle name="Comma 11 2 3 4 2 2 4" xfId="3476" xr:uid="{00000000-0005-0000-0000-0000990D0000}"/>
    <cellStyle name="Comma 11 2 3 4 2 3" xfId="3477" xr:uid="{00000000-0005-0000-0000-00009A0D0000}"/>
    <cellStyle name="Comma 11 2 3 4 2 3 2" xfId="3478" xr:uid="{00000000-0005-0000-0000-00009B0D0000}"/>
    <cellStyle name="Comma 11 2 3 4 2 3 2 2" xfId="3479" xr:uid="{00000000-0005-0000-0000-00009C0D0000}"/>
    <cellStyle name="Comma 11 2 3 4 2 3 3" xfId="3480" xr:uid="{00000000-0005-0000-0000-00009D0D0000}"/>
    <cellStyle name="Comma 11 2 3 4 2 3 4" xfId="3481" xr:uid="{00000000-0005-0000-0000-00009E0D0000}"/>
    <cellStyle name="Comma 11 2 3 4 2 4" xfId="3482" xr:uid="{00000000-0005-0000-0000-00009F0D0000}"/>
    <cellStyle name="Comma 11 2 3 4 2 4 2" xfId="3483" xr:uid="{00000000-0005-0000-0000-0000A00D0000}"/>
    <cellStyle name="Comma 11 2 3 4 2 4 3" xfId="3484" xr:uid="{00000000-0005-0000-0000-0000A10D0000}"/>
    <cellStyle name="Comma 11 2 3 4 2 5" xfId="3485" xr:uid="{00000000-0005-0000-0000-0000A20D0000}"/>
    <cellStyle name="Comma 11 2 3 4 2 6" xfId="3486" xr:uid="{00000000-0005-0000-0000-0000A30D0000}"/>
    <cellStyle name="Comma 11 2 3 4 2 7" xfId="3487" xr:uid="{00000000-0005-0000-0000-0000A40D0000}"/>
    <cellStyle name="Comma 11 2 3 4 3" xfId="3488" xr:uid="{00000000-0005-0000-0000-0000A50D0000}"/>
    <cellStyle name="Comma 11 2 3 4 3 2" xfId="3489" xr:uid="{00000000-0005-0000-0000-0000A60D0000}"/>
    <cellStyle name="Comma 11 2 3 4 3 2 2" xfId="3490" xr:uid="{00000000-0005-0000-0000-0000A70D0000}"/>
    <cellStyle name="Comma 11 2 3 4 3 3" xfId="3491" xr:uid="{00000000-0005-0000-0000-0000A80D0000}"/>
    <cellStyle name="Comma 11 2 3 4 3 4" xfId="3492" xr:uid="{00000000-0005-0000-0000-0000A90D0000}"/>
    <cellStyle name="Comma 11 2 3 4 4" xfId="3493" xr:uid="{00000000-0005-0000-0000-0000AA0D0000}"/>
    <cellStyle name="Comma 11 2 3 4 4 2" xfId="3494" xr:uid="{00000000-0005-0000-0000-0000AB0D0000}"/>
    <cellStyle name="Comma 11 2 3 4 4 2 2" xfId="3495" xr:uid="{00000000-0005-0000-0000-0000AC0D0000}"/>
    <cellStyle name="Comma 11 2 3 4 4 3" xfId="3496" xr:uid="{00000000-0005-0000-0000-0000AD0D0000}"/>
    <cellStyle name="Comma 11 2 3 4 4 4" xfId="3497" xr:uid="{00000000-0005-0000-0000-0000AE0D0000}"/>
    <cellStyle name="Comma 11 2 3 4 5" xfId="3498" xr:uid="{00000000-0005-0000-0000-0000AF0D0000}"/>
    <cellStyle name="Comma 11 2 3 4 5 2" xfId="3499" xr:uid="{00000000-0005-0000-0000-0000B00D0000}"/>
    <cellStyle name="Comma 11 2 3 4 5 3" xfId="3500" xr:uid="{00000000-0005-0000-0000-0000B10D0000}"/>
    <cellStyle name="Comma 11 2 3 4 6" xfId="3501" xr:uid="{00000000-0005-0000-0000-0000B20D0000}"/>
    <cellStyle name="Comma 11 2 3 4 7" xfId="3502" xr:uid="{00000000-0005-0000-0000-0000B30D0000}"/>
    <cellStyle name="Comma 11 2 3 4 8" xfId="3503" xr:uid="{00000000-0005-0000-0000-0000B40D0000}"/>
    <cellStyle name="Comma 11 2 3 5" xfId="3504" xr:uid="{00000000-0005-0000-0000-0000B50D0000}"/>
    <cellStyle name="Comma 11 2 3 5 2" xfId="3505" xr:uid="{00000000-0005-0000-0000-0000B60D0000}"/>
    <cellStyle name="Comma 11 2 3 5 2 2" xfId="3506" xr:uid="{00000000-0005-0000-0000-0000B70D0000}"/>
    <cellStyle name="Comma 11 2 3 5 2 2 2" xfId="3507" xr:uid="{00000000-0005-0000-0000-0000B80D0000}"/>
    <cellStyle name="Comma 11 2 3 5 2 3" xfId="3508" xr:uid="{00000000-0005-0000-0000-0000B90D0000}"/>
    <cellStyle name="Comma 11 2 3 5 2 4" xfId="3509" xr:uid="{00000000-0005-0000-0000-0000BA0D0000}"/>
    <cellStyle name="Comma 11 2 3 5 3" xfId="3510" xr:uid="{00000000-0005-0000-0000-0000BB0D0000}"/>
    <cellStyle name="Comma 11 2 3 5 3 2" xfId="3511" xr:uid="{00000000-0005-0000-0000-0000BC0D0000}"/>
    <cellStyle name="Comma 11 2 3 5 3 2 2" xfId="3512" xr:uid="{00000000-0005-0000-0000-0000BD0D0000}"/>
    <cellStyle name="Comma 11 2 3 5 3 3" xfId="3513" xr:uid="{00000000-0005-0000-0000-0000BE0D0000}"/>
    <cellStyle name="Comma 11 2 3 5 3 4" xfId="3514" xr:uid="{00000000-0005-0000-0000-0000BF0D0000}"/>
    <cellStyle name="Comma 11 2 3 5 4" xfId="3515" xr:uid="{00000000-0005-0000-0000-0000C00D0000}"/>
    <cellStyle name="Comma 11 2 3 5 4 2" xfId="3516" xr:uid="{00000000-0005-0000-0000-0000C10D0000}"/>
    <cellStyle name="Comma 11 2 3 5 4 3" xfId="3517" xr:uid="{00000000-0005-0000-0000-0000C20D0000}"/>
    <cellStyle name="Comma 11 2 3 5 5" xfId="3518" xr:uid="{00000000-0005-0000-0000-0000C30D0000}"/>
    <cellStyle name="Comma 11 2 3 5 6" xfId="3519" xr:uid="{00000000-0005-0000-0000-0000C40D0000}"/>
    <cellStyle name="Comma 11 2 3 5 7" xfId="3520" xr:uid="{00000000-0005-0000-0000-0000C50D0000}"/>
    <cellStyle name="Comma 11 2 3 6" xfId="3521" xr:uid="{00000000-0005-0000-0000-0000C60D0000}"/>
    <cellStyle name="Comma 11 2 3 6 2" xfId="3522" xr:uid="{00000000-0005-0000-0000-0000C70D0000}"/>
    <cellStyle name="Comma 11 2 3 6 2 2" xfId="3523" xr:uid="{00000000-0005-0000-0000-0000C80D0000}"/>
    <cellStyle name="Comma 11 2 3 6 3" xfId="3524" xr:uid="{00000000-0005-0000-0000-0000C90D0000}"/>
    <cellStyle name="Comma 11 2 3 6 4" xfId="3525" xr:uid="{00000000-0005-0000-0000-0000CA0D0000}"/>
    <cellStyle name="Comma 11 2 3 7" xfId="3526" xr:uid="{00000000-0005-0000-0000-0000CB0D0000}"/>
    <cellStyle name="Comma 11 2 3 7 2" xfId="3527" xr:uid="{00000000-0005-0000-0000-0000CC0D0000}"/>
    <cellStyle name="Comma 11 2 3 7 2 2" xfId="3528" xr:uid="{00000000-0005-0000-0000-0000CD0D0000}"/>
    <cellStyle name="Comma 11 2 3 7 3" xfId="3529" xr:uid="{00000000-0005-0000-0000-0000CE0D0000}"/>
    <cellStyle name="Comma 11 2 3 7 4" xfId="3530" xr:uid="{00000000-0005-0000-0000-0000CF0D0000}"/>
    <cellStyle name="Comma 11 2 3 8" xfId="3531" xr:uid="{00000000-0005-0000-0000-0000D00D0000}"/>
    <cellStyle name="Comma 11 2 3 8 2" xfId="3532" xr:uid="{00000000-0005-0000-0000-0000D10D0000}"/>
    <cellStyle name="Comma 11 2 3 8 3" xfId="3533" xr:uid="{00000000-0005-0000-0000-0000D20D0000}"/>
    <cellStyle name="Comma 11 2 3 9" xfId="3534" xr:uid="{00000000-0005-0000-0000-0000D30D0000}"/>
    <cellStyle name="Comma 11 2 4" xfId="3535" xr:uid="{00000000-0005-0000-0000-0000D40D0000}"/>
    <cellStyle name="Comma 11 2 5" xfId="3536" xr:uid="{00000000-0005-0000-0000-0000D50D0000}"/>
    <cellStyle name="Comma 11 2 5 2" xfId="3537" xr:uid="{00000000-0005-0000-0000-0000D60D0000}"/>
    <cellStyle name="Comma 11 2 5 3" xfId="3538" xr:uid="{00000000-0005-0000-0000-0000D70D0000}"/>
    <cellStyle name="Comma 11 2 5 4" xfId="3539" xr:uid="{00000000-0005-0000-0000-0000D80D0000}"/>
    <cellStyle name="Comma 11 2 5 4 2" xfId="3540" xr:uid="{00000000-0005-0000-0000-0000D90D0000}"/>
    <cellStyle name="Comma 11 2 5 4 3" xfId="3541" xr:uid="{00000000-0005-0000-0000-0000DA0D0000}"/>
    <cellStyle name="Comma 11 2 5 5" xfId="3542" xr:uid="{00000000-0005-0000-0000-0000DB0D0000}"/>
    <cellStyle name="Comma 11 2 6" xfId="3543" xr:uid="{00000000-0005-0000-0000-0000DC0D0000}"/>
    <cellStyle name="Comma 11 2 6 2" xfId="3544" xr:uid="{00000000-0005-0000-0000-0000DD0D0000}"/>
    <cellStyle name="Comma 11 2 6 3" xfId="3545" xr:uid="{00000000-0005-0000-0000-0000DE0D0000}"/>
    <cellStyle name="Comma 11 2 7" xfId="3546" xr:uid="{00000000-0005-0000-0000-0000DF0D0000}"/>
    <cellStyle name="Comma 11 3" xfId="3547" xr:uid="{00000000-0005-0000-0000-0000E00D0000}"/>
    <cellStyle name="Comma 11 4" xfId="3548" xr:uid="{00000000-0005-0000-0000-0000E10D0000}"/>
    <cellStyle name="Comma 11 4 2" xfId="3549" xr:uid="{00000000-0005-0000-0000-0000E20D0000}"/>
    <cellStyle name="Comma 11 4 2 10" xfId="3550" xr:uid="{00000000-0005-0000-0000-0000E30D0000}"/>
    <cellStyle name="Comma 11 4 2 11" xfId="3551" xr:uid="{00000000-0005-0000-0000-0000E40D0000}"/>
    <cellStyle name="Comma 11 4 2 2" xfId="3552" xr:uid="{00000000-0005-0000-0000-0000E50D0000}"/>
    <cellStyle name="Comma 11 4 2 3" xfId="3553" xr:uid="{00000000-0005-0000-0000-0000E60D0000}"/>
    <cellStyle name="Comma 11 4 2 3 2" xfId="3554" xr:uid="{00000000-0005-0000-0000-0000E70D0000}"/>
    <cellStyle name="Comma 11 4 2 3 2 2" xfId="3555" xr:uid="{00000000-0005-0000-0000-0000E80D0000}"/>
    <cellStyle name="Comma 11 4 2 3 2 2 2" xfId="3556" xr:uid="{00000000-0005-0000-0000-0000E90D0000}"/>
    <cellStyle name="Comma 11 4 2 3 2 2 2 2" xfId="3557" xr:uid="{00000000-0005-0000-0000-0000EA0D0000}"/>
    <cellStyle name="Comma 11 4 2 3 2 2 2 2 2" xfId="3558" xr:uid="{00000000-0005-0000-0000-0000EB0D0000}"/>
    <cellStyle name="Comma 11 4 2 3 2 2 2 3" xfId="3559" xr:uid="{00000000-0005-0000-0000-0000EC0D0000}"/>
    <cellStyle name="Comma 11 4 2 3 2 2 2 4" xfId="3560" xr:uid="{00000000-0005-0000-0000-0000ED0D0000}"/>
    <cellStyle name="Comma 11 4 2 3 2 2 3" xfId="3561" xr:uid="{00000000-0005-0000-0000-0000EE0D0000}"/>
    <cellStyle name="Comma 11 4 2 3 2 2 3 2" xfId="3562" xr:uid="{00000000-0005-0000-0000-0000EF0D0000}"/>
    <cellStyle name="Comma 11 4 2 3 2 2 3 2 2" xfId="3563" xr:uid="{00000000-0005-0000-0000-0000F00D0000}"/>
    <cellStyle name="Comma 11 4 2 3 2 2 3 3" xfId="3564" xr:uid="{00000000-0005-0000-0000-0000F10D0000}"/>
    <cellStyle name="Comma 11 4 2 3 2 2 3 4" xfId="3565" xr:uid="{00000000-0005-0000-0000-0000F20D0000}"/>
    <cellStyle name="Comma 11 4 2 3 2 2 4" xfId="3566" xr:uid="{00000000-0005-0000-0000-0000F30D0000}"/>
    <cellStyle name="Comma 11 4 2 3 2 2 4 2" xfId="3567" xr:uid="{00000000-0005-0000-0000-0000F40D0000}"/>
    <cellStyle name="Comma 11 4 2 3 2 2 4 3" xfId="3568" xr:uid="{00000000-0005-0000-0000-0000F50D0000}"/>
    <cellStyle name="Comma 11 4 2 3 2 2 5" xfId="3569" xr:uid="{00000000-0005-0000-0000-0000F60D0000}"/>
    <cellStyle name="Comma 11 4 2 3 2 2 6" xfId="3570" xr:uid="{00000000-0005-0000-0000-0000F70D0000}"/>
    <cellStyle name="Comma 11 4 2 3 2 2 7" xfId="3571" xr:uid="{00000000-0005-0000-0000-0000F80D0000}"/>
    <cellStyle name="Comma 11 4 2 3 2 3" xfId="3572" xr:uid="{00000000-0005-0000-0000-0000F90D0000}"/>
    <cellStyle name="Comma 11 4 2 3 2 3 2" xfId="3573" xr:uid="{00000000-0005-0000-0000-0000FA0D0000}"/>
    <cellStyle name="Comma 11 4 2 3 2 3 2 2" xfId="3574" xr:uid="{00000000-0005-0000-0000-0000FB0D0000}"/>
    <cellStyle name="Comma 11 4 2 3 2 3 3" xfId="3575" xr:uid="{00000000-0005-0000-0000-0000FC0D0000}"/>
    <cellStyle name="Comma 11 4 2 3 2 3 4" xfId="3576" xr:uid="{00000000-0005-0000-0000-0000FD0D0000}"/>
    <cellStyle name="Comma 11 4 2 3 2 4" xfId="3577" xr:uid="{00000000-0005-0000-0000-0000FE0D0000}"/>
    <cellStyle name="Comma 11 4 2 3 2 4 2" xfId="3578" xr:uid="{00000000-0005-0000-0000-0000FF0D0000}"/>
    <cellStyle name="Comma 11 4 2 3 2 4 2 2" xfId="3579" xr:uid="{00000000-0005-0000-0000-0000000E0000}"/>
    <cellStyle name="Comma 11 4 2 3 2 4 3" xfId="3580" xr:uid="{00000000-0005-0000-0000-0000010E0000}"/>
    <cellStyle name="Comma 11 4 2 3 2 4 4" xfId="3581" xr:uid="{00000000-0005-0000-0000-0000020E0000}"/>
    <cellStyle name="Comma 11 4 2 3 2 5" xfId="3582" xr:uid="{00000000-0005-0000-0000-0000030E0000}"/>
    <cellStyle name="Comma 11 4 2 3 2 5 2" xfId="3583" xr:uid="{00000000-0005-0000-0000-0000040E0000}"/>
    <cellStyle name="Comma 11 4 2 3 2 5 3" xfId="3584" xr:uid="{00000000-0005-0000-0000-0000050E0000}"/>
    <cellStyle name="Comma 11 4 2 3 2 6" xfId="3585" xr:uid="{00000000-0005-0000-0000-0000060E0000}"/>
    <cellStyle name="Comma 11 4 2 3 2 7" xfId="3586" xr:uid="{00000000-0005-0000-0000-0000070E0000}"/>
    <cellStyle name="Comma 11 4 2 3 2 8" xfId="3587" xr:uid="{00000000-0005-0000-0000-0000080E0000}"/>
    <cellStyle name="Comma 11 4 2 3 3" xfId="3588" xr:uid="{00000000-0005-0000-0000-0000090E0000}"/>
    <cellStyle name="Comma 11 4 2 3 3 2" xfId="3589" xr:uid="{00000000-0005-0000-0000-00000A0E0000}"/>
    <cellStyle name="Comma 11 4 2 3 3 2 2" xfId="3590" xr:uid="{00000000-0005-0000-0000-00000B0E0000}"/>
    <cellStyle name="Comma 11 4 2 3 3 2 2 2" xfId="3591" xr:uid="{00000000-0005-0000-0000-00000C0E0000}"/>
    <cellStyle name="Comma 11 4 2 3 3 2 3" xfId="3592" xr:uid="{00000000-0005-0000-0000-00000D0E0000}"/>
    <cellStyle name="Comma 11 4 2 3 3 2 4" xfId="3593" xr:uid="{00000000-0005-0000-0000-00000E0E0000}"/>
    <cellStyle name="Comma 11 4 2 3 3 3" xfId="3594" xr:uid="{00000000-0005-0000-0000-00000F0E0000}"/>
    <cellStyle name="Comma 11 4 2 3 3 3 2" xfId="3595" xr:uid="{00000000-0005-0000-0000-0000100E0000}"/>
    <cellStyle name="Comma 11 4 2 3 3 3 2 2" xfId="3596" xr:uid="{00000000-0005-0000-0000-0000110E0000}"/>
    <cellStyle name="Comma 11 4 2 3 3 3 3" xfId="3597" xr:uid="{00000000-0005-0000-0000-0000120E0000}"/>
    <cellStyle name="Comma 11 4 2 3 3 3 4" xfId="3598" xr:uid="{00000000-0005-0000-0000-0000130E0000}"/>
    <cellStyle name="Comma 11 4 2 3 3 4" xfId="3599" xr:uid="{00000000-0005-0000-0000-0000140E0000}"/>
    <cellStyle name="Comma 11 4 2 3 3 4 2" xfId="3600" xr:uid="{00000000-0005-0000-0000-0000150E0000}"/>
    <cellStyle name="Comma 11 4 2 3 3 4 3" xfId="3601" xr:uid="{00000000-0005-0000-0000-0000160E0000}"/>
    <cellStyle name="Comma 11 4 2 3 3 5" xfId="3602" xr:uid="{00000000-0005-0000-0000-0000170E0000}"/>
    <cellStyle name="Comma 11 4 2 3 3 6" xfId="3603" xr:uid="{00000000-0005-0000-0000-0000180E0000}"/>
    <cellStyle name="Comma 11 4 2 3 3 7" xfId="3604" xr:uid="{00000000-0005-0000-0000-0000190E0000}"/>
    <cellStyle name="Comma 11 4 2 3 4" xfId="3605" xr:uid="{00000000-0005-0000-0000-00001A0E0000}"/>
    <cellStyle name="Comma 11 4 2 3 4 2" xfId="3606" xr:uid="{00000000-0005-0000-0000-00001B0E0000}"/>
    <cellStyle name="Comma 11 4 2 3 4 2 2" xfId="3607" xr:uid="{00000000-0005-0000-0000-00001C0E0000}"/>
    <cellStyle name="Comma 11 4 2 3 4 3" xfId="3608" xr:uid="{00000000-0005-0000-0000-00001D0E0000}"/>
    <cellStyle name="Comma 11 4 2 3 4 4" xfId="3609" xr:uid="{00000000-0005-0000-0000-00001E0E0000}"/>
    <cellStyle name="Comma 11 4 2 3 5" xfId="3610" xr:uid="{00000000-0005-0000-0000-00001F0E0000}"/>
    <cellStyle name="Comma 11 4 2 3 5 2" xfId="3611" xr:uid="{00000000-0005-0000-0000-0000200E0000}"/>
    <cellStyle name="Comma 11 4 2 3 5 2 2" xfId="3612" xr:uid="{00000000-0005-0000-0000-0000210E0000}"/>
    <cellStyle name="Comma 11 4 2 3 5 3" xfId="3613" xr:uid="{00000000-0005-0000-0000-0000220E0000}"/>
    <cellStyle name="Comma 11 4 2 3 5 4" xfId="3614" xr:uid="{00000000-0005-0000-0000-0000230E0000}"/>
    <cellStyle name="Comma 11 4 2 3 6" xfId="3615" xr:uid="{00000000-0005-0000-0000-0000240E0000}"/>
    <cellStyle name="Comma 11 4 2 3 6 2" xfId="3616" xr:uid="{00000000-0005-0000-0000-0000250E0000}"/>
    <cellStyle name="Comma 11 4 2 3 6 3" xfId="3617" xr:uid="{00000000-0005-0000-0000-0000260E0000}"/>
    <cellStyle name="Comma 11 4 2 3 7" xfId="3618" xr:uid="{00000000-0005-0000-0000-0000270E0000}"/>
    <cellStyle name="Comma 11 4 2 3 8" xfId="3619" xr:uid="{00000000-0005-0000-0000-0000280E0000}"/>
    <cellStyle name="Comma 11 4 2 3 9" xfId="3620" xr:uid="{00000000-0005-0000-0000-0000290E0000}"/>
    <cellStyle name="Comma 11 4 2 4" xfId="3621" xr:uid="{00000000-0005-0000-0000-00002A0E0000}"/>
    <cellStyle name="Comma 11 4 2 4 2" xfId="3622" xr:uid="{00000000-0005-0000-0000-00002B0E0000}"/>
    <cellStyle name="Comma 11 4 2 4 2 2" xfId="3623" xr:uid="{00000000-0005-0000-0000-00002C0E0000}"/>
    <cellStyle name="Comma 11 4 2 4 2 2 2" xfId="3624" xr:uid="{00000000-0005-0000-0000-00002D0E0000}"/>
    <cellStyle name="Comma 11 4 2 4 2 2 2 2" xfId="3625" xr:uid="{00000000-0005-0000-0000-00002E0E0000}"/>
    <cellStyle name="Comma 11 4 2 4 2 2 3" xfId="3626" xr:uid="{00000000-0005-0000-0000-00002F0E0000}"/>
    <cellStyle name="Comma 11 4 2 4 2 2 4" xfId="3627" xr:uid="{00000000-0005-0000-0000-0000300E0000}"/>
    <cellStyle name="Comma 11 4 2 4 2 3" xfId="3628" xr:uid="{00000000-0005-0000-0000-0000310E0000}"/>
    <cellStyle name="Comma 11 4 2 4 2 3 2" xfId="3629" xr:uid="{00000000-0005-0000-0000-0000320E0000}"/>
    <cellStyle name="Comma 11 4 2 4 2 3 2 2" xfId="3630" xr:uid="{00000000-0005-0000-0000-0000330E0000}"/>
    <cellStyle name="Comma 11 4 2 4 2 3 3" xfId="3631" xr:uid="{00000000-0005-0000-0000-0000340E0000}"/>
    <cellStyle name="Comma 11 4 2 4 2 3 4" xfId="3632" xr:uid="{00000000-0005-0000-0000-0000350E0000}"/>
    <cellStyle name="Comma 11 4 2 4 2 4" xfId="3633" xr:uid="{00000000-0005-0000-0000-0000360E0000}"/>
    <cellStyle name="Comma 11 4 2 4 2 4 2" xfId="3634" xr:uid="{00000000-0005-0000-0000-0000370E0000}"/>
    <cellStyle name="Comma 11 4 2 4 2 4 3" xfId="3635" xr:uid="{00000000-0005-0000-0000-0000380E0000}"/>
    <cellStyle name="Comma 11 4 2 4 2 5" xfId="3636" xr:uid="{00000000-0005-0000-0000-0000390E0000}"/>
    <cellStyle name="Comma 11 4 2 4 2 6" xfId="3637" xr:uid="{00000000-0005-0000-0000-00003A0E0000}"/>
    <cellStyle name="Comma 11 4 2 4 2 7" xfId="3638" xr:uid="{00000000-0005-0000-0000-00003B0E0000}"/>
    <cellStyle name="Comma 11 4 2 4 3" xfId="3639" xr:uid="{00000000-0005-0000-0000-00003C0E0000}"/>
    <cellStyle name="Comma 11 4 2 4 3 2" xfId="3640" xr:uid="{00000000-0005-0000-0000-00003D0E0000}"/>
    <cellStyle name="Comma 11 4 2 4 3 2 2" xfId="3641" xr:uid="{00000000-0005-0000-0000-00003E0E0000}"/>
    <cellStyle name="Comma 11 4 2 4 3 3" xfId="3642" xr:uid="{00000000-0005-0000-0000-00003F0E0000}"/>
    <cellStyle name="Comma 11 4 2 4 3 4" xfId="3643" xr:uid="{00000000-0005-0000-0000-0000400E0000}"/>
    <cellStyle name="Comma 11 4 2 4 4" xfId="3644" xr:uid="{00000000-0005-0000-0000-0000410E0000}"/>
    <cellStyle name="Comma 11 4 2 4 4 2" xfId="3645" xr:uid="{00000000-0005-0000-0000-0000420E0000}"/>
    <cellStyle name="Comma 11 4 2 4 4 2 2" xfId="3646" xr:uid="{00000000-0005-0000-0000-0000430E0000}"/>
    <cellStyle name="Comma 11 4 2 4 4 3" xfId="3647" xr:uid="{00000000-0005-0000-0000-0000440E0000}"/>
    <cellStyle name="Comma 11 4 2 4 4 4" xfId="3648" xr:uid="{00000000-0005-0000-0000-0000450E0000}"/>
    <cellStyle name="Comma 11 4 2 4 5" xfId="3649" xr:uid="{00000000-0005-0000-0000-0000460E0000}"/>
    <cellStyle name="Comma 11 4 2 4 5 2" xfId="3650" xr:uid="{00000000-0005-0000-0000-0000470E0000}"/>
    <cellStyle name="Comma 11 4 2 4 5 3" xfId="3651" xr:uid="{00000000-0005-0000-0000-0000480E0000}"/>
    <cellStyle name="Comma 11 4 2 4 6" xfId="3652" xr:uid="{00000000-0005-0000-0000-0000490E0000}"/>
    <cellStyle name="Comma 11 4 2 4 7" xfId="3653" xr:uid="{00000000-0005-0000-0000-00004A0E0000}"/>
    <cellStyle name="Comma 11 4 2 4 8" xfId="3654" xr:uid="{00000000-0005-0000-0000-00004B0E0000}"/>
    <cellStyle name="Comma 11 4 2 5" xfId="3655" xr:uid="{00000000-0005-0000-0000-00004C0E0000}"/>
    <cellStyle name="Comma 11 4 2 5 2" xfId="3656" xr:uid="{00000000-0005-0000-0000-00004D0E0000}"/>
    <cellStyle name="Comma 11 4 2 5 2 2" xfId="3657" xr:uid="{00000000-0005-0000-0000-00004E0E0000}"/>
    <cellStyle name="Comma 11 4 2 5 2 2 2" xfId="3658" xr:uid="{00000000-0005-0000-0000-00004F0E0000}"/>
    <cellStyle name="Comma 11 4 2 5 2 3" xfId="3659" xr:uid="{00000000-0005-0000-0000-0000500E0000}"/>
    <cellStyle name="Comma 11 4 2 5 2 4" xfId="3660" xr:uid="{00000000-0005-0000-0000-0000510E0000}"/>
    <cellStyle name="Comma 11 4 2 5 3" xfId="3661" xr:uid="{00000000-0005-0000-0000-0000520E0000}"/>
    <cellStyle name="Comma 11 4 2 5 3 2" xfId="3662" xr:uid="{00000000-0005-0000-0000-0000530E0000}"/>
    <cellStyle name="Comma 11 4 2 5 3 2 2" xfId="3663" xr:uid="{00000000-0005-0000-0000-0000540E0000}"/>
    <cellStyle name="Comma 11 4 2 5 3 3" xfId="3664" xr:uid="{00000000-0005-0000-0000-0000550E0000}"/>
    <cellStyle name="Comma 11 4 2 5 3 4" xfId="3665" xr:uid="{00000000-0005-0000-0000-0000560E0000}"/>
    <cellStyle name="Comma 11 4 2 5 4" xfId="3666" xr:uid="{00000000-0005-0000-0000-0000570E0000}"/>
    <cellStyle name="Comma 11 4 2 5 4 2" xfId="3667" xr:uid="{00000000-0005-0000-0000-0000580E0000}"/>
    <cellStyle name="Comma 11 4 2 5 4 3" xfId="3668" xr:uid="{00000000-0005-0000-0000-0000590E0000}"/>
    <cellStyle name="Comma 11 4 2 5 5" xfId="3669" xr:uid="{00000000-0005-0000-0000-00005A0E0000}"/>
    <cellStyle name="Comma 11 4 2 5 6" xfId="3670" xr:uid="{00000000-0005-0000-0000-00005B0E0000}"/>
    <cellStyle name="Comma 11 4 2 5 7" xfId="3671" xr:uid="{00000000-0005-0000-0000-00005C0E0000}"/>
    <cellStyle name="Comma 11 4 2 6" xfId="3672" xr:uid="{00000000-0005-0000-0000-00005D0E0000}"/>
    <cellStyle name="Comma 11 4 2 6 2" xfId="3673" xr:uid="{00000000-0005-0000-0000-00005E0E0000}"/>
    <cellStyle name="Comma 11 4 2 6 2 2" xfId="3674" xr:uid="{00000000-0005-0000-0000-00005F0E0000}"/>
    <cellStyle name="Comma 11 4 2 6 3" xfId="3675" xr:uid="{00000000-0005-0000-0000-0000600E0000}"/>
    <cellStyle name="Comma 11 4 2 6 4" xfId="3676" xr:uid="{00000000-0005-0000-0000-0000610E0000}"/>
    <cellStyle name="Comma 11 4 2 7" xfId="3677" xr:uid="{00000000-0005-0000-0000-0000620E0000}"/>
    <cellStyle name="Comma 11 4 2 7 2" xfId="3678" xr:uid="{00000000-0005-0000-0000-0000630E0000}"/>
    <cellStyle name="Comma 11 4 2 7 2 2" xfId="3679" xr:uid="{00000000-0005-0000-0000-0000640E0000}"/>
    <cellStyle name="Comma 11 4 2 7 3" xfId="3680" xr:uid="{00000000-0005-0000-0000-0000650E0000}"/>
    <cellStyle name="Comma 11 4 2 7 4" xfId="3681" xr:uid="{00000000-0005-0000-0000-0000660E0000}"/>
    <cellStyle name="Comma 11 4 2 8" xfId="3682" xr:uid="{00000000-0005-0000-0000-0000670E0000}"/>
    <cellStyle name="Comma 11 4 2 8 2" xfId="3683" xr:uid="{00000000-0005-0000-0000-0000680E0000}"/>
    <cellStyle name="Comma 11 4 2 8 3" xfId="3684" xr:uid="{00000000-0005-0000-0000-0000690E0000}"/>
    <cellStyle name="Comma 11 4 2 9" xfId="3685" xr:uid="{00000000-0005-0000-0000-00006A0E0000}"/>
    <cellStyle name="Comma 11 4 3" xfId="3686" xr:uid="{00000000-0005-0000-0000-00006B0E0000}"/>
    <cellStyle name="Comma 11 4 4" xfId="3687" xr:uid="{00000000-0005-0000-0000-00006C0E0000}"/>
    <cellStyle name="Comma 11 4 4 2" xfId="3688" xr:uid="{00000000-0005-0000-0000-00006D0E0000}"/>
    <cellStyle name="Comma 11 4 4 3" xfId="3689" xr:uid="{00000000-0005-0000-0000-00006E0E0000}"/>
    <cellStyle name="Comma 11 4 4 4" xfId="3690" xr:uid="{00000000-0005-0000-0000-00006F0E0000}"/>
    <cellStyle name="Comma 11 4 4 4 2" xfId="3691" xr:uid="{00000000-0005-0000-0000-0000700E0000}"/>
    <cellStyle name="Comma 11 4 4 4 3" xfId="3692" xr:uid="{00000000-0005-0000-0000-0000710E0000}"/>
    <cellStyle name="Comma 11 4 4 5" xfId="3693" xr:uid="{00000000-0005-0000-0000-0000720E0000}"/>
    <cellStyle name="Comma 11 4 5" xfId="3694" xr:uid="{00000000-0005-0000-0000-0000730E0000}"/>
    <cellStyle name="Comma 11 4 5 2" xfId="3695" xr:uid="{00000000-0005-0000-0000-0000740E0000}"/>
    <cellStyle name="Comma 11 4 5 3" xfId="3696" xr:uid="{00000000-0005-0000-0000-0000750E0000}"/>
    <cellStyle name="Comma 11 4 6" xfId="3697" xr:uid="{00000000-0005-0000-0000-0000760E0000}"/>
    <cellStyle name="Comma 11 5" xfId="3698" xr:uid="{00000000-0005-0000-0000-0000770E0000}"/>
    <cellStyle name="Comma 110" xfId="3699" xr:uid="{00000000-0005-0000-0000-0000780E0000}"/>
    <cellStyle name="Comma 111" xfId="3700" xr:uid="{00000000-0005-0000-0000-0000790E0000}"/>
    <cellStyle name="Comma 112" xfId="3701" xr:uid="{00000000-0005-0000-0000-00007A0E0000}"/>
    <cellStyle name="Comma 113" xfId="3702" xr:uid="{00000000-0005-0000-0000-00007B0E0000}"/>
    <cellStyle name="Comma 114" xfId="3703" xr:uid="{00000000-0005-0000-0000-00007C0E0000}"/>
    <cellStyle name="Comma 115" xfId="3704" xr:uid="{00000000-0005-0000-0000-00007D0E0000}"/>
    <cellStyle name="Comma 116" xfId="3705" xr:uid="{00000000-0005-0000-0000-00007E0E0000}"/>
    <cellStyle name="Comma 117" xfId="3706" xr:uid="{00000000-0005-0000-0000-00007F0E0000}"/>
    <cellStyle name="Comma 118" xfId="3707" xr:uid="{00000000-0005-0000-0000-0000800E0000}"/>
    <cellStyle name="Comma 119" xfId="3708" xr:uid="{00000000-0005-0000-0000-0000810E0000}"/>
    <cellStyle name="Comma 12" xfId="3709" xr:uid="{00000000-0005-0000-0000-0000820E0000}"/>
    <cellStyle name="Comma 12 2" xfId="3710" xr:uid="{00000000-0005-0000-0000-0000830E0000}"/>
    <cellStyle name="Comma 12 2 2" xfId="3711" xr:uid="{00000000-0005-0000-0000-0000840E0000}"/>
    <cellStyle name="Comma 12 2 2 2" xfId="3712" xr:uid="{00000000-0005-0000-0000-0000850E0000}"/>
    <cellStyle name="Comma 12 2 2 2 10" xfId="3713" xr:uid="{00000000-0005-0000-0000-0000860E0000}"/>
    <cellStyle name="Comma 12 2 2 2 11" xfId="3714" xr:uid="{00000000-0005-0000-0000-0000870E0000}"/>
    <cellStyle name="Comma 12 2 2 2 2" xfId="3715" xr:uid="{00000000-0005-0000-0000-0000880E0000}"/>
    <cellStyle name="Comma 12 2 2 2 3" xfId="3716" xr:uid="{00000000-0005-0000-0000-0000890E0000}"/>
    <cellStyle name="Comma 12 2 2 2 3 2" xfId="3717" xr:uid="{00000000-0005-0000-0000-00008A0E0000}"/>
    <cellStyle name="Comma 12 2 2 2 3 2 2" xfId="3718" xr:uid="{00000000-0005-0000-0000-00008B0E0000}"/>
    <cellStyle name="Comma 12 2 2 2 3 2 2 2" xfId="3719" xr:uid="{00000000-0005-0000-0000-00008C0E0000}"/>
    <cellStyle name="Comma 12 2 2 2 3 2 2 2 2" xfId="3720" xr:uid="{00000000-0005-0000-0000-00008D0E0000}"/>
    <cellStyle name="Comma 12 2 2 2 3 2 2 2 2 2" xfId="3721" xr:uid="{00000000-0005-0000-0000-00008E0E0000}"/>
    <cellStyle name="Comma 12 2 2 2 3 2 2 2 3" xfId="3722" xr:uid="{00000000-0005-0000-0000-00008F0E0000}"/>
    <cellStyle name="Comma 12 2 2 2 3 2 2 2 4" xfId="3723" xr:uid="{00000000-0005-0000-0000-0000900E0000}"/>
    <cellStyle name="Comma 12 2 2 2 3 2 2 3" xfId="3724" xr:uid="{00000000-0005-0000-0000-0000910E0000}"/>
    <cellStyle name="Comma 12 2 2 2 3 2 2 3 2" xfId="3725" xr:uid="{00000000-0005-0000-0000-0000920E0000}"/>
    <cellStyle name="Comma 12 2 2 2 3 2 2 3 2 2" xfId="3726" xr:uid="{00000000-0005-0000-0000-0000930E0000}"/>
    <cellStyle name="Comma 12 2 2 2 3 2 2 3 3" xfId="3727" xr:uid="{00000000-0005-0000-0000-0000940E0000}"/>
    <cellStyle name="Comma 12 2 2 2 3 2 2 3 4" xfId="3728" xr:uid="{00000000-0005-0000-0000-0000950E0000}"/>
    <cellStyle name="Comma 12 2 2 2 3 2 2 4" xfId="3729" xr:uid="{00000000-0005-0000-0000-0000960E0000}"/>
    <cellStyle name="Comma 12 2 2 2 3 2 2 4 2" xfId="3730" xr:uid="{00000000-0005-0000-0000-0000970E0000}"/>
    <cellStyle name="Comma 12 2 2 2 3 2 2 4 3" xfId="3731" xr:uid="{00000000-0005-0000-0000-0000980E0000}"/>
    <cellStyle name="Comma 12 2 2 2 3 2 2 5" xfId="3732" xr:uid="{00000000-0005-0000-0000-0000990E0000}"/>
    <cellStyle name="Comma 12 2 2 2 3 2 2 6" xfId="3733" xr:uid="{00000000-0005-0000-0000-00009A0E0000}"/>
    <cellStyle name="Comma 12 2 2 2 3 2 2 7" xfId="3734" xr:uid="{00000000-0005-0000-0000-00009B0E0000}"/>
    <cellStyle name="Comma 12 2 2 2 3 2 3" xfId="3735" xr:uid="{00000000-0005-0000-0000-00009C0E0000}"/>
    <cellStyle name="Comma 12 2 2 2 3 2 3 2" xfId="3736" xr:uid="{00000000-0005-0000-0000-00009D0E0000}"/>
    <cellStyle name="Comma 12 2 2 2 3 2 3 2 2" xfId="3737" xr:uid="{00000000-0005-0000-0000-00009E0E0000}"/>
    <cellStyle name="Comma 12 2 2 2 3 2 3 3" xfId="3738" xr:uid="{00000000-0005-0000-0000-00009F0E0000}"/>
    <cellStyle name="Comma 12 2 2 2 3 2 3 4" xfId="3739" xr:uid="{00000000-0005-0000-0000-0000A00E0000}"/>
    <cellStyle name="Comma 12 2 2 2 3 2 4" xfId="3740" xr:uid="{00000000-0005-0000-0000-0000A10E0000}"/>
    <cellStyle name="Comma 12 2 2 2 3 2 4 2" xfId="3741" xr:uid="{00000000-0005-0000-0000-0000A20E0000}"/>
    <cellStyle name="Comma 12 2 2 2 3 2 4 2 2" xfId="3742" xr:uid="{00000000-0005-0000-0000-0000A30E0000}"/>
    <cellStyle name="Comma 12 2 2 2 3 2 4 3" xfId="3743" xr:uid="{00000000-0005-0000-0000-0000A40E0000}"/>
    <cellStyle name="Comma 12 2 2 2 3 2 4 4" xfId="3744" xr:uid="{00000000-0005-0000-0000-0000A50E0000}"/>
    <cellStyle name="Comma 12 2 2 2 3 2 5" xfId="3745" xr:uid="{00000000-0005-0000-0000-0000A60E0000}"/>
    <cellStyle name="Comma 12 2 2 2 3 2 5 2" xfId="3746" xr:uid="{00000000-0005-0000-0000-0000A70E0000}"/>
    <cellStyle name="Comma 12 2 2 2 3 2 5 3" xfId="3747" xr:uid="{00000000-0005-0000-0000-0000A80E0000}"/>
    <cellStyle name="Comma 12 2 2 2 3 2 6" xfId="3748" xr:uid="{00000000-0005-0000-0000-0000A90E0000}"/>
    <cellStyle name="Comma 12 2 2 2 3 2 7" xfId="3749" xr:uid="{00000000-0005-0000-0000-0000AA0E0000}"/>
    <cellStyle name="Comma 12 2 2 2 3 2 8" xfId="3750" xr:uid="{00000000-0005-0000-0000-0000AB0E0000}"/>
    <cellStyle name="Comma 12 2 2 2 3 3" xfId="3751" xr:uid="{00000000-0005-0000-0000-0000AC0E0000}"/>
    <cellStyle name="Comma 12 2 2 2 3 3 2" xfId="3752" xr:uid="{00000000-0005-0000-0000-0000AD0E0000}"/>
    <cellStyle name="Comma 12 2 2 2 3 3 2 2" xfId="3753" xr:uid="{00000000-0005-0000-0000-0000AE0E0000}"/>
    <cellStyle name="Comma 12 2 2 2 3 3 2 2 2" xfId="3754" xr:uid="{00000000-0005-0000-0000-0000AF0E0000}"/>
    <cellStyle name="Comma 12 2 2 2 3 3 2 3" xfId="3755" xr:uid="{00000000-0005-0000-0000-0000B00E0000}"/>
    <cellStyle name="Comma 12 2 2 2 3 3 2 4" xfId="3756" xr:uid="{00000000-0005-0000-0000-0000B10E0000}"/>
    <cellStyle name="Comma 12 2 2 2 3 3 3" xfId="3757" xr:uid="{00000000-0005-0000-0000-0000B20E0000}"/>
    <cellStyle name="Comma 12 2 2 2 3 3 3 2" xfId="3758" xr:uid="{00000000-0005-0000-0000-0000B30E0000}"/>
    <cellStyle name="Comma 12 2 2 2 3 3 3 2 2" xfId="3759" xr:uid="{00000000-0005-0000-0000-0000B40E0000}"/>
    <cellStyle name="Comma 12 2 2 2 3 3 3 3" xfId="3760" xr:uid="{00000000-0005-0000-0000-0000B50E0000}"/>
    <cellStyle name="Comma 12 2 2 2 3 3 3 4" xfId="3761" xr:uid="{00000000-0005-0000-0000-0000B60E0000}"/>
    <cellStyle name="Comma 12 2 2 2 3 3 4" xfId="3762" xr:uid="{00000000-0005-0000-0000-0000B70E0000}"/>
    <cellStyle name="Comma 12 2 2 2 3 3 4 2" xfId="3763" xr:uid="{00000000-0005-0000-0000-0000B80E0000}"/>
    <cellStyle name="Comma 12 2 2 2 3 3 4 3" xfId="3764" xr:uid="{00000000-0005-0000-0000-0000B90E0000}"/>
    <cellStyle name="Comma 12 2 2 2 3 3 5" xfId="3765" xr:uid="{00000000-0005-0000-0000-0000BA0E0000}"/>
    <cellStyle name="Comma 12 2 2 2 3 3 6" xfId="3766" xr:uid="{00000000-0005-0000-0000-0000BB0E0000}"/>
    <cellStyle name="Comma 12 2 2 2 3 3 7" xfId="3767" xr:uid="{00000000-0005-0000-0000-0000BC0E0000}"/>
    <cellStyle name="Comma 12 2 2 2 3 4" xfId="3768" xr:uid="{00000000-0005-0000-0000-0000BD0E0000}"/>
    <cellStyle name="Comma 12 2 2 2 3 4 2" xfId="3769" xr:uid="{00000000-0005-0000-0000-0000BE0E0000}"/>
    <cellStyle name="Comma 12 2 2 2 3 4 2 2" xfId="3770" xr:uid="{00000000-0005-0000-0000-0000BF0E0000}"/>
    <cellStyle name="Comma 12 2 2 2 3 4 3" xfId="3771" xr:uid="{00000000-0005-0000-0000-0000C00E0000}"/>
    <cellStyle name="Comma 12 2 2 2 3 4 4" xfId="3772" xr:uid="{00000000-0005-0000-0000-0000C10E0000}"/>
    <cellStyle name="Comma 12 2 2 2 3 5" xfId="3773" xr:uid="{00000000-0005-0000-0000-0000C20E0000}"/>
    <cellStyle name="Comma 12 2 2 2 3 5 2" xfId="3774" xr:uid="{00000000-0005-0000-0000-0000C30E0000}"/>
    <cellStyle name="Comma 12 2 2 2 3 5 2 2" xfId="3775" xr:uid="{00000000-0005-0000-0000-0000C40E0000}"/>
    <cellStyle name="Comma 12 2 2 2 3 5 3" xfId="3776" xr:uid="{00000000-0005-0000-0000-0000C50E0000}"/>
    <cellStyle name="Comma 12 2 2 2 3 5 4" xfId="3777" xr:uid="{00000000-0005-0000-0000-0000C60E0000}"/>
    <cellStyle name="Comma 12 2 2 2 3 6" xfId="3778" xr:uid="{00000000-0005-0000-0000-0000C70E0000}"/>
    <cellStyle name="Comma 12 2 2 2 3 6 2" xfId="3779" xr:uid="{00000000-0005-0000-0000-0000C80E0000}"/>
    <cellStyle name="Comma 12 2 2 2 3 6 3" xfId="3780" xr:uid="{00000000-0005-0000-0000-0000C90E0000}"/>
    <cellStyle name="Comma 12 2 2 2 3 7" xfId="3781" xr:uid="{00000000-0005-0000-0000-0000CA0E0000}"/>
    <cellStyle name="Comma 12 2 2 2 3 8" xfId="3782" xr:uid="{00000000-0005-0000-0000-0000CB0E0000}"/>
    <cellStyle name="Comma 12 2 2 2 3 9" xfId="3783" xr:uid="{00000000-0005-0000-0000-0000CC0E0000}"/>
    <cellStyle name="Comma 12 2 2 2 4" xfId="3784" xr:uid="{00000000-0005-0000-0000-0000CD0E0000}"/>
    <cellStyle name="Comma 12 2 2 2 4 2" xfId="3785" xr:uid="{00000000-0005-0000-0000-0000CE0E0000}"/>
    <cellStyle name="Comma 12 2 2 2 4 2 2" xfId="3786" xr:uid="{00000000-0005-0000-0000-0000CF0E0000}"/>
    <cellStyle name="Comma 12 2 2 2 4 2 2 2" xfId="3787" xr:uid="{00000000-0005-0000-0000-0000D00E0000}"/>
    <cellStyle name="Comma 12 2 2 2 4 2 2 2 2" xfId="3788" xr:uid="{00000000-0005-0000-0000-0000D10E0000}"/>
    <cellStyle name="Comma 12 2 2 2 4 2 2 3" xfId="3789" xr:uid="{00000000-0005-0000-0000-0000D20E0000}"/>
    <cellStyle name="Comma 12 2 2 2 4 2 2 4" xfId="3790" xr:uid="{00000000-0005-0000-0000-0000D30E0000}"/>
    <cellStyle name="Comma 12 2 2 2 4 2 3" xfId="3791" xr:uid="{00000000-0005-0000-0000-0000D40E0000}"/>
    <cellStyle name="Comma 12 2 2 2 4 2 3 2" xfId="3792" xr:uid="{00000000-0005-0000-0000-0000D50E0000}"/>
    <cellStyle name="Comma 12 2 2 2 4 2 3 2 2" xfId="3793" xr:uid="{00000000-0005-0000-0000-0000D60E0000}"/>
    <cellStyle name="Comma 12 2 2 2 4 2 3 3" xfId="3794" xr:uid="{00000000-0005-0000-0000-0000D70E0000}"/>
    <cellStyle name="Comma 12 2 2 2 4 2 3 4" xfId="3795" xr:uid="{00000000-0005-0000-0000-0000D80E0000}"/>
    <cellStyle name="Comma 12 2 2 2 4 2 4" xfId="3796" xr:uid="{00000000-0005-0000-0000-0000D90E0000}"/>
    <cellStyle name="Comma 12 2 2 2 4 2 4 2" xfId="3797" xr:uid="{00000000-0005-0000-0000-0000DA0E0000}"/>
    <cellStyle name="Comma 12 2 2 2 4 2 4 3" xfId="3798" xr:uid="{00000000-0005-0000-0000-0000DB0E0000}"/>
    <cellStyle name="Comma 12 2 2 2 4 2 5" xfId="3799" xr:uid="{00000000-0005-0000-0000-0000DC0E0000}"/>
    <cellStyle name="Comma 12 2 2 2 4 2 6" xfId="3800" xr:uid="{00000000-0005-0000-0000-0000DD0E0000}"/>
    <cellStyle name="Comma 12 2 2 2 4 2 7" xfId="3801" xr:uid="{00000000-0005-0000-0000-0000DE0E0000}"/>
    <cellStyle name="Comma 12 2 2 2 4 3" xfId="3802" xr:uid="{00000000-0005-0000-0000-0000DF0E0000}"/>
    <cellStyle name="Comma 12 2 2 2 4 3 2" xfId="3803" xr:uid="{00000000-0005-0000-0000-0000E00E0000}"/>
    <cellStyle name="Comma 12 2 2 2 4 3 2 2" xfId="3804" xr:uid="{00000000-0005-0000-0000-0000E10E0000}"/>
    <cellStyle name="Comma 12 2 2 2 4 3 3" xfId="3805" xr:uid="{00000000-0005-0000-0000-0000E20E0000}"/>
    <cellStyle name="Comma 12 2 2 2 4 3 4" xfId="3806" xr:uid="{00000000-0005-0000-0000-0000E30E0000}"/>
    <cellStyle name="Comma 12 2 2 2 4 4" xfId="3807" xr:uid="{00000000-0005-0000-0000-0000E40E0000}"/>
    <cellStyle name="Comma 12 2 2 2 4 4 2" xfId="3808" xr:uid="{00000000-0005-0000-0000-0000E50E0000}"/>
    <cellStyle name="Comma 12 2 2 2 4 4 2 2" xfId="3809" xr:uid="{00000000-0005-0000-0000-0000E60E0000}"/>
    <cellStyle name="Comma 12 2 2 2 4 4 3" xfId="3810" xr:uid="{00000000-0005-0000-0000-0000E70E0000}"/>
    <cellStyle name="Comma 12 2 2 2 4 4 4" xfId="3811" xr:uid="{00000000-0005-0000-0000-0000E80E0000}"/>
    <cellStyle name="Comma 12 2 2 2 4 5" xfId="3812" xr:uid="{00000000-0005-0000-0000-0000E90E0000}"/>
    <cellStyle name="Comma 12 2 2 2 4 5 2" xfId="3813" xr:uid="{00000000-0005-0000-0000-0000EA0E0000}"/>
    <cellStyle name="Comma 12 2 2 2 4 5 3" xfId="3814" xr:uid="{00000000-0005-0000-0000-0000EB0E0000}"/>
    <cellStyle name="Comma 12 2 2 2 4 6" xfId="3815" xr:uid="{00000000-0005-0000-0000-0000EC0E0000}"/>
    <cellStyle name="Comma 12 2 2 2 4 7" xfId="3816" xr:uid="{00000000-0005-0000-0000-0000ED0E0000}"/>
    <cellStyle name="Comma 12 2 2 2 4 8" xfId="3817" xr:uid="{00000000-0005-0000-0000-0000EE0E0000}"/>
    <cellStyle name="Comma 12 2 2 2 5" xfId="3818" xr:uid="{00000000-0005-0000-0000-0000EF0E0000}"/>
    <cellStyle name="Comma 12 2 2 2 5 2" xfId="3819" xr:uid="{00000000-0005-0000-0000-0000F00E0000}"/>
    <cellStyle name="Comma 12 2 2 2 5 2 2" xfId="3820" xr:uid="{00000000-0005-0000-0000-0000F10E0000}"/>
    <cellStyle name="Comma 12 2 2 2 5 2 2 2" xfId="3821" xr:uid="{00000000-0005-0000-0000-0000F20E0000}"/>
    <cellStyle name="Comma 12 2 2 2 5 2 3" xfId="3822" xr:uid="{00000000-0005-0000-0000-0000F30E0000}"/>
    <cellStyle name="Comma 12 2 2 2 5 2 4" xfId="3823" xr:uid="{00000000-0005-0000-0000-0000F40E0000}"/>
    <cellStyle name="Comma 12 2 2 2 5 3" xfId="3824" xr:uid="{00000000-0005-0000-0000-0000F50E0000}"/>
    <cellStyle name="Comma 12 2 2 2 5 3 2" xfId="3825" xr:uid="{00000000-0005-0000-0000-0000F60E0000}"/>
    <cellStyle name="Comma 12 2 2 2 5 3 2 2" xfId="3826" xr:uid="{00000000-0005-0000-0000-0000F70E0000}"/>
    <cellStyle name="Comma 12 2 2 2 5 3 3" xfId="3827" xr:uid="{00000000-0005-0000-0000-0000F80E0000}"/>
    <cellStyle name="Comma 12 2 2 2 5 3 4" xfId="3828" xr:uid="{00000000-0005-0000-0000-0000F90E0000}"/>
    <cellStyle name="Comma 12 2 2 2 5 4" xfId="3829" xr:uid="{00000000-0005-0000-0000-0000FA0E0000}"/>
    <cellStyle name="Comma 12 2 2 2 5 4 2" xfId="3830" xr:uid="{00000000-0005-0000-0000-0000FB0E0000}"/>
    <cellStyle name="Comma 12 2 2 2 5 4 3" xfId="3831" xr:uid="{00000000-0005-0000-0000-0000FC0E0000}"/>
    <cellStyle name="Comma 12 2 2 2 5 5" xfId="3832" xr:uid="{00000000-0005-0000-0000-0000FD0E0000}"/>
    <cellStyle name="Comma 12 2 2 2 5 6" xfId="3833" xr:uid="{00000000-0005-0000-0000-0000FE0E0000}"/>
    <cellStyle name="Comma 12 2 2 2 5 7" xfId="3834" xr:uid="{00000000-0005-0000-0000-0000FF0E0000}"/>
    <cellStyle name="Comma 12 2 2 2 6" xfId="3835" xr:uid="{00000000-0005-0000-0000-0000000F0000}"/>
    <cellStyle name="Comma 12 2 2 2 6 2" xfId="3836" xr:uid="{00000000-0005-0000-0000-0000010F0000}"/>
    <cellStyle name="Comma 12 2 2 2 6 2 2" xfId="3837" xr:uid="{00000000-0005-0000-0000-0000020F0000}"/>
    <cellStyle name="Comma 12 2 2 2 6 3" xfId="3838" xr:uid="{00000000-0005-0000-0000-0000030F0000}"/>
    <cellStyle name="Comma 12 2 2 2 6 4" xfId="3839" xr:uid="{00000000-0005-0000-0000-0000040F0000}"/>
    <cellStyle name="Comma 12 2 2 2 7" xfId="3840" xr:uid="{00000000-0005-0000-0000-0000050F0000}"/>
    <cellStyle name="Comma 12 2 2 2 7 2" xfId="3841" xr:uid="{00000000-0005-0000-0000-0000060F0000}"/>
    <cellStyle name="Comma 12 2 2 2 7 2 2" xfId="3842" xr:uid="{00000000-0005-0000-0000-0000070F0000}"/>
    <cellStyle name="Comma 12 2 2 2 7 3" xfId="3843" xr:uid="{00000000-0005-0000-0000-0000080F0000}"/>
    <cellStyle name="Comma 12 2 2 2 7 4" xfId="3844" xr:uid="{00000000-0005-0000-0000-0000090F0000}"/>
    <cellStyle name="Comma 12 2 2 2 8" xfId="3845" xr:uid="{00000000-0005-0000-0000-00000A0F0000}"/>
    <cellStyle name="Comma 12 2 2 2 8 2" xfId="3846" xr:uid="{00000000-0005-0000-0000-00000B0F0000}"/>
    <cellStyle name="Comma 12 2 2 2 8 3" xfId="3847" xr:uid="{00000000-0005-0000-0000-00000C0F0000}"/>
    <cellStyle name="Comma 12 2 2 2 9" xfId="3848" xr:uid="{00000000-0005-0000-0000-00000D0F0000}"/>
    <cellStyle name="Comma 12 2 2 3" xfId="3849" xr:uid="{00000000-0005-0000-0000-00000E0F0000}"/>
    <cellStyle name="Comma 12 2 2 4" xfId="3850" xr:uid="{00000000-0005-0000-0000-00000F0F0000}"/>
    <cellStyle name="Comma 12 2 2 4 2" xfId="3851" xr:uid="{00000000-0005-0000-0000-0000100F0000}"/>
    <cellStyle name="Comma 12 2 2 4 3" xfId="3852" xr:uid="{00000000-0005-0000-0000-0000110F0000}"/>
    <cellStyle name="Comma 12 2 2 4 4" xfId="3853" xr:uid="{00000000-0005-0000-0000-0000120F0000}"/>
    <cellStyle name="Comma 12 2 2 4 4 2" xfId="3854" xr:uid="{00000000-0005-0000-0000-0000130F0000}"/>
    <cellStyle name="Comma 12 2 2 4 4 3" xfId="3855" xr:uid="{00000000-0005-0000-0000-0000140F0000}"/>
    <cellStyle name="Comma 12 2 2 4 5" xfId="3856" xr:uid="{00000000-0005-0000-0000-0000150F0000}"/>
    <cellStyle name="Comma 12 2 2 5" xfId="3857" xr:uid="{00000000-0005-0000-0000-0000160F0000}"/>
    <cellStyle name="Comma 12 2 2 5 2" xfId="3858" xr:uid="{00000000-0005-0000-0000-0000170F0000}"/>
    <cellStyle name="Comma 12 2 2 5 3" xfId="3859" xr:uid="{00000000-0005-0000-0000-0000180F0000}"/>
    <cellStyle name="Comma 12 2 2 6" xfId="3860" xr:uid="{00000000-0005-0000-0000-0000190F0000}"/>
    <cellStyle name="Comma 12 2 3" xfId="3861" xr:uid="{00000000-0005-0000-0000-00001A0F0000}"/>
    <cellStyle name="Comma 12 2 3 10" xfId="3862" xr:uid="{00000000-0005-0000-0000-00001B0F0000}"/>
    <cellStyle name="Comma 12 2 3 11" xfId="3863" xr:uid="{00000000-0005-0000-0000-00001C0F0000}"/>
    <cellStyle name="Comma 12 2 3 2" xfId="3864" xr:uid="{00000000-0005-0000-0000-00001D0F0000}"/>
    <cellStyle name="Comma 12 2 3 3" xfId="3865" xr:uid="{00000000-0005-0000-0000-00001E0F0000}"/>
    <cellStyle name="Comma 12 2 3 3 2" xfId="3866" xr:uid="{00000000-0005-0000-0000-00001F0F0000}"/>
    <cellStyle name="Comma 12 2 3 3 2 2" xfId="3867" xr:uid="{00000000-0005-0000-0000-0000200F0000}"/>
    <cellStyle name="Comma 12 2 3 3 2 2 2" xfId="3868" xr:uid="{00000000-0005-0000-0000-0000210F0000}"/>
    <cellStyle name="Comma 12 2 3 3 2 2 2 2" xfId="3869" xr:uid="{00000000-0005-0000-0000-0000220F0000}"/>
    <cellStyle name="Comma 12 2 3 3 2 2 2 2 2" xfId="3870" xr:uid="{00000000-0005-0000-0000-0000230F0000}"/>
    <cellStyle name="Comma 12 2 3 3 2 2 2 3" xfId="3871" xr:uid="{00000000-0005-0000-0000-0000240F0000}"/>
    <cellStyle name="Comma 12 2 3 3 2 2 2 4" xfId="3872" xr:uid="{00000000-0005-0000-0000-0000250F0000}"/>
    <cellStyle name="Comma 12 2 3 3 2 2 3" xfId="3873" xr:uid="{00000000-0005-0000-0000-0000260F0000}"/>
    <cellStyle name="Comma 12 2 3 3 2 2 3 2" xfId="3874" xr:uid="{00000000-0005-0000-0000-0000270F0000}"/>
    <cellStyle name="Comma 12 2 3 3 2 2 3 2 2" xfId="3875" xr:uid="{00000000-0005-0000-0000-0000280F0000}"/>
    <cellStyle name="Comma 12 2 3 3 2 2 3 3" xfId="3876" xr:uid="{00000000-0005-0000-0000-0000290F0000}"/>
    <cellStyle name="Comma 12 2 3 3 2 2 3 4" xfId="3877" xr:uid="{00000000-0005-0000-0000-00002A0F0000}"/>
    <cellStyle name="Comma 12 2 3 3 2 2 4" xfId="3878" xr:uid="{00000000-0005-0000-0000-00002B0F0000}"/>
    <cellStyle name="Comma 12 2 3 3 2 2 4 2" xfId="3879" xr:uid="{00000000-0005-0000-0000-00002C0F0000}"/>
    <cellStyle name="Comma 12 2 3 3 2 2 4 3" xfId="3880" xr:uid="{00000000-0005-0000-0000-00002D0F0000}"/>
    <cellStyle name="Comma 12 2 3 3 2 2 5" xfId="3881" xr:uid="{00000000-0005-0000-0000-00002E0F0000}"/>
    <cellStyle name="Comma 12 2 3 3 2 2 6" xfId="3882" xr:uid="{00000000-0005-0000-0000-00002F0F0000}"/>
    <cellStyle name="Comma 12 2 3 3 2 2 7" xfId="3883" xr:uid="{00000000-0005-0000-0000-0000300F0000}"/>
    <cellStyle name="Comma 12 2 3 3 2 3" xfId="3884" xr:uid="{00000000-0005-0000-0000-0000310F0000}"/>
    <cellStyle name="Comma 12 2 3 3 2 3 2" xfId="3885" xr:uid="{00000000-0005-0000-0000-0000320F0000}"/>
    <cellStyle name="Comma 12 2 3 3 2 3 2 2" xfId="3886" xr:uid="{00000000-0005-0000-0000-0000330F0000}"/>
    <cellStyle name="Comma 12 2 3 3 2 3 3" xfId="3887" xr:uid="{00000000-0005-0000-0000-0000340F0000}"/>
    <cellStyle name="Comma 12 2 3 3 2 3 4" xfId="3888" xr:uid="{00000000-0005-0000-0000-0000350F0000}"/>
    <cellStyle name="Comma 12 2 3 3 2 4" xfId="3889" xr:uid="{00000000-0005-0000-0000-0000360F0000}"/>
    <cellStyle name="Comma 12 2 3 3 2 4 2" xfId="3890" xr:uid="{00000000-0005-0000-0000-0000370F0000}"/>
    <cellStyle name="Comma 12 2 3 3 2 4 2 2" xfId="3891" xr:uid="{00000000-0005-0000-0000-0000380F0000}"/>
    <cellStyle name="Comma 12 2 3 3 2 4 3" xfId="3892" xr:uid="{00000000-0005-0000-0000-0000390F0000}"/>
    <cellStyle name="Comma 12 2 3 3 2 4 4" xfId="3893" xr:uid="{00000000-0005-0000-0000-00003A0F0000}"/>
    <cellStyle name="Comma 12 2 3 3 2 5" xfId="3894" xr:uid="{00000000-0005-0000-0000-00003B0F0000}"/>
    <cellStyle name="Comma 12 2 3 3 2 5 2" xfId="3895" xr:uid="{00000000-0005-0000-0000-00003C0F0000}"/>
    <cellStyle name="Comma 12 2 3 3 2 5 3" xfId="3896" xr:uid="{00000000-0005-0000-0000-00003D0F0000}"/>
    <cellStyle name="Comma 12 2 3 3 2 6" xfId="3897" xr:uid="{00000000-0005-0000-0000-00003E0F0000}"/>
    <cellStyle name="Comma 12 2 3 3 2 7" xfId="3898" xr:uid="{00000000-0005-0000-0000-00003F0F0000}"/>
    <cellStyle name="Comma 12 2 3 3 2 8" xfId="3899" xr:uid="{00000000-0005-0000-0000-0000400F0000}"/>
    <cellStyle name="Comma 12 2 3 3 3" xfId="3900" xr:uid="{00000000-0005-0000-0000-0000410F0000}"/>
    <cellStyle name="Comma 12 2 3 3 3 2" xfId="3901" xr:uid="{00000000-0005-0000-0000-0000420F0000}"/>
    <cellStyle name="Comma 12 2 3 3 3 2 2" xfId="3902" xr:uid="{00000000-0005-0000-0000-0000430F0000}"/>
    <cellStyle name="Comma 12 2 3 3 3 2 2 2" xfId="3903" xr:uid="{00000000-0005-0000-0000-0000440F0000}"/>
    <cellStyle name="Comma 12 2 3 3 3 2 3" xfId="3904" xr:uid="{00000000-0005-0000-0000-0000450F0000}"/>
    <cellStyle name="Comma 12 2 3 3 3 2 4" xfId="3905" xr:uid="{00000000-0005-0000-0000-0000460F0000}"/>
    <cellStyle name="Comma 12 2 3 3 3 3" xfId="3906" xr:uid="{00000000-0005-0000-0000-0000470F0000}"/>
    <cellStyle name="Comma 12 2 3 3 3 3 2" xfId="3907" xr:uid="{00000000-0005-0000-0000-0000480F0000}"/>
    <cellStyle name="Comma 12 2 3 3 3 3 2 2" xfId="3908" xr:uid="{00000000-0005-0000-0000-0000490F0000}"/>
    <cellStyle name="Comma 12 2 3 3 3 3 3" xfId="3909" xr:uid="{00000000-0005-0000-0000-00004A0F0000}"/>
    <cellStyle name="Comma 12 2 3 3 3 3 4" xfId="3910" xr:uid="{00000000-0005-0000-0000-00004B0F0000}"/>
    <cellStyle name="Comma 12 2 3 3 3 4" xfId="3911" xr:uid="{00000000-0005-0000-0000-00004C0F0000}"/>
    <cellStyle name="Comma 12 2 3 3 3 4 2" xfId="3912" xr:uid="{00000000-0005-0000-0000-00004D0F0000}"/>
    <cellStyle name="Comma 12 2 3 3 3 4 3" xfId="3913" xr:uid="{00000000-0005-0000-0000-00004E0F0000}"/>
    <cellStyle name="Comma 12 2 3 3 3 5" xfId="3914" xr:uid="{00000000-0005-0000-0000-00004F0F0000}"/>
    <cellStyle name="Comma 12 2 3 3 3 6" xfId="3915" xr:uid="{00000000-0005-0000-0000-0000500F0000}"/>
    <cellStyle name="Comma 12 2 3 3 3 7" xfId="3916" xr:uid="{00000000-0005-0000-0000-0000510F0000}"/>
    <cellStyle name="Comma 12 2 3 3 4" xfId="3917" xr:uid="{00000000-0005-0000-0000-0000520F0000}"/>
    <cellStyle name="Comma 12 2 3 3 4 2" xfId="3918" xr:uid="{00000000-0005-0000-0000-0000530F0000}"/>
    <cellStyle name="Comma 12 2 3 3 4 2 2" xfId="3919" xr:uid="{00000000-0005-0000-0000-0000540F0000}"/>
    <cellStyle name="Comma 12 2 3 3 4 3" xfId="3920" xr:uid="{00000000-0005-0000-0000-0000550F0000}"/>
    <cellStyle name="Comma 12 2 3 3 4 4" xfId="3921" xr:uid="{00000000-0005-0000-0000-0000560F0000}"/>
    <cellStyle name="Comma 12 2 3 3 5" xfId="3922" xr:uid="{00000000-0005-0000-0000-0000570F0000}"/>
    <cellStyle name="Comma 12 2 3 3 5 2" xfId="3923" xr:uid="{00000000-0005-0000-0000-0000580F0000}"/>
    <cellStyle name="Comma 12 2 3 3 5 2 2" xfId="3924" xr:uid="{00000000-0005-0000-0000-0000590F0000}"/>
    <cellStyle name="Comma 12 2 3 3 5 3" xfId="3925" xr:uid="{00000000-0005-0000-0000-00005A0F0000}"/>
    <cellStyle name="Comma 12 2 3 3 5 4" xfId="3926" xr:uid="{00000000-0005-0000-0000-00005B0F0000}"/>
    <cellStyle name="Comma 12 2 3 3 6" xfId="3927" xr:uid="{00000000-0005-0000-0000-00005C0F0000}"/>
    <cellStyle name="Comma 12 2 3 3 6 2" xfId="3928" xr:uid="{00000000-0005-0000-0000-00005D0F0000}"/>
    <cellStyle name="Comma 12 2 3 3 6 3" xfId="3929" xr:uid="{00000000-0005-0000-0000-00005E0F0000}"/>
    <cellStyle name="Comma 12 2 3 3 7" xfId="3930" xr:uid="{00000000-0005-0000-0000-00005F0F0000}"/>
    <cellStyle name="Comma 12 2 3 3 8" xfId="3931" xr:uid="{00000000-0005-0000-0000-0000600F0000}"/>
    <cellStyle name="Comma 12 2 3 3 9" xfId="3932" xr:uid="{00000000-0005-0000-0000-0000610F0000}"/>
    <cellStyle name="Comma 12 2 3 4" xfId="3933" xr:uid="{00000000-0005-0000-0000-0000620F0000}"/>
    <cellStyle name="Comma 12 2 3 4 2" xfId="3934" xr:uid="{00000000-0005-0000-0000-0000630F0000}"/>
    <cellStyle name="Comma 12 2 3 4 2 2" xfId="3935" xr:uid="{00000000-0005-0000-0000-0000640F0000}"/>
    <cellStyle name="Comma 12 2 3 4 2 2 2" xfId="3936" xr:uid="{00000000-0005-0000-0000-0000650F0000}"/>
    <cellStyle name="Comma 12 2 3 4 2 2 2 2" xfId="3937" xr:uid="{00000000-0005-0000-0000-0000660F0000}"/>
    <cellStyle name="Comma 12 2 3 4 2 2 3" xfId="3938" xr:uid="{00000000-0005-0000-0000-0000670F0000}"/>
    <cellStyle name="Comma 12 2 3 4 2 2 4" xfId="3939" xr:uid="{00000000-0005-0000-0000-0000680F0000}"/>
    <cellStyle name="Comma 12 2 3 4 2 3" xfId="3940" xr:uid="{00000000-0005-0000-0000-0000690F0000}"/>
    <cellStyle name="Comma 12 2 3 4 2 3 2" xfId="3941" xr:uid="{00000000-0005-0000-0000-00006A0F0000}"/>
    <cellStyle name="Comma 12 2 3 4 2 3 2 2" xfId="3942" xr:uid="{00000000-0005-0000-0000-00006B0F0000}"/>
    <cellStyle name="Comma 12 2 3 4 2 3 3" xfId="3943" xr:uid="{00000000-0005-0000-0000-00006C0F0000}"/>
    <cellStyle name="Comma 12 2 3 4 2 3 4" xfId="3944" xr:uid="{00000000-0005-0000-0000-00006D0F0000}"/>
    <cellStyle name="Comma 12 2 3 4 2 4" xfId="3945" xr:uid="{00000000-0005-0000-0000-00006E0F0000}"/>
    <cellStyle name="Comma 12 2 3 4 2 4 2" xfId="3946" xr:uid="{00000000-0005-0000-0000-00006F0F0000}"/>
    <cellStyle name="Comma 12 2 3 4 2 4 3" xfId="3947" xr:uid="{00000000-0005-0000-0000-0000700F0000}"/>
    <cellStyle name="Comma 12 2 3 4 2 5" xfId="3948" xr:uid="{00000000-0005-0000-0000-0000710F0000}"/>
    <cellStyle name="Comma 12 2 3 4 2 6" xfId="3949" xr:uid="{00000000-0005-0000-0000-0000720F0000}"/>
    <cellStyle name="Comma 12 2 3 4 2 7" xfId="3950" xr:uid="{00000000-0005-0000-0000-0000730F0000}"/>
    <cellStyle name="Comma 12 2 3 4 3" xfId="3951" xr:uid="{00000000-0005-0000-0000-0000740F0000}"/>
    <cellStyle name="Comma 12 2 3 4 3 2" xfId="3952" xr:uid="{00000000-0005-0000-0000-0000750F0000}"/>
    <cellStyle name="Comma 12 2 3 4 3 2 2" xfId="3953" xr:uid="{00000000-0005-0000-0000-0000760F0000}"/>
    <cellStyle name="Comma 12 2 3 4 3 3" xfId="3954" xr:uid="{00000000-0005-0000-0000-0000770F0000}"/>
    <cellStyle name="Comma 12 2 3 4 3 4" xfId="3955" xr:uid="{00000000-0005-0000-0000-0000780F0000}"/>
    <cellStyle name="Comma 12 2 3 4 4" xfId="3956" xr:uid="{00000000-0005-0000-0000-0000790F0000}"/>
    <cellStyle name="Comma 12 2 3 4 4 2" xfId="3957" xr:uid="{00000000-0005-0000-0000-00007A0F0000}"/>
    <cellStyle name="Comma 12 2 3 4 4 2 2" xfId="3958" xr:uid="{00000000-0005-0000-0000-00007B0F0000}"/>
    <cellStyle name="Comma 12 2 3 4 4 3" xfId="3959" xr:uid="{00000000-0005-0000-0000-00007C0F0000}"/>
    <cellStyle name="Comma 12 2 3 4 4 4" xfId="3960" xr:uid="{00000000-0005-0000-0000-00007D0F0000}"/>
    <cellStyle name="Comma 12 2 3 4 5" xfId="3961" xr:uid="{00000000-0005-0000-0000-00007E0F0000}"/>
    <cellStyle name="Comma 12 2 3 4 5 2" xfId="3962" xr:uid="{00000000-0005-0000-0000-00007F0F0000}"/>
    <cellStyle name="Comma 12 2 3 4 5 3" xfId="3963" xr:uid="{00000000-0005-0000-0000-0000800F0000}"/>
    <cellStyle name="Comma 12 2 3 4 6" xfId="3964" xr:uid="{00000000-0005-0000-0000-0000810F0000}"/>
    <cellStyle name="Comma 12 2 3 4 7" xfId="3965" xr:uid="{00000000-0005-0000-0000-0000820F0000}"/>
    <cellStyle name="Comma 12 2 3 4 8" xfId="3966" xr:uid="{00000000-0005-0000-0000-0000830F0000}"/>
    <cellStyle name="Comma 12 2 3 5" xfId="3967" xr:uid="{00000000-0005-0000-0000-0000840F0000}"/>
    <cellStyle name="Comma 12 2 3 5 2" xfId="3968" xr:uid="{00000000-0005-0000-0000-0000850F0000}"/>
    <cellStyle name="Comma 12 2 3 5 2 2" xfId="3969" xr:uid="{00000000-0005-0000-0000-0000860F0000}"/>
    <cellStyle name="Comma 12 2 3 5 2 2 2" xfId="3970" xr:uid="{00000000-0005-0000-0000-0000870F0000}"/>
    <cellStyle name="Comma 12 2 3 5 2 3" xfId="3971" xr:uid="{00000000-0005-0000-0000-0000880F0000}"/>
    <cellStyle name="Comma 12 2 3 5 2 4" xfId="3972" xr:uid="{00000000-0005-0000-0000-0000890F0000}"/>
    <cellStyle name="Comma 12 2 3 5 3" xfId="3973" xr:uid="{00000000-0005-0000-0000-00008A0F0000}"/>
    <cellStyle name="Comma 12 2 3 5 3 2" xfId="3974" xr:uid="{00000000-0005-0000-0000-00008B0F0000}"/>
    <cellStyle name="Comma 12 2 3 5 3 2 2" xfId="3975" xr:uid="{00000000-0005-0000-0000-00008C0F0000}"/>
    <cellStyle name="Comma 12 2 3 5 3 3" xfId="3976" xr:uid="{00000000-0005-0000-0000-00008D0F0000}"/>
    <cellStyle name="Comma 12 2 3 5 3 4" xfId="3977" xr:uid="{00000000-0005-0000-0000-00008E0F0000}"/>
    <cellStyle name="Comma 12 2 3 5 4" xfId="3978" xr:uid="{00000000-0005-0000-0000-00008F0F0000}"/>
    <cellStyle name="Comma 12 2 3 5 4 2" xfId="3979" xr:uid="{00000000-0005-0000-0000-0000900F0000}"/>
    <cellStyle name="Comma 12 2 3 5 4 3" xfId="3980" xr:uid="{00000000-0005-0000-0000-0000910F0000}"/>
    <cellStyle name="Comma 12 2 3 5 5" xfId="3981" xr:uid="{00000000-0005-0000-0000-0000920F0000}"/>
    <cellStyle name="Comma 12 2 3 5 6" xfId="3982" xr:uid="{00000000-0005-0000-0000-0000930F0000}"/>
    <cellStyle name="Comma 12 2 3 5 7" xfId="3983" xr:uid="{00000000-0005-0000-0000-0000940F0000}"/>
    <cellStyle name="Comma 12 2 3 6" xfId="3984" xr:uid="{00000000-0005-0000-0000-0000950F0000}"/>
    <cellStyle name="Comma 12 2 3 6 2" xfId="3985" xr:uid="{00000000-0005-0000-0000-0000960F0000}"/>
    <cellStyle name="Comma 12 2 3 6 2 2" xfId="3986" xr:uid="{00000000-0005-0000-0000-0000970F0000}"/>
    <cellStyle name="Comma 12 2 3 6 3" xfId="3987" xr:uid="{00000000-0005-0000-0000-0000980F0000}"/>
    <cellStyle name="Comma 12 2 3 6 4" xfId="3988" xr:uid="{00000000-0005-0000-0000-0000990F0000}"/>
    <cellStyle name="Comma 12 2 3 7" xfId="3989" xr:uid="{00000000-0005-0000-0000-00009A0F0000}"/>
    <cellStyle name="Comma 12 2 3 7 2" xfId="3990" xr:uid="{00000000-0005-0000-0000-00009B0F0000}"/>
    <cellStyle name="Comma 12 2 3 7 2 2" xfId="3991" xr:uid="{00000000-0005-0000-0000-00009C0F0000}"/>
    <cellStyle name="Comma 12 2 3 7 3" xfId="3992" xr:uid="{00000000-0005-0000-0000-00009D0F0000}"/>
    <cellStyle name="Comma 12 2 3 7 4" xfId="3993" xr:uid="{00000000-0005-0000-0000-00009E0F0000}"/>
    <cellStyle name="Comma 12 2 3 8" xfId="3994" xr:uid="{00000000-0005-0000-0000-00009F0F0000}"/>
    <cellStyle name="Comma 12 2 3 8 2" xfId="3995" xr:uid="{00000000-0005-0000-0000-0000A00F0000}"/>
    <cellStyle name="Comma 12 2 3 8 3" xfId="3996" xr:uid="{00000000-0005-0000-0000-0000A10F0000}"/>
    <cellStyle name="Comma 12 2 3 9" xfId="3997" xr:uid="{00000000-0005-0000-0000-0000A20F0000}"/>
    <cellStyle name="Comma 12 2 4" xfId="3998" xr:uid="{00000000-0005-0000-0000-0000A30F0000}"/>
    <cellStyle name="Comma 12 2 5" xfId="3999" xr:uid="{00000000-0005-0000-0000-0000A40F0000}"/>
    <cellStyle name="Comma 12 2 5 2" xfId="4000" xr:uid="{00000000-0005-0000-0000-0000A50F0000}"/>
    <cellStyle name="Comma 12 2 5 3" xfId="4001" xr:uid="{00000000-0005-0000-0000-0000A60F0000}"/>
    <cellStyle name="Comma 12 2 5 4" xfId="4002" xr:uid="{00000000-0005-0000-0000-0000A70F0000}"/>
    <cellStyle name="Comma 12 2 5 4 2" xfId="4003" xr:uid="{00000000-0005-0000-0000-0000A80F0000}"/>
    <cellStyle name="Comma 12 2 5 4 3" xfId="4004" xr:uid="{00000000-0005-0000-0000-0000A90F0000}"/>
    <cellStyle name="Comma 12 2 5 5" xfId="4005" xr:uid="{00000000-0005-0000-0000-0000AA0F0000}"/>
    <cellStyle name="Comma 12 2 6" xfId="4006" xr:uid="{00000000-0005-0000-0000-0000AB0F0000}"/>
    <cellStyle name="Comma 12 2 6 2" xfId="4007" xr:uid="{00000000-0005-0000-0000-0000AC0F0000}"/>
    <cellStyle name="Comma 12 2 6 3" xfId="4008" xr:uid="{00000000-0005-0000-0000-0000AD0F0000}"/>
    <cellStyle name="Comma 12 2 7" xfId="4009" xr:uid="{00000000-0005-0000-0000-0000AE0F0000}"/>
    <cellStyle name="Comma 12 3" xfId="4010" xr:uid="{00000000-0005-0000-0000-0000AF0F0000}"/>
    <cellStyle name="Comma 12 4" xfId="4011" xr:uid="{00000000-0005-0000-0000-0000B00F0000}"/>
    <cellStyle name="Comma 12 4 2" xfId="4012" xr:uid="{00000000-0005-0000-0000-0000B10F0000}"/>
    <cellStyle name="Comma 12 4 2 10" xfId="4013" xr:uid="{00000000-0005-0000-0000-0000B20F0000}"/>
    <cellStyle name="Comma 12 4 2 11" xfId="4014" xr:uid="{00000000-0005-0000-0000-0000B30F0000}"/>
    <cellStyle name="Comma 12 4 2 2" xfId="4015" xr:uid="{00000000-0005-0000-0000-0000B40F0000}"/>
    <cellStyle name="Comma 12 4 2 3" xfId="4016" xr:uid="{00000000-0005-0000-0000-0000B50F0000}"/>
    <cellStyle name="Comma 12 4 2 3 2" xfId="4017" xr:uid="{00000000-0005-0000-0000-0000B60F0000}"/>
    <cellStyle name="Comma 12 4 2 3 2 2" xfId="4018" xr:uid="{00000000-0005-0000-0000-0000B70F0000}"/>
    <cellStyle name="Comma 12 4 2 3 2 2 2" xfId="4019" xr:uid="{00000000-0005-0000-0000-0000B80F0000}"/>
    <cellStyle name="Comma 12 4 2 3 2 2 2 2" xfId="4020" xr:uid="{00000000-0005-0000-0000-0000B90F0000}"/>
    <cellStyle name="Comma 12 4 2 3 2 2 2 2 2" xfId="4021" xr:uid="{00000000-0005-0000-0000-0000BA0F0000}"/>
    <cellStyle name="Comma 12 4 2 3 2 2 2 3" xfId="4022" xr:uid="{00000000-0005-0000-0000-0000BB0F0000}"/>
    <cellStyle name="Comma 12 4 2 3 2 2 2 4" xfId="4023" xr:uid="{00000000-0005-0000-0000-0000BC0F0000}"/>
    <cellStyle name="Comma 12 4 2 3 2 2 3" xfId="4024" xr:uid="{00000000-0005-0000-0000-0000BD0F0000}"/>
    <cellStyle name="Comma 12 4 2 3 2 2 3 2" xfId="4025" xr:uid="{00000000-0005-0000-0000-0000BE0F0000}"/>
    <cellStyle name="Comma 12 4 2 3 2 2 3 2 2" xfId="4026" xr:uid="{00000000-0005-0000-0000-0000BF0F0000}"/>
    <cellStyle name="Comma 12 4 2 3 2 2 3 3" xfId="4027" xr:uid="{00000000-0005-0000-0000-0000C00F0000}"/>
    <cellStyle name="Comma 12 4 2 3 2 2 3 4" xfId="4028" xr:uid="{00000000-0005-0000-0000-0000C10F0000}"/>
    <cellStyle name="Comma 12 4 2 3 2 2 4" xfId="4029" xr:uid="{00000000-0005-0000-0000-0000C20F0000}"/>
    <cellStyle name="Comma 12 4 2 3 2 2 4 2" xfId="4030" xr:uid="{00000000-0005-0000-0000-0000C30F0000}"/>
    <cellStyle name="Comma 12 4 2 3 2 2 4 3" xfId="4031" xr:uid="{00000000-0005-0000-0000-0000C40F0000}"/>
    <cellStyle name="Comma 12 4 2 3 2 2 5" xfId="4032" xr:uid="{00000000-0005-0000-0000-0000C50F0000}"/>
    <cellStyle name="Comma 12 4 2 3 2 2 6" xfId="4033" xr:uid="{00000000-0005-0000-0000-0000C60F0000}"/>
    <cellStyle name="Comma 12 4 2 3 2 2 7" xfId="4034" xr:uid="{00000000-0005-0000-0000-0000C70F0000}"/>
    <cellStyle name="Comma 12 4 2 3 2 3" xfId="4035" xr:uid="{00000000-0005-0000-0000-0000C80F0000}"/>
    <cellStyle name="Comma 12 4 2 3 2 3 2" xfId="4036" xr:uid="{00000000-0005-0000-0000-0000C90F0000}"/>
    <cellStyle name="Comma 12 4 2 3 2 3 2 2" xfId="4037" xr:uid="{00000000-0005-0000-0000-0000CA0F0000}"/>
    <cellStyle name="Comma 12 4 2 3 2 3 3" xfId="4038" xr:uid="{00000000-0005-0000-0000-0000CB0F0000}"/>
    <cellStyle name="Comma 12 4 2 3 2 3 4" xfId="4039" xr:uid="{00000000-0005-0000-0000-0000CC0F0000}"/>
    <cellStyle name="Comma 12 4 2 3 2 4" xfId="4040" xr:uid="{00000000-0005-0000-0000-0000CD0F0000}"/>
    <cellStyle name="Comma 12 4 2 3 2 4 2" xfId="4041" xr:uid="{00000000-0005-0000-0000-0000CE0F0000}"/>
    <cellStyle name="Comma 12 4 2 3 2 4 2 2" xfId="4042" xr:uid="{00000000-0005-0000-0000-0000CF0F0000}"/>
    <cellStyle name="Comma 12 4 2 3 2 4 3" xfId="4043" xr:uid="{00000000-0005-0000-0000-0000D00F0000}"/>
    <cellStyle name="Comma 12 4 2 3 2 4 4" xfId="4044" xr:uid="{00000000-0005-0000-0000-0000D10F0000}"/>
    <cellStyle name="Comma 12 4 2 3 2 5" xfId="4045" xr:uid="{00000000-0005-0000-0000-0000D20F0000}"/>
    <cellStyle name="Comma 12 4 2 3 2 5 2" xfId="4046" xr:uid="{00000000-0005-0000-0000-0000D30F0000}"/>
    <cellStyle name="Comma 12 4 2 3 2 5 3" xfId="4047" xr:uid="{00000000-0005-0000-0000-0000D40F0000}"/>
    <cellStyle name="Comma 12 4 2 3 2 6" xfId="4048" xr:uid="{00000000-0005-0000-0000-0000D50F0000}"/>
    <cellStyle name="Comma 12 4 2 3 2 7" xfId="4049" xr:uid="{00000000-0005-0000-0000-0000D60F0000}"/>
    <cellStyle name="Comma 12 4 2 3 2 8" xfId="4050" xr:uid="{00000000-0005-0000-0000-0000D70F0000}"/>
    <cellStyle name="Comma 12 4 2 3 3" xfId="4051" xr:uid="{00000000-0005-0000-0000-0000D80F0000}"/>
    <cellStyle name="Comma 12 4 2 3 3 2" xfId="4052" xr:uid="{00000000-0005-0000-0000-0000D90F0000}"/>
    <cellStyle name="Comma 12 4 2 3 3 2 2" xfId="4053" xr:uid="{00000000-0005-0000-0000-0000DA0F0000}"/>
    <cellStyle name="Comma 12 4 2 3 3 2 2 2" xfId="4054" xr:uid="{00000000-0005-0000-0000-0000DB0F0000}"/>
    <cellStyle name="Comma 12 4 2 3 3 2 3" xfId="4055" xr:uid="{00000000-0005-0000-0000-0000DC0F0000}"/>
    <cellStyle name="Comma 12 4 2 3 3 2 4" xfId="4056" xr:uid="{00000000-0005-0000-0000-0000DD0F0000}"/>
    <cellStyle name="Comma 12 4 2 3 3 3" xfId="4057" xr:uid="{00000000-0005-0000-0000-0000DE0F0000}"/>
    <cellStyle name="Comma 12 4 2 3 3 3 2" xfId="4058" xr:uid="{00000000-0005-0000-0000-0000DF0F0000}"/>
    <cellStyle name="Comma 12 4 2 3 3 3 2 2" xfId="4059" xr:uid="{00000000-0005-0000-0000-0000E00F0000}"/>
    <cellStyle name="Comma 12 4 2 3 3 3 3" xfId="4060" xr:uid="{00000000-0005-0000-0000-0000E10F0000}"/>
    <cellStyle name="Comma 12 4 2 3 3 3 4" xfId="4061" xr:uid="{00000000-0005-0000-0000-0000E20F0000}"/>
    <cellStyle name="Comma 12 4 2 3 3 4" xfId="4062" xr:uid="{00000000-0005-0000-0000-0000E30F0000}"/>
    <cellStyle name="Comma 12 4 2 3 3 4 2" xfId="4063" xr:uid="{00000000-0005-0000-0000-0000E40F0000}"/>
    <cellStyle name="Comma 12 4 2 3 3 4 3" xfId="4064" xr:uid="{00000000-0005-0000-0000-0000E50F0000}"/>
    <cellStyle name="Comma 12 4 2 3 3 5" xfId="4065" xr:uid="{00000000-0005-0000-0000-0000E60F0000}"/>
    <cellStyle name="Comma 12 4 2 3 3 6" xfId="4066" xr:uid="{00000000-0005-0000-0000-0000E70F0000}"/>
    <cellStyle name="Comma 12 4 2 3 3 7" xfId="4067" xr:uid="{00000000-0005-0000-0000-0000E80F0000}"/>
    <cellStyle name="Comma 12 4 2 3 4" xfId="4068" xr:uid="{00000000-0005-0000-0000-0000E90F0000}"/>
    <cellStyle name="Comma 12 4 2 3 4 2" xfId="4069" xr:uid="{00000000-0005-0000-0000-0000EA0F0000}"/>
    <cellStyle name="Comma 12 4 2 3 4 2 2" xfId="4070" xr:uid="{00000000-0005-0000-0000-0000EB0F0000}"/>
    <cellStyle name="Comma 12 4 2 3 4 3" xfId="4071" xr:uid="{00000000-0005-0000-0000-0000EC0F0000}"/>
    <cellStyle name="Comma 12 4 2 3 4 4" xfId="4072" xr:uid="{00000000-0005-0000-0000-0000ED0F0000}"/>
    <cellStyle name="Comma 12 4 2 3 5" xfId="4073" xr:uid="{00000000-0005-0000-0000-0000EE0F0000}"/>
    <cellStyle name="Comma 12 4 2 3 5 2" xfId="4074" xr:uid="{00000000-0005-0000-0000-0000EF0F0000}"/>
    <cellStyle name="Comma 12 4 2 3 5 2 2" xfId="4075" xr:uid="{00000000-0005-0000-0000-0000F00F0000}"/>
    <cellStyle name="Comma 12 4 2 3 5 3" xfId="4076" xr:uid="{00000000-0005-0000-0000-0000F10F0000}"/>
    <cellStyle name="Comma 12 4 2 3 5 4" xfId="4077" xr:uid="{00000000-0005-0000-0000-0000F20F0000}"/>
    <cellStyle name="Comma 12 4 2 3 6" xfId="4078" xr:uid="{00000000-0005-0000-0000-0000F30F0000}"/>
    <cellStyle name="Comma 12 4 2 3 6 2" xfId="4079" xr:uid="{00000000-0005-0000-0000-0000F40F0000}"/>
    <cellStyle name="Comma 12 4 2 3 6 3" xfId="4080" xr:uid="{00000000-0005-0000-0000-0000F50F0000}"/>
    <cellStyle name="Comma 12 4 2 3 7" xfId="4081" xr:uid="{00000000-0005-0000-0000-0000F60F0000}"/>
    <cellStyle name="Comma 12 4 2 3 8" xfId="4082" xr:uid="{00000000-0005-0000-0000-0000F70F0000}"/>
    <cellStyle name="Comma 12 4 2 3 9" xfId="4083" xr:uid="{00000000-0005-0000-0000-0000F80F0000}"/>
    <cellStyle name="Comma 12 4 2 4" xfId="4084" xr:uid="{00000000-0005-0000-0000-0000F90F0000}"/>
    <cellStyle name="Comma 12 4 2 4 2" xfId="4085" xr:uid="{00000000-0005-0000-0000-0000FA0F0000}"/>
    <cellStyle name="Comma 12 4 2 4 2 2" xfId="4086" xr:uid="{00000000-0005-0000-0000-0000FB0F0000}"/>
    <cellStyle name="Comma 12 4 2 4 2 2 2" xfId="4087" xr:uid="{00000000-0005-0000-0000-0000FC0F0000}"/>
    <cellStyle name="Comma 12 4 2 4 2 2 2 2" xfId="4088" xr:uid="{00000000-0005-0000-0000-0000FD0F0000}"/>
    <cellStyle name="Comma 12 4 2 4 2 2 3" xfId="4089" xr:uid="{00000000-0005-0000-0000-0000FE0F0000}"/>
    <cellStyle name="Comma 12 4 2 4 2 2 4" xfId="4090" xr:uid="{00000000-0005-0000-0000-0000FF0F0000}"/>
    <cellStyle name="Comma 12 4 2 4 2 3" xfId="4091" xr:uid="{00000000-0005-0000-0000-000000100000}"/>
    <cellStyle name="Comma 12 4 2 4 2 3 2" xfId="4092" xr:uid="{00000000-0005-0000-0000-000001100000}"/>
    <cellStyle name="Comma 12 4 2 4 2 3 2 2" xfId="4093" xr:uid="{00000000-0005-0000-0000-000002100000}"/>
    <cellStyle name="Comma 12 4 2 4 2 3 3" xfId="4094" xr:uid="{00000000-0005-0000-0000-000003100000}"/>
    <cellStyle name="Comma 12 4 2 4 2 3 4" xfId="4095" xr:uid="{00000000-0005-0000-0000-000004100000}"/>
    <cellStyle name="Comma 12 4 2 4 2 4" xfId="4096" xr:uid="{00000000-0005-0000-0000-000005100000}"/>
    <cellStyle name="Comma 12 4 2 4 2 4 2" xfId="4097" xr:uid="{00000000-0005-0000-0000-000006100000}"/>
    <cellStyle name="Comma 12 4 2 4 2 4 3" xfId="4098" xr:uid="{00000000-0005-0000-0000-000007100000}"/>
    <cellStyle name="Comma 12 4 2 4 2 5" xfId="4099" xr:uid="{00000000-0005-0000-0000-000008100000}"/>
    <cellStyle name="Comma 12 4 2 4 2 6" xfId="4100" xr:uid="{00000000-0005-0000-0000-000009100000}"/>
    <cellStyle name="Comma 12 4 2 4 2 7" xfId="4101" xr:uid="{00000000-0005-0000-0000-00000A100000}"/>
    <cellStyle name="Comma 12 4 2 4 3" xfId="4102" xr:uid="{00000000-0005-0000-0000-00000B100000}"/>
    <cellStyle name="Comma 12 4 2 4 3 2" xfId="4103" xr:uid="{00000000-0005-0000-0000-00000C100000}"/>
    <cellStyle name="Comma 12 4 2 4 3 2 2" xfId="4104" xr:uid="{00000000-0005-0000-0000-00000D100000}"/>
    <cellStyle name="Comma 12 4 2 4 3 3" xfId="4105" xr:uid="{00000000-0005-0000-0000-00000E100000}"/>
    <cellStyle name="Comma 12 4 2 4 3 4" xfId="4106" xr:uid="{00000000-0005-0000-0000-00000F100000}"/>
    <cellStyle name="Comma 12 4 2 4 4" xfId="4107" xr:uid="{00000000-0005-0000-0000-000010100000}"/>
    <cellStyle name="Comma 12 4 2 4 4 2" xfId="4108" xr:uid="{00000000-0005-0000-0000-000011100000}"/>
    <cellStyle name="Comma 12 4 2 4 4 2 2" xfId="4109" xr:uid="{00000000-0005-0000-0000-000012100000}"/>
    <cellStyle name="Comma 12 4 2 4 4 3" xfId="4110" xr:uid="{00000000-0005-0000-0000-000013100000}"/>
    <cellStyle name="Comma 12 4 2 4 4 4" xfId="4111" xr:uid="{00000000-0005-0000-0000-000014100000}"/>
    <cellStyle name="Comma 12 4 2 4 5" xfId="4112" xr:uid="{00000000-0005-0000-0000-000015100000}"/>
    <cellStyle name="Comma 12 4 2 4 5 2" xfId="4113" xr:uid="{00000000-0005-0000-0000-000016100000}"/>
    <cellStyle name="Comma 12 4 2 4 5 3" xfId="4114" xr:uid="{00000000-0005-0000-0000-000017100000}"/>
    <cellStyle name="Comma 12 4 2 4 6" xfId="4115" xr:uid="{00000000-0005-0000-0000-000018100000}"/>
    <cellStyle name="Comma 12 4 2 4 7" xfId="4116" xr:uid="{00000000-0005-0000-0000-000019100000}"/>
    <cellStyle name="Comma 12 4 2 4 8" xfId="4117" xr:uid="{00000000-0005-0000-0000-00001A100000}"/>
    <cellStyle name="Comma 12 4 2 5" xfId="4118" xr:uid="{00000000-0005-0000-0000-00001B100000}"/>
    <cellStyle name="Comma 12 4 2 5 2" xfId="4119" xr:uid="{00000000-0005-0000-0000-00001C100000}"/>
    <cellStyle name="Comma 12 4 2 5 2 2" xfId="4120" xr:uid="{00000000-0005-0000-0000-00001D100000}"/>
    <cellStyle name="Comma 12 4 2 5 2 2 2" xfId="4121" xr:uid="{00000000-0005-0000-0000-00001E100000}"/>
    <cellStyle name="Comma 12 4 2 5 2 3" xfId="4122" xr:uid="{00000000-0005-0000-0000-00001F100000}"/>
    <cellStyle name="Comma 12 4 2 5 2 4" xfId="4123" xr:uid="{00000000-0005-0000-0000-000020100000}"/>
    <cellStyle name="Comma 12 4 2 5 3" xfId="4124" xr:uid="{00000000-0005-0000-0000-000021100000}"/>
    <cellStyle name="Comma 12 4 2 5 3 2" xfId="4125" xr:uid="{00000000-0005-0000-0000-000022100000}"/>
    <cellStyle name="Comma 12 4 2 5 3 2 2" xfId="4126" xr:uid="{00000000-0005-0000-0000-000023100000}"/>
    <cellStyle name="Comma 12 4 2 5 3 3" xfId="4127" xr:uid="{00000000-0005-0000-0000-000024100000}"/>
    <cellStyle name="Comma 12 4 2 5 3 4" xfId="4128" xr:uid="{00000000-0005-0000-0000-000025100000}"/>
    <cellStyle name="Comma 12 4 2 5 4" xfId="4129" xr:uid="{00000000-0005-0000-0000-000026100000}"/>
    <cellStyle name="Comma 12 4 2 5 4 2" xfId="4130" xr:uid="{00000000-0005-0000-0000-000027100000}"/>
    <cellStyle name="Comma 12 4 2 5 4 3" xfId="4131" xr:uid="{00000000-0005-0000-0000-000028100000}"/>
    <cellStyle name="Comma 12 4 2 5 5" xfId="4132" xr:uid="{00000000-0005-0000-0000-000029100000}"/>
    <cellStyle name="Comma 12 4 2 5 6" xfId="4133" xr:uid="{00000000-0005-0000-0000-00002A100000}"/>
    <cellStyle name="Comma 12 4 2 5 7" xfId="4134" xr:uid="{00000000-0005-0000-0000-00002B100000}"/>
    <cellStyle name="Comma 12 4 2 6" xfId="4135" xr:uid="{00000000-0005-0000-0000-00002C100000}"/>
    <cellStyle name="Comma 12 4 2 6 2" xfId="4136" xr:uid="{00000000-0005-0000-0000-00002D100000}"/>
    <cellStyle name="Comma 12 4 2 6 2 2" xfId="4137" xr:uid="{00000000-0005-0000-0000-00002E100000}"/>
    <cellStyle name="Comma 12 4 2 6 3" xfId="4138" xr:uid="{00000000-0005-0000-0000-00002F100000}"/>
    <cellStyle name="Comma 12 4 2 6 4" xfId="4139" xr:uid="{00000000-0005-0000-0000-000030100000}"/>
    <cellStyle name="Comma 12 4 2 7" xfId="4140" xr:uid="{00000000-0005-0000-0000-000031100000}"/>
    <cellStyle name="Comma 12 4 2 7 2" xfId="4141" xr:uid="{00000000-0005-0000-0000-000032100000}"/>
    <cellStyle name="Comma 12 4 2 7 2 2" xfId="4142" xr:uid="{00000000-0005-0000-0000-000033100000}"/>
    <cellStyle name="Comma 12 4 2 7 3" xfId="4143" xr:uid="{00000000-0005-0000-0000-000034100000}"/>
    <cellStyle name="Comma 12 4 2 7 4" xfId="4144" xr:uid="{00000000-0005-0000-0000-000035100000}"/>
    <cellStyle name="Comma 12 4 2 8" xfId="4145" xr:uid="{00000000-0005-0000-0000-000036100000}"/>
    <cellStyle name="Comma 12 4 2 8 2" xfId="4146" xr:uid="{00000000-0005-0000-0000-000037100000}"/>
    <cellStyle name="Comma 12 4 2 8 3" xfId="4147" xr:uid="{00000000-0005-0000-0000-000038100000}"/>
    <cellStyle name="Comma 12 4 2 9" xfId="4148" xr:uid="{00000000-0005-0000-0000-000039100000}"/>
    <cellStyle name="Comma 12 4 3" xfId="4149" xr:uid="{00000000-0005-0000-0000-00003A100000}"/>
    <cellStyle name="Comma 12 4 4" xfId="4150" xr:uid="{00000000-0005-0000-0000-00003B100000}"/>
    <cellStyle name="Comma 12 4 4 2" xfId="4151" xr:uid="{00000000-0005-0000-0000-00003C100000}"/>
    <cellStyle name="Comma 12 4 4 3" xfId="4152" xr:uid="{00000000-0005-0000-0000-00003D100000}"/>
    <cellStyle name="Comma 12 4 4 4" xfId="4153" xr:uid="{00000000-0005-0000-0000-00003E100000}"/>
    <cellStyle name="Comma 12 4 4 4 2" xfId="4154" xr:uid="{00000000-0005-0000-0000-00003F100000}"/>
    <cellStyle name="Comma 12 4 4 4 3" xfId="4155" xr:uid="{00000000-0005-0000-0000-000040100000}"/>
    <cellStyle name="Comma 12 4 4 5" xfId="4156" xr:uid="{00000000-0005-0000-0000-000041100000}"/>
    <cellStyle name="Comma 12 4 5" xfId="4157" xr:uid="{00000000-0005-0000-0000-000042100000}"/>
    <cellStyle name="Comma 12 4 5 2" xfId="4158" xr:uid="{00000000-0005-0000-0000-000043100000}"/>
    <cellStyle name="Comma 12 4 5 3" xfId="4159" xr:uid="{00000000-0005-0000-0000-000044100000}"/>
    <cellStyle name="Comma 12 4 6" xfId="4160" xr:uid="{00000000-0005-0000-0000-000045100000}"/>
    <cellStyle name="Comma 120" xfId="4161" xr:uid="{00000000-0005-0000-0000-000046100000}"/>
    <cellStyle name="Comma 121" xfId="4162" xr:uid="{00000000-0005-0000-0000-000047100000}"/>
    <cellStyle name="Comma 122" xfId="4163" xr:uid="{00000000-0005-0000-0000-000048100000}"/>
    <cellStyle name="Comma 123" xfId="4164" xr:uid="{00000000-0005-0000-0000-000049100000}"/>
    <cellStyle name="Comma 124" xfId="4165" xr:uid="{00000000-0005-0000-0000-00004A100000}"/>
    <cellStyle name="Comma 125" xfId="4166" xr:uid="{00000000-0005-0000-0000-00004B100000}"/>
    <cellStyle name="Comma 126" xfId="4167" xr:uid="{00000000-0005-0000-0000-00004C100000}"/>
    <cellStyle name="Comma 127" xfId="4168" xr:uid="{00000000-0005-0000-0000-00004D100000}"/>
    <cellStyle name="Comma 128" xfId="4169" xr:uid="{00000000-0005-0000-0000-00004E100000}"/>
    <cellStyle name="Comma 129" xfId="4170" xr:uid="{00000000-0005-0000-0000-00004F100000}"/>
    <cellStyle name="Comma 13" xfId="4171" xr:uid="{00000000-0005-0000-0000-000050100000}"/>
    <cellStyle name="Comma 13 2" xfId="4172" xr:uid="{00000000-0005-0000-0000-000051100000}"/>
    <cellStyle name="Comma 13 2 2" xfId="4173" xr:uid="{00000000-0005-0000-0000-000052100000}"/>
    <cellStyle name="Comma 13 2 2 2" xfId="4174" xr:uid="{00000000-0005-0000-0000-000053100000}"/>
    <cellStyle name="Comma 13 2 2 2 10" xfId="4175" xr:uid="{00000000-0005-0000-0000-000054100000}"/>
    <cellStyle name="Comma 13 2 2 2 11" xfId="4176" xr:uid="{00000000-0005-0000-0000-000055100000}"/>
    <cellStyle name="Comma 13 2 2 2 2" xfId="4177" xr:uid="{00000000-0005-0000-0000-000056100000}"/>
    <cellStyle name="Comma 13 2 2 2 3" xfId="4178" xr:uid="{00000000-0005-0000-0000-000057100000}"/>
    <cellStyle name="Comma 13 2 2 2 3 2" xfId="4179" xr:uid="{00000000-0005-0000-0000-000058100000}"/>
    <cellStyle name="Comma 13 2 2 2 3 2 2" xfId="4180" xr:uid="{00000000-0005-0000-0000-000059100000}"/>
    <cellStyle name="Comma 13 2 2 2 3 2 2 2" xfId="4181" xr:uid="{00000000-0005-0000-0000-00005A100000}"/>
    <cellStyle name="Comma 13 2 2 2 3 2 2 2 2" xfId="4182" xr:uid="{00000000-0005-0000-0000-00005B100000}"/>
    <cellStyle name="Comma 13 2 2 2 3 2 2 2 2 2" xfId="4183" xr:uid="{00000000-0005-0000-0000-00005C100000}"/>
    <cellStyle name="Comma 13 2 2 2 3 2 2 2 3" xfId="4184" xr:uid="{00000000-0005-0000-0000-00005D100000}"/>
    <cellStyle name="Comma 13 2 2 2 3 2 2 2 4" xfId="4185" xr:uid="{00000000-0005-0000-0000-00005E100000}"/>
    <cellStyle name="Comma 13 2 2 2 3 2 2 3" xfId="4186" xr:uid="{00000000-0005-0000-0000-00005F100000}"/>
    <cellStyle name="Comma 13 2 2 2 3 2 2 3 2" xfId="4187" xr:uid="{00000000-0005-0000-0000-000060100000}"/>
    <cellStyle name="Comma 13 2 2 2 3 2 2 3 2 2" xfId="4188" xr:uid="{00000000-0005-0000-0000-000061100000}"/>
    <cellStyle name="Comma 13 2 2 2 3 2 2 3 3" xfId="4189" xr:uid="{00000000-0005-0000-0000-000062100000}"/>
    <cellStyle name="Comma 13 2 2 2 3 2 2 3 4" xfId="4190" xr:uid="{00000000-0005-0000-0000-000063100000}"/>
    <cellStyle name="Comma 13 2 2 2 3 2 2 4" xfId="4191" xr:uid="{00000000-0005-0000-0000-000064100000}"/>
    <cellStyle name="Comma 13 2 2 2 3 2 2 4 2" xfId="4192" xr:uid="{00000000-0005-0000-0000-000065100000}"/>
    <cellStyle name="Comma 13 2 2 2 3 2 2 4 3" xfId="4193" xr:uid="{00000000-0005-0000-0000-000066100000}"/>
    <cellStyle name="Comma 13 2 2 2 3 2 2 5" xfId="4194" xr:uid="{00000000-0005-0000-0000-000067100000}"/>
    <cellStyle name="Comma 13 2 2 2 3 2 2 6" xfId="4195" xr:uid="{00000000-0005-0000-0000-000068100000}"/>
    <cellStyle name="Comma 13 2 2 2 3 2 2 7" xfId="4196" xr:uid="{00000000-0005-0000-0000-000069100000}"/>
    <cellStyle name="Comma 13 2 2 2 3 2 3" xfId="4197" xr:uid="{00000000-0005-0000-0000-00006A100000}"/>
    <cellStyle name="Comma 13 2 2 2 3 2 3 2" xfId="4198" xr:uid="{00000000-0005-0000-0000-00006B100000}"/>
    <cellStyle name="Comma 13 2 2 2 3 2 3 2 2" xfId="4199" xr:uid="{00000000-0005-0000-0000-00006C100000}"/>
    <cellStyle name="Comma 13 2 2 2 3 2 3 3" xfId="4200" xr:uid="{00000000-0005-0000-0000-00006D100000}"/>
    <cellStyle name="Comma 13 2 2 2 3 2 3 4" xfId="4201" xr:uid="{00000000-0005-0000-0000-00006E100000}"/>
    <cellStyle name="Comma 13 2 2 2 3 2 4" xfId="4202" xr:uid="{00000000-0005-0000-0000-00006F100000}"/>
    <cellStyle name="Comma 13 2 2 2 3 2 4 2" xfId="4203" xr:uid="{00000000-0005-0000-0000-000070100000}"/>
    <cellStyle name="Comma 13 2 2 2 3 2 4 2 2" xfId="4204" xr:uid="{00000000-0005-0000-0000-000071100000}"/>
    <cellStyle name="Comma 13 2 2 2 3 2 4 3" xfId="4205" xr:uid="{00000000-0005-0000-0000-000072100000}"/>
    <cellStyle name="Comma 13 2 2 2 3 2 4 4" xfId="4206" xr:uid="{00000000-0005-0000-0000-000073100000}"/>
    <cellStyle name="Comma 13 2 2 2 3 2 5" xfId="4207" xr:uid="{00000000-0005-0000-0000-000074100000}"/>
    <cellStyle name="Comma 13 2 2 2 3 2 5 2" xfId="4208" xr:uid="{00000000-0005-0000-0000-000075100000}"/>
    <cellStyle name="Comma 13 2 2 2 3 2 5 3" xfId="4209" xr:uid="{00000000-0005-0000-0000-000076100000}"/>
    <cellStyle name="Comma 13 2 2 2 3 2 6" xfId="4210" xr:uid="{00000000-0005-0000-0000-000077100000}"/>
    <cellStyle name="Comma 13 2 2 2 3 2 7" xfId="4211" xr:uid="{00000000-0005-0000-0000-000078100000}"/>
    <cellStyle name="Comma 13 2 2 2 3 2 8" xfId="4212" xr:uid="{00000000-0005-0000-0000-000079100000}"/>
    <cellStyle name="Comma 13 2 2 2 3 3" xfId="4213" xr:uid="{00000000-0005-0000-0000-00007A100000}"/>
    <cellStyle name="Comma 13 2 2 2 3 3 2" xfId="4214" xr:uid="{00000000-0005-0000-0000-00007B100000}"/>
    <cellStyle name="Comma 13 2 2 2 3 3 2 2" xfId="4215" xr:uid="{00000000-0005-0000-0000-00007C100000}"/>
    <cellStyle name="Comma 13 2 2 2 3 3 2 2 2" xfId="4216" xr:uid="{00000000-0005-0000-0000-00007D100000}"/>
    <cellStyle name="Comma 13 2 2 2 3 3 2 3" xfId="4217" xr:uid="{00000000-0005-0000-0000-00007E100000}"/>
    <cellStyle name="Comma 13 2 2 2 3 3 2 4" xfId="4218" xr:uid="{00000000-0005-0000-0000-00007F100000}"/>
    <cellStyle name="Comma 13 2 2 2 3 3 3" xfId="4219" xr:uid="{00000000-0005-0000-0000-000080100000}"/>
    <cellStyle name="Comma 13 2 2 2 3 3 3 2" xfId="4220" xr:uid="{00000000-0005-0000-0000-000081100000}"/>
    <cellStyle name="Comma 13 2 2 2 3 3 3 2 2" xfId="4221" xr:uid="{00000000-0005-0000-0000-000082100000}"/>
    <cellStyle name="Comma 13 2 2 2 3 3 3 3" xfId="4222" xr:uid="{00000000-0005-0000-0000-000083100000}"/>
    <cellStyle name="Comma 13 2 2 2 3 3 3 4" xfId="4223" xr:uid="{00000000-0005-0000-0000-000084100000}"/>
    <cellStyle name="Comma 13 2 2 2 3 3 4" xfId="4224" xr:uid="{00000000-0005-0000-0000-000085100000}"/>
    <cellStyle name="Comma 13 2 2 2 3 3 4 2" xfId="4225" xr:uid="{00000000-0005-0000-0000-000086100000}"/>
    <cellStyle name="Comma 13 2 2 2 3 3 4 3" xfId="4226" xr:uid="{00000000-0005-0000-0000-000087100000}"/>
    <cellStyle name="Comma 13 2 2 2 3 3 5" xfId="4227" xr:uid="{00000000-0005-0000-0000-000088100000}"/>
    <cellStyle name="Comma 13 2 2 2 3 3 6" xfId="4228" xr:uid="{00000000-0005-0000-0000-000089100000}"/>
    <cellStyle name="Comma 13 2 2 2 3 3 7" xfId="4229" xr:uid="{00000000-0005-0000-0000-00008A100000}"/>
    <cellStyle name="Comma 13 2 2 2 3 4" xfId="4230" xr:uid="{00000000-0005-0000-0000-00008B100000}"/>
    <cellStyle name="Comma 13 2 2 2 3 4 2" xfId="4231" xr:uid="{00000000-0005-0000-0000-00008C100000}"/>
    <cellStyle name="Comma 13 2 2 2 3 4 2 2" xfId="4232" xr:uid="{00000000-0005-0000-0000-00008D100000}"/>
    <cellStyle name="Comma 13 2 2 2 3 4 3" xfId="4233" xr:uid="{00000000-0005-0000-0000-00008E100000}"/>
    <cellStyle name="Comma 13 2 2 2 3 4 4" xfId="4234" xr:uid="{00000000-0005-0000-0000-00008F100000}"/>
    <cellStyle name="Comma 13 2 2 2 3 5" xfId="4235" xr:uid="{00000000-0005-0000-0000-000090100000}"/>
    <cellStyle name="Comma 13 2 2 2 3 5 2" xfId="4236" xr:uid="{00000000-0005-0000-0000-000091100000}"/>
    <cellStyle name="Comma 13 2 2 2 3 5 2 2" xfId="4237" xr:uid="{00000000-0005-0000-0000-000092100000}"/>
    <cellStyle name="Comma 13 2 2 2 3 5 3" xfId="4238" xr:uid="{00000000-0005-0000-0000-000093100000}"/>
    <cellStyle name="Comma 13 2 2 2 3 5 4" xfId="4239" xr:uid="{00000000-0005-0000-0000-000094100000}"/>
    <cellStyle name="Comma 13 2 2 2 3 6" xfId="4240" xr:uid="{00000000-0005-0000-0000-000095100000}"/>
    <cellStyle name="Comma 13 2 2 2 3 6 2" xfId="4241" xr:uid="{00000000-0005-0000-0000-000096100000}"/>
    <cellStyle name="Comma 13 2 2 2 3 6 3" xfId="4242" xr:uid="{00000000-0005-0000-0000-000097100000}"/>
    <cellStyle name="Comma 13 2 2 2 3 7" xfId="4243" xr:uid="{00000000-0005-0000-0000-000098100000}"/>
    <cellStyle name="Comma 13 2 2 2 3 8" xfId="4244" xr:uid="{00000000-0005-0000-0000-000099100000}"/>
    <cellStyle name="Comma 13 2 2 2 3 9" xfId="4245" xr:uid="{00000000-0005-0000-0000-00009A100000}"/>
    <cellStyle name="Comma 13 2 2 2 4" xfId="4246" xr:uid="{00000000-0005-0000-0000-00009B100000}"/>
    <cellStyle name="Comma 13 2 2 2 4 2" xfId="4247" xr:uid="{00000000-0005-0000-0000-00009C100000}"/>
    <cellStyle name="Comma 13 2 2 2 4 2 2" xfId="4248" xr:uid="{00000000-0005-0000-0000-00009D100000}"/>
    <cellStyle name="Comma 13 2 2 2 4 2 2 2" xfId="4249" xr:uid="{00000000-0005-0000-0000-00009E100000}"/>
    <cellStyle name="Comma 13 2 2 2 4 2 2 2 2" xfId="4250" xr:uid="{00000000-0005-0000-0000-00009F100000}"/>
    <cellStyle name="Comma 13 2 2 2 4 2 2 3" xfId="4251" xr:uid="{00000000-0005-0000-0000-0000A0100000}"/>
    <cellStyle name="Comma 13 2 2 2 4 2 2 4" xfId="4252" xr:uid="{00000000-0005-0000-0000-0000A1100000}"/>
    <cellStyle name="Comma 13 2 2 2 4 2 3" xfId="4253" xr:uid="{00000000-0005-0000-0000-0000A2100000}"/>
    <cellStyle name="Comma 13 2 2 2 4 2 3 2" xfId="4254" xr:uid="{00000000-0005-0000-0000-0000A3100000}"/>
    <cellStyle name="Comma 13 2 2 2 4 2 3 2 2" xfId="4255" xr:uid="{00000000-0005-0000-0000-0000A4100000}"/>
    <cellStyle name="Comma 13 2 2 2 4 2 3 3" xfId="4256" xr:uid="{00000000-0005-0000-0000-0000A5100000}"/>
    <cellStyle name="Comma 13 2 2 2 4 2 3 4" xfId="4257" xr:uid="{00000000-0005-0000-0000-0000A6100000}"/>
    <cellStyle name="Comma 13 2 2 2 4 2 4" xfId="4258" xr:uid="{00000000-0005-0000-0000-0000A7100000}"/>
    <cellStyle name="Comma 13 2 2 2 4 2 4 2" xfId="4259" xr:uid="{00000000-0005-0000-0000-0000A8100000}"/>
    <cellStyle name="Comma 13 2 2 2 4 2 4 3" xfId="4260" xr:uid="{00000000-0005-0000-0000-0000A9100000}"/>
    <cellStyle name="Comma 13 2 2 2 4 2 5" xfId="4261" xr:uid="{00000000-0005-0000-0000-0000AA100000}"/>
    <cellStyle name="Comma 13 2 2 2 4 2 6" xfId="4262" xr:uid="{00000000-0005-0000-0000-0000AB100000}"/>
    <cellStyle name="Comma 13 2 2 2 4 2 7" xfId="4263" xr:uid="{00000000-0005-0000-0000-0000AC100000}"/>
    <cellStyle name="Comma 13 2 2 2 4 3" xfId="4264" xr:uid="{00000000-0005-0000-0000-0000AD100000}"/>
    <cellStyle name="Comma 13 2 2 2 4 3 2" xfId="4265" xr:uid="{00000000-0005-0000-0000-0000AE100000}"/>
    <cellStyle name="Comma 13 2 2 2 4 3 2 2" xfId="4266" xr:uid="{00000000-0005-0000-0000-0000AF100000}"/>
    <cellStyle name="Comma 13 2 2 2 4 3 3" xfId="4267" xr:uid="{00000000-0005-0000-0000-0000B0100000}"/>
    <cellStyle name="Comma 13 2 2 2 4 3 4" xfId="4268" xr:uid="{00000000-0005-0000-0000-0000B1100000}"/>
    <cellStyle name="Comma 13 2 2 2 4 4" xfId="4269" xr:uid="{00000000-0005-0000-0000-0000B2100000}"/>
    <cellStyle name="Comma 13 2 2 2 4 4 2" xfId="4270" xr:uid="{00000000-0005-0000-0000-0000B3100000}"/>
    <cellStyle name="Comma 13 2 2 2 4 4 2 2" xfId="4271" xr:uid="{00000000-0005-0000-0000-0000B4100000}"/>
    <cellStyle name="Comma 13 2 2 2 4 4 3" xfId="4272" xr:uid="{00000000-0005-0000-0000-0000B5100000}"/>
    <cellStyle name="Comma 13 2 2 2 4 4 4" xfId="4273" xr:uid="{00000000-0005-0000-0000-0000B6100000}"/>
    <cellStyle name="Comma 13 2 2 2 4 5" xfId="4274" xr:uid="{00000000-0005-0000-0000-0000B7100000}"/>
    <cellStyle name="Comma 13 2 2 2 4 5 2" xfId="4275" xr:uid="{00000000-0005-0000-0000-0000B8100000}"/>
    <cellStyle name="Comma 13 2 2 2 4 5 3" xfId="4276" xr:uid="{00000000-0005-0000-0000-0000B9100000}"/>
    <cellStyle name="Comma 13 2 2 2 4 6" xfId="4277" xr:uid="{00000000-0005-0000-0000-0000BA100000}"/>
    <cellStyle name="Comma 13 2 2 2 4 7" xfId="4278" xr:uid="{00000000-0005-0000-0000-0000BB100000}"/>
    <cellStyle name="Comma 13 2 2 2 4 8" xfId="4279" xr:uid="{00000000-0005-0000-0000-0000BC100000}"/>
    <cellStyle name="Comma 13 2 2 2 5" xfId="4280" xr:uid="{00000000-0005-0000-0000-0000BD100000}"/>
    <cellStyle name="Comma 13 2 2 2 5 2" xfId="4281" xr:uid="{00000000-0005-0000-0000-0000BE100000}"/>
    <cellStyle name="Comma 13 2 2 2 5 2 2" xfId="4282" xr:uid="{00000000-0005-0000-0000-0000BF100000}"/>
    <cellStyle name="Comma 13 2 2 2 5 2 2 2" xfId="4283" xr:uid="{00000000-0005-0000-0000-0000C0100000}"/>
    <cellStyle name="Comma 13 2 2 2 5 2 3" xfId="4284" xr:uid="{00000000-0005-0000-0000-0000C1100000}"/>
    <cellStyle name="Comma 13 2 2 2 5 2 4" xfId="4285" xr:uid="{00000000-0005-0000-0000-0000C2100000}"/>
    <cellStyle name="Comma 13 2 2 2 5 3" xfId="4286" xr:uid="{00000000-0005-0000-0000-0000C3100000}"/>
    <cellStyle name="Comma 13 2 2 2 5 3 2" xfId="4287" xr:uid="{00000000-0005-0000-0000-0000C4100000}"/>
    <cellStyle name="Comma 13 2 2 2 5 3 2 2" xfId="4288" xr:uid="{00000000-0005-0000-0000-0000C5100000}"/>
    <cellStyle name="Comma 13 2 2 2 5 3 3" xfId="4289" xr:uid="{00000000-0005-0000-0000-0000C6100000}"/>
    <cellStyle name="Comma 13 2 2 2 5 3 4" xfId="4290" xr:uid="{00000000-0005-0000-0000-0000C7100000}"/>
    <cellStyle name="Comma 13 2 2 2 5 4" xfId="4291" xr:uid="{00000000-0005-0000-0000-0000C8100000}"/>
    <cellStyle name="Comma 13 2 2 2 5 4 2" xfId="4292" xr:uid="{00000000-0005-0000-0000-0000C9100000}"/>
    <cellStyle name="Comma 13 2 2 2 5 4 3" xfId="4293" xr:uid="{00000000-0005-0000-0000-0000CA100000}"/>
    <cellStyle name="Comma 13 2 2 2 5 5" xfId="4294" xr:uid="{00000000-0005-0000-0000-0000CB100000}"/>
    <cellStyle name="Comma 13 2 2 2 5 6" xfId="4295" xr:uid="{00000000-0005-0000-0000-0000CC100000}"/>
    <cellStyle name="Comma 13 2 2 2 5 7" xfId="4296" xr:uid="{00000000-0005-0000-0000-0000CD100000}"/>
    <cellStyle name="Comma 13 2 2 2 6" xfId="4297" xr:uid="{00000000-0005-0000-0000-0000CE100000}"/>
    <cellStyle name="Comma 13 2 2 2 6 2" xfId="4298" xr:uid="{00000000-0005-0000-0000-0000CF100000}"/>
    <cellStyle name="Comma 13 2 2 2 6 2 2" xfId="4299" xr:uid="{00000000-0005-0000-0000-0000D0100000}"/>
    <cellStyle name="Comma 13 2 2 2 6 3" xfId="4300" xr:uid="{00000000-0005-0000-0000-0000D1100000}"/>
    <cellStyle name="Comma 13 2 2 2 6 4" xfId="4301" xr:uid="{00000000-0005-0000-0000-0000D2100000}"/>
    <cellStyle name="Comma 13 2 2 2 7" xfId="4302" xr:uid="{00000000-0005-0000-0000-0000D3100000}"/>
    <cellStyle name="Comma 13 2 2 2 7 2" xfId="4303" xr:uid="{00000000-0005-0000-0000-0000D4100000}"/>
    <cellStyle name="Comma 13 2 2 2 7 2 2" xfId="4304" xr:uid="{00000000-0005-0000-0000-0000D5100000}"/>
    <cellStyle name="Comma 13 2 2 2 7 3" xfId="4305" xr:uid="{00000000-0005-0000-0000-0000D6100000}"/>
    <cellStyle name="Comma 13 2 2 2 7 4" xfId="4306" xr:uid="{00000000-0005-0000-0000-0000D7100000}"/>
    <cellStyle name="Comma 13 2 2 2 8" xfId="4307" xr:uid="{00000000-0005-0000-0000-0000D8100000}"/>
    <cellStyle name="Comma 13 2 2 2 8 2" xfId="4308" xr:uid="{00000000-0005-0000-0000-0000D9100000}"/>
    <cellStyle name="Comma 13 2 2 2 8 3" xfId="4309" xr:uid="{00000000-0005-0000-0000-0000DA100000}"/>
    <cellStyle name="Comma 13 2 2 2 9" xfId="4310" xr:uid="{00000000-0005-0000-0000-0000DB100000}"/>
    <cellStyle name="Comma 13 2 2 3" xfId="4311" xr:uid="{00000000-0005-0000-0000-0000DC100000}"/>
    <cellStyle name="Comma 13 2 2 4" xfId="4312" xr:uid="{00000000-0005-0000-0000-0000DD100000}"/>
    <cellStyle name="Comma 13 2 2 4 2" xfId="4313" xr:uid="{00000000-0005-0000-0000-0000DE100000}"/>
    <cellStyle name="Comma 13 2 2 4 3" xfId="4314" xr:uid="{00000000-0005-0000-0000-0000DF100000}"/>
    <cellStyle name="Comma 13 2 2 4 4" xfId="4315" xr:uid="{00000000-0005-0000-0000-0000E0100000}"/>
    <cellStyle name="Comma 13 2 2 4 4 2" xfId="4316" xr:uid="{00000000-0005-0000-0000-0000E1100000}"/>
    <cellStyle name="Comma 13 2 2 4 4 3" xfId="4317" xr:uid="{00000000-0005-0000-0000-0000E2100000}"/>
    <cellStyle name="Comma 13 2 2 4 5" xfId="4318" xr:uid="{00000000-0005-0000-0000-0000E3100000}"/>
    <cellStyle name="Comma 13 2 2 5" xfId="4319" xr:uid="{00000000-0005-0000-0000-0000E4100000}"/>
    <cellStyle name="Comma 13 2 2 5 2" xfId="4320" xr:uid="{00000000-0005-0000-0000-0000E5100000}"/>
    <cellStyle name="Comma 13 2 2 5 3" xfId="4321" xr:uid="{00000000-0005-0000-0000-0000E6100000}"/>
    <cellStyle name="Comma 13 2 2 6" xfId="4322" xr:uid="{00000000-0005-0000-0000-0000E7100000}"/>
    <cellStyle name="Comma 13 2 3" xfId="4323" xr:uid="{00000000-0005-0000-0000-0000E8100000}"/>
    <cellStyle name="Comma 13 2 3 10" xfId="4324" xr:uid="{00000000-0005-0000-0000-0000E9100000}"/>
    <cellStyle name="Comma 13 2 3 11" xfId="4325" xr:uid="{00000000-0005-0000-0000-0000EA100000}"/>
    <cellStyle name="Comma 13 2 3 2" xfId="4326" xr:uid="{00000000-0005-0000-0000-0000EB100000}"/>
    <cellStyle name="Comma 13 2 3 3" xfId="4327" xr:uid="{00000000-0005-0000-0000-0000EC100000}"/>
    <cellStyle name="Comma 13 2 3 3 2" xfId="4328" xr:uid="{00000000-0005-0000-0000-0000ED100000}"/>
    <cellStyle name="Comma 13 2 3 3 2 2" xfId="4329" xr:uid="{00000000-0005-0000-0000-0000EE100000}"/>
    <cellStyle name="Comma 13 2 3 3 2 2 2" xfId="4330" xr:uid="{00000000-0005-0000-0000-0000EF100000}"/>
    <cellStyle name="Comma 13 2 3 3 2 2 2 2" xfId="4331" xr:uid="{00000000-0005-0000-0000-0000F0100000}"/>
    <cellStyle name="Comma 13 2 3 3 2 2 2 2 2" xfId="4332" xr:uid="{00000000-0005-0000-0000-0000F1100000}"/>
    <cellStyle name="Comma 13 2 3 3 2 2 2 3" xfId="4333" xr:uid="{00000000-0005-0000-0000-0000F2100000}"/>
    <cellStyle name="Comma 13 2 3 3 2 2 2 4" xfId="4334" xr:uid="{00000000-0005-0000-0000-0000F3100000}"/>
    <cellStyle name="Comma 13 2 3 3 2 2 3" xfId="4335" xr:uid="{00000000-0005-0000-0000-0000F4100000}"/>
    <cellStyle name="Comma 13 2 3 3 2 2 3 2" xfId="4336" xr:uid="{00000000-0005-0000-0000-0000F5100000}"/>
    <cellStyle name="Comma 13 2 3 3 2 2 3 2 2" xfId="4337" xr:uid="{00000000-0005-0000-0000-0000F6100000}"/>
    <cellStyle name="Comma 13 2 3 3 2 2 3 3" xfId="4338" xr:uid="{00000000-0005-0000-0000-0000F7100000}"/>
    <cellStyle name="Comma 13 2 3 3 2 2 3 4" xfId="4339" xr:uid="{00000000-0005-0000-0000-0000F8100000}"/>
    <cellStyle name="Comma 13 2 3 3 2 2 4" xfId="4340" xr:uid="{00000000-0005-0000-0000-0000F9100000}"/>
    <cellStyle name="Comma 13 2 3 3 2 2 4 2" xfId="4341" xr:uid="{00000000-0005-0000-0000-0000FA100000}"/>
    <cellStyle name="Comma 13 2 3 3 2 2 4 3" xfId="4342" xr:uid="{00000000-0005-0000-0000-0000FB100000}"/>
    <cellStyle name="Comma 13 2 3 3 2 2 5" xfId="4343" xr:uid="{00000000-0005-0000-0000-0000FC100000}"/>
    <cellStyle name="Comma 13 2 3 3 2 2 6" xfId="4344" xr:uid="{00000000-0005-0000-0000-0000FD100000}"/>
    <cellStyle name="Comma 13 2 3 3 2 2 7" xfId="4345" xr:uid="{00000000-0005-0000-0000-0000FE100000}"/>
    <cellStyle name="Comma 13 2 3 3 2 3" xfId="4346" xr:uid="{00000000-0005-0000-0000-0000FF100000}"/>
    <cellStyle name="Comma 13 2 3 3 2 3 2" xfId="4347" xr:uid="{00000000-0005-0000-0000-000000110000}"/>
    <cellStyle name="Comma 13 2 3 3 2 3 2 2" xfId="4348" xr:uid="{00000000-0005-0000-0000-000001110000}"/>
    <cellStyle name="Comma 13 2 3 3 2 3 3" xfId="4349" xr:uid="{00000000-0005-0000-0000-000002110000}"/>
    <cellStyle name="Comma 13 2 3 3 2 3 4" xfId="4350" xr:uid="{00000000-0005-0000-0000-000003110000}"/>
    <cellStyle name="Comma 13 2 3 3 2 4" xfId="4351" xr:uid="{00000000-0005-0000-0000-000004110000}"/>
    <cellStyle name="Comma 13 2 3 3 2 4 2" xfId="4352" xr:uid="{00000000-0005-0000-0000-000005110000}"/>
    <cellStyle name="Comma 13 2 3 3 2 4 2 2" xfId="4353" xr:uid="{00000000-0005-0000-0000-000006110000}"/>
    <cellStyle name="Comma 13 2 3 3 2 4 3" xfId="4354" xr:uid="{00000000-0005-0000-0000-000007110000}"/>
    <cellStyle name="Comma 13 2 3 3 2 4 4" xfId="4355" xr:uid="{00000000-0005-0000-0000-000008110000}"/>
    <cellStyle name="Comma 13 2 3 3 2 5" xfId="4356" xr:uid="{00000000-0005-0000-0000-000009110000}"/>
    <cellStyle name="Comma 13 2 3 3 2 5 2" xfId="4357" xr:uid="{00000000-0005-0000-0000-00000A110000}"/>
    <cellStyle name="Comma 13 2 3 3 2 5 3" xfId="4358" xr:uid="{00000000-0005-0000-0000-00000B110000}"/>
    <cellStyle name="Comma 13 2 3 3 2 6" xfId="4359" xr:uid="{00000000-0005-0000-0000-00000C110000}"/>
    <cellStyle name="Comma 13 2 3 3 2 7" xfId="4360" xr:uid="{00000000-0005-0000-0000-00000D110000}"/>
    <cellStyle name="Comma 13 2 3 3 2 8" xfId="4361" xr:uid="{00000000-0005-0000-0000-00000E110000}"/>
    <cellStyle name="Comma 13 2 3 3 3" xfId="4362" xr:uid="{00000000-0005-0000-0000-00000F110000}"/>
    <cellStyle name="Comma 13 2 3 3 3 2" xfId="4363" xr:uid="{00000000-0005-0000-0000-000010110000}"/>
    <cellStyle name="Comma 13 2 3 3 3 2 2" xfId="4364" xr:uid="{00000000-0005-0000-0000-000011110000}"/>
    <cellStyle name="Comma 13 2 3 3 3 2 2 2" xfId="4365" xr:uid="{00000000-0005-0000-0000-000012110000}"/>
    <cellStyle name="Comma 13 2 3 3 3 2 3" xfId="4366" xr:uid="{00000000-0005-0000-0000-000013110000}"/>
    <cellStyle name="Comma 13 2 3 3 3 2 4" xfId="4367" xr:uid="{00000000-0005-0000-0000-000014110000}"/>
    <cellStyle name="Comma 13 2 3 3 3 3" xfId="4368" xr:uid="{00000000-0005-0000-0000-000015110000}"/>
    <cellStyle name="Comma 13 2 3 3 3 3 2" xfId="4369" xr:uid="{00000000-0005-0000-0000-000016110000}"/>
    <cellStyle name="Comma 13 2 3 3 3 3 2 2" xfId="4370" xr:uid="{00000000-0005-0000-0000-000017110000}"/>
    <cellStyle name="Comma 13 2 3 3 3 3 3" xfId="4371" xr:uid="{00000000-0005-0000-0000-000018110000}"/>
    <cellStyle name="Comma 13 2 3 3 3 3 4" xfId="4372" xr:uid="{00000000-0005-0000-0000-000019110000}"/>
    <cellStyle name="Comma 13 2 3 3 3 4" xfId="4373" xr:uid="{00000000-0005-0000-0000-00001A110000}"/>
    <cellStyle name="Comma 13 2 3 3 3 4 2" xfId="4374" xr:uid="{00000000-0005-0000-0000-00001B110000}"/>
    <cellStyle name="Comma 13 2 3 3 3 4 3" xfId="4375" xr:uid="{00000000-0005-0000-0000-00001C110000}"/>
    <cellStyle name="Comma 13 2 3 3 3 5" xfId="4376" xr:uid="{00000000-0005-0000-0000-00001D110000}"/>
    <cellStyle name="Comma 13 2 3 3 3 6" xfId="4377" xr:uid="{00000000-0005-0000-0000-00001E110000}"/>
    <cellStyle name="Comma 13 2 3 3 3 7" xfId="4378" xr:uid="{00000000-0005-0000-0000-00001F110000}"/>
    <cellStyle name="Comma 13 2 3 3 4" xfId="4379" xr:uid="{00000000-0005-0000-0000-000020110000}"/>
    <cellStyle name="Comma 13 2 3 3 4 2" xfId="4380" xr:uid="{00000000-0005-0000-0000-000021110000}"/>
    <cellStyle name="Comma 13 2 3 3 4 2 2" xfId="4381" xr:uid="{00000000-0005-0000-0000-000022110000}"/>
    <cellStyle name="Comma 13 2 3 3 4 3" xfId="4382" xr:uid="{00000000-0005-0000-0000-000023110000}"/>
    <cellStyle name="Comma 13 2 3 3 4 4" xfId="4383" xr:uid="{00000000-0005-0000-0000-000024110000}"/>
    <cellStyle name="Comma 13 2 3 3 5" xfId="4384" xr:uid="{00000000-0005-0000-0000-000025110000}"/>
    <cellStyle name="Comma 13 2 3 3 5 2" xfId="4385" xr:uid="{00000000-0005-0000-0000-000026110000}"/>
    <cellStyle name="Comma 13 2 3 3 5 2 2" xfId="4386" xr:uid="{00000000-0005-0000-0000-000027110000}"/>
    <cellStyle name="Comma 13 2 3 3 5 3" xfId="4387" xr:uid="{00000000-0005-0000-0000-000028110000}"/>
    <cellStyle name="Comma 13 2 3 3 5 4" xfId="4388" xr:uid="{00000000-0005-0000-0000-000029110000}"/>
    <cellStyle name="Comma 13 2 3 3 6" xfId="4389" xr:uid="{00000000-0005-0000-0000-00002A110000}"/>
    <cellStyle name="Comma 13 2 3 3 6 2" xfId="4390" xr:uid="{00000000-0005-0000-0000-00002B110000}"/>
    <cellStyle name="Comma 13 2 3 3 6 3" xfId="4391" xr:uid="{00000000-0005-0000-0000-00002C110000}"/>
    <cellStyle name="Comma 13 2 3 3 7" xfId="4392" xr:uid="{00000000-0005-0000-0000-00002D110000}"/>
    <cellStyle name="Comma 13 2 3 3 8" xfId="4393" xr:uid="{00000000-0005-0000-0000-00002E110000}"/>
    <cellStyle name="Comma 13 2 3 3 9" xfId="4394" xr:uid="{00000000-0005-0000-0000-00002F110000}"/>
    <cellStyle name="Comma 13 2 3 4" xfId="4395" xr:uid="{00000000-0005-0000-0000-000030110000}"/>
    <cellStyle name="Comma 13 2 3 4 2" xfId="4396" xr:uid="{00000000-0005-0000-0000-000031110000}"/>
    <cellStyle name="Comma 13 2 3 4 2 2" xfId="4397" xr:uid="{00000000-0005-0000-0000-000032110000}"/>
    <cellStyle name="Comma 13 2 3 4 2 2 2" xfId="4398" xr:uid="{00000000-0005-0000-0000-000033110000}"/>
    <cellStyle name="Comma 13 2 3 4 2 2 2 2" xfId="4399" xr:uid="{00000000-0005-0000-0000-000034110000}"/>
    <cellStyle name="Comma 13 2 3 4 2 2 3" xfId="4400" xr:uid="{00000000-0005-0000-0000-000035110000}"/>
    <cellStyle name="Comma 13 2 3 4 2 2 4" xfId="4401" xr:uid="{00000000-0005-0000-0000-000036110000}"/>
    <cellStyle name="Comma 13 2 3 4 2 3" xfId="4402" xr:uid="{00000000-0005-0000-0000-000037110000}"/>
    <cellStyle name="Comma 13 2 3 4 2 3 2" xfId="4403" xr:uid="{00000000-0005-0000-0000-000038110000}"/>
    <cellStyle name="Comma 13 2 3 4 2 3 2 2" xfId="4404" xr:uid="{00000000-0005-0000-0000-000039110000}"/>
    <cellStyle name="Comma 13 2 3 4 2 3 3" xfId="4405" xr:uid="{00000000-0005-0000-0000-00003A110000}"/>
    <cellStyle name="Comma 13 2 3 4 2 3 4" xfId="4406" xr:uid="{00000000-0005-0000-0000-00003B110000}"/>
    <cellStyle name="Comma 13 2 3 4 2 4" xfId="4407" xr:uid="{00000000-0005-0000-0000-00003C110000}"/>
    <cellStyle name="Comma 13 2 3 4 2 4 2" xfId="4408" xr:uid="{00000000-0005-0000-0000-00003D110000}"/>
    <cellStyle name="Comma 13 2 3 4 2 4 3" xfId="4409" xr:uid="{00000000-0005-0000-0000-00003E110000}"/>
    <cellStyle name="Comma 13 2 3 4 2 5" xfId="4410" xr:uid="{00000000-0005-0000-0000-00003F110000}"/>
    <cellStyle name="Comma 13 2 3 4 2 6" xfId="4411" xr:uid="{00000000-0005-0000-0000-000040110000}"/>
    <cellStyle name="Comma 13 2 3 4 2 7" xfId="4412" xr:uid="{00000000-0005-0000-0000-000041110000}"/>
    <cellStyle name="Comma 13 2 3 4 3" xfId="4413" xr:uid="{00000000-0005-0000-0000-000042110000}"/>
    <cellStyle name="Comma 13 2 3 4 3 2" xfId="4414" xr:uid="{00000000-0005-0000-0000-000043110000}"/>
    <cellStyle name="Comma 13 2 3 4 3 2 2" xfId="4415" xr:uid="{00000000-0005-0000-0000-000044110000}"/>
    <cellStyle name="Comma 13 2 3 4 3 3" xfId="4416" xr:uid="{00000000-0005-0000-0000-000045110000}"/>
    <cellStyle name="Comma 13 2 3 4 3 4" xfId="4417" xr:uid="{00000000-0005-0000-0000-000046110000}"/>
    <cellStyle name="Comma 13 2 3 4 4" xfId="4418" xr:uid="{00000000-0005-0000-0000-000047110000}"/>
    <cellStyle name="Comma 13 2 3 4 4 2" xfId="4419" xr:uid="{00000000-0005-0000-0000-000048110000}"/>
    <cellStyle name="Comma 13 2 3 4 4 2 2" xfId="4420" xr:uid="{00000000-0005-0000-0000-000049110000}"/>
    <cellStyle name="Comma 13 2 3 4 4 3" xfId="4421" xr:uid="{00000000-0005-0000-0000-00004A110000}"/>
    <cellStyle name="Comma 13 2 3 4 4 4" xfId="4422" xr:uid="{00000000-0005-0000-0000-00004B110000}"/>
    <cellStyle name="Comma 13 2 3 4 5" xfId="4423" xr:uid="{00000000-0005-0000-0000-00004C110000}"/>
    <cellStyle name="Comma 13 2 3 4 5 2" xfId="4424" xr:uid="{00000000-0005-0000-0000-00004D110000}"/>
    <cellStyle name="Comma 13 2 3 4 5 3" xfId="4425" xr:uid="{00000000-0005-0000-0000-00004E110000}"/>
    <cellStyle name="Comma 13 2 3 4 6" xfId="4426" xr:uid="{00000000-0005-0000-0000-00004F110000}"/>
    <cellStyle name="Comma 13 2 3 4 7" xfId="4427" xr:uid="{00000000-0005-0000-0000-000050110000}"/>
    <cellStyle name="Comma 13 2 3 4 8" xfId="4428" xr:uid="{00000000-0005-0000-0000-000051110000}"/>
    <cellStyle name="Comma 13 2 3 5" xfId="4429" xr:uid="{00000000-0005-0000-0000-000052110000}"/>
    <cellStyle name="Comma 13 2 3 5 2" xfId="4430" xr:uid="{00000000-0005-0000-0000-000053110000}"/>
    <cellStyle name="Comma 13 2 3 5 2 2" xfId="4431" xr:uid="{00000000-0005-0000-0000-000054110000}"/>
    <cellStyle name="Comma 13 2 3 5 2 2 2" xfId="4432" xr:uid="{00000000-0005-0000-0000-000055110000}"/>
    <cellStyle name="Comma 13 2 3 5 2 3" xfId="4433" xr:uid="{00000000-0005-0000-0000-000056110000}"/>
    <cellStyle name="Comma 13 2 3 5 2 4" xfId="4434" xr:uid="{00000000-0005-0000-0000-000057110000}"/>
    <cellStyle name="Comma 13 2 3 5 3" xfId="4435" xr:uid="{00000000-0005-0000-0000-000058110000}"/>
    <cellStyle name="Comma 13 2 3 5 3 2" xfId="4436" xr:uid="{00000000-0005-0000-0000-000059110000}"/>
    <cellStyle name="Comma 13 2 3 5 3 2 2" xfId="4437" xr:uid="{00000000-0005-0000-0000-00005A110000}"/>
    <cellStyle name="Comma 13 2 3 5 3 3" xfId="4438" xr:uid="{00000000-0005-0000-0000-00005B110000}"/>
    <cellStyle name="Comma 13 2 3 5 3 4" xfId="4439" xr:uid="{00000000-0005-0000-0000-00005C110000}"/>
    <cellStyle name="Comma 13 2 3 5 4" xfId="4440" xr:uid="{00000000-0005-0000-0000-00005D110000}"/>
    <cellStyle name="Comma 13 2 3 5 4 2" xfId="4441" xr:uid="{00000000-0005-0000-0000-00005E110000}"/>
    <cellStyle name="Comma 13 2 3 5 4 3" xfId="4442" xr:uid="{00000000-0005-0000-0000-00005F110000}"/>
    <cellStyle name="Comma 13 2 3 5 5" xfId="4443" xr:uid="{00000000-0005-0000-0000-000060110000}"/>
    <cellStyle name="Comma 13 2 3 5 6" xfId="4444" xr:uid="{00000000-0005-0000-0000-000061110000}"/>
    <cellStyle name="Comma 13 2 3 5 7" xfId="4445" xr:uid="{00000000-0005-0000-0000-000062110000}"/>
    <cellStyle name="Comma 13 2 3 6" xfId="4446" xr:uid="{00000000-0005-0000-0000-000063110000}"/>
    <cellStyle name="Comma 13 2 3 6 2" xfId="4447" xr:uid="{00000000-0005-0000-0000-000064110000}"/>
    <cellStyle name="Comma 13 2 3 6 2 2" xfId="4448" xr:uid="{00000000-0005-0000-0000-000065110000}"/>
    <cellStyle name="Comma 13 2 3 6 3" xfId="4449" xr:uid="{00000000-0005-0000-0000-000066110000}"/>
    <cellStyle name="Comma 13 2 3 6 4" xfId="4450" xr:uid="{00000000-0005-0000-0000-000067110000}"/>
    <cellStyle name="Comma 13 2 3 7" xfId="4451" xr:uid="{00000000-0005-0000-0000-000068110000}"/>
    <cellStyle name="Comma 13 2 3 7 2" xfId="4452" xr:uid="{00000000-0005-0000-0000-000069110000}"/>
    <cellStyle name="Comma 13 2 3 7 2 2" xfId="4453" xr:uid="{00000000-0005-0000-0000-00006A110000}"/>
    <cellStyle name="Comma 13 2 3 7 3" xfId="4454" xr:uid="{00000000-0005-0000-0000-00006B110000}"/>
    <cellStyle name="Comma 13 2 3 7 4" xfId="4455" xr:uid="{00000000-0005-0000-0000-00006C110000}"/>
    <cellStyle name="Comma 13 2 3 8" xfId="4456" xr:uid="{00000000-0005-0000-0000-00006D110000}"/>
    <cellStyle name="Comma 13 2 3 8 2" xfId="4457" xr:uid="{00000000-0005-0000-0000-00006E110000}"/>
    <cellStyle name="Comma 13 2 3 8 3" xfId="4458" xr:uid="{00000000-0005-0000-0000-00006F110000}"/>
    <cellStyle name="Comma 13 2 3 9" xfId="4459" xr:uid="{00000000-0005-0000-0000-000070110000}"/>
    <cellStyle name="Comma 13 2 4" xfId="4460" xr:uid="{00000000-0005-0000-0000-000071110000}"/>
    <cellStyle name="Comma 13 2 5" xfId="4461" xr:uid="{00000000-0005-0000-0000-000072110000}"/>
    <cellStyle name="Comma 13 2 5 2" xfId="4462" xr:uid="{00000000-0005-0000-0000-000073110000}"/>
    <cellStyle name="Comma 13 2 5 3" xfId="4463" xr:uid="{00000000-0005-0000-0000-000074110000}"/>
    <cellStyle name="Comma 13 2 5 4" xfId="4464" xr:uid="{00000000-0005-0000-0000-000075110000}"/>
    <cellStyle name="Comma 13 2 5 4 2" xfId="4465" xr:uid="{00000000-0005-0000-0000-000076110000}"/>
    <cellStyle name="Comma 13 2 5 4 3" xfId="4466" xr:uid="{00000000-0005-0000-0000-000077110000}"/>
    <cellStyle name="Comma 13 2 5 5" xfId="4467" xr:uid="{00000000-0005-0000-0000-000078110000}"/>
    <cellStyle name="Comma 13 2 6" xfId="4468" xr:uid="{00000000-0005-0000-0000-000079110000}"/>
    <cellStyle name="Comma 13 2 6 2" xfId="4469" xr:uid="{00000000-0005-0000-0000-00007A110000}"/>
    <cellStyle name="Comma 13 2 6 3" xfId="4470" xr:uid="{00000000-0005-0000-0000-00007B110000}"/>
    <cellStyle name="Comma 13 2 7" xfId="4471" xr:uid="{00000000-0005-0000-0000-00007C110000}"/>
    <cellStyle name="Comma 13 3" xfId="4472" xr:uid="{00000000-0005-0000-0000-00007D110000}"/>
    <cellStyle name="Comma 13 4" xfId="4473" xr:uid="{00000000-0005-0000-0000-00007E110000}"/>
    <cellStyle name="Comma 13 4 2" xfId="4474" xr:uid="{00000000-0005-0000-0000-00007F110000}"/>
    <cellStyle name="Comma 13 4 2 10" xfId="4475" xr:uid="{00000000-0005-0000-0000-000080110000}"/>
    <cellStyle name="Comma 13 4 2 11" xfId="4476" xr:uid="{00000000-0005-0000-0000-000081110000}"/>
    <cellStyle name="Comma 13 4 2 2" xfId="4477" xr:uid="{00000000-0005-0000-0000-000082110000}"/>
    <cellStyle name="Comma 13 4 2 3" xfId="4478" xr:uid="{00000000-0005-0000-0000-000083110000}"/>
    <cellStyle name="Comma 13 4 2 3 2" xfId="4479" xr:uid="{00000000-0005-0000-0000-000084110000}"/>
    <cellStyle name="Comma 13 4 2 3 2 2" xfId="4480" xr:uid="{00000000-0005-0000-0000-000085110000}"/>
    <cellStyle name="Comma 13 4 2 3 2 2 2" xfId="4481" xr:uid="{00000000-0005-0000-0000-000086110000}"/>
    <cellStyle name="Comma 13 4 2 3 2 2 2 2" xfId="4482" xr:uid="{00000000-0005-0000-0000-000087110000}"/>
    <cellStyle name="Comma 13 4 2 3 2 2 2 2 2" xfId="4483" xr:uid="{00000000-0005-0000-0000-000088110000}"/>
    <cellStyle name="Comma 13 4 2 3 2 2 2 3" xfId="4484" xr:uid="{00000000-0005-0000-0000-000089110000}"/>
    <cellStyle name="Comma 13 4 2 3 2 2 2 4" xfId="4485" xr:uid="{00000000-0005-0000-0000-00008A110000}"/>
    <cellStyle name="Comma 13 4 2 3 2 2 3" xfId="4486" xr:uid="{00000000-0005-0000-0000-00008B110000}"/>
    <cellStyle name="Comma 13 4 2 3 2 2 3 2" xfId="4487" xr:uid="{00000000-0005-0000-0000-00008C110000}"/>
    <cellStyle name="Comma 13 4 2 3 2 2 3 2 2" xfId="4488" xr:uid="{00000000-0005-0000-0000-00008D110000}"/>
    <cellStyle name="Comma 13 4 2 3 2 2 3 3" xfId="4489" xr:uid="{00000000-0005-0000-0000-00008E110000}"/>
    <cellStyle name="Comma 13 4 2 3 2 2 3 4" xfId="4490" xr:uid="{00000000-0005-0000-0000-00008F110000}"/>
    <cellStyle name="Comma 13 4 2 3 2 2 4" xfId="4491" xr:uid="{00000000-0005-0000-0000-000090110000}"/>
    <cellStyle name="Comma 13 4 2 3 2 2 4 2" xfId="4492" xr:uid="{00000000-0005-0000-0000-000091110000}"/>
    <cellStyle name="Comma 13 4 2 3 2 2 4 3" xfId="4493" xr:uid="{00000000-0005-0000-0000-000092110000}"/>
    <cellStyle name="Comma 13 4 2 3 2 2 5" xfId="4494" xr:uid="{00000000-0005-0000-0000-000093110000}"/>
    <cellStyle name="Comma 13 4 2 3 2 2 6" xfId="4495" xr:uid="{00000000-0005-0000-0000-000094110000}"/>
    <cellStyle name="Comma 13 4 2 3 2 2 7" xfId="4496" xr:uid="{00000000-0005-0000-0000-000095110000}"/>
    <cellStyle name="Comma 13 4 2 3 2 3" xfId="4497" xr:uid="{00000000-0005-0000-0000-000096110000}"/>
    <cellStyle name="Comma 13 4 2 3 2 3 2" xfId="4498" xr:uid="{00000000-0005-0000-0000-000097110000}"/>
    <cellStyle name="Comma 13 4 2 3 2 3 2 2" xfId="4499" xr:uid="{00000000-0005-0000-0000-000098110000}"/>
    <cellStyle name="Comma 13 4 2 3 2 3 3" xfId="4500" xr:uid="{00000000-0005-0000-0000-000099110000}"/>
    <cellStyle name="Comma 13 4 2 3 2 3 4" xfId="4501" xr:uid="{00000000-0005-0000-0000-00009A110000}"/>
    <cellStyle name="Comma 13 4 2 3 2 4" xfId="4502" xr:uid="{00000000-0005-0000-0000-00009B110000}"/>
    <cellStyle name="Comma 13 4 2 3 2 4 2" xfId="4503" xr:uid="{00000000-0005-0000-0000-00009C110000}"/>
    <cellStyle name="Comma 13 4 2 3 2 4 2 2" xfId="4504" xr:uid="{00000000-0005-0000-0000-00009D110000}"/>
    <cellStyle name="Comma 13 4 2 3 2 4 3" xfId="4505" xr:uid="{00000000-0005-0000-0000-00009E110000}"/>
    <cellStyle name="Comma 13 4 2 3 2 4 4" xfId="4506" xr:uid="{00000000-0005-0000-0000-00009F110000}"/>
    <cellStyle name="Comma 13 4 2 3 2 5" xfId="4507" xr:uid="{00000000-0005-0000-0000-0000A0110000}"/>
    <cellStyle name="Comma 13 4 2 3 2 5 2" xfId="4508" xr:uid="{00000000-0005-0000-0000-0000A1110000}"/>
    <cellStyle name="Comma 13 4 2 3 2 5 3" xfId="4509" xr:uid="{00000000-0005-0000-0000-0000A2110000}"/>
    <cellStyle name="Comma 13 4 2 3 2 6" xfId="4510" xr:uid="{00000000-0005-0000-0000-0000A3110000}"/>
    <cellStyle name="Comma 13 4 2 3 2 7" xfId="4511" xr:uid="{00000000-0005-0000-0000-0000A4110000}"/>
    <cellStyle name="Comma 13 4 2 3 2 8" xfId="4512" xr:uid="{00000000-0005-0000-0000-0000A5110000}"/>
    <cellStyle name="Comma 13 4 2 3 3" xfId="4513" xr:uid="{00000000-0005-0000-0000-0000A6110000}"/>
    <cellStyle name="Comma 13 4 2 3 3 2" xfId="4514" xr:uid="{00000000-0005-0000-0000-0000A7110000}"/>
    <cellStyle name="Comma 13 4 2 3 3 2 2" xfId="4515" xr:uid="{00000000-0005-0000-0000-0000A8110000}"/>
    <cellStyle name="Comma 13 4 2 3 3 2 2 2" xfId="4516" xr:uid="{00000000-0005-0000-0000-0000A9110000}"/>
    <cellStyle name="Comma 13 4 2 3 3 2 3" xfId="4517" xr:uid="{00000000-0005-0000-0000-0000AA110000}"/>
    <cellStyle name="Comma 13 4 2 3 3 2 4" xfId="4518" xr:uid="{00000000-0005-0000-0000-0000AB110000}"/>
    <cellStyle name="Comma 13 4 2 3 3 3" xfId="4519" xr:uid="{00000000-0005-0000-0000-0000AC110000}"/>
    <cellStyle name="Comma 13 4 2 3 3 3 2" xfId="4520" xr:uid="{00000000-0005-0000-0000-0000AD110000}"/>
    <cellStyle name="Comma 13 4 2 3 3 3 2 2" xfId="4521" xr:uid="{00000000-0005-0000-0000-0000AE110000}"/>
    <cellStyle name="Comma 13 4 2 3 3 3 3" xfId="4522" xr:uid="{00000000-0005-0000-0000-0000AF110000}"/>
    <cellStyle name="Comma 13 4 2 3 3 3 4" xfId="4523" xr:uid="{00000000-0005-0000-0000-0000B0110000}"/>
    <cellStyle name="Comma 13 4 2 3 3 4" xfId="4524" xr:uid="{00000000-0005-0000-0000-0000B1110000}"/>
    <cellStyle name="Comma 13 4 2 3 3 4 2" xfId="4525" xr:uid="{00000000-0005-0000-0000-0000B2110000}"/>
    <cellStyle name="Comma 13 4 2 3 3 4 3" xfId="4526" xr:uid="{00000000-0005-0000-0000-0000B3110000}"/>
    <cellStyle name="Comma 13 4 2 3 3 5" xfId="4527" xr:uid="{00000000-0005-0000-0000-0000B4110000}"/>
    <cellStyle name="Comma 13 4 2 3 3 6" xfId="4528" xr:uid="{00000000-0005-0000-0000-0000B5110000}"/>
    <cellStyle name="Comma 13 4 2 3 3 7" xfId="4529" xr:uid="{00000000-0005-0000-0000-0000B6110000}"/>
    <cellStyle name="Comma 13 4 2 3 4" xfId="4530" xr:uid="{00000000-0005-0000-0000-0000B7110000}"/>
    <cellStyle name="Comma 13 4 2 3 4 2" xfId="4531" xr:uid="{00000000-0005-0000-0000-0000B8110000}"/>
    <cellStyle name="Comma 13 4 2 3 4 2 2" xfId="4532" xr:uid="{00000000-0005-0000-0000-0000B9110000}"/>
    <cellStyle name="Comma 13 4 2 3 4 3" xfId="4533" xr:uid="{00000000-0005-0000-0000-0000BA110000}"/>
    <cellStyle name="Comma 13 4 2 3 4 4" xfId="4534" xr:uid="{00000000-0005-0000-0000-0000BB110000}"/>
    <cellStyle name="Comma 13 4 2 3 5" xfId="4535" xr:uid="{00000000-0005-0000-0000-0000BC110000}"/>
    <cellStyle name="Comma 13 4 2 3 5 2" xfId="4536" xr:uid="{00000000-0005-0000-0000-0000BD110000}"/>
    <cellStyle name="Comma 13 4 2 3 5 2 2" xfId="4537" xr:uid="{00000000-0005-0000-0000-0000BE110000}"/>
    <cellStyle name="Comma 13 4 2 3 5 3" xfId="4538" xr:uid="{00000000-0005-0000-0000-0000BF110000}"/>
    <cellStyle name="Comma 13 4 2 3 5 4" xfId="4539" xr:uid="{00000000-0005-0000-0000-0000C0110000}"/>
    <cellStyle name="Comma 13 4 2 3 6" xfId="4540" xr:uid="{00000000-0005-0000-0000-0000C1110000}"/>
    <cellStyle name="Comma 13 4 2 3 6 2" xfId="4541" xr:uid="{00000000-0005-0000-0000-0000C2110000}"/>
    <cellStyle name="Comma 13 4 2 3 6 3" xfId="4542" xr:uid="{00000000-0005-0000-0000-0000C3110000}"/>
    <cellStyle name="Comma 13 4 2 3 7" xfId="4543" xr:uid="{00000000-0005-0000-0000-0000C4110000}"/>
    <cellStyle name="Comma 13 4 2 3 8" xfId="4544" xr:uid="{00000000-0005-0000-0000-0000C5110000}"/>
    <cellStyle name="Comma 13 4 2 3 9" xfId="4545" xr:uid="{00000000-0005-0000-0000-0000C6110000}"/>
    <cellStyle name="Comma 13 4 2 4" xfId="4546" xr:uid="{00000000-0005-0000-0000-0000C7110000}"/>
    <cellStyle name="Comma 13 4 2 4 2" xfId="4547" xr:uid="{00000000-0005-0000-0000-0000C8110000}"/>
    <cellStyle name="Comma 13 4 2 4 2 2" xfId="4548" xr:uid="{00000000-0005-0000-0000-0000C9110000}"/>
    <cellStyle name="Comma 13 4 2 4 2 2 2" xfId="4549" xr:uid="{00000000-0005-0000-0000-0000CA110000}"/>
    <cellStyle name="Comma 13 4 2 4 2 2 2 2" xfId="4550" xr:uid="{00000000-0005-0000-0000-0000CB110000}"/>
    <cellStyle name="Comma 13 4 2 4 2 2 3" xfId="4551" xr:uid="{00000000-0005-0000-0000-0000CC110000}"/>
    <cellStyle name="Comma 13 4 2 4 2 2 4" xfId="4552" xr:uid="{00000000-0005-0000-0000-0000CD110000}"/>
    <cellStyle name="Comma 13 4 2 4 2 3" xfId="4553" xr:uid="{00000000-0005-0000-0000-0000CE110000}"/>
    <cellStyle name="Comma 13 4 2 4 2 3 2" xfId="4554" xr:uid="{00000000-0005-0000-0000-0000CF110000}"/>
    <cellStyle name="Comma 13 4 2 4 2 3 2 2" xfId="4555" xr:uid="{00000000-0005-0000-0000-0000D0110000}"/>
    <cellStyle name="Comma 13 4 2 4 2 3 3" xfId="4556" xr:uid="{00000000-0005-0000-0000-0000D1110000}"/>
    <cellStyle name="Comma 13 4 2 4 2 3 4" xfId="4557" xr:uid="{00000000-0005-0000-0000-0000D2110000}"/>
    <cellStyle name="Comma 13 4 2 4 2 4" xfId="4558" xr:uid="{00000000-0005-0000-0000-0000D3110000}"/>
    <cellStyle name="Comma 13 4 2 4 2 4 2" xfId="4559" xr:uid="{00000000-0005-0000-0000-0000D4110000}"/>
    <cellStyle name="Comma 13 4 2 4 2 4 3" xfId="4560" xr:uid="{00000000-0005-0000-0000-0000D5110000}"/>
    <cellStyle name="Comma 13 4 2 4 2 5" xfId="4561" xr:uid="{00000000-0005-0000-0000-0000D6110000}"/>
    <cellStyle name="Comma 13 4 2 4 2 6" xfId="4562" xr:uid="{00000000-0005-0000-0000-0000D7110000}"/>
    <cellStyle name="Comma 13 4 2 4 2 7" xfId="4563" xr:uid="{00000000-0005-0000-0000-0000D8110000}"/>
    <cellStyle name="Comma 13 4 2 4 3" xfId="4564" xr:uid="{00000000-0005-0000-0000-0000D9110000}"/>
    <cellStyle name="Comma 13 4 2 4 3 2" xfId="4565" xr:uid="{00000000-0005-0000-0000-0000DA110000}"/>
    <cellStyle name="Comma 13 4 2 4 3 2 2" xfId="4566" xr:uid="{00000000-0005-0000-0000-0000DB110000}"/>
    <cellStyle name="Comma 13 4 2 4 3 3" xfId="4567" xr:uid="{00000000-0005-0000-0000-0000DC110000}"/>
    <cellStyle name="Comma 13 4 2 4 3 4" xfId="4568" xr:uid="{00000000-0005-0000-0000-0000DD110000}"/>
    <cellStyle name="Comma 13 4 2 4 4" xfId="4569" xr:uid="{00000000-0005-0000-0000-0000DE110000}"/>
    <cellStyle name="Comma 13 4 2 4 4 2" xfId="4570" xr:uid="{00000000-0005-0000-0000-0000DF110000}"/>
    <cellStyle name="Comma 13 4 2 4 4 2 2" xfId="4571" xr:uid="{00000000-0005-0000-0000-0000E0110000}"/>
    <cellStyle name="Comma 13 4 2 4 4 3" xfId="4572" xr:uid="{00000000-0005-0000-0000-0000E1110000}"/>
    <cellStyle name="Comma 13 4 2 4 4 4" xfId="4573" xr:uid="{00000000-0005-0000-0000-0000E2110000}"/>
    <cellStyle name="Comma 13 4 2 4 5" xfId="4574" xr:uid="{00000000-0005-0000-0000-0000E3110000}"/>
    <cellStyle name="Comma 13 4 2 4 5 2" xfId="4575" xr:uid="{00000000-0005-0000-0000-0000E4110000}"/>
    <cellStyle name="Comma 13 4 2 4 5 3" xfId="4576" xr:uid="{00000000-0005-0000-0000-0000E5110000}"/>
    <cellStyle name="Comma 13 4 2 4 6" xfId="4577" xr:uid="{00000000-0005-0000-0000-0000E6110000}"/>
    <cellStyle name="Comma 13 4 2 4 7" xfId="4578" xr:uid="{00000000-0005-0000-0000-0000E7110000}"/>
    <cellStyle name="Comma 13 4 2 4 8" xfId="4579" xr:uid="{00000000-0005-0000-0000-0000E8110000}"/>
    <cellStyle name="Comma 13 4 2 5" xfId="4580" xr:uid="{00000000-0005-0000-0000-0000E9110000}"/>
    <cellStyle name="Comma 13 4 2 5 2" xfId="4581" xr:uid="{00000000-0005-0000-0000-0000EA110000}"/>
    <cellStyle name="Comma 13 4 2 5 2 2" xfId="4582" xr:uid="{00000000-0005-0000-0000-0000EB110000}"/>
    <cellStyle name="Comma 13 4 2 5 2 2 2" xfId="4583" xr:uid="{00000000-0005-0000-0000-0000EC110000}"/>
    <cellStyle name="Comma 13 4 2 5 2 3" xfId="4584" xr:uid="{00000000-0005-0000-0000-0000ED110000}"/>
    <cellStyle name="Comma 13 4 2 5 2 4" xfId="4585" xr:uid="{00000000-0005-0000-0000-0000EE110000}"/>
    <cellStyle name="Comma 13 4 2 5 3" xfId="4586" xr:uid="{00000000-0005-0000-0000-0000EF110000}"/>
    <cellStyle name="Comma 13 4 2 5 3 2" xfId="4587" xr:uid="{00000000-0005-0000-0000-0000F0110000}"/>
    <cellStyle name="Comma 13 4 2 5 3 2 2" xfId="4588" xr:uid="{00000000-0005-0000-0000-0000F1110000}"/>
    <cellStyle name="Comma 13 4 2 5 3 3" xfId="4589" xr:uid="{00000000-0005-0000-0000-0000F2110000}"/>
    <cellStyle name="Comma 13 4 2 5 3 4" xfId="4590" xr:uid="{00000000-0005-0000-0000-0000F3110000}"/>
    <cellStyle name="Comma 13 4 2 5 4" xfId="4591" xr:uid="{00000000-0005-0000-0000-0000F4110000}"/>
    <cellStyle name="Comma 13 4 2 5 4 2" xfId="4592" xr:uid="{00000000-0005-0000-0000-0000F5110000}"/>
    <cellStyle name="Comma 13 4 2 5 4 3" xfId="4593" xr:uid="{00000000-0005-0000-0000-0000F6110000}"/>
    <cellStyle name="Comma 13 4 2 5 5" xfId="4594" xr:uid="{00000000-0005-0000-0000-0000F7110000}"/>
    <cellStyle name="Comma 13 4 2 5 6" xfId="4595" xr:uid="{00000000-0005-0000-0000-0000F8110000}"/>
    <cellStyle name="Comma 13 4 2 5 7" xfId="4596" xr:uid="{00000000-0005-0000-0000-0000F9110000}"/>
    <cellStyle name="Comma 13 4 2 6" xfId="4597" xr:uid="{00000000-0005-0000-0000-0000FA110000}"/>
    <cellStyle name="Comma 13 4 2 6 2" xfId="4598" xr:uid="{00000000-0005-0000-0000-0000FB110000}"/>
    <cellStyle name="Comma 13 4 2 6 2 2" xfId="4599" xr:uid="{00000000-0005-0000-0000-0000FC110000}"/>
    <cellStyle name="Comma 13 4 2 6 3" xfId="4600" xr:uid="{00000000-0005-0000-0000-0000FD110000}"/>
    <cellStyle name="Comma 13 4 2 6 4" xfId="4601" xr:uid="{00000000-0005-0000-0000-0000FE110000}"/>
    <cellStyle name="Comma 13 4 2 7" xfId="4602" xr:uid="{00000000-0005-0000-0000-0000FF110000}"/>
    <cellStyle name="Comma 13 4 2 7 2" xfId="4603" xr:uid="{00000000-0005-0000-0000-000000120000}"/>
    <cellStyle name="Comma 13 4 2 7 2 2" xfId="4604" xr:uid="{00000000-0005-0000-0000-000001120000}"/>
    <cellStyle name="Comma 13 4 2 7 3" xfId="4605" xr:uid="{00000000-0005-0000-0000-000002120000}"/>
    <cellStyle name="Comma 13 4 2 7 4" xfId="4606" xr:uid="{00000000-0005-0000-0000-000003120000}"/>
    <cellStyle name="Comma 13 4 2 8" xfId="4607" xr:uid="{00000000-0005-0000-0000-000004120000}"/>
    <cellStyle name="Comma 13 4 2 8 2" xfId="4608" xr:uid="{00000000-0005-0000-0000-000005120000}"/>
    <cellStyle name="Comma 13 4 2 8 3" xfId="4609" xr:uid="{00000000-0005-0000-0000-000006120000}"/>
    <cellStyle name="Comma 13 4 2 9" xfId="4610" xr:uid="{00000000-0005-0000-0000-000007120000}"/>
    <cellStyle name="Comma 13 4 3" xfId="4611" xr:uid="{00000000-0005-0000-0000-000008120000}"/>
    <cellStyle name="Comma 13 4 4" xfId="4612" xr:uid="{00000000-0005-0000-0000-000009120000}"/>
    <cellStyle name="Comma 13 4 4 2" xfId="4613" xr:uid="{00000000-0005-0000-0000-00000A120000}"/>
    <cellStyle name="Comma 13 4 4 3" xfId="4614" xr:uid="{00000000-0005-0000-0000-00000B120000}"/>
    <cellStyle name="Comma 13 4 4 4" xfId="4615" xr:uid="{00000000-0005-0000-0000-00000C120000}"/>
    <cellStyle name="Comma 13 4 4 4 2" xfId="4616" xr:uid="{00000000-0005-0000-0000-00000D120000}"/>
    <cellStyle name="Comma 13 4 4 4 3" xfId="4617" xr:uid="{00000000-0005-0000-0000-00000E120000}"/>
    <cellStyle name="Comma 13 4 4 5" xfId="4618" xr:uid="{00000000-0005-0000-0000-00000F120000}"/>
    <cellStyle name="Comma 13 4 5" xfId="4619" xr:uid="{00000000-0005-0000-0000-000010120000}"/>
    <cellStyle name="Comma 13 4 5 2" xfId="4620" xr:uid="{00000000-0005-0000-0000-000011120000}"/>
    <cellStyle name="Comma 13 4 5 3" xfId="4621" xr:uid="{00000000-0005-0000-0000-000012120000}"/>
    <cellStyle name="Comma 13 4 6" xfId="4622" xr:uid="{00000000-0005-0000-0000-000013120000}"/>
    <cellStyle name="Comma 130" xfId="40239" xr:uid="{00000000-0005-0000-0000-000014120000}"/>
    <cellStyle name="Comma 131" xfId="40240" xr:uid="{00000000-0005-0000-0000-000015120000}"/>
    <cellStyle name="Comma 14" xfId="4623" xr:uid="{00000000-0005-0000-0000-000016120000}"/>
    <cellStyle name="Comma 14 2" xfId="4624" xr:uid="{00000000-0005-0000-0000-000017120000}"/>
    <cellStyle name="Comma 14 2 2" xfId="4625" xr:uid="{00000000-0005-0000-0000-000018120000}"/>
    <cellStyle name="Comma 14 2 3" xfId="4626" xr:uid="{00000000-0005-0000-0000-000019120000}"/>
    <cellStyle name="Comma 14 3" xfId="4627" xr:uid="{00000000-0005-0000-0000-00001A120000}"/>
    <cellStyle name="Comma 14 3 2" xfId="4628" xr:uid="{00000000-0005-0000-0000-00001B120000}"/>
    <cellStyle name="Comma 14 3 2 2" xfId="4629" xr:uid="{00000000-0005-0000-0000-00001C120000}"/>
    <cellStyle name="Comma 14 3 2 2 10" xfId="4630" xr:uid="{00000000-0005-0000-0000-00001D120000}"/>
    <cellStyle name="Comma 14 3 2 2 11" xfId="4631" xr:uid="{00000000-0005-0000-0000-00001E120000}"/>
    <cellStyle name="Comma 14 3 2 2 2" xfId="4632" xr:uid="{00000000-0005-0000-0000-00001F120000}"/>
    <cellStyle name="Comma 14 3 2 2 3" xfId="4633" xr:uid="{00000000-0005-0000-0000-000020120000}"/>
    <cellStyle name="Comma 14 3 2 2 3 2" xfId="4634" xr:uid="{00000000-0005-0000-0000-000021120000}"/>
    <cellStyle name="Comma 14 3 2 2 3 2 2" xfId="4635" xr:uid="{00000000-0005-0000-0000-000022120000}"/>
    <cellStyle name="Comma 14 3 2 2 3 2 2 2" xfId="4636" xr:uid="{00000000-0005-0000-0000-000023120000}"/>
    <cellStyle name="Comma 14 3 2 2 3 2 2 2 2" xfId="4637" xr:uid="{00000000-0005-0000-0000-000024120000}"/>
    <cellStyle name="Comma 14 3 2 2 3 2 2 2 2 2" xfId="4638" xr:uid="{00000000-0005-0000-0000-000025120000}"/>
    <cellStyle name="Comma 14 3 2 2 3 2 2 2 3" xfId="4639" xr:uid="{00000000-0005-0000-0000-000026120000}"/>
    <cellStyle name="Comma 14 3 2 2 3 2 2 2 4" xfId="4640" xr:uid="{00000000-0005-0000-0000-000027120000}"/>
    <cellStyle name="Comma 14 3 2 2 3 2 2 3" xfId="4641" xr:uid="{00000000-0005-0000-0000-000028120000}"/>
    <cellStyle name="Comma 14 3 2 2 3 2 2 3 2" xfId="4642" xr:uid="{00000000-0005-0000-0000-000029120000}"/>
    <cellStyle name="Comma 14 3 2 2 3 2 2 3 2 2" xfId="4643" xr:uid="{00000000-0005-0000-0000-00002A120000}"/>
    <cellStyle name="Comma 14 3 2 2 3 2 2 3 3" xfId="4644" xr:uid="{00000000-0005-0000-0000-00002B120000}"/>
    <cellStyle name="Comma 14 3 2 2 3 2 2 3 4" xfId="4645" xr:uid="{00000000-0005-0000-0000-00002C120000}"/>
    <cellStyle name="Comma 14 3 2 2 3 2 2 4" xfId="4646" xr:uid="{00000000-0005-0000-0000-00002D120000}"/>
    <cellStyle name="Comma 14 3 2 2 3 2 2 4 2" xfId="4647" xr:uid="{00000000-0005-0000-0000-00002E120000}"/>
    <cellStyle name="Comma 14 3 2 2 3 2 2 4 3" xfId="4648" xr:uid="{00000000-0005-0000-0000-00002F120000}"/>
    <cellStyle name="Comma 14 3 2 2 3 2 2 5" xfId="4649" xr:uid="{00000000-0005-0000-0000-000030120000}"/>
    <cellStyle name="Comma 14 3 2 2 3 2 2 6" xfId="4650" xr:uid="{00000000-0005-0000-0000-000031120000}"/>
    <cellStyle name="Comma 14 3 2 2 3 2 2 7" xfId="4651" xr:uid="{00000000-0005-0000-0000-000032120000}"/>
    <cellStyle name="Comma 14 3 2 2 3 2 3" xfId="4652" xr:uid="{00000000-0005-0000-0000-000033120000}"/>
    <cellStyle name="Comma 14 3 2 2 3 2 3 2" xfId="4653" xr:uid="{00000000-0005-0000-0000-000034120000}"/>
    <cellStyle name="Comma 14 3 2 2 3 2 3 2 2" xfId="4654" xr:uid="{00000000-0005-0000-0000-000035120000}"/>
    <cellStyle name="Comma 14 3 2 2 3 2 3 3" xfId="4655" xr:uid="{00000000-0005-0000-0000-000036120000}"/>
    <cellStyle name="Comma 14 3 2 2 3 2 3 4" xfId="4656" xr:uid="{00000000-0005-0000-0000-000037120000}"/>
    <cellStyle name="Comma 14 3 2 2 3 2 4" xfId="4657" xr:uid="{00000000-0005-0000-0000-000038120000}"/>
    <cellStyle name="Comma 14 3 2 2 3 2 4 2" xfId="4658" xr:uid="{00000000-0005-0000-0000-000039120000}"/>
    <cellStyle name="Comma 14 3 2 2 3 2 4 2 2" xfId="4659" xr:uid="{00000000-0005-0000-0000-00003A120000}"/>
    <cellStyle name="Comma 14 3 2 2 3 2 4 3" xfId="4660" xr:uid="{00000000-0005-0000-0000-00003B120000}"/>
    <cellStyle name="Comma 14 3 2 2 3 2 4 4" xfId="4661" xr:uid="{00000000-0005-0000-0000-00003C120000}"/>
    <cellStyle name="Comma 14 3 2 2 3 2 5" xfId="4662" xr:uid="{00000000-0005-0000-0000-00003D120000}"/>
    <cellStyle name="Comma 14 3 2 2 3 2 5 2" xfId="4663" xr:uid="{00000000-0005-0000-0000-00003E120000}"/>
    <cellStyle name="Comma 14 3 2 2 3 2 5 3" xfId="4664" xr:uid="{00000000-0005-0000-0000-00003F120000}"/>
    <cellStyle name="Comma 14 3 2 2 3 2 6" xfId="4665" xr:uid="{00000000-0005-0000-0000-000040120000}"/>
    <cellStyle name="Comma 14 3 2 2 3 2 7" xfId="4666" xr:uid="{00000000-0005-0000-0000-000041120000}"/>
    <cellStyle name="Comma 14 3 2 2 3 2 8" xfId="4667" xr:uid="{00000000-0005-0000-0000-000042120000}"/>
    <cellStyle name="Comma 14 3 2 2 3 3" xfId="4668" xr:uid="{00000000-0005-0000-0000-000043120000}"/>
    <cellStyle name="Comma 14 3 2 2 3 3 2" xfId="4669" xr:uid="{00000000-0005-0000-0000-000044120000}"/>
    <cellStyle name="Comma 14 3 2 2 3 3 2 2" xfId="4670" xr:uid="{00000000-0005-0000-0000-000045120000}"/>
    <cellStyle name="Comma 14 3 2 2 3 3 2 2 2" xfId="4671" xr:uid="{00000000-0005-0000-0000-000046120000}"/>
    <cellStyle name="Comma 14 3 2 2 3 3 2 3" xfId="4672" xr:uid="{00000000-0005-0000-0000-000047120000}"/>
    <cellStyle name="Comma 14 3 2 2 3 3 2 4" xfId="4673" xr:uid="{00000000-0005-0000-0000-000048120000}"/>
    <cellStyle name="Comma 14 3 2 2 3 3 3" xfId="4674" xr:uid="{00000000-0005-0000-0000-000049120000}"/>
    <cellStyle name="Comma 14 3 2 2 3 3 3 2" xfId="4675" xr:uid="{00000000-0005-0000-0000-00004A120000}"/>
    <cellStyle name="Comma 14 3 2 2 3 3 3 2 2" xfId="4676" xr:uid="{00000000-0005-0000-0000-00004B120000}"/>
    <cellStyle name="Comma 14 3 2 2 3 3 3 3" xfId="4677" xr:uid="{00000000-0005-0000-0000-00004C120000}"/>
    <cellStyle name="Comma 14 3 2 2 3 3 3 4" xfId="4678" xr:uid="{00000000-0005-0000-0000-00004D120000}"/>
    <cellStyle name="Comma 14 3 2 2 3 3 4" xfId="4679" xr:uid="{00000000-0005-0000-0000-00004E120000}"/>
    <cellStyle name="Comma 14 3 2 2 3 3 4 2" xfId="4680" xr:uid="{00000000-0005-0000-0000-00004F120000}"/>
    <cellStyle name="Comma 14 3 2 2 3 3 4 3" xfId="4681" xr:uid="{00000000-0005-0000-0000-000050120000}"/>
    <cellStyle name="Comma 14 3 2 2 3 3 5" xfId="4682" xr:uid="{00000000-0005-0000-0000-000051120000}"/>
    <cellStyle name="Comma 14 3 2 2 3 3 6" xfId="4683" xr:uid="{00000000-0005-0000-0000-000052120000}"/>
    <cellStyle name="Comma 14 3 2 2 3 3 7" xfId="4684" xr:uid="{00000000-0005-0000-0000-000053120000}"/>
    <cellStyle name="Comma 14 3 2 2 3 4" xfId="4685" xr:uid="{00000000-0005-0000-0000-000054120000}"/>
    <cellStyle name="Comma 14 3 2 2 3 4 2" xfId="4686" xr:uid="{00000000-0005-0000-0000-000055120000}"/>
    <cellStyle name="Comma 14 3 2 2 3 4 2 2" xfId="4687" xr:uid="{00000000-0005-0000-0000-000056120000}"/>
    <cellStyle name="Comma 14 3 2 2 3 4 3" xfId="4688" xr:uid="{00000000-0005-0000-0000-000057120000}"/>
    <cellStyle name="Comma 14 3 2 2 3 4 4" xfId="4689" xr:uid="{00000000-0005-0000-0000-000058120000}"/>
    <cellStyle name="Comma 14 3 2 2 3 5" xfId="4690" xr:uid="{00000000-0005-0000-0000-000059120000}"/>
    <cellStyle name="Comma 14 3 2 2 3 5 2" xfId="4691" xr:uid="{00000000-0005-0000-0000-00005A120000}"/>
    <cellStyle name="Comma 14 3 2 2 3 5 2 2" xfId="4692" xr:uid="{00000000-0005-0000-0000-00005B120000}"/>
    <cellStyle name="Comma 14 3 2 2 3 5 3" xfId="4693" xr:uid="{00000000-0005-0000-0000-00005C120000}"/>
    <cellStyle name="Comma 14 3 2 2 3 5 4" xfId="4694" xr:uid="{00000000-0005-0000-0000-00005D120000}"/>
    <cellStyle name="Comma 14 3 2 2 3 6" xfId="4695" xr:uid="{00000000-0005-0000-0000-00005E120000}"/>
    <cellStyle name="Comma 14 3 2 2 3 6 2" xfId="4696" xr:uid="{00000000-0005-0000-0000-00005F120000}"/>
    <cellStyle name="Comma 14 3 2 2 3 6 3" xfId="4697" xr:uid="{00000000-0005-0000-0000-000060120000}"/>
    <cellStyle name="Comma 14 3 2 2 3 7" xfId="4698" xr:uid="{00000000-0005-0000-0000-000061120000}"/>
    <cellStyle name="Comma 14 3 2 2 3 8" xfId="4699" xr:uid="{00000000-0005-0000-0000-000062120000}"/>
    <cellStyle name="Comma 14 3 2 2 3 9" xfId="4700" xr:uid="{00000000-0005-0000-0000-000063120000}"/>
    <cellStyle name="Comma 14 3 2 2 4" xfId="4701" xr:uid="{00000000-0005-0000-0000-000064120000}"/>
    <cellStyle name="Comma 14 3 2 2 4 2" xfId="4702" xr:uid="{00000000-0005-0000-0000-000065120000}"/>
    <cellStyle name="Comma 14 3 2 2 4 2 2" xfId="4703" xr:uid="{00000000-0005-0000-0000-000066120000}"/>
    <cellStyle name="Comma 14 3 2 2 4 2 2 2" xfId="4704" xr:uid="{00000000-0005-0000-0000-000067120000}"/>
    <cellStyle name="Comma 14 3 2 2 4 2 2 2 2" xfId="4705" xr:uid="{00000000-0005-0000-0000-000068120000}"/>
    <cellStyle name="Comma 14 3 2 2 4 2 2 3" xfId="4706" xr:uid="{00000000-0005-0000-0000-000069120000}"/>
    <cellStyle name="Comma 14 3 2 2 4 2 2 4" xfId="4707" xr:uid="{00000000-0005-0000-0000-00006A120000}"/>
    <cellStyle name="Comma 14 3 2 2 4 2 3" xfId="4708" xr:uid="{00000000-0005-0000-0000-00006B120000}"/>
    <cellStyle name="Comma 14 3 2 2 4 2 3 2" xfId="4709" xr:uid="{00000000-0005-0000-0000-00006C120000}"/>
    <cellStyle name="Comma 14 3 2 2 4 2 3 2 2" xfId="4710" xr:uid="{00000000-0005-0000-0000-00006D120000}"/>
    <cellStyle name="Comma 14 3 2 2 4 2 3 3" xfId="4711" xr:uid="{00000000-0005-0000-0000-00006E120000}"/>
    <cellStyle name="Comma 14 3 2 2 4 2 3 4" xfId="4712" xr:uid="{00000000-0005-0000-0000-00006F120000}"/>
    <cellStyle name="Comma 14 3 2 2 4 2 4" xfId="4713" xr:uid="{00000000-0005-0000-0000-000070120000}"/>
    <cellStyle name="Comma 14 3 2 2 4 2 4 2" xfId="4714" xr:uid="{00000000-0005-0000-0000-000071120000}"/>
    <cellStyle name="Comma 14 3 2 2 4 2 4 3" xfId="4715" xr:uid="{00000000-0005-0000-0000-000072120000}"/>
    <cellStyle name="Comma 14 3 2 2 4 2 5" xfId="4716" xr:uid="{00000000-0005-0000-0000-000073120000}"/>
    <cellStyle name="Comma 14 3 2 2 4 2 6" xfId="4717" xr:uid="{00000000-0005-0000-0000-000074120000}"/>
    <cellStyle name="Comma 14 3 2 2 4 2 7" xfId="4718" xr:uid="{00000000-0005-0000-0000-000075120000}"/>
    <cellStyle name="Comma 14 3 2 2 4 3" xfId="4719" xr:uid="{00000000-0005-0000-0000-000076120000}"/>
    <cellStyle name="Comma 14 3 2 2 4 3 2" xfId="4720" xr:uid="{00000000-0005-0000-0000-000077120000}"/>
    <cellStyle name="Comma 14 3 2 2 4 3 2 2" xfId="4721" xr:uid="{00000000-0005-0000-0000-000078120000}"/>
    <cellStyle name="Comma 14 3 2 2 4 3 3" xfId="4722" xr:uid="{00000000-0005-0000-0000-000079120000}"/>
    <cellStyle name="Comma 14 3 2 2 4 3 4" xfId="4723" xr:uid="{00000000-0005-0000-0000-00007A120000}"/>
    <cellStyle name="Comma 14 3 2 2 4 4" xfId="4724" xr:uid="{00000000-0005-0000-0000-00007B120000}"/>
    <cellStyle name="Comma 14 3 2 2 4 4 2" xfId="4725" xr:uid="{00000000-0005-0000-0000-00007C120000}"/>
    <cellStyle name="Comma 14 3 2 2 4 4 2 2" xfId="4726" xr:uid="{00000000-0005-0000-0000-00007D120000}"/>
    <cellStyle name="Comma 14 3 2 2 4 4 3" xfId="4727" xr:uid="{00000000-0005-0000-0000-00007E120000}"/>
    <cellStyle name="Comma 14 3 2 2 4 4 4" xfId="4728" xr:uid="{00000000-0005-0000-0000-00007F120000}"/>
    <cellStyle name="Comma 14 3 2 2 4 5" xfId="4729" xr:uid="{00000000-0005-0000-0000-000080120000}"/>
    <cellStyle name="Comma 14 3 2 2 4 5 2" xfId="4730" xr:uid="{00000000-0005-0000-0000-000081120000}"/>
    <cellStyle name="Comma 14 3 2 2 4 5 3" xfId="4731" xr:uid="{00000000-0005-0000-0000-000082120000}"/>
    <cellStyle name="Comma 14 3 2 2 4 6" xfId="4732" xr:uid="{00000000-0005-0000-0000-000083120000}"/>
    <cellStyle name="Comma 14 3 2 2 4 7" xfId="4733" xr:uid="{00000000-0005-0000-0000-000084120000}"/>
    <cellStyle name="Comma 14 3 2 2 4 8" xfId="4734" xr:uid="{00000000-0005-0000-0000-000085120000}"/>
    <cellStyle name="Comma 14 3 2 2 5" xfId="4735" xr:uid="{00000000-0005-0000-0000-000086120000}"/>
    <cellStyle name="Comma 14 3 2 2 5 2" xfId="4736" xr:uid="{00000000-0005-0000-0000-000087120000}"/>
    <cellStyle name="Comma 14 3 2 2 5 2 2" xfId="4737" xr:uid="{00000000-0005-0000-0000-000088120000}"/>
    <cellStyle name="Comma 14 3 2 2 5 2 2 2" xfId="4738" xr:uid="{00000000-0005-0000-0000-000089120000}"/>
    <cellStyle name="Comma 14 3 2 2 5 2 3" xfId="4739" xr:uid="{00000000-0005-0000-0000-00008A120000}"/>
    <cellStyle name="Comma 14 3 2 2 5 2 4" xfId="4740" xr:uid="{00000000-0005-0000-0000-00008B120000}"/>
    <cellStyle name="Comma 14 3 2 2 5 3" xfId="4741" xr:uid="{00000000-0005-0000-0000-00008C120000}"/>
    <cellStyle name="Comma 14 3 2 2 5 3 2" xfId="4742" xr:uid="{00000000-0005-0000-0000-00008D120000}"/>
    <cellStyle name="Comma 14 3 2 2 5 3 2 2" xfId="4743" xr:uid="{00000000-0005-0000-0000-00008E120000}"/>
    <cellStyle name="Comma 14 3 2 2 5 3 3" xfId="4744" xr:uid="{00000000-0005-0000-0000-00008F120000}"/>
    <cellStyle name="Comma 14 3 2 2 5 3 4" xfId="4745" xr:uid="{00000000-0005-0000-0000-000090120000}"/>
    <cellStyle name="Comma 14 3 2 2 5 4" xfId="4746" xr:uid="{00000000-0005-0000-0000-000091120000}"/>
    <cellStyle name="Comma 14 3 2 2 5 4 2" xfId="4747" xr:uid="{00000000-0005-0000-0000-000092120000}"/>
    <cellStyle name="Comma 14 3 2 2 5 4 3" xfId="4748" xr:uid="{00000000-0005-0000-0000-000093120000}"/>
    <cellStyle name="Comma 14 3 2 2 5 5" xfId="4749" xr:uid="{00000000-0005-0000-0000-000094120000}"/>
    <cellStyle name="Comma 14 3 2 2 5 6" xfId="4750" xr:uid="{00000000-0005-0000-0000-000095120000}"/>
    <cellStyle name="Comma 14 3 2 2 5 7" xfId="4751" xr:uid="{00000000-0005-0000-0000-000096120000}"/>
    <cellStyle name="Comma 14 3 2 2 6" xfId="4752" xr:uid="{00000000-0005-0000-0000-000097120000}"/>
    <cellStyle name="Comma 14 3 2 2 6 2" xfId="4753" xr:uid="{00000000-0005-0000-0000-000098120000}"/>
    <cellStyle name="Comma 14 3 2 2 6 2 2" xfId="4754" xr:uid="{00000000-0005-0000-0000-000099120000}"/>
    <cellStyle name="Comma 14 3 2 2 6 3" xfId="4755" xr:uid="{00000000-0005-0000-0000-00009A120000}"/>
    <cellStyle name="Comma 14 3 2 2 6 4" xfId="4756" xr:uid="{00000000-0005-0000-0000-00009B120000}"/>
    <cellStyle name="Comma 14 3 2 2 7" xfId="4757" xr:uid="{00000000-0005-0000-0000-00009C120000}"/>
    <cellStyle name="Comma 14 3 2 2 7 2" xfId="4758" xr:uid="{00000000-0005-0000-0000-00009D120000}"/>
    <cellStyle name="Comma 14 3 2 2 7 2 2" xfId="4759" xr:uid="{00000000-0005-0000-0000-00009E120000}"/>
    <cellStyle name="Comma 14 3 2 2 7 3" xfId="4760" xr:uid="{00000000-0005-0000-0000-00009F120000}"/>
    <cellStyle name="Comma 14 3 2 2 7 4" xfId="4761" xr:uid="{00000000-0005-0000-0000-0000A0120000}"/>
    <cellStyle name="Comma 14 3 2 2 8" xfId="4762" xr:uid="{00000000-0005-0000-0000-0000A1120000}"/>
    <cellStyle name="Comma 14 3 2 2 8 2" xfId="4763" xr:uid="{00000000-0005-0000-0000-0000A2120000}"/>
    <cellStyle name="Comma 14 3 2 2 8 3" xfId="4764" xr:uid="{00000000-0005-0000-0000-0000A3120000}"/>
    <cellStyle name="Comma 14 3 2 2 9" xfId="4765" xr:uid="{00000000-0005-0000-0000-0000A4120000}"/>
    <cellStyle name="Comma 14 3 2 3" xfId="4766" xr:uid="{00000000-0005-0000-0000-0000A5120000}"/>
    <cellStyle name="Comma 14 3 2 4" xfId="4767" xr:uid="{00000000-0005-0000-0000-0000A6120000}"/>
    <cellStyle name="Comma 14 3 2 4 2" xfId="4768" xr:uid="{00000000-0005-0000-0000-0000A7120000}"/>
    <cellStyle name="Comma 14 3 2 4 3" xfId="4769" xr:uid="{00000000-0005-0000-0000-0000A8120000}"/>
    <cellStyle name="Comma 14 3 2 4 4" xfId="4770" xr:uid="{00000000-0005-0000-0000-0000A9120000}"/>
    <cellStyle name="Comma 14 3 2 4 4 2" xfId="4771" xr:uid="{00000000-0005-0000-0000-0000AA120000}"/>
    <cellStyle name="Comma 14 3 2 4 4 3" xfId="4772" xr:uid="{00000000-0005-0000-0000-0000AB120000}"/>
    <cellStyle name="Comma 14 3 2 4 5" xfId="4773" xr:uid="{00000000-0005-0000-0000-0000AC120000}"/>
    <cellStyle name="Comma 14 3 2 5" xfId="4774" xr:uid="{00000000-0005-0000-0000-0000AD120000}"/>
    <cellStyle name="Comma 14 3 2 5 2" xfId="4775" xr:uid="{00000000-0005-0000-0000-0000AE120000}"/>
    <cellStyle name="Comma 14 3 2 5 3" xfId="4776" xr:uid="{00000000-0005-0000-0000-0000AF120000}"/>
    <cellStyle name="Comma 14 3 2 6" xfId="4777" xr:uid="{00000000-0005-0000-0000-0000B0120000}"/>
    <cellStyle name="Comma 14 3 3" xfId="4778" xr:uid="{00000000-0005-0000-0000-0000B1120000}"/>
    <cellStyle name="Comma 14 3 3 10" xfId="4779" xr:uid="{00000000-0005-0000-0000-0000B2120000}"/>
    <cellStyle name="Comma 14 3 3 11" xfId="4780" xr:uid="{00000000-0005-0000-0000-0000B3120000}"/>
    <cellStyle name="Comma 14 3 3 2" xfId="4781" xr:uid="{00000000-0005-0000-0000-0000B4120000}"/>
    <cellStyle name="Comma 14 3 3 3" xfId="4782" xr:uid="{00000000-0005-0000-0000-0000B5120000}"/>
    <cellStyle name="Comma 14 3 3 3 2" xfId="4783" xr:uid="{00000000-0005-0000-0000-0000B6120000}"/>
    <cellStyle name="Comma 14 3 3 3 2 2" xfId="4784" xr:uid="{00000000-0005-0000-0000-0000B7120000}"/>
    <cellStyle name="Comma 14 3 3 3 2 2 2" xfId="4785" xr:uid="{00000000-0005-0000-0000-0000B8120000}"/>
    <cellStyle name="Comma 14 3 3 3 2 2 2 2" xfId="4786" xr:uid="{00000000-0005-0000-0000-0000B9120000}"/>
    <cellStyle name="Comma 14 3 3 3 2 2 2 2 2" xfId="4787" xr:uid="{00000000-0005-0000-0000-0000BA120000}"/>
    <cellStyle name="Comma 14 3 3 3 2 2 2 3" xfId="4788" xr:uid="{00000000-0005-0000-0000-0000BB120000}"/>
    <cellStyle name="Comma 14 3 3 3 2 2 2 4" xfId="4789" xr:uid="{00000000-0005-0000-0000-0000BC120000}"/>
    <cellStyle name="Comma 14 3 3 3 2 2 3" xfId="4790" xr:uid="{00000000-0005-0000-0000-0000BD120000}"/>
    <cellStyle name="Comma 14 3 3 3 2 2 3 2" xfId="4791" xr:uid="{00000000-0005-0000-0000-0000BE120000}"/>
    <cellStyle name="Comma 14 3 3 3 2 2 3 2 2" xfId="4792" xr:uid="{00000000-0005-0000-0000-0000BF120000}"/>
    <cellStyle name="Comma 14 3 3 3 2 2 3 3" xfId="4793" xr:uid="{00000000-0005-0000-0000-0000C0120000}"/>
    <cellStyle name="Comma 14 3 3 3 2 2 3 4" xfId="4794" xr:uid="{00000000-0005-0000-0000-0000C1120000}"/>
    <cellStyle name="Comma 14 3 3 3 2 2 4" xfId="4795" xr:uid="{00000000-0005-0000-0000-0000C2120000}"/>
    <cellStyle name="Comma 14 3 3 3 2 2 4 2" xfId="4796" xr:uid="{00000000-0005-0000-0000-0000C3120000}"/>
    <cellStyle name="Comma 14 3 3 3 2 2 4 3" xfId="4797" xr:uid="{00000000-0005-0000-0000-0000C4120000}"/>
    <cellStyle name="Comma 14 3 3 3 2 2 5" xfId="4798" xr:uid="{00000000-0005-0000-0000-0000C5120000}"/>
    <cellStyle name="Comma 14 3 3 3 2 2 6" xfId="4799" xr:uid="{00000000-0005-0000-0000-0000C6120000}"/>
    <cellStyle name="Comma 14 3 3 3 2 2 7" xfId="4800" xr:uid="{00000000-0005-0000-0000-0000C7120000}"/>
    <cellStyle name="Comma 14 3 3 3 2 3" xfId="4801" xr:uid="{00000000-0005-0000-0000-0000C8120000}"/>
    <cellStyle name="Comma 14 3 3 3 2 3 2" xfId="4802" xr:uid="{00000000-0005-0000-0000-0000C9120000}"/>
    <cellStyle name="Comma 14 3 3 3 2 3 2 2" xfId="4803" xr:uid="{00000000-0005-0000-0000-0000CA120000}"/>
    <cellStyle name="Comma 14 3 3 3 2 3 3" xfId="4804" xr:uid="{00000000-0005-0000-0000-0000CB120000}"/>
    <cellStyle name="Comma 14 3 3 3 2 3 4" xfId="4805" xr:uid="{00000000-0005-0000-0000-0000CC120000}"/>
    <cellStyle name="Comma 14 3 3 3 2 4" xfId="4806" xr:uid="{00000000-0005-0000-0000-0000CD120000}"/>
    <cellStyle name="Comma 14 3 3 3 2 4 2" xfId="4807" xr:uid="{00000000-0005-0000-0000-0000CE120000}"/>
    <cellStyle name="Comma 14 3 3 3 2 4 2 2" xfId="4808" xr:uid="{00000000-0005-0000-0000-0000CF120000}"/>
    <cellStyle name="Comma 14 3 3 3 2 4 3" xfId="4809" xr:uid="{00000000-0005-0000-0000-0000D0120000}"/>
    <cellStyle name="Comma 14 3 3 3 2 4 4" xfId="4810" xr:uid="{00000000-0005-0000-0000-0000D1120000}"/>
    <cellStyle name="Comma 14 3 3 3 2 5" xfId="4811" xr:uid="{00000000-0005-0000-0000-0000D2120000}"/>
    <cellStyle name="Comma 14 3 3 3 2 5 2" xfId="4812" xr:uid="{00000000-0005-0000-0000-0000D3120000}"/>
    <cellStyle name="Comma 14 3 3 3 2 5 3" xfId="4813" xr:uid="{00000000-0005-0000-0000-0000D4120000}"/>
    <cellStyle name="Comma 14 3 3 3 2 6" xfId="4814" xr:uid="{00000000-0005-0000-0000-0000D5120000}"/>
    <cellStyle name="Comma 14 3 3 3 2 7" xfId="4815" xr:uid="{00000000-0005-0000-0000-0000D6120000}"/>
    <cellStyle name="Comma 14 3 3 3 2 8" xfId="4816" xr:uid="{00000000-0005-0000-0000-0000D7120000}"/>
    <cellStyle name="Comma 14 3 3 3 3" xfId="4817" xr:uid="{00000000-0005-0000-0000-0000D8120000}"/>
    <cellStyle name="Comma 14 3 3 3 3 2" xfId="4818" xr:uid="{00000000-0005-0000-0000-0000D9120000}"/>
    <cellStyle name="Comma 14 3 3 3 3 2 2" xfId="4819" xr:uid="{00000000-0005-0000-0000-0000DA120000}"/>
    <cellStyle name="Comma 14 3 3 3 3 2 2 2" xfId="4820" xr:uid="{00000000-0005-0000-0000-0000DB120000}"/>
    <cellStyle name="Comma 14 3 3 3 3 2 3" xfId="4821" xr:uid="{00000000-0005-0000-0000-0000DC120000}"/>
    <cellStyle name="Comma 14 3 3 3 3 2 4" xfId="4822" xr:uid="{00000000-0005-0000-0000-0000DD120000}"/>
    <cellStyle name="Comma 14 3 3 3 3 3" xfId="4823" xr:uid="{00000000-0005-0000-0000-0000DE120000}"/>
    <cellStyle name="Comma 14 3 3 3 3 3 2" xfId="4824" xr:uid="{00000000-0005-0000-0000-0000DF120000}"/>
    <cellStyle name="Comma 14 3 3 3 3 3 2 2" xfId="4825" xr:uid="{00000000-0005-0000-0000-0000E0120000}"/>
    <cellStyle name="Comma 14 3 3 3 3 3 3" xfId="4826" xr:uid="{00000000-0005-0000-0000-0000E1120000}"/>
    <cellStyle name="Comma 14 3 3 3 3 3 4" xfId="4827" xr:uid="{00000000-0005-0000-0000-0000E2120000}"/>
    <cellStyle name="Comma 14 3 3 3 3 4" xfId="4828" xr:uid="{00000000-0005-0000-0000-0000E3120000}"/>
    <cellStyle name="Comma 14 3 3 3 3 4 2" xfId="4829" xr:uid="{00000000-0005-0000-0000-0000E4120000}"/>
    <cellStyle name="Comma 14 3 3 3 3 4 3" xfId="4830" xr:uid="{00000000-0005-0000-0000-0000E5120000}"/>
    <cellStyle name="Comma 14 3 3 3 3 5" xfId="4831" xr:uid="{00000000-0005-0000-0000-0000E6120000}"/>
    <cellStyle name="Comma 14 3 3 3 3 6" xfId="4832" xr:uid="{00000000-0005-0000-0000-0000E7120000}"/>
    <cellStyle name="Comma 14 3 3 3 3 7" xfId="4833" xr:uid="{00000000-0005-0000-0000-0000E8120000}"/>
    <cellStyle name="Comma 14 3 3 3 4" xfId="4834" xr:uid="{00000000-0005-0000-0000-0000E9120000}"/>
    <cellStyle name="Comma 14 3 3 3 4 2" xfId="4835" xr:uid="{00000000-0005-0000-0000-0000EA120000}"/>
    <cellStyle name="Comma 14 3 3 3 4 2 2" xfId="4836" xr:uid="{00000000-0005-0000-0000-0000EB120000}"/>
    <cellStyle name="Comma 14 3 3 3 4 3" xfId="4837" xr:uid="{00000000-0005-0000-0000-0000EC120000}"/>
    <cellStyle name="Comma 14 3 3 3 4 4" xfId="4838" xr:uid="{00000000-0005-0000-0000-0000ED120000}"/>
    <cellStyle name="Comma 14 3 3 3 5" xfId="4839" xr:uid="{00000000-0005-0000-0000-0000EE120000}"/>
    <cellStyle name="Comma 14 3 3 3 5 2" xfId="4840" xr:uid="{00000000-0005-0000-0000-0000EF120000}"/>
    <cellStyle name="Comma 14 3 3 3 5 2 2" xfId="4841" xr:uid="{00000000-0005-0000-0000-0000F0120000}"/>
    <cellStyle name="Comma 14 3 3 3 5 3" xfId="4842" xr:uid="{00000000-0005-0000-0000-0000F1120000}"/>
    <cellStyle name="Comma 14 3 3 3 5 4" xfId="4843" xr:uid="{00000000-0005-0000-0000-0000F2120000}"/>
    <cellStyle name="Comma 14 3 3 3 6" xfId="4844" xr:uid="{00000000-0005-0000-0000-0000F3120000}"/>
    <cellStyle name="Comma 14 3 3 3 6 2" xfId="4845" xr:uid="{00000000-0005-0000-0000-0000F4120000}"/>
    <cellStyle name="Comma 14 3 3 3 6 3" xfId="4846" xr:uid="{00000000-0005-0000-0000-0000F5120000}"/>
    <cellStyle name="Comma 14 3 3 3 7" xfId="4847" xr:uid="{00000000-0005-0000-0000-0000F6120000}"/>
    <cellStyle name="Comma 14 3 3 3 8" xfId="4848" xr:uid="{00000000-0005-0000-0000-0000F7120000}"/>
    <cellStyle name="Comma 14 3 3 3 9" xfId="4849" xr:uid="{00000000-0005-0000-0000-0000F8120000}"/>
    <cellStyle name="Comma 14 3 3 4" xfId="4850" xr:uid="{00000000-0005-0000-0000-0000F9120000}"/>
    <cellStyle name="Comma 14 3 3 4 2" xfId="4851" xr:uid="{00000000-0005-0000-0000-0000FA120000}"/>
    <cellStyle name="Comma 14 3 3 4 2 2" xfId="4852" xr:uid="{00000000-0005-0000-0000-0000FB120000}"/>
    <cellStyle name="Comma 14 3 3 4 2 2 2" xfId="4853" xr:uid="{00000000-0005-0000-0000-0000FC120000}"/>
    <cellStyle name="Comma 14 3 3 4 2 2 2 2" xfId="4854" xr:uid="{00000000-0005-0000-0000-0000FD120000}"/>
    <cellStyle name="Comma 14 3 3 4 2 2 3" xfId="4855" xr:uid="{00000000-0005-0000-0000-0000FE120000}"/>
    <cellStyle name="Comma 14 3 3 4 2 2 4" xfId="4856" xr:uid="{00000000-0005-0000-0000-0000FF120000}"/>
    <cellStyle name="Comma 14 3 3 4 2 3" xfId="4857" xr:uid="{00000000-0005-0000-0000-000000130000}"/>
    <cellStyle name="Comma 14 3 3 4 2 3 2" xfId="4858" xr:uid="{00000000-0005-0000-0000-000001130000}"/>
    <cellStyle name="Comma 14 3 3 4 2 3 2 2" xfId="4859" xr:uid="{00000000-0005-0000-0000-000002130000}"/>
    <cellStyle name="Comma 14 3 3 4 2 3 3" xfId="4860" xr:uid="{00000000-0005-0000-0000-000003130000}"/>
    <cellStyle name="Comma 14 3 3 4 2 3 4" xfId="4861" xr:uid="{00000000-0005-0000-0000-000004130000}"/>
    <cellStyle name="Comma 14 3 3 4 2 4" xfId="4862" xr:uid="{00000000-0005-0000-0000-000005130000}"/>
    <cellStyle name="Comma 14 3 3 4 2 4 2" xfId="4863" xr:uid="{00000000-0005-0000-0000-000006130000}"/>
    <cellStyle name="Comma 14 3 3 4 2 4 3" xfId="4864" xr:uid="{00000000-0005-0000-0000-000007130000}"/>
    <cellStyle name="Comma 14 3 3 4 2 5" xfId="4865" xr:uid="{00000000-0005-0000-0000-000008130000}"/>
    <cellStyle name="Comma 14 3 3 4 2 6" xfId="4866" xr:uid="{00000000-0005-0000-0000-000009130000}"/>
    <cellStyle name="Comma 14 3 3 4 2 7" xfId="4867" xr:uid="{00000000-0005-0000-0000-00000A130000}"/>
    <cellStyle name="Comma 14 3 3 4 3" xfId="4868" xr:uid="{00000000-0005-0000-0000-00000B130000}"/>
    <cellStyle name="Comma 14 3 3 4 3 2" xfId="4869" xr:uid="{00000000-0005-0000-0000-00000C130000}"/>
    <cellStyle name="Comma 14 3 3 4 3 2 2" xfId="4870" xr:uid="{00000000-0005-0000-0000-00000D130000}"/>
    <cellStyle name="Comma 14 3 3 4 3 3" xfId="4871" xr:uid="{00000000-0005-0000-0000-00000E130000}"/>
    <cellStyle name="Comma 14 3 3 4 3 4" xfId="4872" xr:uid="{00000000-0005-0000-0000-00000F130000}"/>
    <cellStyle name="Comma 14 3 3 4 4" xfId="4873" xr:uid="{00000000-0005-0000-0000-000010130000}"/>
    <cellStyle name="Comma 14 3 3 4 4 2" xfId="4874" xr:uid="{00000000-0005-0000-0000-000011130000}"/>
    <cellStyle name="Comma 14 3 3 4 4 2 2" xfId="4875" xr:uid="{00000000-0005-0000-0000-000012130000}"/>
    <cellStyle name="Comma 14 3 3 4 4 3" xfId="4876" xr:uid="{00000000-0005-0000-0000-000013130000}"/>
    <cellStyle name="Comma 14 3 3 4 4 4" xfId="4877" xr:uid="{00000000-0005-0000-0000-000014130000}"/>
    <cellStyle name="Comma 14 3 3 4 5" xfId="4878" xr:uid="{00000000-0005-0000-0000-000015130000}"/>
    <cellStyle name="Comma 14 3 3 4 5 2" xfId="4879" xr:uid="{00000000-0005-0000-0000-000016130000}"/>
    <cellStyle name="Comma 14 3 3 4 5 3" xfId="4880" xr:uid="{00000000-0005-0000-0000-000017130000}"/>
    <cellStyle name="Comma 14 3 3 4 6" xfId="4881" xr:uid="{00000000-0005-0000-0000-000018130000}"/>
    <cellStyle name="Comma 14 3 3 4 7" xfId="4882" xr:uid="{00000000-0005-0000-0000-000019130000}"/>
    <cellStyle name="Comma 14 3 3 4 8" xfId="4883" xr:uid="{00000000-0005-0000-0000-00001A130000}"/>
    <cellStyle name="Comma 14 3 3 5" xfId="4884" xr:uid="{00000000-0005-0000-0000-00001B130000}"/>
    <cellStyle name="Comma 14 3 3 5 2" xfId="4885" xr:uid="{00000000-0005-0000-0000-00001C130000}"/>
    <cellStyle name="Comma 14 3 3 5 2 2" xfId="4886" xr:uid="{00000000-0005-0000-0000-00001D130000}"/>
    <cellStyle name="Comma 14 3 3 5 2 2 2" xfId="4887" xr:uid="{00000000-0005-0000-0000-00001E130000}"/>
    <cellStyle name="Comma 14 3 3 5 2 3" xfId="4888" xr:uid="{00000000-0005-0000-0000-00001F130000}"/>
    <cellStyle name="Comma 14 3 3 5 2 4" xfId="4889" xr:uid="{00000000-0005-0000-0000-000020130000}"/>
    <cellStyle name="Comma 14 3 3 5 3" xfId="4890" xr:uid="{00000000-0005-0000-0000-000021130000}"/>
    <cellStyle name="Comma 14 3 3 5 3 2" xfId="4891" xr:uid="{00000000-0005-0000-0000-000022130000}"/>
    <cellStyle name="Comma 14 3 3 5 3 2 2" xfId="4892" xr:uid="{00000000-0005-0000-0000-000023130000}"/>
    <cellStyle name="Comma 14 3 3 5 3 3" xfId="4893" xr:uid="{00000000-0005-0000-0000-000024130000}"/>
    <cellStyle name="Comma 14 3 3 5 3 4" xfId="4894" xr:uid="{00000000-0005-0000-0000-000025130000}"/>
    <cellStyle name="Comma 14 3 3 5 4" xfId="4895" xr:uid="{00000000-0005-0000-0000-000026130000}"/>
    <cellStyle name="Comma 14 3 3 5 4 2" xfId="4896" xr:uid="{00000000-0005-0000-0000-000027130000}"/>
    <cellStyle name="Comma 14 3 3 5 4 3" xfId="4897" xr:uid="{00000000-0005-0000-0000-000028130000}"/>
    <cellStyle name="Comma 14 3 3 5 5" xfId="4898" xr:uid="{00000000-0005-0000-0000-000029130000}"/>
    <cellStyle name="Comma 14 3 3 5 6" xfId="4899" xr:uid="{00000000-0005-0000-0000-00002A130000}"/>
    <cellStyle name="Comma 14 3 3 5 7" xfId="4900" xr:uid="{00000000-0005-0000-0000-00002B130000}"/>
    <cellStyle name="Comma 14 3 3 6" xfId="4901" xr:uid="{00000000-0005-0000-0000-00002C130000}"/>
    <cellStyle name="Comma 14 3 3 6 2" xfId="4902" xr:uid="{00000000-0005-0000-0000-00002D130000}"/>
    <cellStyle name="Comma 14 3 3 6 2 2" xfId="4903" xr:uid="{00000000-0005-0000-0000-00002E130000}"/>
    <cellStyle name="Comma 14 3 3 6 3" xfId="4904" xr:uid="{00000000-0005-0000-0000-00002F130000}"/>
    <cellStyle name="Comma 14 3 3 6 4" xfId="4905" xr:uid="{00000000-0005-0000-0000-000030130000}"/>
    <cellStyle name="Comma 14 3 3 7" xfId="4906" xr:uid="{00000000-0005-0000-0000-000031130000}"/>
    <cellStyle name="Comma 14 3 3 7 2" xfId="4907" xr:uid="{00000000-0005-0000-0000-000032130000}"/>
    <cellStyle name="Comma 14 3 3 7 2 2" xfId="4908" xr:uid="{00000000-0005-0000-0000-000033130000}"/>
    <cellStyle name="Comma 14 3 3 7 3" xfId="4909" xr:uid="{00000000-0005-0000-0000-000034130000}"/>
    <cellStyle name="Comma 14 3 3 7 4" xfId="4910" xr:uid="{00000000-0005-0000-0000-000035130000}"/>
    <cellStyle name="Comma 14 3 3 8" xfId="4911" xr:uid="{00000000-0005-0000-0000-000036130000}"/>
    <cellStyle name="Comma 14 3 3 8 2" xfId="4912" xr:uid="{00000000-0005-0000-0000-000037130000}"/>
    <cellStyle name="Comma 14 3 3 8 3" xfId="4913" xr:uid="{00000000-0005-0000-0000-000038130000}"/>
    <cellStyle name="Comma 14 3 3 9" xfId="4914" xr:uid="{00000000-0005-0000-0000-000039130000}"/>
    <cellStyle name="Comma 14 3 4" xfId="4915" xr:uid="{00000000-0005-0000-0000-00003A130000}"/>
    <cellStyle name="Comma 14 3 5" xfId="4916" xr:uid="{00000000-0005-0000-0000-00003B130000}"/>
    <cellStyle name="Comma 14 3 5 2" xfId="4917" xr:uid="{00000000-0005-0000-0000-00003C130000}"/>
    <cellStyle name="Comma 14 3 5 3" xfId="4918" xr:uid="{00000000-0005-0000-0000-00003D130000}"/>
    <cellStyle name="Comma 14 3 5 4" xfId="4919" xr:uid="{00000000-0005-0000-0000-00003E130000}"/>
    <cellStyle name="Comma 14 3 5 4 2" xfId="4920" xr:uid="{00000000-0005-0000-0000-00003F130000}"/>
    <cellStyle name="Comma 14 3 5 4 3" xfId="4921" xr:uid="{00000000-0005-0000-0000-000040130000}"/>
    <cellStyle name="Comma 14 3 5 5" xfId="4922" xr:uid="{00000000-0005-0000-0000-000041130000}"/>
    <cellStyle name="Comma 14 3 6" xfId="4923" xr:uid="{00000000-0005-0000-0000-000042130000}"/>
    <cellStyle name="Comma 14 3 6 2" xfId="4924" xr:uid="{00000000-0005-0000-0000-000043130000}"/>
    <cellStyle name="Comma 14 3 6 3" xfId="4925" xr:uid="{00000000-0005-0000-0000-000044130000}"/>
    <cellStyle name="Comma 14 3 7" xfId="4926" xr:uid="{00000000-0005-0000-0000-000045130000}"/>
    <cellStyle name="Comma 14 4" xfId="4927" xr:uid="{00000000-0005-0000-0000-000046130000}"/>
    <cellStyle name="Comma 14 5" xfId="4928" xr:uid="{00000000-0005-0000-0000-000047130000}"/>
    <cellStyle name="Comma 14 5 2" xfId="4929" xr:uid="{00000000-0005-0000-0000-000048130000}"/>
    <cellStyle name="Comma 14 5 2 10" xfId="4930" xr:uid="{00000000-0005-0000-0000-000049130000}"/>
    <cellStyle name="Comma 14 5 2 11" xfId="4931" xr:uid="{00000000-0005-0000-0000-00004A130000}"/>
    <cellStyle name="Comma 14 5 2 2" xfId="4932" xr:uid="{00000000-0005-0000-0000-00004B130000}"/>
    <cellStyle name="Comma 14 5 2 3" xfId="4933" xr:uid="{00000000-0005-0000-0000-00004C130000}"/>
    <cellStyle name="Comma 14 5 2 3 2" xfId="4934" xr:uid="{00000000-0005-0000-0000-00004D130000}"/>
    <cellStyle name="Comma 14 5 2 3 2 2" xfId="4935" xr:uid="{00000000-0005-0000-0000-00004E130000}"/>
    <cellStyle name="Comma 14 5 2 3 2 2 2" xfId="4936" xr:uid="{00000000-0005-0000-0000-00004F130000}"/>
    <cellStyle name="Comma 14 5 2 3 2 2 2 2" xfId="4937" xr:uid="{00000000-0005-0000-0000-000050130000}"/>
    <cellStyle name="Comma 14 5 2 3 2 2 2 2 2" xfId="4938" xr:uid="{00000000-0005-0000-0000-000051130000}"/>
    <cellStyle name="Comma 14 5 2 3 2 2 2 3" xfId="4939" xr:uid="{00000000-0005-0000-0000-000052130000}"/>
    <cellStyle name="Comma 14 5 2 3 2 2 2 4" xfId="4940" xr:uid="{00000000-0005-0000-0000-000053130000}"/>
    <cellStyle name="Comma 14 5 2 3 2 2 3" xfId="4941" xr:uid="{00000000-0005-0000-0000-000054130000}"/>
    <cellStyle name="Comma 14 5 2 3 2 2 3 2" xfId="4942" xr:uid="{00000000-0005-0000-0000-000055130000}"/>
    <cellStyle name="Comma 14 5 2 3 2 2 3 2 2" xfId="4943" xr:uid="{00000000-0005-0000-0000-000056130000}"/>
    <cellStyle name="Comma 14 5 2 3 2 2 3 3" xfId="4944" xr:uid="{00000000-0005-0000-0000-000057130000}"/>
    <cellStyle name="Comma 14 5 2 3 2 2 3 4" xfId="4945" xr:uid="{00000000-0005-0000-0000-000058130000}"/>
    <cellStyle name="Comma 14 5 2 3 2 2 4" xfId="4946" xr:uid="{00000000-0005-0000-0000-000059130000}"/>
    <cellStyle name="Comma 14 5 2 3 2 2 4 2" xfId="4947" xr:uid="{00000000-0005-0000-0000-00005A130000}"/>
    <cellStyle name="Comma 14 5 2 3 2 2 4 3" xfId="4948" xr:uid="{00000000-0005-0000-0000-00005B130000}"/>
    <cellStyle name="Comma 14 5 2 3 2 2 5" xfId="4949" xr:uid="{00000000-0005-0000-0000-00005C130000}"/>
    <cellStyle name="Comma 14 5 2 3 2 2 6" xfId="4950" xr:uid="{00000000-0005-0000-0000-00005D130000}"/>
    <cellStyle name="Comma 14 5 2 3 2 2 7" xfId="4951" xr:uid="{00000000-0005-0000-0000-00005E130000}"/>
    <cellStyle name="Comma 14 5 2 3 2 3" xfId="4952" xr:uid="{00000000-0005-0000-0000-00005F130000}"/>
    <cellStyle name="Comma 14 5 2 3 2 3 2" xfId="4953" xr:uid="{00000000-0005-0000-0000-000060130000}"/>
    <cellStyle name="Comma 14 5 2 3 2 3 2 2" xfId="4954" xr:uid="{00000000-0005-0000-0000-000061130000}"/>
    <cellStyle name="Comma 14 5 2 3 2 3 3" xfId="4955" xr:uid="{00000000-0005-0000-0000-000062130000}"/>
    <cellStyle name="Comma 14 5 2 3 2 3 4" xfId="4956" xr:uid="{00000000-0005-0000-0000-000063130000}"/>
    <cellStyle name="Comma 14 5 2 3 2 4" xfId="4957" xr:uid="{00000000-0005-0000-0000-000064130000}"/>
    <cellStyle name="Comma 14 5 2 3 2 4 2" xfId="4958" xr:uid="{00000000-0005-0000-0000-000065130000}"/>
    <cellStyle name="Comma 14 5 2 3 2 4 2 2" xfId="4959" xr:uid="{00000000-0005-0000-0000-000066130000}"/>
    <cellStyle name="Comma 14 5 2 3 2 4 3" xfId="4960" xr:uid="{00000000-0005-0000-0000-000067130000}"/>
    <cellStyle name="Comma 14 5 2 3 2 4 4" xfId="4961" xr:uid="{00000000-0005-0000-0000-000068130000}"/>
    <cellStyle name="Comma 14 5 2 3 2 5" xfId="4962" xr:uid="{00000000-0005-0000-0000-000069130000}"/>
    <cellStyle name="Comma 14 5 2 3 2 5 2" xfId="4963" xr:uid="{00000000-0005-0000-0000-00006A130000}"/>
    <cellStyle name="Comma 14 5 2 3 2 5 3" xfId="4964" xr:uid="{00000000-0005-0000-0000-00006B130000}"/>
    <cellStyle name="Comma 14 5 2 3 2 6" xfId="4965" xr:uid="{00000000-0005-0000-0000-00006C130000}"/>
    <cellStyle name="Comma 14 5 2 3 2 7" xfId="4966" xr:uid="{00000000-0005-0000-0000-00006D130000}"/>
    <cellStyle name="Comma 14 5 2 3 2 8" xfId="4967" xr:uid="{00000000-0005-0000-0000-00006E130000}"/>
    <cellStyle name="Comma 14 5 2 3 3" xfId="4968" xr:uid="{00000000-0005-0000-0000-00006F130000}"/>
    <cellStyle name="Comma 14 5 2 3 3 2" xfId="4969" xr:uid="{00000000-0005-0000-0000-000070130000}"/>
    <cellStyle name="Comma 14 5 2 3 3 2 2" xfId="4970" xr:uid="{00000000-0005-0000-0000-000071130000}"/>
    <cellStyle name="Comma 14 5 2 3 3 2 2 2" xfId="4971" xr:uid="{00000000-0005-0000-0000-000072130000}"/>
    <cellStyle name="Comma 14 5 2 3 3 2 3" xfId="4972" xr:uid="{00000000-0005-0000-0000-000073130000}"/>
    <cellStyle name="Comma 14 5 2 3 3 2 4" xfId="4973" xr:uid="{00000000-0005-0000-0000-000074130000}"/>
    <cellStyle name="Comma 14 5 2 3 3 3" xfId="4974" xr:uid="{00000000-0005-0000-0000-000075130000}"/>
    <cellStyle name="Comma 14 5 2 3 3 3 2" xfId="4975" xr:uid="{00000000-0005-0000-0000-000076130000}"/>
    <cellStyle name="Comma 14 5 2 3 3 3 2 2" xfId="4976" xr:uid="{00000000-0005-0000-0000-000077130000}"/>
    <cellStyle name="Comma 14 5 2 3 3 3 3" xfId="4977" xr:uid="{00000000-0005-0000-0000-000078130000}"/>
    <cellStyle name="Comma 14 5 2 3 3 3 4" xfId="4978" xr:uid="{00000000-0005-0000-0000-000079130000}"/>
    <cellStyle name="Comma 14 5 2 3 3 4" xfId="4979" xr:uid="{00000000-0005-0000-0000-00007A130000}"/>
    <cellStyle name="Comma 14 5 2 3 3 4 2" xfId="4980" xr:uid="{00000000-0005-0000-0000-00007B130000}"/>
    <cellStyle name="Comma 14 5 2 3 3 4 3" xfId="4981" xr:uid="{00000000-0005-0000-0000-00007C130000}"/>
    <cellStyle name="Comma 14 5 2 3 3 5" xfId="4982" xr:uid="{00000000-0005-0000-0000-00007D130000}"/>
    <cellStyle name="Comma 14 5 2 3 3 6" xfId="4983" xr:uid="{00000000-0005-0000-0000-00007E130000}"/>
    <cellStyle name="Comma 14 5 2 3 3 7" xfId="4984" xr:uid="{00000000-0005-0000-0000-00007F130000}"/>
    <cellStyle name="Comma 14 5 2 3 4" xfId="4985" xr:uid="{00000000-0005-0000-0000-000080130000}"/>
    <cellStyle name="Comma 14 5 2 3 4 2" xfId="4986" xr:uid="{00000000-0005-0000-0000-000081130000}"/>
    <cellStyle name="Comma 14 5 2 3 4 2 2" xfId="4987" xr:uid="{00000000-0005-0000-0000-000082130000}"/>
    <cellStyle name="Comma 14 5 2 3 4 3" xfId="4988" xr:uid="{00000000-0005-0000-0000-000083130000}"/>
    <cellStyle name="Comma 14 5 2 3 4 4" xfId="4989" xr:uid="{00000000-0005-0000-0000-000084130000}"/>
    <cellStyle name="Comma 14 5 2 3 5" xfId="4990" xr:uid="{00000000-0005-0000-0000-000085130000}"/>
    <cellStyle name="Comma 14 5 2 3 5 2" xfId="4991" xr:uid="{00000000-0005-0000-0000-000086130000}"/>
    <cellStyle name="Comma 14 5 2 3 5 2 2" xfId="4992" xr:uid="{00000000-0005-0000-0000-000087130000}"/>
    <cellStyle name="Comma 14 5 2 3 5 3" xfId="4993" xr:uid="{00000000-0005-0000-0000-000088130000}"/>
    <cellStyle name="Comma 14 5 2 3 5 4" xfId="4994" xr:uid="{00000000-0005-0000-0000-000089130000}"/>
    <cellStyle name="Comma 14 5 2 3 6" xfId="4995" xr:uid="{00000000-0005-0000-0000-00008A130000}"/>
    <cellStyle name="Comma 14 5 2 3 6 2" xfId="4996" xr:uid="{00000000-0005-0000-0000-00008B130000}"/>
    <cellStyle name="Comma 14 5 2 3 6 3" xfId="4997" xr:uid="{00000000-0005-0000-0000-00008C130000}"/>
    <cellStyle name="Comma 14 5 2 3 7" xfId="4998" xr:uid="{00000000-0005-0000-0000-00008D130000}"/>
    <cellStyle name="Comma 14 5 2 3 8" xfId="4999" xr:uid="{00000000-0005-0000-0000-00008E130000}"/>
    <cellStyle name="Comma 14 5 2 3 9" xfId="5000" xr:uid="{00000000-0005-0000-0000-00008F130000}"/>
    <cellStyle name="Comma 14 5 2 4" xfId="5001" xr:uid="{00000000-0005-0000-0000-000090130000}"/>
    <cellStyle name="Comma 14 5 2 4 2" xfId="5002" xr:uid="{00000000-0005-0000-0000-000091130000}"/>
    <cellStyle name="Comma 14 5 2 4 2 2" xfId="5003" xr:uid="{00000000-0005-0000-0000-000092130000}"/>
    <cellStyle name="Comma 14 5 2 4 2 2 2" xfId="5004" xr:uid="{00000000-0005-0000-0000-000093130000}"/>
    <cellStyle name="Comma 14 5 2 4 2 2 2 2" xfId="5005" xr:uid="{00000000-0005-0000-0000-000094130000}"/>
    <cellStyle name="Comma 14 5 2 4 2 2 3" xfId="5006" xr:uid="{00000000-0005-0000-0000-000095130000}"/>
    <cellStyle name="Comma 14 5 2 4 2 2 4" xfId="5007" xr:uid="{00000000-0005-0000-0000-000096130000}"/>
    <cellStyle name="Comma 14 5 2 4 2 3" xfId="5008" xr:uid="{00000000-0005-0000-0000-000097130000}"/>
    <cellStyle name="Comma 14 5 2 4 2 3 2" xfId="5009" xr:uid="{00000000-0005-0000-0000-000098130000}"/>
    <cellStyle name="Comma 14 5 2 4 2 3 2 2" xfId="5010" xr:uid="{00000000-0005-0000-0000-000099130000}"/>
    <cellStyle name="Comma 14 5 2 4 2 3 3" xfId="5011" xr:uid="{00000000-0005-0000-0000-00009A130000}"/>
    <cellStyle name="Comma 14 5 2 4 2 3 4" xfId="5012" xr:uid="{00000000-0005-0000-0000-00009B130000}"/>
    <cellStyle name="Comma 14 5 2 4 2 4" xfId="5013" xr:uid="{00000000-0005-0000-0000-00009C130000}"/>
    <cellStyle name="Comma 14 5 2 4 2 4 2" xfId="5014" xr:uid="{00000000-0005-0000-0000-00009D130000}"/>
    <cellStyle name="Comma 14 5 2 4 2 4 3" xfId="5015" xr:uid="{00000000-0005-0000-0000-00009E130000}"/>
    <cellStyle name="Comma 14 5 2 4 2 5" xfId="5016" xr:uid="{00000000-0005-0000-0000-00009F130000}"/>
    <cellStyle name="Comma 14 5 2 4 2 6" xfId="5017" xr:uid="{00000000-0005-0000-0000-0000A0130000}"/>
    <cellStyle name="Comma 14 5 2 4 2 7" xfId="5018" xr:uid="{00000000-0005-0000-0000-0000A1130000}"/>
    <cellStyle name="Comma 14 5 2 4 3" xfId="5019" xr:uid="{00000000-0005-0000-0000-0000A2130000}"/>
    <cellStyle name="Comma 14 5 2 4 3 2" xfId="5020" xr:uid="{00000000-0005-0000-0000-0000A3130000}"/>
    <cellStyle name="Comma 14 5 2 4 3 2 2" xfId="5021" xr:uid="{00000000-0005-0000-0000-0000A4130000}"/>
    <cellStyle name="Comma 14 5 2 4 3 3" xfId="5022" xr:uid="{00000000-0005-0000-0000-0000A5130000}"/>
    <cellStyle name="Comma 14 5 2 4 3 4" xfId="5023" xr:uid="{00000000-0005-0000-0000-0000A6130000}"/>
    <cellStyle name="Comma 14 5 2 4 4" xfId="5024" xr:uid="{00000000-0005-0000-0000-0000A7130000}"/>
    <cellStyle name="Comma 14 5 2 4 4 2" xfId="5025" xr:uid="{00000000-0005-0000-0000-0000A8130000}"/>
    <cellStyle name="Comma 14 5 2 4 4 2 2" xfId="5026" xr:uid="{00000000-0005-0000-0000-0000A9130000}"/>
    <cellStyle name="Comma 14 5 2 4 4 3" xfId="5027" xr:uid="{00000000-0005-0000-0000-0000AA130000}"/>
    <cellStyle name="Comma 14 5 2 4 4 4" xfId="5028" xr:uid="{00000000-0005-0000-0000-0000AB130000}"/>
    <cellStyle name="Comma 14 5 2 4 5" xfId="5029" xr:uid="{00000000-0005-0000-0000-0000AC130000}"/>
    <cellStyle name="Comma 14 5 2 4 5 2" xfId="5030" xr:uid="{00000000-0005-0000-0000-0000AD130000}"/>
    <cellStyle name="Comma 14 5 2 4 5 3" xfId="5031" xr:uid="{00000000-0005-0000-0000-0000AE130000}"/>
    <cellStyle name="Comma 14 5 2 4 6" xfId="5032" xr:uid="{00000000-0005-0000-0000-0000AF130000}"/>
    <cellStyle name="Comma 14 5 2 4 7" xfId="5033" xr:uid="{00000000-0005-0000-0000-0000B0130000}"/>
    <cellStyle name="Comma 14 5 2 4 8" xfId="5034" xr:uid="{00000000-0005-0000-0000-0000B1130000}"/>
    <cellStyle name="Comma 14 5 2 5" xfId="5035" xr:uid="{00000000-0005-0000-0000-0000B2130000}"/>
    <cellStyle name="Comma 14 5 2 5 2" xfId="5036" xr:uid="{00000000-0005-0000-0000-0000B3130000}"/>
    <cellStyle name="Comma 14 5 2 5 2 2" xfId="5037" xr:uid="{00000000-0005-0000-0000-0000B4130000}"/>
    <cellStyle name="Comma 14 5 2 5 2 2 2" xfId="5038" xr:uid="{00000000-0005-0000-0000-0000B5130000}"/>
    <cellStyle name="Comma 14 5 2 5 2 3" xfId="5039" xr:uid="{00000000-0005-0000-0000-0000B6130000}"/>
    <cellStyle name="Comma 14 5 2 5 2 4" xfId="5040" xr:uid="{00000000-0005-0000-0000-0000B7130000}"/>
    <cellStyle name="Comma 14 5 2 5 3" xfId="5041" xr:uid="{00000000-0005-0000-0000-0000B8130000}"/>
    <cellStyle name="Comma 14 5 2 5 3 2" xfId="5042" xr:uid="{00000000-0005-0000-0000-0000B9130000}"/>
    <cellStyle name="Comma 14 5 2 5 3 2 2" xfId="5043" xr:uid="{00000000-0005-0000-0000-0000BA130000}"/>
    <cellStyle name="Comma 14 5 2 5 3 3" xfId="5044" xr:uid="{00000000-0005-0000-0000-0000BB130000}"/>
    <cellStyle name="Comma 14 5 2 5 3 4" xfId="5045" xr:uid="{00000000-0005-0000-0000-0000BC130000}"/>
    <cellStyle name="Comma 14 5 2 5 4" xfId="5046" xr:uid="{00000000-0005-0000-0000-0000BD130000}"/>
    <cellStyle name="Comma 14 5 2 5 4 2" xfId="5047" xr:uid="{00000000-0005-0000-0000-0000BE130000}"/>
    <cellStyle name="Comma 14 5 2 5 4 3" xfId="5048" xr:uid="{00000000-0005-0000-0000-0000BF130000}"/>
    <cellStyle name="Comma 14 5 2 5 5" xfId="5049" xr:uid="{00000000-0005-0000-0000-0000C0130000}"/>
    <cellStyle name="Comma 14 5 2 5 6" xfId="5050" xr:uid="{00000000-0005-0000-0000-0000C1130000}"/>
    <cellStyle name="Comma 14 5 2 5 7" xfId="5051" xr:uid="{00000000-0005-0000-0000-0000C2130000}"/>
    <cellStyle name="Comma 14 5 2 6" xfId="5052" xr:uid="{00000000-0005-0000-0000-0000C3130000}"/>
    <cellStyle name="Comma 14 5 2 6 2" xfId="5053" xr:uid="{00000000-0005-0000-0000-0000C4130000}"/>
    <cellStyle name="Comma 14 5 2 6 2 2" xfId="5054" xr:uid="{00000000-0005-0000-0000-0000C5130000}"/>
    <cellStyle name="Comma 14 5 2 6 3" xfId="5055" xr:uid="{00000000-0005-0000-0000-0000C6130000}"/>
    <cellStyle name="Comma 14 5 2 6 4" xfId="5056" xr:uid="{00000000-0005-0000-0000-0000C7130000}"/>
    <cellStyle name="Comma 14 5 2 7" xfId="5057" xr:uid="{00000000-0005-0000-0000-0000C8130000}"/>
    <cellStyle name="Comma 14 5 2 7 2" xfId="5058" xr:uid="{00000000-0005-0000-0000-0000C9130000}"/>
    <cellStyle name="Comma 14 5 2 7 2 2" xfId="5059" xr:uid="{00000000-0005-0000-0000-0000CA130000}"/>
    <cellStyle name="Comma 14 5 2 7 3" xfId="5060" xr:uid="{00000000-0005-0000-0000-0000CB130000}"/>
    <cellStyle name="Comma 14 5 2 7 4" xfId="5061" xr:uid="{00000000-0005-0000-0000-0000CC130000}"/>
    <cellStyle name="Comma 14 5 2 8" xfId="5062" xr:uid="{00000000-0005-0000-0000-0000CD130000}"/>
    <cellStyle name="Comma 14 5 2 8 2" xfId="5063" xr:uid="{00000000-0005-0000-0000-0000CE130000}"/>
    <cellStyle name="Comma 14 5 2 8 3" xfId="5064" xr:uid="{00000000-0005-0000-0000-0000CF130000}"/>
    <cellStyle name="Comma 14 5 2 9" xfId="5065" xr:uid="{00000000-0005-0000-0000-0000D0130000}"/>
    <cellStyle name="Comma 14 5 3" xfId="5066" xr:uid="{00000000-0005-0000-0000-0000D1130000}"/>
    <cellStyle name="Comma 14 5 4" xfId="5067" xr:uid="{00000000-0005-0000-0000-0000D2130000}"/>
    <cellStyle name="Comma 14 5 4 2" xfId="5068" xr:uid="{00000000-0005-0000-0000-0000D3130000}"/>
    <cellStyle name="Comma 14 5 4 3" xfId="5069" xr:uid="{00000000-0005-0000-0000-0000D4130000}"/>
    <cellStyle name="Comma 14 5 4 4" xfId="5070" xr:uid="{00000000-0005-0000-0000-0000D5130000}"/>
    <cellStyle name="Comma 14 5 4 4 2" xfId="5071" xr:uid="{00000000-0005-0000-0000-0000D6130000}"/>
    <cellStyle name="Comma 14 5 4 4 3" xfId="5072" xr:uid="{00000000-0005-0000-0000-0000D7130000}"/>
    <cellStyle name="Comma 14 5 4 5" xfId="5073" xr:uid="{00000000-0005-0000-0000-0000D8130000}"/>
    <cellStyle name="Comma 14 5 5" xfId="5074" xr:uid="{00000000-0005-0000-0000-0000D9130000}"/>
    <cellStyle name="Comma 14 5 5 2" xfId="5075" xr:uid="{00000000-0005-0000-0000-0000DA130000}"/>
    <cellStyle name="Comma 14 5 5 3" xfId="5076" xr:uid="{00000000-0005-0000-0000-0000DB130000}"/>
    <cellStyle name="Comma 14 5 6" xfId="5077" xr:uid="{00000000-0005-0000-0000-0000DC130000}"/>
    <cellStyle name="Comma 14 6" xfId="5078" xr:uid="{00000000-0005-0000-0000-0000DD130000}"/>
    <cellStyle name="Comma 15" xfId="5079" xr:uid="{00000000-0005-0000-0000-0000DE130000}"/>
    <cellStyle name="Comma 15 2" xfId="5080" xr:uid="{00000000-0005-0000-0000-0000DF130000}"/>
    <cellStyle name="Comma 15 2 2" xfId="5081" xr:uid="{00000000-0005-0000-0000-0000E0130000}"/>
    <cellStyle name="Comma 15 2 2 10" xfId="5082" xr:uid="{00000000-0005-0000-0000-0000E1130000}"/>
    <cellStyle name="Comma 15 2 2 11" xfId="5083" xr:uid="{00000000-0005-0000-0000-0000E2130000}"/>
    <cellStyle name="Comma 15 2 2 2" xfId="5084" xr:uid="{00000000-0005-0000-0000-0000E3130000}"/>
    <cellStyle name="Comma 15 2 2 3" xfId="5085" xr:uid="{00000000-0005-0000-0000-0000E4130000}"/>
    <cellStyle name="Comma 15 2 2 3 2" xfId="5086" xr:uid="{00000000-0005-0000-0000-0000E5130000}"/>
    <cellStyle name="Comma 15 2 2 3 2 2" xfId="5087" xr:uid="{00000000-0005-0000-0000-0000E6130000}"/>
    <cellStyle name="Comma 15 2 2 3 2 2 2" xfId="5088" xr:uid="{00000000-0005-0000-0000-0000E7130000}"/>
    <cellStyle name="Comma 15 2 2 3 2 2 2 2" xfId="5089" xr:uid="{00000000-0005-0000-0000-0000E8130000}"/>
    <cellStyle name="Comma 15 2 2 3 2 2 2 2 2" xfId="5090" xr:uid="{00000000-0005-0000-0000-0000E9130000}"/>
    <cellStyle name="Comma 15 2 2 3 2 2 2 3" xfId="5091" xr:uid="{00000000-0005-0000-0000-0000EA130000}"/>
    <cellStyle name="Comma 15 2 2 3 2 2 2 4" xfId="5092" xr:uid="{00000000-0005-0000-0000-0000EB130000}"/>
    <cellStyle name="Comma 15 2 2 3 2 2 3" xfId="5093" xr:uid="{00000000-0005-0000-0000-0000EC130000}"/>
    <cellStyle name="Comma 15 2 2 3 2 2 3 2" xfId="5094" xr:uid="{00000000-0005-0000-0000-0000ED130000}"/>
    <cellStyle name="Comma 15 2 2 3 2 2 3 2 2" xfId="5095" xr:uid="{00000000-0005-0000-0000-0000EE130000}"/>
    <cellStyle name="Comma 15 2 2 3 2 2 3 3" xfId="5096" xr:uid="{00000000-0005-0000-0000-0000EF130000}"/>
    <cellStyle name="Comma 15 2 2 3 2 2 3 4" xfId="5097" xr:uid="{00000000-0005-0000-0000-0000F0130000}"/>
    <cellStyle name="Comma 15 2 2 3 2 2 4" xfId="5098" xr:uid="{00000000-0005-0000-0000-0000F1130000}"/>
    <cellStyle name="Comma 15 2 2 3 2 2 4 2" xfId="5099" xr:uid="{00000000-0005-0000-0000-0000F2130000}"/>
    <cellStyle name="Comma 15 2 2 3 2 2 4 3" xfId="5100" xr:uid="{00000000-0005-0000-0000-0000F3130000}"/>
    <cellStyle name="Comma 15 2 2 3 2 2 5" xfId="5101" xr:uid="{00000000-0005-0000-0000-0000F4130000}"/>
    <cellStyle name="Comma 15 2 2 3 2 2 6" xfId="5102" xr:uid="{00000000-0005-0000-0000-0000F5130000}"/>
    <cellStyle name="Comma 15 2 2 3 2 2 7" xfId="5103" xr:uid="{00000000-0005-0000-0000-0000F6130000}"/>
    <cellStyle name="Comma 15 2 2 3 2 3" xfId="5104" xr:uid="{00000000-0005-0000-0000-0000F7130000}"/>
    <cellStyle name="Comma 15 2 2 3 2 3 2" xfId="5105" xr:uid="{00000000-0005-0000-0000-0000F8130000}"/>
    <cellStyle name="Comma 15 2 2 3 2 3 2 2" xfId="5106" xr:uid="{00000000-0005-0000-0000-0000F9130000}"/>
    <cellStyle name="Comma 15 2 2 3 2 3 3" xfId="5107" xr:uid="{00000000-0005-0000-0000-0000FA130000}"/>
    <cellStyle name="Comma 15 2 2 3 2 3 4" xfId="5108" xr:uid="{00000000-0005-0000-0000-0000FB130000}"/>
    <cellStyle name="Comma 15 2 2 3 2 4" xfId="5109" xr:uid="{00000000-0005-0000-0000-0000FC130000}"/>
    <cellStyle name="Comma 15 2 2 3 2 4 2" xfId="5110" xr:uid="{00000000-0005-0000-0000-0000FD130000}"/>
    <cellStyle name="Comma 15 2 2 3 2 4 2 2" xfId="5111" xr:uid="{00000000-0005-0000-0000-0000FE130000}"/>
    <cellStyle name="Comma 15 2 2 3 2 4 3" xfId="5112" xr:uid="{00000000-0005-0000-0000-0000FF130000}"/>
    <cellStyle name="Comma 15 2 2 3 2 4 4" xfId="5113" xr:uid="{00000000-0005-0000-0000-000000140000}"/>
    <cellStyle name="Comma 15 2 2 3 2 5" xfId="5114" xr:uid="{00000000-0005-0000-0000-000001140000}"/>
    <cellStyle name="Comma 15 2 2 3 2 5 2" xfId="5115" xr:uid="{00000000-0005-0000-0000-000002140000}"/>
    <cellStyle name="Comma 15 2 2 3 2 5 3" xfId="5116" xr:uid="{00000000-0005-0000-0000-000003140000}"/>
    <cellStyle name="Comma 15 2 2 3 2 6" xfId="5117" xr:uid="{00000000-0005-0000-0000-000004140000}"/>
    <cellStyle name="Comma 15 2 2 3 2 7" xfId="5118" xr:uid="{00000000-0005-0000-0000-000005140000}"/>
    <cellStyle name="Comma 15 2 2 3 2 8" xfId="5119" xr:uid="{00000000-0005-0000-0000-000006140000}"/>
    <cellStyle name="Comma 15 2 2 3 3" xfId="5120" xr:uid="{00000000-0005-0000-0000-000007140000}"/>
    <cellStyle name="Comma 15 2 2 3 3 2" xfId="5121" xr:uid="{00000000-0005-0000-0000-000008140000}"/>
    <cellStyle name="Comma 15 2 2 3 3 2 2" xfId="5122" xr:uid="{00000000-0005-0000-0000-000009140000}"/>
    <cellStyle name="Comma 15 2 2 3 3 2 2 2" xfId="5123" xr:uid="{00000000-0005-0000-0000-00000A140000}"/>
    <cellStyle name="Comma 15 2 2 3 3 2 3" xfId="5124" xr:uid="{00000000-0005-0000-0000-00000B140000}"/>
    <cellStyle name="Comma 15 2 2 3 3 2 4" xfId="5125" xr:uid="{00000000-0005-0000-0000-00000C140000}"/>
    <cellStyle name="Comma 15 2 2 3 3 3" xfId="5126" xr:uid="{00000000-0005-0000-0000-00000D140000}"/>
    <cellStyle name="Comma 15 2 2 3 3 3 2" xfId="5127" xr:uid="{00000000-0005-0000-0000-00000E140000}"/>
    <cellStyle name="Comma 15 2 2 3 3 3 2 2" xfId="5128" xr:uid="{00000000-0005-0000-0000-00000F140000}"/>
    <cellStyle name="Comma 15 2 2 3 3 3 3" xfId="5129" xr:uid="{00000000-0005-0000-0000-000010140000}"/>
    <cellStyle name="Comma 15 2 2 3 3 3 4" xfId="5130" xr:uid="{00000000-0005-0000-0000-000011140000}"/>
    <cellStyle name="Comma 15 2 2 3 3 4" xfId="5131" xr:uid="{00000000-0005-0000-0000-000012140000}"/>
    <cellStyle name="Comma 15 2 2 3 3 4 2" xfId="5132" xr:uid="{00000000-0005-0000-0000-000013140000}"/>
    <cellStyle name="Comma 15 2 2 3 3 4 3" xfId="5133" xr:uid="{00000000-0005-0000-0000-000014140000}"/>
    <cellStyle name="Comma 15 2 2 3 3 5" xfId="5134" xr:uid="{00000000-0005-0000-0000-000015140000}"/>
    <cellStyle name="Comma 15 2 2 3 3 6" xfId="5135" xr:uid="{00000000-0005-0000-0000-000016140000}"/>
    <cellStyle name="Comma 15 2 2 3 3 7" xfId="5136" xr:uid="{00000000-0005-0000-0000-000017140000}"/>
    <cellStyle name="Comma 15 2 2 3 4" xfId="5137" xr:uid="{00000000-0005-0000-0000-000018140000}"/>
    <cellStyle name="Comma 15 2 2 3 4 2" xfId="5138" xr:uid="{00000000-0005-0000-0000-000019140000}"/>
    <cellStyle name="Comma 15 2 2 3 4 2 2" xfId="5139" xr:uid="{00000000-0005-0000-0000-00001A140000}"/>
    <cellStyle name="Comma 15 2 2 3 4 3" xfId="5140" xr:uid="{00000000-0005-0000-0000-00001B140000}"/>
    <cellStyle name="Comma 15 2 2 3 4 4" xfId="5141" xr:uid="{00000000-0005-0000-0000-00001C140000}"/>
    <cellStyle name="Comma 15 2 2 3 5" xfId="5142" xr:uid="{00000000-0005-0000-0000-00001D140000}"/>
    <cellStyle name="Comma 15 2 2 3 5 2" xfId="5143" xr:uid="{00000000-0005-0000-0000-00001E140000}"/>
    <cellStyle name="Comma 15 2 2 3 5 2 2" xfId="5144" xr:uid="{00000000-0005-0000-0000-00001F140000}"/>
    <cellStyle name="Comma 15 2 2 3 5 3" xfId="5145" xr:uid="{00000000-0005-0000-0000-000020140000}"/>
    <cellStyle name="Comma 15 2 2 3 5 4" xfId="5146" xr:uid="{00000000-0005-0000-0000-000021140000}"/>
    <cellStyle name="Comma 15 2 2 3 6" xfId="5147" xr:uid="{00000000-0005-0000-0000-000022140000}"/>
    <cellStyle name="Comma 15 2 2 3 6 2" xfId="5148" xr:uid="{00000000-0005-0000-0000-000023140000}"/>
    <cellStyle name="Comma 15 2 2 3 6 3" xfId="5149" xr:uid="{00000000-0005-0000-0000-000024140000}"/>
    <cellStyle name="Comma 15 2 2 3 7" xfId="5150" xr:uid="{00000000-0005-0000-0000-000025140000}"/>
    <cellStyle name="Comma 15 2 2 3 8" xfId="5151" xr:uid="{00000000-0005-0000-0000-000026140000}"/>
    <cellStyle name="Comma 15 2 2 3 9" xfId="5152" xr:uid="{00000000-0005-0000-0000-000027140000}"/>
    <cellStyle name="Comma 15 2 2 4" xfId="5153" xr:uid="{00000000-0005-0000-0000-000028140000}"/>
    <cellStyle name="Comma 15 2 2 4 2" xfId="5154" xr:uid="{00000000-0005-0000-0000-000029140000}"/>
    <cellStyle name="Comma 15 2 2 4 2 2" xfId="5155" xr:uid="{00000000-0005-0000-0000-00002A140000}"/>
    <cellStyle name="Comma 15 2 2 4 2 2 2" xfId="5156" xr:uid="{00000000-0005-0000-0000-00002B140000}"/>
    <cellStyle name="Comma 15 2 2 4 2 2 2 2" xfId="5157" xr:uid="{00000000-0005-0000-0000-00002C140000}"/>
    <cellStyle name="Comma 15 2 2 4 2 2 3" xfId="5158" xr:uid="{00000000-0005-0000-0000-00002D140000}"/>
    <cellStyle name="Comma 15 2 2 4 2 2 4" xfId="5159" xr:uid="{00000000-0005-0000-0000-00002E140000}"/>
    <cellStyle name="Comma 15 2 2 4 2 3" xfId="5160" xr:uid="{00000000-0005-0000-0000-00002F140000}"/>
    <cellStyle name="Comma 15 2 2 4 2 3 2" xfId="5161" xr:uid="{00000000-0005-0000-0000-000030140000}"/>
    <cellStyle name="Comma 15 2 2 4 2 3 2 2" xfId="5162" xr:uid="{00000000-0005-0000-0000-000031140000}"/>
    <cellStyle name="Comma 15 2 2 4 2 3 3" xfId="5163" xr:uid="{00000000-0005-0000-0000-000032140000}"/>
    <cellStyle name="Comma 15 2 2 4 2 3 4" xfId="5164" xr:uid="{00000000-0005-0000-0000-000033140000}"/>
    <cellStyle name="Comma 15 2 2 4 2 4" xfId="5165" xr:uid="{00000000-0005-0000-0000-000034140000}"/>
    <cellStyle name="Comma 15 2 2 4 2 4 2" xfId="5166" xr:uid="{00000000-0005-0000-0000-000035140000}"/>
    <cellStyle name="Comma 15 2 2 4 2 4 3" xfId="5167" xr:uid="{00000000-0005-0000-0000-000036140000}"/>
    <cellStyle name="Comma 15 2 2 4 2 5" xfId="5168" xr:uid="{00000000-0005-0000-0000-000037140000}"/>
    <cellStyle name="Comma 15 2 2 4 2 6" xfId="5169" xr:uid="{00000000-0005-0000-0000-000038140000}"/>
    <cellStyle name="Comma 15 2 2 4 2 7" xfId="5170" xr:uid="{00000000-0005-0000-0000-000039140000}"/>
    <cellStyle name="Comma 15 2 2 4 3" xfId="5171" xr:uid="{00000000-0005-0000-0000-00003A140000}"/>
    <cellStyle name="Comma 15 2 2 4 3 2" xfId="5172" xr:uid="{00000000-0005-0000-0000-00003B140000}"/>
    <cellStyle name="Comma 15 2 2 4 3 2 2" xfId="5173" xr:uid="{00000000-0005-0000-0000-00003C140000}"/>
    <cellStyle name="Comma 15 2 2 4 3 3" xfId="5174" xr:uid="{00000000-0005-0000-0000-00003D140000}"/>
    <cellStyle name="Comma 15 2 2 4 3 4" xfId="5175" xr:uid="{00000000-0005-0000-0000-00003E140000}"/>
    <cellStyle name="Comma 15 2 2 4 4" xfId="5176" xr:uid="{00000000-0005-0000-0000-00003F140000}"/>
    <cellStyle name="Comma 15 2 2 4 4 2" xfId="5177" xr:uid="{00000000-0005-0000-0000-000040140000}"/>
    <cellStyle name="Comma 15 2 2 4 4 2 2" xfId="5178" xr:uid="{00000000-0005-0000-0000-000041140000}"/>
    <cellStyle name="Comma 15 2 2 4 4 3" xfId="5179" xr:uid="{00000000-0005-0000-0000-000042140000}"/>
    <cellStyle name="Comma 15 2 2 4 4 4" xfId="5180" xr:uid="{00000000-0005-0000-0000-000043140000}"/>
    <cellStyle name="Comma 15 2 2 4 5" xfId="5181" xr:uid="{00000000-0005-0000-0000-000044140000}"/>
    <cellStyle name="Comma 15 2 2 4 5 2" xfId="5182" xr:uid="{00000000-0005-0000-0000-000045140000}"/>
    <cellStyle name="Comma 15 2 2 4 5 3" xfId="5183" xr:uid="{00000000-0005-0000-0000-000046140000}"/>
    <cellStyle name="Comma 15 2 2 4 6" xfId="5184" xr:uid="{00000000-0005-0000-0000-000047140000}"/>
    <cellStyle name="Comma 15 2 2 4 7" xfId="5185" xr:uid="{00000000-0005-0000-0000-000048140000}"/>
    <cellStyle name="Comma 15 2 2 4 8" xfId="5186" xr:uid="{00000000-0005-0000-0000-000049140000}"/>
    <cellStyle name="Comma 15 2 2 5" xfId="5187" xr:uid="{00000000-0005-0000-0000-00004A140000}"/>
    <cellStyle name="Comma 15 2 2 5 2" xfId="5188" xr:uid="{00000000-0005-0000-0000-00004B140000}"/>
    <cellStyle name="Comma 15 2 2 5 2 2" xfId="5189" xr:uid="{00000000-0005-0000-0000-00004C140000}"/>
    <cellStyle name="Comma 15 2 2 5 2 2 2" xfId="5190" xr:uid="{00000000-0005-0000-0000-00004D140000}"/>
    <cellStyle name="Comma 15 2 2 5 2 3" xfId="5191" xr:uid="{00000000-0005-0000-0000-00004E140000}"/>
    <cellStyle name="Comma 15 2 2 5 2 4" xfId="5192" xr:uid="{00000000-0005-0000-0000-00004F140000}"/>
    <cellStyle name="Comma 15 2 2 5 3" xfId="5193" xr:uid="{00000000-0005-0000-0000-000050140000}"/>
    <cellStyle name="Comma 15 2 2 5 3 2" xfId="5194" xr:uid="{00000000-0005-0000-0000-000051140000}"/>
    <cellStyle name="Comma 15 2 2 5 3 2 2" xfId="5195" xr:uid="{00000000-0005-0000-0000-000052140000}"/>
    <cellStyle name="Comma 15 2 2 5 3 3" xfId="5196" xr:uid="{00000000-0005-0000-0000-000053140000}"/>
    <cellStyle name="Comma 15 2 2 5 3 4" xfId="5197" xr:uid="{00000000-0005-0000-0000-000054140000}"/>
    <cellStyle name="Comma 15 2 2 5 4" xfId="5198" xr:uid="{00000000-0005-0000-0000-000055140000}"/>
    <cellStyle name="Comma 15 2 2 5 4 2" xfId="5199" xr:uid="{00000000-0005-0000-0000-000056140000}"/>
    <cellStyle name="Comma 15 2 2 5 4 3" xfId="5200" xr:uid="{00000000-0005-0000-0000-000057140000}"/>
    <cellStyle name="Comma 15 2 2 5 5" xfId="5201" xr:uid="{00000000-0005-0000-0000-000058140000}"/>
    <cellStyle name="Comma 15 2 2 5 6" xfId="5202" xr:uid="{00000000-0005-0000-0000-000059140000}"/>
    <cellStyle name="Comma 15 2 2 5 7" xfId="5203" xr:uid="{00000000-0005-0000-0000-00005A140000}"/>
    <cellStyle name="Comma 15 2 2 6" xfId="5204" xr:uid="{00000000-0005-0000-0000-00005B140000}"/>
    <cellStyle name="Comma 15 2 2 6 2" xfId="5205" xr:uid="{00000000-0005-0000-0000-00005C140000}"/>
    <cellStyle name="Comma 15 2 2 6 2 2" xfId="5206" xr:uid="{00000000-0005-0000-0000-00005D140000}"/>
    <cellStyle name="Comma 15 2 2 6 3" xfId="5207" xr:uid="{00000000-0005-0000-0000-00005E140000}"/>
    <cellStyle name="Comma 15 2 2 6 4" xfId="5208" xr:uid="{00000000-0005-0000-0000-00005F140000}"/>
    <cellStyle name="Comma 15 2 2 7" xfId="5209" xr:uid="{00000000-0005-0000-0000-000060140000}"/>
    <cellStyle name="Comma 15 2 2 7 2" xfId="5210" xr:uid="{00000000-0005-0000-0000-000061140000}"/>
    <cellStyle name="Comma 15 2 2 7 2 2" xfId="5211" xr:uid="{00000000-0005-0000-0000-000062140000}"/>
    <cellStyle name="Comma 15 2 2 7 3" xfId="5212" xr:uid="{00000000-0005-0000-0000-000063140000}"/>
    <cellStyle name="Comma 15 2 2 7 4" xfId="5213" xr:uid="{00000000-0005-0000-0000-000064140000}"/>
    <cellStyle name="Comma 15 2 2 8" xfId="5214" xr:uid="{00000000-0005-0000-0000-000065140000}"/>
    <cellStyle name="Comma 15 2 2 8 2" xfId="5215" xr:uid="{00000000-0005-0000-0000-000066140000}"/>
    <cellStyle name="Comma 15 2 2 8 3" xfId="5216" xr:uid="{00000000-0005-0000-0000-000067140000}"/>
    <cellStyle name="Comma 15 2 2 9" xfId="5217" xr:uid="{00000000-0005-0000-0000-000068140000}"/>
    <cellStyle name="Comma 15 2 3" xfId="5218" xr:uid="{00000000-0005-0000-0000-000069140000}"/>
    <cellStyle name="Comma 15 2 4" xfId="5219" xr:uid="{00000000-0005-0000-0000-00006A140000}"/>
    <cellStyle name="Comma 15 2 4 2" xfId="5220" xr:uid="{00000000-0005-0000-0000-00006B140000}"/>
    <cellStyle name="Comma 15 2 4 3" xfId="5221" xr:uid="{00000000-0005-0000-0000-00006C140000}"/>
    <cellStyle name="Comma 15 2 4 4" xfId="5222" xr:uid="{00000000-0005-0000-0000-00006D140000}"/>
    <cellStyle name="Comma 15 2 4 4 2" xfId="5223" xr:uid="{00000000-0005-0000-0000-00006E140000}"/>
    <cellStyle name="Comma 15 2 4 4 3" xfId="5224" xr:uid="{00000000-0005-0000-0000-00006F140000}"/>
    <cellStyle name="Comma 15 2 4 5" xfId="5225" xr:uid="{00000000-0005-0000-0000-000070140000}"/>
    <cellStyle name="Comma 15 2 5" xfId="5226" xr:uid="{00000000-0005-0000-0000-000071140000}"/>
    <cellStyle name="Comma 15 2 5 2" xfId="5227" xr:uid="{00000000-0005-0000-0000-000072140000}"/>
    <cellStyle name="Comma 15 2 5 3" xfId="5228" xr:uid="{00000000-0005-0000-0000-000073140000}"/>
    <cellStyle name="Comma 15 2 6" xfId="5229" xr:uid="{00000000-0005-0000-0000-000074140000}"/>
    <cellStyle name="Comma 15 3" xfId="5230" xr:uid="{00000000-0005-0000-0000-000075140000}"/>
    <cellStyle name="Comma 15 3 10" xfId="5231" xr:uid="{00000000-0005-0000-0000-000076140000}"/>
    <cellStyle name="Comma 15 3 11" xfId="5232" xr:uid="{00000000-0005-0000-0000-000077140000}"/>
    <cellStyle name="Comma 15 3 2" xfId="5233" xr:uid="{00000000-0005-0000-0000-000078140000}"/>
    <cellStyle name="Comma 15 3 3" xfId="5234" xr:uid="{00000000-0005-0000-0000-000079140000}"/>
    <cellStyle name="Comma 15 3 3 2" xfId="5235" xr:uid="{00000000-0005-0000-0000-00007A140000}"/>
    <cellStyle name="Comma 15 3 3 2 2" xfId="5236" xr:uid="{00000000-0005-0000-0000-00007B140000}"/>
    <cellStyle name="Comma 15 3 3 2 2 2" xfId="5237" xr:uid="{00000000-0005-0000-0000-00007C140000}"/>
    <cellStyle name="Comma 15 3 3 2 2 2 2" xfId="5238" xr:uid="{00000000-0005-0000-0000-00007D140000}"/>
    <cellStyle name="Comma 15 3 3 2 2 2 2 2" xfId="5239" xr:uid="{00000000-0005-0000-0000-00007E140000}"/>
    <cellStyle name="Comma 15 3 3 2 2 2 3" xfId="5240" xr:uid="{00000000-0005-0000-0000-00007F140000}"/>
    <cellStyle name="Comma 15 3 3 2 2 2 4" xfId="5241" xr:uid="{00000000-0005-0000-0000-000080140000}"/>
    <cellStyle name="Comma 15 3 3 2 2 3" xfId="5242" xr:uid="{00000000-0005-0000-0000-000081140000}"/>
    <cellStyle name="Comma 15 3 3 2 2 3 2" xfId="5243" xr:uid="{00000000-0005-0000-0000-000082140000}"/>
    <cellStyle name="Comma 15 3 3 2 2 3 2 2" xfId="5244" xr:uid="{00000000-0005-0000-0000-000083140000}"/>
    <cellStyle name="Comma 15 3 3 2 2 3 3" xfId="5245" xr:uid="{00000000-0005-0000-0000-000084140000}"/>
    <cellStyle name="Comma 15 3 3 2 2 3 4" xfId="5246" xr:uid="{00000000-0005-0000-0000-000085140000}"/>
    <cellStyle name="Comma 15 3 3 2 2 4" xfId="5247" xr:uid="{00000000-0005-0000-0000-000086140000}"/>
    <cellStyle name="Comma 15 3 3 2 2 4 2" xfId="5248" xr:uid="{00000000-0005-0000-0000-000087140000}"/>
    <cellStyle name="Comma 15 3 3 2 2 4 3" xfId="5249" xr:uid="{00000000-0005-0000-0000-000088140000}"/>
    <cellStyle name="Comma 15 3 3 2 2 5" xfId="5250" xr:uid="{00000000-0005-0000-0000-000089140000}"/>
    <cellStyle name="Comma 15 3 3 2 2 6" xfId="5251" xr:uid="{00000000-0005-0000-0000-00008A140000}"/>
    <cellStyle name="Comma 15 3 3 2 2 7" xfId="5252" xr:uid="{00000000-0005-0000-0000-00008B140000}"/>
    <cellStyle name="Comma 15 3 3 2 3" xfId="5253" xr:uid="{00000000-0005-0000-0000-00008C140000}"/>
    <cellStyle name="Comma 15 3 3 2 3 2" xfId="5254" xr:uid="{00000000-0005-0000-0000-00008D140000}"/>
    <cellStyle name="Comma 15 3 3 2 3 2 2" xfId="5255" xr:uid="{00000000-0005-0000-0000-00008E140000}"/>
    <cellStyle name="Comma 15 3 3 2 3 3" xfId="5256" xr:uid="{00000000-0005-0000-0000-00008F140000}"/>
    <cellStyle name="Comma 15 3 3 2 3 4" xfId="5257" xr:uid="{00000000-0005-0000-0000-000090140000}"/>
    <cellStyle name="Comma 15 3 3 2 4" xfId="5258" xr:uid="{00000000-0005-0000-0000-000091140000}"/>
    <cellStyle name="Comma 15 3 3 2 4 2" xfId="5259" xr:uid="{00000000-0005-0000-0000-000092140000}"/>
    <cellStyle name="Comma 15 3 3 2 4 2 2" xfId="5260" xr:uid="{00000000-0005-0000-0000-000093140000}"/>
    <cellStyle name="Comma 15 3 3 2 4 3" xfId="5261" xr:uid="{00000000-0005-0000-0000-000094140000}"/>
    <cellStyle name="Comma 15 3 3 2 4 4" xfId="5262" xr:uid="{00000000-0005-0000-0000-000095140000}"/>
    <cellStyle name="Comma 15 3 3 2 5" xfId="5263" xr:uid="{00000000-0005-0000-0000-000096140000}"/>
    <cellStyle name="Comma 15 3 3 2 5 2" xfId="5264" xr:uid="{00000000-0005-0000-0000-000097140000}"/>
    <cellStyle name="Comma 15 3 3 2 5 3" xfId="5265" xr:uid="{00000000-0005-0000-0000-000098140000}"/>
    <cellStyle name="Comma 15 3 3 2 6" xfId="5266" xr:uid="{00000000-0005-0000-0000-000099140000}"/>
    <cellStyle name="Comma 15 3 3 2 7" xfId="5267" xr:uid="{00000000-0005-0000-0000-00009A140000}"/>
    <cellStyle name="Comma 15 3 3 2 8" xfId="5268" xr:uid="{00000000-0005-0000-0000-00009B140000}"/>
    <cellStyle name="Comma 15 3 3 3" xfId="5269" xr:uid="{00000000-0005-0000-0000-00009C140000}"/>
    <cellStyle name="Comma 15 3 3 3 2" xfId="5270" xr:uid="{00000000-0005-0000-0000-00009D140000}"/>
    <cellStyle name="Comma 15 3 3 3 2 2" xfId="5271" xr:uid="{00000000-0005-0000-0000-00009E140000}"/>
    <cellStyle name="Comma 15 3 3 3 2 2 2" xfId="5272" xr:uid="{00000000-0005-0000-0000-00009F140000}"/>
    <cellStyle name="Comma 15 3 3 3 2 3" xfId="5273" xr:uid="{00000000-0005-0000-0000-0000A0140000}"/>
    <cellStyle name="Comma 15 3 3 3 2 4" xfId="5274" xr:uid="{00000000-0005-0000-0000-0000A1140000}"/>
    <cellStyle name="Comma 15 3 3 3 3" xfId="5275" xr:uid="{00000000-0005-0000-0000-0000A2140000}"/>
    <cellStyle name="Comma 15 3 3 3 3 2" xfId="5276" xr:uid="{00000000-0005-0000-0000-0000A3140000}"/>
    <cellStyle name="Comma 15 3 3 3 3 2 2" xfId="5277" xr:uid="{00000000-0005-0000-0000-0000A4140000}"/>
    <cellStyle name="Comma 15 3 3 3 3 3" xfId="5278" xr:uid="{00000000-0005-0000-0000-0000A5140000}"/>
    <cellStyle name="Comma 15 3 3 3 3 4" xfId="5279" xr:uid="{00000000-0005-0000-0000-0000A6140000}"/>
    <cellStyle name="Comma 15 3 3 3 4" xfId="5280" xr:uid="{00000000-0005-0000-0000-0000A7140000}"/>
    <cellStyle name="Comma 15 3 3 3 4 2" xfId="5281" xr:uid="{00000000-0005-0000-0000-0000A8140000}"/>
    <cellStyle name="Comma 15 3 3 3 4 3" xfId="5282" xr:uid="{00000000-0005-0000-0000-0000A9140000}"/>
    <cellStyle name="Comma 15 3 3 3 5" xfId="5283" xr:uid="{00000000-0005-0000-0000-0000AA140000}"/>
    <cellStyle name="Comma 15 3 3 3 6" xfId="5284" xr:uid="{00000000-0005-0000-0000-0000AB140000}"/>
    <cellStyle name="Comma 15 3 3 3 7" xfId="5285" xr:uid="{00000000-0005-0000-0000-0000AC140000}"/>
    <cellStyle name="Comma 15 3 3 4" xfId="5286" xr:uid="{00000000-0005-0000-0000-0000AD140000}"/>
    <cellStyle name="Comma 15 3 3 4 2" xfId="5287" xr:uid="{00000000-0005-0000-0000-0000AE140000}"/>
    <cellStyle name="Comma 15 3 3 4 2 2" xfId="5288" xr:uid="{00000000-0005-0000-0000-0000AF140000}"/>
    <cellStyle name="Comma 15 3 3 4 3" xfId="5289" xr:uid="{00000000-0005-0000-0000-0000B0140000}"/>
    <cellStyle name="Comma 15 3 3 4 4" xfId="5290" xr:uid="{00000000-0005-0000-0000-0000B1140000}"/>
    <cellStyle name="Comma 15 3 3 5" xfId="5291" xr:uid="{00000000-0005-0000-0000-0000B2140000}"/>
    <cellStyle name="Comma 15 3 3 5 2" xfId="5292" xr:uid="{00000000-0005-0000-0000-0000B3140000}"/>
    <cellStyle name="Comma 15 3 3 5 2 2" xfId="5293" xr:uid="{00000000-0005-0000-0000-0000B4140000}"/>
    <cellStyle name="Comma 15 3 3 5 3" xfId="5294" xr:uid="{00000000-0005-0000-0000-0000B5140000}"/>
    <cellStyle name="Comma 15 3 3 5 4" xfId="5295" xr:uid="{00000000-0005-0000-0000-0000B6140000}"/>
    <cellStyle name="Comma 15 3 3 6" xfId="5296" xr:uid="{00000000-0005-0000-0000-0000B7140000}"/>
    <cellStyle name="Comma 15 3 3 6 2" xfId="5297" xr:uid="{00000000-0005-0000-0000-0000B8140000}"/>
    <cellStyle name="Comma 15 3 3 6 3" xfId="5298" xr:uid="{00000000-0005-0000-0000-0000B9140000}"/>
    <cellStyle name="Comma 15 3 3 7" xfId="5299" xr:uid="{00000000-0005-0000-0000-0000BA140000}"/>
    <cellStyle name="Comma 15 3 3 8" xfId="5300" xr:uid="{00000000-0005-0000-0000-0000BB140000}"/>
    <cellStyle name="Comma 15 3 3 9" xfId="5301" xr:uid="{00000000-0005-0000-0000-0000BC140000}"/>
    <cellStyle name="Comma 15 3 4" xfId="5302" xr:uid="{00000000-0005-0000-0000-0000BD140000}"/>
    <cellStyle name="Comma 15 3 4 2" xfId="5303" xr:uid="{00000000-0005-0000-0000-0000BE140000}"/>
    <cellStyle name="Comma 15 3 4 2 2" xfId="5304" xr:uid="{00000000-0005-0000-0000-0000BF140000}"/>
    <cellStyle name="Comma 15 3 4 2 2 2" xfId="5305" xr:uid="{00000000-0005-0000-0000-0000C0140000}"/>
    <cellStyle name="Comma 15 3 4 2 2 2 2" xfId="5306" xr:uid="{00000000-0005-0000-0000-0000C1140000}"/>
    <cellStyle name="Comma 15 3 4 2 2 3" xfId="5307" xr:uid="{00000000-0005-0000-0000-0000C2140000}"/>
    <cellStyle name="Comma 15 3 4 2 2 4" xfId="5308" xr:uid="{00000000-0005-0000-0000-0000C3140000}"/>
    <cellStyle name="Comma 15 3 4 2 3" xfId="5309" xr:uid="{00000000-0005-0000-0000-0000C4140000}"/>
    <cellStyle name="Comma 15 3 4 2 3 2" xfId="5310" xr:uid="{00000000-0005-0000-0000-0000C5140000}"/>
    <cellStyle name="Comma 15 3 4 2 3 2 2" xfId="5311" xr:uid="{00000000-0005-0000-0000-0000C6140000}"/>
    <cellStyle name="Comma 15 3 4 2 3 3" xfId="5312" xr:uid="{00000000-0005-0000-0000-0000C7140000}"/>
    <cellStyle name="Comma 15 3 4 2 3 4" xfId="5313" xr:uid="{00000000-0005-0000-0000-0000C8140000}"/>
    <cellStyle name="Comma 15 3 4 2 4" xfId="5314" xr:uid="{00000000-0005-0000-0000-0000C9140000}"/>
    <cellStyle name="Comma 15 3 4 2 4 2" xfId="5315" xr:uid="{00000000-0005-0000-0000-0000CA140000}"/>
    <cellStyle name="Comma 15 3 4 2 4 3" xfId="5316" xr:uid="{00000000-0005-0000-0000-0000CB140000}"/>
    <cellStyle name="Comma 15 3 4 2 5" xfId="5317" xr:uid="{00000000-0005-0000-0000-0000CC140000}"/>
    <cellStyle name="Comma 15 3 4 2 6" xfId="5318" xr:uid="{00000000-0005-0000-0000-0000CD140000}"/>
    <cellStyle name="Comma 15 3 4 2 7" xfId="5319" xr:uid="{00000000-0005-0000-0000-0000CE140000}"/>
    <cellStyle name="Comma 15 3 4 3" xfId="5320" xr:uid="{00000000-0005-0000-0000-0000CF140000}"/>
    <cellStyle name="Comma 15 3 4 3 2" xfId="5321" xr:uid="{00000000-0005-0000-0000-0000D0140000}"/>
    <cellStyle name="Comma 15 3 4 3 2 2" xfId="5322" xr:uid="{00000000-0005-0000-0000-0000D1140000}"/>
    <cellStyle name="Comma 15 3 4 3 3" xfId="5323" xr:uid="{00000000-0005-0000-0000-0000D2140000}"/>
    <cellStyle name="Comma 15 3 4 3 4" xfId="5324" xr:uid="{00000000-0005-0000-0000-0000D3140000}"/>
    <cellStyle name="Comma 15 3 4 4" xfId="5325" xr:uid="{00000000-0005-0000-0000-0000D4140000}"/>
    <cellStyle name="Comma 15 3 4 4 2" xfId="5326" xr:uid="{00000000-0005-0000-0000-0000D5140000}"/>
    <cellStyle name="Comma 15 3 4 4 2 2" xfId="5327" xr:uid="{00000000-0005-0000-0000-0000D6140000}"/>
    <cellStyle name="Comma 15 3 4 4 3" xfId="5328" xr:uid="{00000000-0005-0000-0000-0000D7140000}"/>
    <cellStyle name="Comma 15 3 4 4 4" xfId="5329" xr:uid="{00000000-0005-0000-0000-0000D8140000}"/>
    <cellStyle name="Comma 15 3 4 5" xfId="5330" xr:uid="{00000000-0005-0000-0000-0000D9140000}"/>
    <cellStyle name="Comma 15 3 4 5 2" xfId="5331" xr:uid="{00000000-0005-0000-0000-0000DA140000}"/>
    <cellStyle name="Comma 15 3 4 5 3" xfId="5332" xr:uid="{00000000-0005-0000-0000-0000DB140000}"/>
    <cellStyle name="Comma 15 3 4 6" xfId="5333" xr:uid="{00000000-0005-0000-0000-0000DC140000}"/>
    <cellStyle name="Comma 15 3 4 7" xfId="5334" xr:uid="{00000000-0005-0000-0000-0000DD140000}"/>
    <cellStyle name="Comma 15 3 4 8" xfId="5335" xr:uid="{00000000-0005-0000-0000-0000DE140000}"/>
    <cellStyle name="Comma 15 3 5" xfId="5336" xr:uid="{00000000-0005-0000-0000-0000DF140000}"/>
    <cellStyle name="Comma 15 3 5 2" xfId="5337" xr:uid="{00000000-0005-0000-0000-0000E0140000}"/>
    <cellStyle name="Comma 15 3 5 2 2" xfId="5338" xr:uid="{00000000-0005-0000-0000-0000E1140000}"/>
    <cellStyle name="Comma 15 3 5 2 2 2" xfId="5339" xr:uid="{00000000-0005-0000-0000-0000E2140000}"/>
    <cellStyle name="Comma 15 3 5 2 3" xfId="5340" xr:uid="{00000000-0005-0000-0000-0000E3140000}"/>
    <cellStyle name="Comma 15 3 5 2 4" xfId="5341" xr:uid="{00000000-0005-0000-0000-0000E4140000}"/>
    <cellStyle name="Comma 15 3 5 3" xfId="5342" xr:uid="{00000000-0005-0000-0000-0000E5140000}"/>
    <cellStyle name="Comma 15 3 5 3 2" xfId="5343" xr:uid="{00000000-0005-0000-0000-0000E6140000}"/>
    <cellStyle name="Comma 15 3 5 3 2 2" xfId="5344" xr:uid="{00000000-0005-0000-0000-0000E7140000}"/>
    <cellStyle name="Comma 15 3 5 3 3" xfId="5345" xr:uid="{00000000-0005-0000-0000-0000E8140000}"/>
    <cellStyle name="Comma 15 3 5 3 4" xfId="5346" xr:uid="{00000000-0005-0000-0000-0000E9140000}"/>
    <cellStyle name="Comma 15 3 5 4" xfId="5347" xr:uid="{00000000-0005-0000-0000-0000EA140000}"/>
    <cellStyle name="Comma 15 3 5 4 2" xfId="5348" xr:uid="{00000000-0005-0000-0000-0000EB140000}"/>
    <cellStyle name="Comma 15 3 5 4 3" xfId="5349" xr:uid="{00000000-0005-0000-0000-0000EC140000}"/>
    <cellStyle name="Comma 15 3 5 5" xfId="5350" xr:uid="{00000000-0005-0000-0000-0000ED140000}"/>
    <cellStyle name="Comma 15 3 5 6" xfId="5351" xr:uid="{00000000-0005-0000-0000-0000EE140000}"/>
    <cellStyle name="Comma 15 3 5 7" xfId="5352" xr:uid="{00000000-0005-0000-0000-0000EF140000}"/>
    <cellStyle name="Comma 15 3 6" xfId="5353" xr:uid="{00000000-0005-0000-0000-0000F0140000}"/>
    <cellStyle name="Comma 15 3 6 2" xfId="5354" xr:uid="{00000000-0005-0000-0000-0000F1140000}"/>
    <cellStyle name="Comma 15 3 6 2 2" xfId="5355" xr:uid="{00000000-0005-0000-0000-0000F2140000}"/>
    <cellStyle name="Comma 15 3 6 3" xfId="5356" xr:uid="{00000000-0005-0000-0000-0000F3140000}"/>
    <cellStyle name="Comma 15 3 6 4" xfId="5357" xr:uid="{00000000-0005-0000-0000-0000F4140000}"/>
    <cellStyle name="Comma 15 3 7" xfId="5358" xr:uid="{00000000-0005-0000-0000-0000F5140000}"/>
    <cellStyle name="Comma 15 3 7 2" xfId="5359" xr:uid="{00000000-0005-0000-0000-0000F6140000}"/>
    <cellStyle name="Comma 15 3 7 2 2" xfId="5360" xr:uid="{00000000-0005-0000-0000-0000F7140000}"/>
    <cellStyle name="Comma 15 3 7 3" xfId="5361" xr:uid="{00000000-0005-0000-0000-0000F8140000}"/>
    <cellStyle name="Comma 15 3 7 4" xfId="5362" xr:uid="{00000000-0005-0000-0000-0000F9140000}"/>
    <cellStyle name="Comma 15 3 8" xfId="5363" xr:uid="{00000000-0005-0000-0000-0000FA140000}"/>
    <cellStyle name="Comma 15 3 8 2" xfId="5364" xr:uid="{00000000-0005-0000-0000-0000FB140000}"/>
    <cellStyle name="Comma 15 3 8 3" xfId="5365" xr:uid="{00000000-0005-0000-0000-0000FC140000}"/>
    <cellStyle name="Comma 15 3 9" xfId="5366" xr:uid="{00000000-0005-0000-0000-0000FD140000}"/>
    <cellStyle name="Comma 15 4" xfId="5367" xr:uid="{00000000-0005-0000-0000-0000FE140000}"/>
    <cellStyle name="Comma 15 5" xfId="5368" xr:uid="{00000000-0005-0000-0000-0000FF140000}"/>
    <cellStyle name="Comma 15 5 2" xfId="5369" xr:uid="{00000000-0005-0000-0000-000000150000}"/>
    <cellStyle name="Comma 15 5 3" xfId="5370" xr:uid="{00000000-0005-0000-0000-000001150000}"/>
    <cellStyle name="Comma 15 5 4" xfId="5371" xr:uid="{00000000-0005-0000-0000-000002150000}"/>
    <cellStyle name="Comma 15 5 4 2" xfId="5372" xr:uid="{00000000-0005-0000-0000-000003150000}"/>
    <cellStyle name="Comma 15 5 4 3" xfId="5373" xr:uid="{00000000-0005-0000-0000-000004150000}"/>
    <cellStyle name="Comma 15 5 5" xfId="5374" xr:uid="{00000000-0005-0000-0000-000005150000}"/>
    <cellStyle name="Comma 15 6" xfId="5375" xr:uid="{00000000-0005-0000-0000-000006150000}"/>
    <cellStyle name="Comma 15 6 2" xfId="5376" xr:uid="{00000000-0005-0000-0000-000007150000}"/>
    <cellStyle name="Comma 15 6 3" xfId="5377" xr:uid="{00000000-0005-0000-0000-000008150000}"/>
    <cellStyle name="Comma 15 7" xfId="5378" xr:uid="{00000000-0005-0000-0000-000009150000}"/>
    <cellStyle name="Comma 16" xfId="5379" xr:uid="{00000000-0005-0000-0000-00000A150000}"/>
    <cellStyle name="Comma 16 2" xfId="5380" xr:uid="{00000000-0005-0000-0000-00000B150000}"/>
    <cellStyle name="Comma 16 2 2" xfId="5381" xr:uid="{00000000-0005-0000-0000-00000C150000}"/>
    <cellStyle name="Comma 16 2 2 10" xfId="5382" xr:uid="{00000000-0005-0000-0000-00000D150000}"/>
    <cellStyle name="Comma 16 2 2 11" xfId="5383" xr:uid="{00000000-0005-0000-0000-00000E150000}"/>
    <cellStyle name="Comma 16 2 2 2" xfId="5384" xr:uid="{00000000-0005-0000-0000-00000F150000}"/>
    <cellStyle name="Comma 16 2 2 3" xfId="5385" xr:uid="{00000000-0005-0000-0000-000010150000}"/>
    <cellStyle name="Comma 16 2 2 3 2" xfId="5386" xr:uid="{00000000-0005-0000-0000-000011150000}"/>
    <cellStyle name="Comma 16 2 2 3 2 2" xfId="5387" xr:uid="{00000000-0005-0000-0000-000012150000}"/>
    <cellStyle name="Comma 16 2 2 3 2 2 2" xfId="5388" xr:uid="{00000000-0005-0000-0000-000013150000}"/>
    <cellStyle name="Comma 16 2 2 3 2 2 2 2" xfId="5389" xr:uid="{00000000-0005-0000-0000-000014150000}"/>
    <cellStyle name="Comma 16 2 2 3 2 2 2 2 2" xfId="5390" xr:uid="{00000000-0005-0000-0000-000015150000}"/>
    <cellStyle name="Comma 16 2 2 3 2 2 2 3" xfId="5391" xr:uid="{00000000-0005-0000-0000-000016150000}"/>
    <cellStyle name="Comma 16 2 2 3 2 2 2 4" xfId="5392" xr:uid="{00000000-0005-0000-0000-000017150000}"/>
    <cellStyle name="Comma 16 2 2 3 2 2 3" xfId="5393" xr:uid="{00000000-0005-0000-0000-000018150000}"/>
    <cellStyle name="Comma 16 2 2 3 2 2 3 2" xfId="5394" xr:uid="{00000000-0005-0000-0000-000019150000}"/>
    <cellStyle name="Comma 16 2 2 3 2 2 3 2 2" xfId="5395" xr:uid="{00000000-0005-0000-0000-00001A150000}"/>
    <cellStyle name="Comma 16 2 2 3 2 2 3 3" xfId="5396" xr:uid="{00000000-0005-0000-0000-00001B150000}"/>
    <cellStyle name="Comma 16 2 2 3 2 2 3 4" xfId="5397" xr:uid="{00000000-0005-0000-0000-00001C150000}"/>
    <cellStyle name="Comma 16 2 2 3 2 2 4" xfId="5398" xr:uid="{00000000-0005-0000-0000-00001D150000}"/>
    <cellStyle name="Comma 16 2 2 3 2 2 4 2" xfId="5399" xr:uid="{00000000-0005-0000-0000-00001E150000}"/>
    <cellStyle name="Comma 16 2 2 3 2 2 4 3" xfId="5400" xr:uid="{00000000-0005-0000-0000-00001F150000}"/>
    <cellStyle name="Comma 16 2 2 3 2 2 5" xfId="5401" xr:uid="{00000000-0005-0000-0000-000020150000}"/>
    <cellStyle name="Comma 16 2 2 3 2 2 6" xfId="5402" xr:uid="{00000000-0005-0000-0000-000021150000}"/>
    <cellStyle name="Comma 16 2 2 3 2 2 7" xfId="5403" xr:uid="{00000000-0005-0000-0000-000022150000}"/>
    <cellStyle name="Comma 16 2 2 3 2 3" xfId="5404" xr:uid="{00000000-0005-0000-0000-000023150000}"/>
    <cellStyle name="Comma 16 2 2 3 2 3 2" xfId="5405" xr:uid="{00000000-0005-0000-0000-000024150000}"/>
    <cellStyle name="Comma 16 2 2 3 2 3 2 2" xfId="5406" xr:uid="{00000000-0005-0000-0000-000025150000}"/>
    <cellStyle name="Comma 16 2 2 3 2 3 3" xfId="5407" xr:uid="{00000000-0005-0000-0000-000026150000}"/>
    <cellStyle name="Comma 16 2 2 3 2 3 4" xfId="5408" xr:uid="{00000000-0005-0000-0000-000027150000}"/>
    <cellStyle name="Comma 16 2 2 3 2 4" xfId="5409" xr:uid="{00000000-0005-0000-0000-000028150000}"/>
    <cellStyle name="Comma 16 2 2 3 2 4 2" xfId="5410" xr:uid="{00000000-0005-0000-0000-000029150000}"/>
    <cellStyle name="Comma 16 2 2 3 2 4 2 2" xfId="5411" xr:uid="{00000000-0005-0000-0000-00002A150000}"/>
    <cellStyle name="Comma 16 2 2 3 2 4 3" xfId="5412" xr:uid="{00000000-0005-0000-0000-00002B150000}"/>
    <cellStyle name="Comma 16 2 2 3 2 4 4" xfId="5413" xr:uid="{00000000-0005-0000-0000-00002C150000}"/>
    <cellStyle name="Comma 16 2 2 3 2 5" xfId="5414" xr:uid="{00000000-0005-0000-0000-00002D150000}"/>
    <cellStyle name="Comma 16 2 2 3 2 5 2" xfId="5415" xr:uid="{00000000-0005-0000-0000-00002E150000}"/>
    <cellStyle name="Comma 16 2 2 3 2 5 3" xfId="5416" xr:uid="{00000000-0005-0000-0000-00002F150000}"/>
    <cellStyle name="Comma 16 2 2 3 2 6" xfId="5417" xr:uid="{00000000-0005-0000-0000-000030150000}"/>
    <cellStyle name="Comma 16 2 2 3 2 7" xfId="5418" xr:uid="{00000000-0005-0000-0000-000031150000}"/>
    <cellStyle name="Comma 16 2 2 3 2 8" xfId="5419" xr:uid="{00000000-0005-0000-0000-000032150000}"/>
    <cellStyle name="Comma 16 2 2 3 3" xfId="5420" xr:uid="{00000000-0005-0000-0000-000033150000}"/>
    <cellStyle name="Comma 16 2 2 3 3 2" xfId="5421" xr:uid="{00000000-0005-0000-0000-000034150000}"/>
    <cellStyle name="Comma 16 2 2 3 3 2 2" xfId="5422" xr:uid="{00000000-0005-0000-0000-000035150000}"/>
    <cellStyle name="Comma 16 2 2 3 3 2 2 2" xfId="5423" xr:uid="{00000000-0005-0000-0000-000036150000}"/>
    <cellStyle name="Comma 16 2 2 3 3 2 3" xfId="5424" xr:uid="{00000000-0005-0000-0000-000037150000}"/>
    <cellStyle name="Comma 16 2 2 3 3 2 4" xfId="5425" xr:uid="{00000000-0005-0000-0000-000038150000}"/>
    <cellStyle name="Comma 16 2 2 3 3 3" xfId="5426" xr:uid="{00000000-0005-0000-0000-000039150000}"/>
    <cellStyle name="Comma 16 2 2 3 3 3 2" xfId="5427" xr:uid="{00000000-0005-0000-0000-00003A150000}"/>
    <cellStyle name="Comma 16 2 2 3 3 3 2 2" xfId="5428" xr:uid="{00000000-0005-0000-0000-00003B150000}"/>
    <cellStyle name="Comma 16 2 2 3 3 3 3" xfId="5429" xr:uid="{00000000-0005-0000-0000-00003C150000}"/>
    <cellStyle name="Comma 16 2 2 3 3 3 4" xfId="5430" xr:uid="{00000000-0005-0000-0000-00003D150000}"/>
    <cellStyle name="Comma 16 2 2 3 3 4" xfId="5431" xr:uid="{00000000-0005-0000-0000-00003E150000}"/>
    <cellStyle name="Comma 16 2 2 3 3 4 2" xfId="5432" xr:uid="{00000000-0005-0000-0000-00003F150000}"/>
    <cellStyle name="Comma 16 2 2 3 3 4 3" xfId="5433" xr:uid="{00000000-0005-0000-0000-000040150000}"/>
    <cellStyle name="Comma 16 2 2 3 3 5" xfId="5434" xr:uid="{00000000-0005-0000-0000-000041150000}"/>
    <cellStyle name="Comma 16 2 2 3 3 6" xfId="5435" xr:uid="{00000000-0005-0000-0000-000042150000}"/>
    <cellStyle name="Comma 16 2 2 3 3 7" xfId="5436" xr:uid="{00000000-0005-0000-0000-000043150000}"/>
    <cellStyle name="Comma 16 2 2 3 4" xfId="5437" xr:uid="{00000000-0005-0000-0000-000044150000}"/>
    <cellStyle name="Comma 16 2 2 3 4 2" xfId="5438" xr:uid="{00000000-0005-0000-0000-000045150000}"/>
    <cellStyle name="Comma 16 2 2 3 4 2 2" xfId="5439" xr:uid="{00000000-0005-0000-0000-000046150000}"/>
    <cellStyle name="Comma 16 2 2 3 4 3" xfId="5440" xr:uid="{00000000-0005-0000-0000-000047150000}"/>
    <cellStyle name="Comma 16 2 2 3 4 4" xfId="5441" xr:uid="{00000000-0005-0000-0000-000048150000}"/>
    <cellStyle name="Comma 16 2 2 3 5" xfId="5442" xr:uid="{00000000-0005-0000-0000-000049150000}"/>
    <cellStyle name="Comma 16 2 2 3 5 2" xfId="5443" xr:uid="{00000000-0005-0000-0000-00004A150000}"/>
    <cellStyle name="Comma 16 2 2 3 5 2 2" xfId="5444" xr:uid="{00000000-0005-0000-0000-00004B150000}"/>
    <cellStyle name="Comma 16 2 2 3 5 3" xfId="5445" xr:uid="{00000000-0005-0000-0000-00004C150000}"/>
    <cellStyle name="Comma 16 2 2 3 5 4" xfId="5446" xr:uid="{00000000-0005-0000-0000-00004D150000}"/>
    <cellStyle name="Comma 16 2 2 3 6" xfId="5447" xr:uid="{00000000-0005-0000-0000-00004E150000}"/>
    <cellStyle name="Comma 16 2 2 3 6 2" xfId="5448" xr:uid="{00000000-0005-0000-0000-00004F150000}"/>
    <cellStyle name="Comma 16 2 2 3 6 3" xfId="5449" xr:uid="{00000000-0005-0000-0000-000050150000}"/>
    <cellStyle name="Comma 16 2 2 3 7" xfId="5450" xr:uid="{00000000-0005-0000-0000-000051150000}"/>
    <cellStyle name="Comma 16 2 2 3 8" xfId="5451" xr:uid="{00000000-0005-0000-0000-000052150000}"/>
    <cellStyle name="Comma 16 2 2 3 9" xfId="5452" xr:uid="{00000000-0005-0000-0000-000053150000}"/>
    <cellStyle name="Comma 16 2 2 4" xfId="5453" xr:uid="{00000000-0005-0000-0000-000054150000}"/>
    <cellStyle name="Comma 16 2 2 4 2" xfId="5454" xr:uid="{00000000-0005-0000-0000-000055150000}"/>
    <cellStyle name="Comma 16 2 2 4 2 2" xfId="5455" xr:uid="{00000000-0005-0000-0000-000056150000}"/>
    <cellStyle name="Comma 16 2 2 4 2 2 2" xfId="5456" xr:uid="{00000000-0005-0000-0000-000057150000}"/>
    <cellStyle name="Comma 16 2 2 4 2 2 2 2" xfId="5457" xr:uid="{00000000-0005-0000-0000-000058150000}"/>
    <cellStyle name="Comma 16 2 2 4 2 2 3" xfId="5458" xr:uid="{00000000-0005-0000-0000-000059150000}"/>
    <cellStyle name="Comma 16 2 2 4 2 2 4" xfId="5459" xr:uid="{00000000-0005-0000-0000-00005A150000}"/>
    <cellStyle name="Comma 16 2 2 4 2 3" xfId="5460" xr:uid="{00000000-0005-0000-0000-00005B150000}"/>
    <cellStyle name="Comma 16 2 2 4 2 3 2" xfId="5461" xr:uid="{00000000-0005-0000-0000-00005C150000}"/>
    <cellStyle name="Comma 16 2 2 4 2 3 2 2" xfId="5462" xr:uid="{00000000-0005-0000-0000-00005D150000}"/>
    <cellStyle name="Comma 16 2 2 4 2 3 3" xfId="5463" xr:uid="{00000000-0005-0000-0000-00005E150000}"/>
    <cellStyle name="Comma 16 2 2 4 2 3 4" xfId="5464" xr:uid="{00000000-0005-0000-0000-00005F150000}"/>
    <cellStyle name="Comma 16 2 2 4 2 4" xfId="5465" xr:uid="{00000000-0005-0000-0000-000060150000}"/>
    <cellStyle name="Comma 16 2 2 4 2 4 2" xfId="5466" xr:uid="{00000000-0005-0000-0000-000061150000}"/>
    <cellStyle name="Comma 16 2 2 4 2 4 3" xfId="5467" xr:uid="{00000000-0005-0000-0000-000062150000}"/>
    <cellStyle name="Comma 16 2 2 4 2 5" xfId="5468" xr:uid="{00000000-0005-0000-0000-000063150000}"/>
    <cellStyle name="Comma 16 2 2 4 2 6" xfId="5469" xr:uid="{00000000-0005-0000-0000-000064150000}"/>
    <cellStyle name="Comma 16 2 2 4 2 7" xfId="5470" xr:uid="{00000000-0005-0000-0000-000065150000}"/>
    <cellStyle name="Comma 16 2 2 4 3" xfId="5471" xr:uid="{00000000-0005-0000-0000-000066150000}"/>
    <cellStyle name="Comma 16 2 2 4 3 2" xfId="5472" xr:uid="{00000000-0005-0000-0000-000067150000}"/>
    <cellStyle name="Comma 16 2 2 4 3 2 2" xfId="5473" xr:uid="{00000000-0005-0000-0000-000068150000}"/>
    <cellStyle name="Comma 16 2 2 4 3 3" xfId="5474" xr:uid="{00000000-0005-0000-0000-000069150000}"/>
    <cellStyle name="Comma 16 2 2 4 3 4" xfId="5475" xr:uid="{00000000-0005-0000-0000-00006A150000}"/>
    <cellStyle name="Comma 16 2 2 4 4" xfId="5476" xr:uid="{00000000-0005-0000-0000-00006B150000}"/>
    <cellStyle name="Comma 16 2 2 4 4 2" xfId="5477" xr:uid="{00000000-0005-0000-0000-00006C150000}"/>
    <cellStyle name="Comma 16 2 2 4 4 2 2" xfId="5478" xr:uid="{00000000-0005-0000-0000-00006D150000}"/>
    <cellStyle name="Comma 16 2 2 4 4 3" xfId="5479" xr:uid="{00000000-0005-0000-0000-00006E150000}"/>
    <cellStyle name="Comma 16 2 2 4 4 4" xfId="5480" xr:uid="{00000000-0005-0000-0000-00006F150000}"/>
    <cellStyle name="Comma 16 2 2 4 5" xfId="5481" xr:uid="{00000000-0005-0000-0000-000070150000}"/>
    <cellStyle name="Comma 16 2 2 4 5 2" xfId="5482" xr:uid="{00000000-0005-0000-0000-000071150000}"/>
    <cellStyle name="Comma 16 2 2 4 5 3" xfId="5483" xr:uid="{00000000-0005-0000-0000-000072150000}"/>
    <cellStyle name="Comma 16 2 2 4 6" xfId="5484" xr:uid="{00000000-0005-0000-0000-000073150000}"/>
    <cellStyle name="Comma 16 2 2 4 7" xfId="5485" xr:uid="{00000000-0005-0000-0000-000074150000}"/>
    <cellStyle name="Comma 16 2 2 4 8" xfId="5486" xr:uid="{00000000-0005-0000-0000-000075150000}"/>
    <cellStyle name="Comma 16 2 2 5" xfId="5487" xr:uid="{00000000-0005-0000-0000-000076150000}"/>
    <cellStyle name="Comma 16 2 2 5 2" xfId="5488" xr:uid="{00000000-0005-0000-0000-000077150000}"/>
    <cellStyle name="Comma 16 2 2 5 2 2" xfId="5489" xr:uid="{00000000-0005-0000-0000-000078150000}"/>
    <cellStyle name="Comma 16 2 2 5 2 2 2" xfId="5490" xr:uid="{00000000-0005-0000-0000-000079150000}"/>
    <cellStyle name="Comma 16 2 2 5 2 3" xfId="5491" xr:uid="{00000000-0005-0000-0000-00007A150000}"/>
    <cellStyle name="Comma 16 2 2 5 2 4" xfId="5492" xr:uid="{00000000-0005-0000-0000-00007B150000}"/>
    <cellStyle name="Comma 16 2 2 5 3" xfId="5493" xr:uid="{00000000-0005-0000-0000-00007C150000}"/>
    <cellStyle name="Comma 16 2 2 5 3 2" xfId="5494" xr:uid="{00000000-0005-0000-0000-00007D150000}"/>
    <cellStyle name="Comma 16 2 2 5 3 2 2" xfId="5495" xr:uid="{00000000-0005-0000-0000-00007E150000}"/>
    <cellStyle name="Comma 16 2 2 5 3 3" xfId="5496" xr:uid="{00000000-0005-0000-0000-00007F150000}"/>
    <cellStyle name="Comma 16 2 2 5 3 4" xfId="5497" xr:uid="{00000000-0005-0000-0000-000080150000}"/>
    <cellStyle name="Comma 16 2 2 5 4" xfId="5498" xr:uid="{00000000-0005-0000-0000-000081150000}"/>
    <cellStyle name="Comma 16 2 2 5 4 2" xfId="5499" xr:uid="{00000000-0005-0000-0000-000082150000}"/>
    <cellStyle name="Comma 16 2 2 5 4 3" xfId="5500" xr:uid="{00000000-0005-0000-0000-000083150000}"/>
    <cellStyle name="Comma 16 2 2 5 5" xfId="5501" xr:uid="{00000000-0005-0000-0000-000084150000}"/>
    <cellStyle name="Comma 16 2 2 5 6" xfId="5502" xr:uid="{00000000-0005-0000-0000-000085150000}"/>
    <cellStyle name="Comma 16 2 2 5 7" xfId="5503" xr:uid="{00000000-0005-0000-0000-000086150000}"/>
    <cellStyle name="Comma 16 2 2 6" xfId="5504" xr:uid="{00000000-0005-0000-0000-000087150000}"/>
    <cellStyle name="Comma 16 2 2 6 2" xfId="5505" xr:uid="{00000000-0005-0000-0000-000088150000}"/>
    <cellStyle name="Comma 16 2 2 6 2 2" xfId="5506" xr:uid="{00000000-0005-0000-0000-000089150000}"/>
    <cellStyle name="Comma 16 2 2 6 3" xfId="5507" xr:uid="{00000000-0005-0000-0000-00008A150000}"/>
    <cellStyle name="Comma 16 2 2 6 4" xfId="5508" xr:uid="{00000000-0005-0000-0000-00008B150000}"/>
    <cellStyle name="Comma 16 2 2 7" xfId="5509" xr:uid="{00000000-0005-0000-0000-00008C150000}"/>
    <cellStyle name="Comma 16 2 2 7 2" xfId="5510" xr:uid="{00000000-0005-0000-0000-00008D150000}"/>
    <cellStyle name="Comma 16 2 2 7 2 2" xfId="5511" xr:uid="{00000000-0005-0000-0000-00008E150000}"/>
    <cellStyle name="Comma 16 2 2 7 3" xfId="5512" xr:uid="{00000000-0005-0000-0000-00008F150000}"/>
    <cellStyle name="Comma 16 2 2 7 4" xfId="5513" xr:uid="{00000000-0005-0000-0000-000090150000}"/>
    <cellStyle name="Comma 16 2 2 8" xfId="5514" xr:uid="{00000000-0005-0000-0000-000091150000}"/>
    <cellStyle name="Comma 16 2 2 8 2" xfId="5515" xr:uid="{00000000-0005-0000-0000-000092150000}"/>
    <cellStyle name="Comma 16 2 2 8 3" xfId="5516" xr:uid="{00000000-0005-0000-0000-000093150000}"/>
    <cellStyle name="Comma 16 2 2 9" xfId="5517" xr:uid="{00000000-0005-0000-0000-000094150000}"/>
    <cellStyle name="Comma 16 2 3" xfId="5518" xr:uid="{00000000-0005-0000-0000-000095150000}"/>
    <cellStyle name="Comma 16 2 4" xfId="5519" xr:uid="{00000000-0005-0000-0000-000096150000}"/>
    <cellStyle name="Comma 16 2 4 2" xfId="5520" xr:uid="{00000000-0005-0000-0000-000097150000}"/>
    <cellStyle name="Comma 16 2 4 3" xfId="5521" xr:uid="{00000000-0005-0000-0000-000098150000}"/>
    <cellStyle name="Comma 16 2 4 4" xfId="5522" xr:uid="{00000000-0005-0000-0000-000099150000}"/>
    <cellStyle name="Comma 16 2 4 4 2" xfId="5523" xr:uid="{00000000-0005-0000-0000-00009A150000}"/>
    <cellStyle name="Comma 16 2 4 4 3" xfId="5524" xr:uid="{00000000-0005-0000-0000-00009B150000}"/>
    <cellStyle name="Comma 16 2 4 5" xfId="5525" xr:uid="{00000000-0005-0000-0000-00009C150000}"/>
    <cellStyle name="Comma 16 2 5" xfId="5526" xr:uid="{00000000-0005-0000-0000-00009D150000}"/>
    <cellStyle name="Comma 16 2 5 2" xfId="5527" xr:uid="{00000000-0005-0000-0000-00009E150000}"/>
    <cellStyle name="Comma 16 2 5 3" xfId="5528" xr:uid="{00000000-0005-0000-0000-00009F150000}"/>
    <cellStyle name="Comma 16 2 6" xfId="5529" xr:uid="{00000000-0005-0000-0000-0000A0150000}"/>
    <cellStyle name="Comma 16 3" xfId="5530" xr:uid="{00000000-0005-0000-0000-0000A1150000}"/>
    <cellStyle name="Comma 16 3 10" xfId="5531" xr:uid="{00000000-0005-0000-0000-0000A2150000}"/>
    <cellStyle name="Comma 16 3 11" xfId="5532" xr:uid="{00000000-0005-0000-0000-0000A3150000}"/>
    <cellStyle name="Comma 16 3 2" xfId="5533" xr:uid="{00000000-0005-0000-0000-0000A4150000}"/>
    <cellStyle name="Comma 16 3 3" xfId="5534" xr:uid="{00000000-0005-0000-0000-0000A5150000}"/>
    <cellStyle name="Comma 16 3 3 2" xfId="5535" xr:uid="{00000000-0005-0000-0000-0000A6150000}"/>
    <cellStyle name="Comma 16 3 3 2 2" xfId="5536" xr:uid="{00000000-0005-0000-0000-0000A7150000}"/>
    <cellStyle name="Comma 16 3 3 2 2 2" xfId="5537" xr:uid="{00000000-0005-0000-0000-0000A8150000}"/>
    <cellStyle name="Comma 16 3 3 2 2 2 2" xfId="5538" xr:uid="{00000000-0005-0000-0000-0000A9150000}"/>
    <cellStyle name="Comma 16 3 3 2 2 2 2 2" xfId="5539" xr:uid="{00000000-0005-0000-0000-0000AA150000}"/>
    <cellStyle name="Comma 16 3 3 2 2 2 3" xfId="5540" xr:uid="{00000000-0005-0000-0000-0000AB150000}"/>
    <cellStyle name="Comma 16 3 3 2 2 2 4" xfId="5541" xr:uid="{00000000-0005-0000-0000-0000AC150000}"/>
    <cellStyle name="Comma 16 3 3 2 2 3" xfId="5542" xr:uid="{00000000-0005-0000-0000-0000AD150000}"/>
    <cellStyle name="Comma 16 3 3 2 2 3 2" xfId="5543" xr:uid="{00000000-0005-0000-0000-0000AE150000}"/>
    <cellStyle name="Comma 16 3 3 2 2 3 2 2" xfId="5544" xr:uid="{00000000-0005-0000-0000-0000AF150000}"/>
    <cellStyle name="Comma 16 3 3 2 2 3 3" xfId="5545" xr:uid="{00000000-0005-0000-0000-0000B0150000}"/>
    <cellStyle name="Comma 16 3 3 2 2 3 4" xfId="5546" xr:uid="{00000000-0005-0000-0000-0000B1150000}"/>
    <cellStyle name="Comma 16 3 3 2 2 4" xfId="5547" xr:uid="{00000000-0005-0000-0000-0000B2150000}"/>
    <cellStyle name="Comma 16 3 3 2 2 4 2" xfId="5548" xr:uid="{00000000-0005-0000-0000-0000B3150000}"/>
    <cellStyle name="Comma 16 3 3 2 2 4 3" xfId="5549" xr:uid="{00000000-0005-0000-0000-0000B4150000}"/>
    <cellStyle name="Comma 16 3 3 2 2 5" xfId="5550" xr:uid="{00000000-0005-0000-0000-0000B5150000}"/>
    <cellStyle name="Comma 16 3 3 2 2 6" xfId="5551" xr:uid="{00000000-0005-0000-0000-0000B6150000}"/>
    <cellStyle name="Comma 16 3 3 2 2 7" xfId="5552" xr:uid="{00000000-0005-0000-0000-0000B7150000}"/>
    <cellStyle name="Comma 16 3 3 2 3" xfId="5553" xr:uid="{00000000-0005-0000-0000-0000B8150000}"/>
    <cellStyle name="Comma 16 3 3 2 3 2" xfId="5554" xr:uid="{00000000-0005-0000-0000-0000B9150000}"/>
    <cellStyle name="Comma 16 3 3 2 3 2 2" xfId="5555" xr:uid="{00000000-0005-0000-0000-0000BA150000}"/>
    <cellStyle name="Comma 16 3 3 2 3 3" xfId="5556" xr:uid="{00000000-0005-0000-0000-0000BB150000}"/>
    <cellStyle name="Comma 16 3 3 2 3 4" xfId="5557" xr:uid="{00000000-0005-0000-0000-0000BC150000}"/>
    <cellStyle name="Comma 16 3 3 2 4" xfId="5558" xr:uid="{00000000-0005-0000-0000-0000BD150000}"/>
    <cellStyle name="Comma 16 3 3 2 4 2" xfId="5559" xr:uid="{00000000-0005-0000-0000-0000BE150000}"/>
    <cellStyle name="Comma 16 3 3 2 4 2 2" xfId="5560" xr:uid="{00000000-0005-0000-0000-0000BF150000}"/>
    <cellStyle name="Comma 16 3 3 2 4 3" xfId="5561" xr:uid="{00000000-0005-0000-0000-0000C0150000}"/>
    <cellStyle name="Comma 16 3 3 2 4 4" xfId="5562" xr:uid="{00000000-0005-0000-0000-0000C1150000}"/>
    <cellStyle name="Comma 16 3 3 2 5" xfId="5563" xr:uid="{00000000-0005-0000-0000-0000C2150000}"/>
    <cellStyle name="Comma 16 3 3 2 5 2" xfId="5564" xr:uid="{00000000-0005-0000-0000-0000C3150000}"/>
    <cellStyle name="Comma 16 3 3 2 5 3" xfId="5565" xr:uid="{00000000-0005-0000-0000-0000C4150000}"/>
    <cellStyle name="Comma 16 3 3 2 6" xfId="5566" xr:uid="{00000000-0005-0000-0000-0000C5150000}"/>
    <cellStyle name="Comma 16 3 3 2 7" xfId="5567" xr:uid="{00000000-0005-0000-0000-0000C6150000}"/>
    <cellStyle name="Comma 16 3 3 2 8" xfId="5568" xr:uid="{00000000-0005-0000-0000-0000C7150000}"/>
    <cellStyle name="Comma 16 3 3 3" xfId="5569" xr:uid="{00000000-0005-0000-0000-0000C8150000}"/>
    <cellStyle name="Comma 16 3 3 3 2" xfId="5570" xr:uid="{00000000-0005-0000-0000-0000C9150000}"/>
    <cellStyle name="Comma 16 3 3 3 2 2" xfId="5571" xr:uid="{00000000-0005-0000-0000-0000CA150000}"/>
    <cellStyle name="Comma 16 3 3 3 2 2 2" xfId="5572" xr:uid="{00000000-0005-0000-0000-0000CB150000}"/>
    <cellStyle name="Comma 16 3 3 3 2 3" xfId="5573" xr:uid="{00000000-0005-0000-0000-0000CC150000}"/>
    <cellStyle name="Comma 16 3 3 3 2 4" xfId="5574" xr:uid="{00000000-0005-0000-0000-0000CD150000}"/>
    <cellStyle name="Comma 16 3 3 3 3" xfId="5575" xr:uid="{00000000-0005-0000-0000-0000CE150000}"/>
    <cellStyle name="Comma 16 3 3 3 3 2" xfId="5576" xr:uid="{00000000-0005-0000-0000-0000CF150000}"/>
    <cellStyle name="Comma 16 3 3 3 3 2 2" xfId="5577" xr:uid="{00000000-0005-0000-0000-0000D0150000}"/>
    <cellStyle name="Comma 16 3 3 3 3 3" xfId="5578" xr:uid="{00000000-0005-0000-0000-0000D1150000}"/>
    <cellStyle name="Comma 16 3 3 3 3 4" xfId="5579" xr:uid="{00000000-0005-0000-0000-0000D2150000}"/>
    <cellStyle name="Comma 16 3 3 3 4" xfId="5580" xr:uid="{00000000-0005-0000-0000-0000D3150000}"/>
    <cellStyle name="Comma 16 3 3 3 4 2" xfId="5581" xr:uid="{00000000-0005-0000-0000-0000D4150000}"/>
    <cellStyle name="Comma 16 3 3 3 4 3" xfId="5582" xr:uid="{00000000-0005-0000-0000-0000D5150000}"/>
    <cellStyle name="Comma 16 3 3 3 5" xfId="5583" xr:uid="{00000000-0005-0000-0000-0000D6150000}"/>
    <cellStyle name="Comma 16 3 3 3 6" xfId="5584" xr:uid="{00000000-0005-0000-0000-0000D7150000}"/>
    <cellStyle name="Comma 16 3 3 3 7" xfId="5585" xr:uid="{00000000-0005-0000-0000-0000D8150000}"/>
    <cellStyle name="Comma 16 3 3 4" xfId="5586" xr:uid="{00000000-0005-0000-0000-0000D9150000}"/>
    <cellStyle name="Comma 16 3 3 4 2" xfId="5587" xr:uid="{00000000-0005-0000-0000-0000DA150000}"/>
    <cellStyle name="Comma 16 3 3 4 2 2" xfId="5588" xr:uid="{00000000-0005-0000-0000-0000DB150000}"/>
    <cellStyle name="Comma 16 3 3 4 3" xfId="5589" xr:uid="{00000000-0005-0000-0000-0000DC150000}"/>
    <cellStyle name="Comma 16 3 3 4 4" xfId="5590" xr:uid="{00000000-0005-0000-0000-0000DD150000}"/>
    <cellStyle name="Comma 16 3 3 5" xfId="5591" xr:uid="{00000000-0005-0000-0000-0000DE150000}"/>
    <cellStyle name="Comma 16 3 3 5 2" xfId="5592" xr:uid="{00000000-0005-0000-0000-0000DF150000}"/>
    <cellStyle name="Comma 16 3 3 5 2 2" xfId="5593" xr:uid="{00000000-0005-0000-0000-0000E0150000}"/>
    <cellStyle name="Comma 16 3 3 5 3" xfId="5594" xr:uid="{00000000-0005-0000-0000-0000E1150000}"/>
    <cellStyle name="Comma 16 3 3 5 4" xfId="5595" xr:uid="{00000000-0005-0000-0000-0000E2150000}"/>
    <cellStyle name="Comma 16 3 3 6" xfId="5596" xr:uid="{00000000-0005-0000-0000-0000E3150000}"/>
    <cellStyle name="Comma 16 3 3 6 2" xfId="5597" xr:uid="{00000000-0005-0000-0000-0000E4150000}"/>
    <cellStyle name="Comma 16 3 3 6 3" xfId="5598" xr:uid="{00000000-0005-0000-0000-0000E5150000}"/>
    <cellStyle name="Comma 16 3 3 7" xfId="5599" xr:uid="{00000000-0005-0000-0000-0000E6150000}"/>
    <cellStyle name="Comma 16 3 3 8" xfId="5600" xr:uid="{00000000-0005-0000-0000-0000E7150000}"/>
    <cellStyle name="Comma 16 3 3 9" xfId="5601" xr:uid="{00000000-0005-0000-0000-0000E8150000}"/>
    <cellStyle name="Comma 16 3 4" xfId="5602" xr:uid="{00000000-0005-0000-0000-0000E9150000}"/>
    <cellStyle name="Comma 16 3 4 2" xfId="5603" xr:uid="{00000000-0005-0000-0000-0000EA150000}"/>
    <cellStyle name="Comma 16 3 4 2 2" xfId="5604" xr:uid="{00000000-0005-0000-0000-0000EB150000}"/>
    <cellStyle name="Comma 16 3 4 2 2 2" xfId="5605" xr:uid="{00000000-0005-0000-0000-0000EC150000}"/>
    <cellStyle name="Comma 16 3 4 2 2 2 2" xfId="5606" xr:uid="{00000000-0005-0000-0000-0000ED150000}"/>
    <cellStyle name="Comma 16 3 4 2 2 3" xfId="5607" xr:uid="{00000000-0005-0000-0000-0000EE150000}"/>
    <cellStyle name="Comma 16 3 4 2 2 4" xfId="5608" xr:uid="{00000000-0005-0000-0000-0000EF150000}"/>
    <cellStyle name="Comma 16 3 4 2 3" xfId="5609" xr:uid="{00000000-0005-0000-0000-0000F0150000}"/>
    <cellStyle name="Comma 16 3 4 2 3 2" xfId="5610" xr:uid="{00000000-0005-0000-0000-0000F1150000}"/>
    <cellStyle name="Comma 16 3 4 2 3 2 2" xfId="5611" xr:uid="{00000000-0005-0000-0000-0000F2150000}"/>
    <cellStyle name="Comma 16 3 4 2 3 3" xfId="5612" xr:uid="{00000000-0005-0000-0000-0000F3150000}"/>
    <cellStyle name="Comma 16 3 4 2 3 4" xfId="5613" xr:uid="{00000000-0005-0000-0000-0000F4150000}"/>
    <cellStyle name="Comma 16 3 4 2 4" xfId="5614" xr:uid="{00000000-0005-0000-0000-0000F5150000}"/>
    <cellStyle name="Comma 16 3 4 2 4 2" xfId="5615" xr:uid="{00000000-0005-0000-0000-0000F6150000}"/>
    <cellStyle name="Comma 16 3 4 2 4 3" xfId="5616" xr:uid="{00000000-0005-0000-0000-0000F7150000}"/>
    <cellStyle name="Comma 16 3 4 2 5" xfId="5617" xr:uid="{00000000-0005-0000-0000-0000F8150000}"/>
    <cellStyle name="Comma 16 3 4 2 6" xfId="5618" xr:uid="{00000000-0005-0000-0000-0000F9150000}"/>
    <cellStyle name="Comma 16 3 4 2 7" xfId="5619" xr:uid="{00000000-0005-0000-0000-0000FA150000}"/>
    <cellStyle name="Comma 16 3 4 3" xfId="5620" xr:uid="{00000000-0005-0000-0000-0000FB150000}"/>
    <cellStyle name="Comma 16 3 4 3 2" xfId="5621" xr:uid="{00000000-0005-0000-0000-0000FC150000}"/>
    <cellStyle name="Comma 16 3 4 3 2 2" xfId="5622" xr:uid="{00000000-0005-0000-0000-0000FD150000}"/>
    <cellStyle name="Comma 16 3 4 3 3" xfId="5623" xr:uid="{00000000-0005-0000-0000-0000FE150000}"/>
    <cellStyle name="Comma 16 3 4 3 4" xfId="5624" xr:uid="{00000000-0005-0000-0000-0000FF150000}"/>
    <cellStyle name="Comma 16 3 4 4" xfId="5625" xr:uid="{00000000-0005-0000-0000-000000160000}"/>
    <cellStyle name="Comma 16 3 4 4 2" xfId="5626" xr:uid="{00000000-0005-0000-0000-000001160000}"/>
    <cellStyle name="Comma 16 3 4 4 2 2" xfId="5627" xr:uid="{00000000-0005-0000-0000-000002160000}"/>
    <cellStyle name="Comma 16 3 4 4 3" xfId="5628" xr:uid="{00000000-0005-0000-0000-000003160000}"/>
    <cellStyle name="Comma 16 3 4 4 4" xfId="5629" xr:uid="{00000000-0005-0000-0000-000004160000}"/>
    <cellStyle name="Comma 16 3 4 5" xfId="5630" xr:uid="{00000000-0005-0000-0000-000005160000}"/>
    <cellStyle name="Comma 16 3 4 5 2" xfId="5631" xr:uid="{00000000-0005-0000-0000-000006160000}"/>
    <cellStyle name="Comma 16 3 4 5 3" xfId="5632" xr:uid="{00000000-0005-0000-0000-000007160000}"/>
    <cellStyle name="Comma 16 3 4 6" xfId="5633" xr:uid="{00000000-0005-0000-0000-000008160000}"/>
    <cellStyle name="Comma 16 3 4 7" xfId="5634" xr:uid="{00000000-0005-0000-0000-000009160000}"/>
    <cellStyle name="Comma 16 3 4 8" xfId="5635" xr:uid="{00000000-0005-0000-0000-00000A160000}"/>
    <cellStyle name="Comma 16 3 5" xfId="5636" xr:uid="{00000000-0005-0000-0000-00000B160000}"/>
    <cellStyle name="Comma 16 3 5 2" xfId="5637" xr:uid="{00000000-0005-0000-0000-00000C160000}"/>
    <cellStyle name="Comma 16 3 5 2 2" xfId="5638" xr:uid="{00000000-0005-0000-0000-00000D160000}"/>
    <cellStyle name="Comma 16 3 5 2 2 2" xfId="5639" xr:uid="{00000000-0005-0000-0000-00000E160000}"/>
    <cellStyle name="Comma 16 3 5 2 3" xfId="5640" xr:uid="{00000000-0005-0000-0000-00000F160000}"/>
    <cellStyle name="Comma 16 3 5 2 4" xfId="5641" xr:uid="{00000000-0005-0000-0000-000010160000}"/>
    <cellStyle name="Comma 16 3 5 3" xfId="5642" xr:uid="{00000000-0005-0000-0000-000011160000}"/>
    <cellStyle name="Comma 16 3 5 3 2" xfId="5643" xr:uid="{00000000-0005-0000-0000-000012160000}"/>
    <cellStyle name="Comma 16 3 5 3 2 2" xfId="5644" xr:uid="{00000000-0005-0000-0000-000013160000}"/>
    <cellStyle name="Comma 16 3 5 3 3" xfId="5645" xr:uid="{00000000-0005-0000-0000-000014160000}"/>
    <cellStyle name="Comma 16 3 5 3 4" xfId="5646" xr:uid="{00000000-0005-0000-0000-000015160000}"/>
    <cellStyle name="Comma 16 3 5 4" xfId="5647" xr:uid="{00000000-0005-0000-0000-000016160000}"/>
    <cellStyle name="Comma 16 3 5 4 2" xfId="5648" xr:uid="{00000000-0005-0000-0000-000017160000}"/>
    <cellStyle name="Comma 16 3 5 4 3" xfId="5649" xr:uid="{00000000-0005-0000-0000-000018160000}"/>
    <cellStyle name="Comma 16 3 5 5" xfId="5650" xr:uid="{00000000-0005-0000-0000-000019160000}"/>
    <cellStyle name="Comma 16 3 5 6" xfId="5651" xr:uid="{00000000-0005-0000-0000-00001A160000}"/>
    <cellStyle name="Comma 16 3 5 7" xfId="5652" xr:uid="{00000000-0005-0000-0000-00001B160000}"/>
    <cellStyle name="Comma 16 3 6" xfId="5653" xr:uid="{00000000-0005-0000-0000-00001C160000}"/>
    <cellStyle name="Comma 16 3 6 2" xfId="5654" xr:uid="{00000000-0005-0000-0000-00001D160000}"/>
    <cellStyle name="Comma 16 3 6 2 2" xfId="5655" xr:uid="{00000000-0005-0000-0000-00001E160000}"/>
    <cellStyle name="Comma 16 3 6 3" xfId="5656" xr:uid="{00000000-0005-0000-0000-00001F160000}"/>
    <cellStyle name="Comma 16 3 6 4" xfId="5657" xr:uid="{00000000-0005-0000-0000-000020160000}"/>
    <cellStyle name="Comma 16 3 7" xfId="5658" xr:uid="{00000000-0005-0000-0000-000021160000}"/>
    <cellStyle name="Comma 16 3 7 2" xfId="5659" xr:uid="{00000000-0005-0000-0000-000022160000}"/>
    <cellStyle name="Comma 16 3 7 2 2" xfId="5660" xr:uid="{00000000-0005-0000-0000-000023160000}"/>
    <cellStyle name="Comma 16 3 7 3" xfId="5661" xr:uid="{00000000-0005-0000-0000-000024160000}"/>
    <cellStyle name="Comma 16 3 7 4" xfId="5662" xr:uid="{00000000-0005-0000-0000-000025160000}"/>
    <cellStyle name="Comma 16 3 8" xfId="5663" xr:uid="{00000000-0005-0000-0000-000026160000}"/>
    <cellStyle name="Comma 16 3 8 2" xfId="5664" xr:uid="{00000000-0005-0000-0000-000027160000}"/>
    <cellStyle name="Comma 16 3 8 3" xfId="5665" xr:uid="{00000000-0005-0000-0000-000028160000}"/>
    <cellStyle name="Comma 16 3 9" xfId="5666" xr:uid="{00000000-0005-0000-0000-000029160000}"/>
    <cellStyle name="Comma 16 4" xfId="5667" xr:uid="{00000000-0005-0000-0000-00002A160000}"/>
    <cellStyle name="Comma 16 5" xfId="5668" xr:uid="{00000000-0005-0000-0000-00002B160000}"/>
    <cellStyle name="Comma 16 5 2" xfId="5669" xr:uid="{00000000-0005-0000-0000-00002C160000}"/>
    <cellStyle name="Comma 16 5 3" xfId="5670" xr:uid="{00000000-0005-0000-0000-00002D160000}"/>
    <cellStyle name="Comma 16 5 4" xfId="5671" xr:uid="{00000000-0005-0000-0000-00002E160000}"/>
    <cellStyle name="Comma 16 5 4 2" xfId="5672" xr:uid="{00000000-0005-0000-0000-00002F160000}"/>
    <cellStyle name="Comma 16 5 4 3" xfId="5673" xr:uid="{00000000-0005-0000-0000-000030160000}"/>
    <cellStyle name="Comma 16 5 5" xfId="5674" xr:uid="{00000000-0005-0000-0000-000031160000}"/>
    <cellStyle name="Comma 16 6" xfId="5675" xr:uid="{00000000-0005-0000-0000-000032160000}"/>
    <cellStyle name="Comma 16 6 2" xfId="5676" xr:uid="{00000000-0005-0000-0000-000033160000}"/>
    <cellStyle name="Comma 16 6 3" xfId="5677" xr:uid="{00000000-0005-0000-0000-000034160000}"/>
    <cellStyle name="Comma 16 7" xfId="5678" xr:uid="{00000000-0005-0000-0000-000035160000}"/>
    <cellStyle name="Comma 17" xfId="5679" xr:uid="{00000000-0005-0000-0000-000036160000}"/>
    <cellStyle name="Comma 17 2" xfId="5680" xr:uid="{00000000-0005-0000-0000-000037160000}"/>
    <cellStyle name="Comma 17 2 2" xfId="5681" xr:uid="{00000000-0005-0000-0000-000038160000}"/>
    <cellStyle name="Comma 17 3" xfId="5682" xr:uid="{00000000-0005-0000-0000-000039160000}"/>
    <cellStyle name="Comma 18" xfId="5683" xr:uid="{00000000-0005-0000-0000-00003A160000}"/>
    <cellStyle name="Comma 18 2" xfId="5684" xr:uid="{00000000-0005-0000-0000-00003B160000}"/>
    <cellStyle name="Comma 18 2 2" xfId="5685" xr:uid="{00000000-0005-0000-0000-00003C160000}"/>
    <cellStyle name="Comma 18 3" xfId="5686" xr:uid="{00000000-0005-0000-0000-00003D160000}"/>
    <cellStyle name="Comma 19" xfId="5687" xr:uid="{00000000-0005-0000-0000-00003E160000}"/>
    <cellStyle name="Comma 19 2" xfId="5688" xr:uid="{00000000-0005-0000-0000-00003F160000}"/>
    <cellStyle name="Comma 19 2 2" xfId="5689" xr:uid="{00000000-0005-0000-0000-000040160000}"/>
    <cellStyle name="Comma 19 3" xfId="5690" xr:uid="{00000000-0005-0000-0000-000041160000}"/>
    <cellStyle name="Comma 2" xfId="5691" xr:uid="{00000000-0005-0000-0000-000042160000}"/>
    <cellStyle name="Comma 2 2" xfId="5692" xr:uid="{00000000-0005-0000-0000-000043160000}"/>
    <cellStyle name="Comma 2 2 2" xfId="5693" xr:uid="{00000000-0005-0000-0000-000044160000}"/>
    <cellStyle name="Comma 2 2 3" xfId="5694" xr:uid="{00000000-0005-0000-0000-000045160000}"/>
    <cellStyle name="Comma 2 2 4" xfId="5695" xr:uid="{00000000-0005-0000-0000-000046160000}"/>
    <cellStyle name="Comma 2 3" xfId="5696" xr:uid="{00000000-0005-0000-0000-000047160000}"/>
    <cellStyle name="Comma 2 3 2" xfId="5697" xr:uid="{00000000-0005-0000-0000-000048160000}"/>
    <cellStyle name="Comma 2 3 3" xfId="5698" xr:uid="{00000000-0005-0000-0000-000049160000}"/>
    <cellStyle name="Comma 2 3 4" xfId="5699" xr:uid="{00000000-0005-0000-0000-00004A160000}"/>
    <cellStyle name="Comma 2 3 5" xfId="5700" xr:uid="{00000000-0005-0000-0000-00004B160000}"/>
    <cellStyle name="Comma 2 4" xfId="5701" xr:uid="{00000000-0005-0000-0000-00004C160000}"/>
    <cellStyle name="Comma 2 4 2" xfId="5702" xr:uid="{00000000-0005-0000-0000-00004D160000}"/>
    <cellStyle name="Comma 2 4 2 2" xfId="5703" xr:uid="{00000000-0005-0000-0000-00004E160000}"/>
    <cellStyle name="Comma 2 4 2 2 2" xfId="5704" xr:uid="{00000000-0005-0000-0000-00004F160000}"/>
    <cellStyle name="Comma 2 4 2 3" xfId="5705" xr:uid="{00000000-0005-0000-0000-000050160000}"/>
    <cellStyle name="Comma 2 4 2 4" xfId="5706" xr:uid="{00000000-0005-0000-0000-000051160000}"/>
    <cellStyle name="Comma 2 4 3" xfId="5707" xr:uid="{00000000-0005-0000-0000-000052160000}"/>
    <cellStyle name="Comma 2 4 3 2" xfId="5708" xr:uid="{00000000-0005-0000-0000-000053160000}"/>
    <cellStyle name="Comma 2 4 3 2 2" xfId="5709" xr:uid="{00000000-0005-0000-0000-000054160000}"/>
    <cellStyle name="Comma 2 4 3 3" xfId="5710" xr:uid="{00000000-0005-0000-0000-000055160000}"/>
    <cellStyle name="Comma 2 4 3 4" xfId="5711" xr:uid="{00000000-0005-0000-0000-000056160000}"/>
    <cellStyle name="Comma 2 4 4" xfId="5712" xr:uid="{00000000-0005-0000-0000-000057160000}"/>
    <cellStyle name="Comma 2 4 4 2" xfId="5713" xr:uid="{00000000-0005-0000-0000-000058160000}"/>
    <cellStyle name="Comma 2 4 4 3" xfId="5714" xr:uid="{00000000-0005-0000-0000-000059160000}"/>
    <cellStyle name="Comma 2 4 5" xfId="5715" xr:uid="{00000000-0005-0000-0000-00005A160000}"/>
    <cellStyle name="Comma 2 4 6" xfId="5716" xr:uid="{00000000-0005-0000-0000-00005B160000}"/>
    <cellStyle name="Comma 2 4 7" xfId="5717" xr:uid="{00000000-0005-0000-0000-00005C160000}"/>
    <cellStyle name="Comma 2 5" xfId="5718" xr:uid="{00000000-0005-0000-0000-00005D160000}"/>
    <cellStyle name="Comma 2 6" xfId="5719" xr:uid="{00000000-0005-0000-0000-00005E160000}"/>
    <cellStyle name="Comma 2 7" xfId="5720" xr:uid="{00000000-0005-0000-0000-00005F160000}"/>
    <cellStyle name="Comma 20" xfId="5721" xr:uid="{00000000-0005-0000-0000-000060160000}"/>
    <cellStyle name="Comma 20 2" xfId="5722" xr:uid="{00000000-0005-0000-0000-000061160000}"/>
    <cellStyle name="Comma 20 2 2" xfId="5723" xr:uid="{00000000-0005-0000-0000-000062160000}"/>
    <cellStyle name="Comma 20 3" xfId="5724" xr:uid="{00000000-0005-0000-0000-000063160000}"/>
    <cellStyle name="Comma 21" xfId="5725" xr:uid="{00000000-0005-0000-0000-000064160000}"/>
    <cellStyle name="Comma 21 2" xfId="5726" xr:uid="{00000000-0005-0000-0000-000065160000}"/>
    <cellStyle name="Comma 21 2 2" xfId="5727" xr:uid="{00000000-0005-0000-0000-000066160000}"/>
    <cellStyle name="Comma 21 3" xfId="5728" xr:uid="{00000000-0005-0000-0000-000067160000}"/>
    <cellStyle name="Comma 22" xfId="5729" xr:uid="{00000000-0005-0000-0000-000068160000}"/>
    <cellStyle name="Comma 22 2" xfId="5730" xr:uid="{00000000-0005-0000-0000-000069160000}"/>
    <cellStyle name="Comma 22 2 2" xfId="5731" xr:uid="{00000000-0005-0000-0000-00006A160000}"/>
    <cellStyle name="Comma 22 3" xfId="5732" xr:uid="{00000000-0005-0000-0000-00006B160000}"/>
    <cellStyle name="Comma 23" xfId="5733" xr:uid="{00000000-0005-0000-0000-00006C160000}"/>
    <cellStyle name="Comma 24" xfId="5734" xr:uid="{00000000-0005-0000-0000-00006D160000}"/>
    <cellStyle name="Comma 24 2" xfId="5735" xr:uid="{00000000-0005-0000-0000-00006E160000}"/>
    <cellStyle name="Comma 25" xfId="5736" xr:uid="{00000000-0005-0000-0000-00006F160000}"/>
    <cellStyle name="Comma 25 2" xfId="5737" xr:uid="{00000000-0005-0000-0000-000070160000}"/>
    <cellStyle name="Comma 26" xfId="5738" xr:uid="{00000000-0005-0000-0000-000071160000}"/>
    <cellStyle name="Comma 26 2" xfId="5739" xr:uid="{00000000-0005-0000-0000-000072160000}"/>
    <cellStyle name="Comma 27" xfId="5740" xr:uid="{00000000-0005-0000-0000-000073160000}"/>
    <cellStyle name="Comma 27 2" xfId="5741" xr:uid="{00000000-0005-0000-0000-000074160000}"/>
    <cellStyle name="Comma 28" xfId="5742" xr:uid="{00000000-0005-0000-0000-000075160000}"/>
    <cellStyle name="Comma 28 2" xfId="5743" xr:uid="{00000000-0005-0000-0000-000076160000}"/>
    <cellStyle name="Comma 29" xfId="5744" xr:uid="{00000000-0005-0000-0000-000077160000}"/>
    <cellStyle name="Comma 3" xfId="5745" xr:uid="{00000000-0005-0000-0000-000078160000}"/>
    <cellStyle name="Comma 3 2" xfId="5746" xr:uid="{00000000-0005-0000-0000-000079160000}"/>
    <cellStyle name="Comma 3 2 2" xfId="5747" xr:uid="{00000000-0005-0000-0000-00007A160000}"/>
    <cellStyle name="Comma 3 2 2 2" xfId="5748" xr:uid="{00000000-0005-0000-0000-00007B160000}"/>
    <cellStyle name="Comma 3 2 3" xfId="5749" xr:uid="{00000000-0005-0000-0000-00007C160000}"/>
    <cellStyle name="Comma 3 2 4" xfId="5750" xr:uid="{00000000-0005-0000-0000-00007D160000}"/>
    <cellStyle name="Comma 3 3" xfId="5751" xr:uid="{00000000-0005-0000-0000-00007E160000}"/>
    <cellStyle name="Comma 3 4" xfId="5752" xr:uid="{00000000-0005-0000-0000-00007F160000}"/>
    <cellStyle name="Comma 3 5" xfId="5753" xr:uid="{00000000-0005-0000-0000-000080160000}"/>
    <cellStyle name="Comma 30" xfId="5754" xr:uid="{00000000-0005-0000-0000-000081160000}"/>
    <cellStyle name="Comma 31" xfId="5755" xr:uid="{00000000-0005-0000-0000-000082160000}"/>
    <cellStyle name="Comma 32" xfId="5756" xr:uid="{00000000-0005-0000-0000-000083160000}"/>
    <cellStyle name="Comma 33" xfId="5757" xr:uid="{00000000-0005-0000-0000-000084160000}"/>
    <cellStyle name="Comma 34" xfId="5758" xr:uid="{00000000-0005-0000-0000-000085160000}"/>
    <cellStyle name="Comma 35" xfId="5759" xr:uid="{00000000-0005-0000-0000-000086160000}"/>
    <cellStyle name="Comma 36" xfId="5760" xr:uid="{00000000-0005-0000-0000-000087160000}"/>
    <cellStyle name="Comma 37" xfId="5761" xr:uid="{00000000-0005-0000-0000-000088160000}"/>
    <cellStyle name="Comma 38" xfId="5762" xr:uid="{00000000-0005-0000-0000-000089160000}"/>
    <cellStyle name="Comma 39" xfId="5763" xr:uid="{00000000-0005-0000-0000-00008A160000}"/>
    <cellStyle name="Comma 39 2" xfId="5764" xr:uid="{00000000-0005-0000-0000-00008B160000}"/>
    <cellStyle name="Comma 4" xfId="5765" xr:uid="{00000000-0005-0000-0000-00008C160000}"/>
    <cellStyle name="Comma 4 2" xfId="5766" xr:uid="{00000000-0005-0000-0000-00008D160000}"/>
    <cellStyle name="Comma 4 2 2" xfId="5767" xr:uid="{00000000-0005-0000-0000-00008E160000}"/>
    <cellStyle name="Comma 4 2 2 2" xfId="40241" xr:uid="{00000000-0005-0000-0000-00008F160000}"/>
    <cellStyle name="Comma 4 2 3" xfId="40242" xr:uid="{00000000-0005-0000-0000-000090160000}"/>
    <cellStyle name="Comma 4 3" xfId="5768" xr:uid="{00000000-0005-0000-0000-000091160000}"/>
    <cellStyle name="Comma 4 3 2" xfId="5769" xr:uid="{00000000-0005-0000-0000-000092160000}"/>
    <cellStyle name="Comma 4 3 2 2" xfId="40243" xr:uid="{00000000-0005-0000-0000-000093160000}"/>
    <cellStyle name="Comma 4 3 3" xfId="40244" xr:uid="{00000000-0005-0000-0000-000094160000}"/>
    <cellStyle name="Comma 4 4" xfId="5770" xr:uid="{00000000-0005-0000-0000-000095160000}"/>
    <cellStyle name="Comma 4 4 2" xfId="40245" xr:uid="{00000000-0005-0000-0000-000096160000}"/>
    <cellStyle name="Comma 4 4 3" xfId="40246" xr:uid="{00000000-0005-0000-0000-000097160000}"/>
    <cellStyle name="Comma 4 5" xfId="5771" xr:uid="{00000000-0005-0000-0000-000098160000}"/>
    <cellStyle name="Comma 4 5 2" xfId="40247" xr:uid="{00000000-0005-0000-0000-000099160000}"/>
    <cellStyle name="Comma 4 5 3" xfId="40248" xr:uid="{00000000-0005-0000-0000-00009A160000}"/>
    <cellStyle name="Comma 4 6" xfId="5772" xr:uid="{00000000-0005-0000-0000-00009B160000}"/>
    <cellStyle name="Comma 4 6 2" xfId="40249" xr:uid="{00000000-0005-0000-0000-00009C160000}"/>
    <cellStyle name="Comma 4 6 3" xfId="40250" xr:uid="{00000000-0005-0000-0000-00009D160000}"/>
    <cellStyle name="Comma 4 7" xfId="5773" xr:uid="{00000000-0005-0000-0000-00009E160000}"/>
    <cellStyle name="Comma 4 8" xfId="5774" xr:uid="{00000000-0005-0000-0000-00009F160000}"/>
    <cellStyle name="Comma 40" xfId="5775" xr:uid="{00000000-0005-0000-0000-0000A0160000}"/>
    <cellStyle name="Comma 40 2" xfId="5776" xr:uid="{00000000-0005-0000-0000-0000A1160000}"/>
    <cellStyle name="Comma 40 3" xfId="5777" xr:uid="{00000000-0005-0000-0000-0000A2160000}"/>
    <cellStyle name="Comma 41" xfId="5778" xr:uid="{00000000-0005-0000-0000-0000A3160000}"/>
    <cellStyle name="Comma 41 2" xfId="5779" xr:uid="{00000000-0005-0000-0000-0000A4160000}"/>
    <cellStyle name="Comma 42" xfId="5780" xr:uid="{00000000-0005-0000-0000-0000A5160000}"/>
    <cellStyle name="Comma 43" xfId="5781" xr:uid="{00000000-0005-0000-0000-0000A6160000}"/>
    <cellStyle name="Comma 44" xfId="5782" xr:uid="{00000000-0005-0000-0000-0000A7160000}"/>
    <cellStyle name="Comma 45" xfId="5783" xr:uid="{00000000-0005-0000-0000-0000A8160000}"/>
    <cellStyle name="Comma 45 2" xfId="5784" xr:uid="{00000000-0005-0000-0000-0000A9160000}"/>
    <cellStyle name="Comma 46" xfId="5785" xr:uid="{00000000-0005-0000-0000-0000AA160000}"/>
    <cellStyle name="Comma 47" xfId="5786" xr:uid="{00000000-0005-0000-0000-0000AB160000}"/>
    <cellStyle name="Comma 48" xfId="5787" xr:uid="{00000000-0005-0000-0000-0000AC160000}"/>
    <cellStyle name="Comma 49" xfId="5788" xr:uid="{00000000-0005-0000-0000-0000AD160000}"/>
    <cellStyle name="Comma 5" xfId="5789" xr:uid="{00000000-0005-0000-0000-0000AE160000}"/>
    <cellStyle name="Comma 5 2" xfId="5790" xr:uid="{00000000-0005-0000-0000-0000AF160000}"/>
    <cellStyle name="Comma 5 2 2" xfId="40251" xr:uid="{00000000-0005-0000-0000-0000B0160000}"/>
    <cellStyle name="Comma 5 2 3" xfId="40252" xr:uid="{00000000-0005-0000-0000-0000B1160000}"/>
    <cellStyle name="Comma 5 3" xfId="5791" xr:uid="{00000000-0005-0000-0000-0000B2160000}"/>
    <cellStyle name="Comma 5 4" xfId="5792" xr:uid="{00000000-0005-0000-0000-0000B3160000}"/>
    <cellStyle name="Comma 50" xfId="5793" xr:uid="{00000000-0005-0000-0000-0000B4160000}"/>
    <cellStyle name="Comma 51" xfId="5794" xr:uid="{00000000-0005-0000-0000-0000B5160000}"/>
    <cellStyle name="Comma 52" xfId="5795" xr:uid="{00000000-0005-0000-0000-0000B6160000}"/>
    <cellStyle name="Comma 53" xfId="5796" xr:uid="{00000000-0005-0000-0000-0000B7160000}"/>
    <cellStyle name="Comma 54" xfId="5797" xr:uid="{00000000-0005-0000-0000-0000B8160000}"/>
    <cellStyle name="Comma 55" xfId="5798" xr:uid="{00000000-0005-0000-0000-0000B9160000}"/>
    <cellStyle name="Comma 56" xfId="5799" xr:uid="{00000000-0005-0000-0000-0000BA160000}"/>
    <cellStyle name="Comma 57" xfId="5800" xr:uid="{00000000-0005-0000-0000-0000BB160000}"/>
    <cellStyle name="Comma 58" xfId="5801" xr:uid="{00000000-0005-0000-0000-0000BC160000}"/>
    <cellStyle name="Comma 59" xfId="5802" xr:uid="{00000000-0005-0000-0000-0000BD160000}"/>
    <cellStyle name="Comma 6" xfId="5803" xr:uid="{00000000-0005-0000-0000-0000BE160000}"/>
    <cellStyle name="Comma 6 2" xfId="5804" xr:uid="{00000000-0005-0000-0000-0000BF160000}"/>
    <cellStyle name="Comma 6 3" xfId="5805" xr:uid="{00000000-0005-0000-0000-0000C0160000}"/>
    <cellStyle name="Comma 60" xfId="5806" xr:uid="{00000000-0005-0000-0000-0000C1160000}"/>
    <cellStyle name="Comma 61" xfId="5807" xr:uid="{00000000-0005-0000-0000-0000C2160000}"/>
    <cellStyle name="Comma 62" xfId="5808" xr:uid="{00000000-0005-0000-0000-0000C3160000}"/>
    <cellStyle name="Comma 63" xfId="5809" xr:uid="{00000000-0005-0000-0000-0000C4160000}"/>
    <cellStyle name="Comma 64" xfId="5810" xr:uid="{00000000-0005-0000-0000-0000C5160000}"/>
    <cellStyle name="Comma 65" xfId="5811" xr:uid="{00000000-0005-0000-0000-0000C6160000}"/>
    <cellStyle name="Comma 66" xfId="5812" xr:uid="{00000000-0005-0000-0000-0000C7160000}"/>
    <cellStyle name="Comma 67" xfId="5813" xr:uid="{00000000-0005-0000-0000-0000C8160000}"/>
    <cellStyle name="Comma 68" xfId="5814" xr:uid="{00000000-0005-0000-0000-0000C9160000}"/>
    <cellStyle name="Comma 69" xfId="5815" xr:uid="{00000000-0005-0000-0000-0000CA160000}"/>
    <cellStyle name="Comma 7" xfId="5816" xr:uid="{00000000-0005-0000-0000-0000CB160000}"/>
    <cellStyle name="Comma 7 2" xfId="5817" xr:uid="{00000000-0005-0000-0000-0000CC160000}"/>
    <cellStyle name="Comma 7 2 2" xfId="5818" xr:uid="{00000000-0005-0000-0000-0000CD160000}"/>
    <cellStyle name="Comma 7 3" xfId="5819" xr:uid="{00000000-0005-0000-0000-0000CE160000}"/>
    <cellStyle name="Comma 7 4" xfId="5820" xr:uid="{00000000-0005-0000-0000-0000CF160000}"/>
    <cellStyle name="Comma 7 4 2" xfId="5821" xr:uid="{00000000-0005-0000-0000-0000D0160000}"/>
    <cellStyle name="Comma 7 5" xfId="5822" xr:uid="{00000000-0005-0000-0000-0000D1160000}"/>
    <cellStyle name="Comma 7 5 2" xfId="5823" xr:uid="{00000000-0005-0000-0000-0000D2160000}"/>
    <cellStyle name="Comma 7 6" xfId="5824" xr:uid="{00000000-0005-0000-0000-0000D3160000}"/>
    <cellStyle name="Comma 7 7" xfId="5825" xr:uid="{00000000-0005-0000-0000-0000D4160000}"/>
    <cellStyle name="Comma 7 8" xfId="40253" xr:uid="{00000000-0005-0000-0000-0000D5160000}"/>
    <cellStyle name="Comma 70" xfId="5826" xr:uid="{00000000-0005-0000-0000-0000D6160000}"/>
    <cellStyle name="Comma 71" xfId="5827" xr:uid="{00000000-0005-0000-0000-0000D7160000}"/>
    <cellStyle name="Comma 72" xfId="5828" xr:uid="{00000000-0005-0000-0000-0000D8160000}"/>
    <cellStyle name="Comma 73" xfId="5829" xr:uid="{00000000-0005-0000-0000-0000D9160000}"/>
    <cellStyle name="Comma 74" xfId="5830" xr:uid="{00000000-0005-0000-0000-0000DA160000}"/>
    <cellStyle name="Comma 75" xfId="5831" xr:uid="{00000000-0005-0000-0000-0000DB160000}"/>
    <cellStyle name="Comma 76" xfId="5832" xr:uid="{00000000-0005-0000-0000-0000DC160000}"/>
    <cellStyle name="Comma 77" xfId="5833" xr:uid="{00000000-0005-0000-0000-0000DD160000}"/>
    <cellStyle name="Comma 78" xfId="5834" xr:uid="{00000000-0005-0000-0000-0000DE160000}"/>
    <cellStyle name="Comma 79" xfId="5835" xr:uid="{00000000-0005-0000-0000-0000DF160000}"/>
    <cellStyle name="Comma 8" xfId="5836" xr:uid="{00000000-0005-0000-0000-0000E0160000}"/>
    <cellStyle name="Comma 8 2" xfId="5837" xr:uid="{00000000-0005-0000-0000-0000E1160000}"/>
    <cellStyle name="Comma 8 2 2" xfId="5838" xr:uid="{00000000-0005-0000-0000-0000E2160000}"/>
    <cellStyle name="Comma 8 2 2 2" xfId="5839" xr:uid="{00000000-0005-0000-0000-0000E3160000}"/>
    <cellStyle name="Comma 8 2 2 2 10" xfId="5840" xr:uid="{00000000-0005-0000-0000-0000E4160000}"/>
    <cellStyle name="Comma 8 2 2 2 11" xfId="5841" xr:uid="{00000000-0005-0000-0000-0000E5160000}"/>
    <cellStyle name="Comma 8 2 2 2 2" xfId="5842" xr:uid="{00000000-0005-0000-0000-0000E6160000}"/>
    <cellStyle name="Comma 8 2 2 2 3" xfId="5843" xr:uid="{00000000-0005-0000-0000-0000E7160000}"/>
    <cellStyle name="Comma 8 2 2 2 3 2" xfId="5844" xr:uid="{00000000-0005-0000-0000-0000E8160000}"/>
    <cellStyle name="Comma 8 2 2 2 3 2 2" xfId="5845" xr:uid="{00000000-0005-0000-0000-0000E9160000}"/>
    <cellStyle name="Comma 8 2 2 2 3 2 2 2" xfId="5846" xr:uid="{00000000-0005-0000-0000-0000EA160000}"/>
    <cellStyle name="Comma 8 2 2 2 3 2 2 2 2" xfId="5847" xr:uid="{00000000-0005-0000-0000-0000EB160000}"/>
    <cellStyle name="Comma 8 2 2 2 3 2 2 2 2 2" xfId="5848" xr:uid="{00000000-0005-0000-0000-0000EC160000}"/>
    <cellStyle name="Comma 8 2 2 2 3 2 2 2 3" xfId="5849" xr:uid="{00000000-0005-0000-0000-0000ED160000}"/>
    <cellStyle name="Comma 8 2 2 2 3 2 2 2 4" xfId="5850" xr:uid="{00000000-0005-0000-0000-0000EE160000}"/>
    <cellStyle name="Comma 8 2 2 2 3 2 2 3" xfId="5851" xr:uid="{00000000-0005-0000-0000-0000EF160000}"/>
    <cellStyle name="Comma 8 2 2 2 3 2 2 3 2" xfId="5852" xr:uid="{00000000-0005-0000-0000-0000F0160000}"/>
    <cellStyle name="Comma 8 2 2 2 3 2 2 3 2 2" xfId="5853" xr:uid="{00000000-0005-0000-0000-0000F1160000}"/>
    <cellStyle name="Comma 8 2 2 2 3 2 2 3 3" xfId="5854" xr:uid="{00000000-0005-0000-0000-0000F2160000}"/>
    <cellStyle name="Comma 8 2 2 2 3 2 2 3 4" xfId="5855" xr:uid="{00000000-0005-0000-0000-0000F3160000}"/>
    <cellStyle name="Comma 8 2 2 2 3 2 2 4" xfId="5856" xr:uid="{00000000-0005-0000-0000-0000F4160000}"/>
    <cellStyle name="Comma 8 2 2 2 3 2 2 4 2" xfId="5857" xr:uid="{00000000-0005-0000-0000-0000F5160000}"/>
    <cellStyle name="Comma 8 2 2 2 3 2 2 4 3" xfId="5858" xr:uid="{00000000-0005-0000-0000-0000F6160000}"/>
    <cellStyle name="Comma 8 2 2 2 3 2 2 5" xfId="5859" xr:uid="{00000000-0005-0000-0000-0000F7160000}"/>
    <cellStyle name="Comma 8 2 2 2 3 2 2 6" xfId="5860" xr:uid="{00000000-0005-0000-0000-0000F8160000}"/>
    <cellStyle name="Comma 8 2 2 2 3 2 2 7" xfId="5861" xr:uid="{00000000-0005-0000-0000-0000F9160000}"/>
    <cellStyle name="Comma 8 2 2 2 3 2 3" xfId="5862" xr:uid="{00000000-0005-0000-0000-0000FA160000}"/>
    <cellStyle name="Comma 8 2 2 2 3 2 3 2" xfId="5863" xr:uid="{00000000-0005-0000-0000-0000FB160000}"/>
    <cellStyle name="Comma 8 2 2 2 3 2 3 2 2" xfId="5864" xr:uid="{00000000-0005-0000-0000-0000FC160000}"/>
    <cellStyle name="Comma 8 2 2 2 3 2 3 3" xfId="5865" xr:uid="{00000000-0005-0000-0000-0000FD160000}"/>
    <cellStyle name="Comma 8 2 2 2 3 2 3 4" xfId="5866" xr:uid="{00000000-0005-0000-0000-0000FE160000}"/>
    <cellStyle name="Comma 8 2 2 2 3 2 4" xfId="5867" xr:uid="{00000000-0005-0000-0000-0000FF160000}"/>
    <cellStyle name="Comma 8 2 2 2 3 2 4 2" xfId="5868" xr:uid="{00000000-0005-0000-0000-000000170000}"/>
    <cellStyle name="Comma 8 2 2 2 3 2 4 2 2" xfId="5869" xr:uid="{00000000-0005-0000-0000-000001170000}"/>
    <cellStyle name="Comma 8 2 2 2 3 2 4 3" xfId="5870" xr:uid="{00000000-0005-0000-0000-000002170000}"/>
    <cellStyle name="Comma 8 2 2 2 3 2 4 4" xfId="5871" xr:uid="{00000000-0005-0000-0000-000003170000}"/>
    <cellStyle name="Comma 8 2 2 2 3 2 5" xfId="5872" xr:uid="{00000000-0005-0000-0000-000004170000}"/>
    <cellStyle name="Comma 8 2 2 2 3 2 5 2" xfId="5873" xr:uid="{00000000-0005-0000-0000-000005170000}"/>
    <cellStyle name="Comma 8 2 2 2 3 2 5 3" xfId="5874" xr:uid="{00000000-0005-0000-0000-000006170000}"/>
    <cellStyle name="Comma 8 2 2 2 3 2 6" xfId="5875" xr:uid="{00000000-0005-0000-0000-000007170000}"/>
    <cellStyle name="Comma 8 2 2 2 3 2 7" xfId="5876" xr:uid="{00000000-0005-0000-0000-000008170000}"/>
    <cellStyle name="Comma 8 2 2 2 3 2 8" xfId="5877" xr:uid="{00000000-0005-0000-0000-000009170000}"/>
    <cellStyle name="Comma 8 2 2 2 3 3" xfId="5878" xr:uid="{00000000-0005-0000-0000-00000A170000}"/>
    <cellStyle name="Comma 8 2 2 2 3 3 2" xfId="5879" xr:uid="{00000000-0005-0000-0000-00000B170000}"/>
    <cellStyle name="Comma 8 2 2 2 3 3 2 2" xfId="5880" xr:uid="{00000000-0005-0000-0000-00000C170000}"/>
    <cellStyle name="Comma 8 2 2 2 3 3 2 2 2" xfId="5881" xr:uid="{00000000-0005-0000-0000-00000D170000}"/>
    <cellStyle name="Comma 8 2 2 2 3 3 2 3" xfId="5882" xr:uid="{00000000-0005-0000-0000-00000E170000}"/>
    <cellStyle name="Comma 8 2 2 2 3 3 2 4" xfId="5883" xr:uid="{00000000-0005-0000-0000-00000F170000}"/>
    <cellStyle name="Comma 8 2 2 2 3 3 3" xfId="5884" xr:uid="{00000000-0005-0000-0000-000010170000}"/>
    <cellStyle name="Comma 8 2 2 2 3 3 3 2" xfId="5885" xr:uid="{00000000-0005-0000-0000-000011170000}"/>
    <cellStyle name="Comma 8 2 2 2 3 3 3 2 2" xfId="5886" xr:uid="{00000000-0005-0000-0000-000012170000}"/>
    <cellStyle name="Comma 8 2 2 2 3 3 3 3" xfId="5887" xr:uid="{00000000-0005-0000-0000-000013170000}"/>
    <cellStyle name="Comma 8 2 2 2 3 3 3 4" xfId="5888" xr:uid="{00000000-0005-0000-0000-000014170000}"/>
    <cellStyle name="Comma 8 2 2 2 3 3 4" xfId="5889" xr:uid="{00000000-0005-0000-0000-000015170000}"/>
    <cellStyle name="Comma 8 2 2 2 3 3 4 2" xfId="5890" xr:uid="{00000000-0005-0000-0000-000016170000}"/>
    <cellStyle name="Comma 8 2 2 2 3 3 4 3" xfId="5891" xr:uid="{00000000-0005-0000-0000-000017170000}"/>
    <cellStyle name="Comma 8 2 2 2 3 3 5" xfId="5892" xr:uid="{00000000-0005-0000-0000-000018170000}"/>
    <cellStyle name="Comma 8 2 2 2 3 3 6" xfId="5893" xr:uid="{00000000-0005-0000-0000-000019170000}"/>
    <cellStyle name="Comma 8 2 2 2 3 3 7" xfId="5894" xr:uid="{00000000-0005-0000-0000-00001A170000}"/>
    <cellStyle name="Comma 8 2 2 2 3 4" xfId="5895" xr:uid="{00000000-0005-0000-0000-00001B170000}"/>
    <cellStyle name="Comma 8 2 2 2 3 4 2" xfId="5896" xr:uid="{00000000-0005-0000-0000-00001C170000}"/>
    <cellStyle name="Comma 8 2 2 2 3 4 2 2" xfId="5897" xr:uid="{00000000-0005-0000-0000-00001D170000}"/>
    <cellStyle name="Comma 8 2 2 2 3 4 3" xfId="5898" xr:uid="{00000000-0005-0000-0000-00001E170000}"/>
    <cellStyle name="Comma 8 2 2 2 3 4 4" xfId="5899" xr:uid="{00000000-0005-0000-0000-00001F170000}"/>
    <cellStyle name="Comma 8 2 2 2 3 5" xfId="5900" xr:uid="{00000000-0005-0000-0000-000020170000}"/>
    <cellStyle name="Comma 8 2 2 2 3 5 2" xfId="5901" xr:uid="{00000000-0005-0000-0000-000021170000}"/>
    <cellStyle name="Comma 8 2 2 2 3 5 2 2" xfId="5902" xr:uid="{00000000-0005-0000-0000-000022170000}"/>
    <cellStyle name="Comma 8 2 2 2 3 5 3" xfId="5903" xr:uid="{00000000-0005-0000-0000-000023170000}"/>
    <cellStyle name="Comma 8 2 2 2 3 5 4" xfId="5904" xr:uid="{00000000-0005-0000-0000-000024170000}"/>
    <cellStyle name="Comma 8 2 2 2 3 6" xfId="5905" xr:uid="{00000000-0005-0000-0000-000025170000}"/>
    <cellStyle name="Comma 8 2 2 2 3 6 2" xfId="5906" xr:uid="{00000000-0005-0000-0000-000026170000}"/>
    <cellStyle name="Comma 8 2 2 2 3 6 3" xfId="5907" xr:uid="{00000000-0005-0000-0000-000027170000}"/>
    <cellStyle name="Comma 8 2 2 2 3 7" xfId="5908" xr:uid="{00000000-0005-0000-0000-000028170000}"/>
    <cellStyle name="Comma 8 2 2 2 3 8" xfId="5909" xr:uid="{00000000-0005-0000-0000-000029170000}"/>
    <cellStyle name="Comma 8 2 2 2 3 9" xfId="5910" xr:uid="{00000000-0005-0000-0000-00002A170000}"/>
    <cellStyle name="Comma 8 2 2 2 4" xfId="5911" xr:uid="{00000000-0005-0000-0000-00002B170000}"/>
    <cellStyle name="Comma 8 2 2 2 4 2" xfId="5912" xr:uid="{00000000-0005-0000-0000-00002C170000}"/>
    <cellStyle name="Comma 8 2 2 2 4 2 2" xfId="5913" xr:uid="{00000000-0005-0000-0000-00002D170000}"/>
    <cellStyle name="Comma 8 2 2 2 4 2 2 2" xfId="5914" xr:uid="{00000000-0005-0000-0000-00002E170000}"/>
    <cellStyle name="Comma 8 2 2 2 4 2 2 2 2" xfId="5915" xr:uid="{00000000-0005-0000-0000-00002F170000}"/>
    <cellStyle name="Comma 8 2 2 2 4 2 2 3" xfId="5916" xr:uid="{00000000-0005-0000-0000-000030170000}"/>
    <cellStyle name="Comma 8 2 2 2 4 2 2 4" xfId="5917" xr:uid="{00000000-0005-0000-0000-000031170000}"/>
    <cellStyle name="Comma 8 2 2 2 4 2 3" xfId="5918" xr:uid="{00000000-0005-0000-0000-000032170000}"/>
    <cellStyle name="Comma 8 2 2 2 4 2 3 2" xfId="5919" xr:uid="{00000000-0005-0000-0000-000033170000}"/>
    <cellStyle name="Comma 8 2 2 2 4 2 3 2 2" xfId="5920" xr:uid="{00000000-0005-0000-0000-000034170000}"/>
    <cellStyle name="Comma 8 2 2 2 4 2 3 3" xfId="5921" xr:uid="{00000000-0005-0000-0000-000035170000}"/>
    <cellStyle name="Comma 8 2 2 2 4 2 3 4" xfId="5922" xr:uid="{00000000-0005-0000-0000-000036170000}"/>
    <cellStyle name="Comma 8 2 2 2 4 2 4" xfId="5923" xr:uid="{00000000-0005-0000-0000-000037170000}"/>
    <cellStyle name="Comma 8 2 2 2 4 2 4 2" xfId="5924" xr:uid="{00000000-0005-0000-0000-000038170000}"/>
    <cellStyle name="Comma 8 2 2 2 4 2 4 3" xfId="5925" xr:uid="{00000000-0005-0000-0000-000039170000}"/>
    <cellStyle name="Comma 8 2 2 2 4 2 5" xfId="5926" xr:uid="{00000000-0005-0000-0000-00003A170000}"/>
    <cellStyle name="Comma 8 2 2 2 4 2 6" xfId="5927" xr:uid="{00000000-0005-0000-0000-00003B170000}"/>
    <cellStyle name="Comma 8 2 2 2 4 2 7" xfId="5928" xr:uid="{00000000-0005-0000-0000-00003C170000}"/>
    <cellStyle name="Comma 8 2 2 2 4 3" xfId="5929" xr:uid="{00000000-0005-0000-0000-00003D170000}"/>
    <cellStyle name="Comma 8 2 2 2 4 3 2" xfId="5930" xr:uid="{00000000-0005-0000-0000-00003E170000}"/>
    <cellStyle name="Comma 8 2 2 2 4 3 2 2" xfId="5931" xr:uid="{00000000-0005-0000-0000-00003F170000}"/>
    <cellStyle name="Comma 8 2 2 2 4 3 3" xfId="5932" xr:uid="{00000000-0005-0000-0000-000040170000}"/>
    <cellStyle name="Comma 8 2 2 2 4 3 4" xfId="5933" xr:uid="{00000000-0005-0000-0000-000041170000}"/>
    <cellStyle name="Comma 8 2 2 2 4 4" xfId="5934" xr:uid="{00000000-0005-0000-0000-000042170000}"/>
    <cellStyle name="Comma 8 2 2 2 4 4 2" xfId="5935" xr:uid="{00000000-0005-0000-0000-000043170000}"/>
    <cellStyle name="Comma 8 2 2 2 4 4 2 2" xfId="5936" xr:uid="{00000000-0005-0000-0000-000044170000}"/>
    <cellStyle name="Comma 8 2 2 2 4 4 3" xfId="5937" xr:uid="{00000000-0005-0000-0000-000045170000}"/>
    <cellStyle name="Comma 8 2 2 2 4 4 4" xfId="5938" xr:uid="{00000000-0005-0000-0000-000046170000}"/>
    <cellStyle name="Comma 8 2 2 2 4 5" xfId="5939" xr:uid="{00000000-0005-0000-0000-000047170000}"/>
    <cellStyle name="Comma 8 2 2 2 4 5 2" xfId="5940" xr:uid="{00000000-0005-0000-0000-000048170000}"/>
    <cellStyle name="Comma 8 2 2 2 4 5 3" xfId="5941" xr:uid="{00000000-0005-0000-0000-000049170000}"/>
    <cellStyle name="Comma 8 2 2 2 4 6" xfId="5942" xr:uid="{00000000-0005-0000-0000-00004A170000}"/>
    <cellStyle name="Comma 8 2 2 2 4 7" xfId="5943" xr:uid="{00000000-0005-0000-0000-00004B170000}"/>
    <cellStyle name="Comma 8 2 2 2 4 8" xfId="5944" xr:uid="{00000000-0005-0000-0000-00004C170000}"/>
    <cellStyle name="Comma 8 2 2 2 5" xfId="5945" xr:uid="{00000000-0005-0000-0000-00004D170000}"/>
    <cellStyle name="Comma 8 2 2 2 5 2" xfId="5946" xr:uid="{00000000-0005-0000-0000-00004E170000}"/>
    <cellStyle name="Comma 8 2 2 2 5 2 2" xfId="5947" xr:uid="{00000000-0005-0000-0000-00004F170000}"/>
    <cellStyle name="Comma 8 2 2 2 5 2 2 2" xfId="5948" xr:uid="{00000000-0005-0000-0000-000050170000}"/>
    <cellStyle name="Comma 8 2 2 2 5 2 3" xfId="5949" xr:uid="{00000000-0005-0000-0000-000051170000}"/>
    <cellStyle name="Comma 8 2 2 2 5 2 4" xfId="5950" xr:uid="{00000000-0005-0000-0000-000052170000}"/>
    <cellStyle name="Comma 8 2 2 2 5 3" xfId="5951" xr:uid="{00000000-0005-0000-0000-000053170000}"/>
    <cellStyle name="Comma 8 2 2 2 5 3 2" xfId="5952" xr:uid="{00000000-0005-0000-0000-000054170000}"/>
    <cellStyle name="Comma 8 2 2 2 5 3 2 2" xfId="5953" xr:uid="{00000000-0005-0000-0000-000055170000}"/>
    <cellStyle name="Comma 8 2 2 2 5 3 3" xfId="5954" xr:uid="{00000000-0005-0000-0000-000056170000}"/>
    <cellStyle name="Comma 8 2 2 2 5 3 4" xfId="5955" xr:uid="{00000000-0005-0000-0000-000057170000}"/>
    <cellStyle name="Comma 8 2 2 2 5 4" xfId="5956" xr:uid="{00000000-0005-0000-0000-000058170000}"/>
    <cellStyle name="Comma 8 2 2 2 5 4 2" xfId="5957" xr:uid="{00000000-0005-0000-0000-000059170000}"/>
    <cellStyle name="Comma 8 2 2 2 5 4 3" xfId="5958" xr:uid="{00000000-0005-0000-0000-00005A170000}"/>
    <cellStyle name="Comma 8 2 2 2 5 5" xfId="5959" xr:uid="{00000000-0005-0000-0000-00005B170000}"/>
    <cellStyle name="Comma 8 2 2 2 5 6" xfId="5960" xr:uid="{00000000-0005-0000-0000-00005C170000}"/>
    <cellStyle name="Comma 8 2 2 2 5 7" xfId="5961" xr:uid="{00000000-0005-0000-0000-00005D170000}"/>
    <cellStyle name="Comma 8 2 2 2 6" xfId="5962" xr:uid="{00000000-0005-0000-0000-00005E170000}"/>
    <cellStyle name="Comma 8 2 2 2 6 2" xfId="5963" xr:uid="{00000000-0005-0000-0000-00005F170000}"/>
    <cellStyle name="Comma 8 2 2 2 6 2 2" xfId="5964" xr:uid="{00000000-0005-0000-0000-000060170000}"/>
    <cellStyle name="Comma 8 2 2 2 6 3" xfId="5965" xr:uid="{00000000-0005-0000-0000-000061170000}"/>
    <cellStyle name="Comma 8 2 2 2 6 4" xfId="5966" xr:uid="{00000000-0005-0000-0000-000062170000}"/>
    <cellStyle name="Comma 8 2 2 2 7" xfId="5967" xr:uid="{00000000-0005-0000-0000-000063170000}"/>
    <cellStyle name="Comma 8 2 2 2 7 2" xfId="5968" xr:uid="{00000000-0005-0000-0000-000064170000}"/>
    <cellStyle name="Comma 8 2 2 2 7 2 2" xfId="5969" xr:uid="{00000000-0005-0000-0000-000065170000}"/>
    <cellStyle name="Comma 8 2 2 2 7 3" xfId="5970" xr:uid="{00000000-0005-0000-0000-000066170000}"/>
    <cellStyle name="Comma 8 2 2 2 7 4" xfId="5971" xr:uid="{00000000-0005-0000-0000-000067170000}"/>
    <cellStyle name="Comma 8 2 2 2 8" xfId="5972" xr:uid="{00000000-0005-0000-0000-000068170000}"/>
    <cellStyle name="Comma 8 2 2 2 8 2" xfId="5973" xr:uid="{00000000-0005-0000-0000-000069170000}"/>
    <cellStyle name="Comma 8 2 2 2 8 3" xfId="5974" xr:uid="{00000000-0005-0000-0000-00006A170000}"/>
    <cellStyle name="Comma 8 2 2 2 9" xfId="5975" xr:uid="{00000000-0005-0000-0000-00006B170000}"/>
    <cellStyle name="Comma 8 2 2 3" xfId="5976" xr:uid="{00000000-0005-0000-0000-00006C170000}"/>
    <cellStyle name="Comma 8 2 2 4" xfId="5977" xr:uid="{00000000-0005-0000-0000-00006D170000}"/>
    <cellStyle name="Comma 8 2 2 4 2" xfId="5978" xr:uid="{00000000-0005-0000-0000-00006E170000}"/>
    <cellStyle name="Comma 8 2 2 4 3" xfId="5979" xr:uid="{00000000-0005-0000-0000-00006F170000}"/>
    <cellStyle name="Comma 8 2 2 4 4" xfId="5980" xr:uid="{00000000-0005-0000-0000-000070170000}"/>
    <cellStyle name="Comma 8 2 2 4 4 2" xfId="5981" xr:uid="{00000000-0005-0000-0000-000071170000}"/>
    <cellStyle name="Comma 8 2 2 4 4 3" xfId="5982" xr:uid="{00000000-0005-0000-0000-000072170000}"/>
    <cellStyle name="Comma 8 2 2 4 5" xfId="5983" xr:uid="{00000000-0005-0000-0000-000073170000}"/>
    <cellStyle name="Comma 8 2 2 5" xfId="5984" xr:uid="{00000000-0005-0000-0000-000074170000}"/>
    <cellStyle name="Comma 8 2 2 5 2" xfId="5985" xr:uid="{00000000-0005-0000-0000-000075170000}"/>
    <cellStyle name="Comma 8 2 2 5 3" xfId="5986" xr:uid="{00000000-0005-0000-0000-000076170000}"/>
    <cellStyle name="Comma 8 2 2 6" xfId="5987" xr:uid="{00000000-0005-0000-0000-000077170000}"/>
    <cellStyle name="Comma 8 2 3" xfId="5988" xr:uid="{00000000-0005-0000-0000-000078170000}"/>
    <cellStyle name="Comma 8 2 3 10" xfId="5989" xr:uid="{00000000-0005-0000-0000-000079170000}"/>
    <cellStyle name="Comma 8 2 3 11" xfId="5990" xr:uid="{00000000-0005-0000-0000-00007A170000}"/>
    <cellStyle name="Comma 8 2 3 2" xfId="5991" xr:uid="{00000000-0005-0000-0000-00007B170000}"/>
    <cellStyle name="Comma 8 2 3 3" xfId="5992" xr:uid="{00000000-0005-0000-0000-00007C170000}"/>
    <cellStyle name="Comma 8 2 3 3 2" xfId="5993" xr:uid="{00000000-0005-0000-0000-00007D170000}"/>
    <cellStyle name="Comma 8 2 3 3 2 2" xfId="5994" xr:uid="{00000000-0005-0000-0000-00007E170000}"/>
    <cellStyle name="Comma 8 2 3 3 2 2 2" xfId="5995" xr:uid="{00000000-0005-0000-0000-00007F170000}"/>
    <cellStyle name="Comma 8 2 3 3 2 2 2 2" xfId="5996" xr:uid="{00000000-0005-0000-0000-000080170000}"/>
    <cellStyle name="Comma 8 2 3 3 2 2 2 2 2" xfId="5997" xr:uid="{00000000-0005-0000-0000-000081170000}"/>
    <cellStyle name="Comma 8 2 3 3 2 2 2 3" xfId="5998" xr:uid="{00000000-0005-0000-0000-000082170000}"/>
    <cellStyle name="Comma 8 2 3 3 2 2 2 4" xfId="5999" xr:uid="{00000000-0005-0000-0000-000083170000}"/>
    <cellStyle name="Comma 8 2 3 3 2 2 3" xfId="6000" xr:uid="{00000000-0005-0000-0000-000084170000}"/>
    <cellStyle name="Comma 8 2 3 3 2 2 3 2" xfId="6001" xr:uid="{00000000-0005-0000-0000-000085170000}"/>
    <cellStyle name="Comma 8 2 3 3 2 2 3 2 2" xfId="6002" xr:uid="{00000000-0005-0000-0000-000086170000}"/>
    <cellStyle name="Comma 8 2 3 3 2 2 3 3" xfId="6003" xr:uid="{00000000-0005-0000-0000-000087170000}"/>
    <cellStyle name="Comma 8 2 3 3 2 2 3 4" xfId="6004" xr:uid="{00000000-0005-0000-0000-000088170000}"/>
    <cellStyle name="Comma 8 2 3 3 2 2 4" xfId="6005" xr:uid="{00000000-0005-0000-0000-000089170000}"/>
    <cellStyle name="Comma 8 2 3 3 2 2 4 2" xfId="6006" xr:uid="{00000000-0005-0000-0000-00008A170000}"/>
    <cellStyle name="Comma 8 2 3 3 2 2 4 3" xfId="6007" xr:uid="{00000000-0005-0000-0000-00008B170000}"/>
    <cellStyle name="Comma 8 2 3 3 2 2 5" xfId="6008" xr:uid="{00000000-0005-0000-0000-00008C170000}"/>
    <cellStyle name="Comma 8 2 3 3 2 2 6" xfId="6009" xr:uid="{00000000-0005-0000-0000-00008D170000}"/>
    <cellStyle name="Comma 8 2 3 3 2 2 7" xfId="6010" xr:uid="{00000000-0005-0000-0000-00008E170000}"/>
    <cellStyle name="Comma 8 2 3 3 2 3" xfId="6011" xr:uid="{00000000-0005-0000-0000-00008F170000}"/>
    <cellStyle name="Comma 8 2 3 3 2 3 2" xfId="6012" xr:uid="{00000000-0005-0000-0000-000090170000}"/>
    <cellStyle name="Comma 8 2 3 3 2 3 2 2" xfId="6013" xr:uid="{00000000-0005-0000-0000-000091170000}"/>
    <cellStyle name="Comma 8 2 3 3 2 3 3" xfId="6014" xr:uid="{00000000-0005-0000-0000-000092170000}"/>
    <cellStyle name="Comma 8 2 3 3 2 3 4" xfId="6015" xr:uid="{00000000-0005-0000-0000-000093170000}"/>
    <cellStyle name="Comma 8 2 3 3 2 4" xfId="6016" xr:uid="{00000000-0005-0000-0000-000094170000}"/>
    <cellStyle name="Comma 8 2 3 3 2 4 2" xfId="6017" xr:uid="{00000000-0005-0000-0000-000095170000}"/>
    <cellStyle name="Comma 8 2 3 3 2 4 2 2" xfId="6018" xr:uid="{00000000-0005-0000-0000-000096170000}"/>
    <cellStyle name="Comma 8 2 3 3 2 4 3" xfId="6019" xr:uid="{00000000-0005-0000-0000-000097170000}"/>
    <cellStyle name="Comma 8 2 3 3 2 4 4" xfId="6020" xr:uid="{00000000-0005-0000-0000-000098170000}"/>
    <cellStyle name="Comma 8 2 3 3 2 5" xfId="6021" xr:uid="{00000000-0005-0000-0000-000099170000}"/>
    <cellStyle name="Comma 8 2 3 3 2 5 2" xfId="6022" xr:uid="{00000000-0005-0000-0000-00009A170000}"/>
    <cellStyle name="Comma 8 2 3 3 2 5 3" xfId="6023" xr:uid="{00000000-0005-0000-0000-00009B170000}"/>
    <cellStyle name="Comma 8 2 3 3 2 6" xfId="6024" xr:uid="{00000000-0005-0000-0000-00009C170000}"/>
    <cellStyle name="Comma 8 2 3 3 2 7" xfId="6025" xr:uid="{00000000-0005-0000-0000-00009D170000}"/>
    <cellStyle name="Comma 8 2 3 3 2 8" xfId="6026" xr:uid="{00000000-0005-0000-0000-00009E170000}"/>
    <cellStyle name="Comma 8 2 3 3 3" xfId="6027" xr:uid="{00000000-0005-0000-0000-00009F170000}"/>
    <cellStyle name="Comma 8 2 3 3 3 2" xfId="6028" xr:uid="{00000000-0005-0000-0000-0000A0170000}"/>
    <cellStyle name="Comma 8 2 3 3 3 2 2" xfId="6029" xr:uid="{00000000-0005-0000-0000-0000A1170000}"/>
    <cellStyle name="Comma 8 2 3 3 3 2 2 2" xfId="6030" xr:uid="{00000000-0005-0000-0000-0000A2170000}"/>
    <cellStyle name="Comma 8 2 3 3 3 2 3" xfId="6031" xr:uid="{00000000-0005-0000-0000-0000A3170000}"/>
    <cellStyle name="Comma 8 2 3 3 3 2 4" xfId="6032" xr:uid="{00000000-0005-0000-0000-0000A4170000}"/>
    <cellStyle name="Comma 8 2 3 3 3 3" xfId="6033" xr:uid="{00000000-0005-0000-0000-0000A5170000}"/>
    <cellStyle name="Comma 8 2 3 3 3 3 2" xfId="6034" xr:uid="{00000000-0005-0000-0000-0000A6170000}"/>
    <cellStyle name="Comma 8 2 3 3 3 3 2 2" xfId="6035" xr:uid="{00000000-0005-0000-0000-0000A7170000}"/>
    <cellStyle name="Comma 8 2 3 3 3 3 3" xfId="6036" xr:uid="{00000000-0005-0000-0000-0000A8170000}"/>
    <cellStyle name="Comma 8 2 3 3 3 3 4" xfId="6037" xr:uid="{00000000-0005-0000-0000-0000A9170000}"/>
    <cellStyle name="Comma 8 2 3 3 3 4" xfId="6038" xr:uid="{00000000-0005-0000-0000-0000AA170000}"/>
    <cellStyle name="Comma 8 2 3 3 3 4 2" xfId="6039" xr:uid="{00000000-0005-0000-0000-0000AB170000}"/>
    <cellStyle name="Comma 8 2 3 3 3 4 3" xfId="6040" xr:uid="{00000000-0005-0000-0000-0000AC170000}"/>
    <cellStyle name="Comma 8 2 3 3 3 5" xfId="6041" xr:uid="{00000000-0005-0000-0000-0000AD170000}"/>
    <cellStyle name="Comma 8 2 3 3 3 6" xfId="6042" xr:uid="{00000000-0005-0000-0000-0000AE170000}"/>
    <cellStyle name="Comma 8 2 3 3 3 7" xfId="6043" xr:uid="{00000000-0005-0000-0000-0000AF170000}"/>
    <cellStyle name="Comma 8 2 3 3 4" xfId="6044" xr:uid="{00000000-0005-0000-0000-0000B0170000}"/>
    <cellStyle name="Comma 8 2 3 3 4 2" xfId="6045" xr:uid="{00000000-0005-0000-0000-0000B1170000}"/>
    <cellStyle name="Comma 8 2 3 3 4 2 2" xfId="6046" xr:uid="{00000000-0005-0000-0000-0000B2170000}"/>
    <cellStyle name="Comma 8 2 3 3 4 3" xfId="6047" xr:uid="{00000000-0005-0000-0000-0000B3170000}"/>
    <cellStyle name="Comma 8 2 3 3 4 4" xfId="6048" xr:uid="{00000000-0005-0000-0000-0000B4170000}"/>
    <cellStyle name="Comma 8 2 3 3 5" xfId="6049" xr:uid="{00000000-0005-0000-0000-0000B5170000}"/>
    <cellStyle name="Comma 8 2 3 3 5 2" xfId="6050" xr:uid="{00000000-0005-0000-0000-0000B6170000}"/>
    <cellStyle name="Comma 8 2 3 3 5 2 2" xfId="6051" xr:uid="{00000000-0005-0000-0000-0000B7170000}"/>
    <cellStyle name="Comma 8 2 3 3 5 3" xfId="6052" xr:uid="{00000000-0005-0000-0000-0000B8170000}"/>
    <cellStyle name="Comma 8 2 3 3 5 4" xfId="6053" xr:uid="{00000000-0005-0000-0000-0000B9170000}"/>
    <cellStyle name="Comma 8 2 3 3 6" xfId="6054" xr:uid="{00000000-0005-0000-0000-0000BA170000}"/>
    <cellStyle name="Comma 8 2 3 3 6 2" xfId="6055" xr:uid="{00000000-0005-0000-0000-0000BB170000}"/>
    <cellStyle name="Comma 8 2 3 3 6 3" xfId="6056" xr:uid="{00000000-0005-0000-0000-0000BC170000}"/>
    <cellStyle name="Comma 8 2 3 3 7" xfId="6057" xr:uid="{00000000-0005-0000-0000-0000BD170000}"/>
    <cellStyle name="Comma 8 2 3 3 8" xfId="6058" xr:uid="{00000000-0005-0000-0000-0000BE170000}"/>
    <cellStyle name="Comma 8 2 3 3 9" xfId="6059" xr:uid="{00000000-0005-0000-0000-0000BF170000}"/>
    <cellStyle name="Comma 8 2 3 4" xfId="6060" xr:uid="{00000000-0005-0000-0000-0000C0170000}"/>
    <cellStyle name="Comma 8 2 3 4 2" xfId="6061" xr:uid="{00000000-0005-0000-0000-0000C1170000}"/>
    <cellStyle name="Comma 8 2 3 4 2 2" xfId="6062" xr:uid="{00000000-0005-0000-0000-0000C2170000}"/>
    <cellStyle name="Comma 8 2 3 4 2 2 2" xfId="6063" xr:uid="{00000000-0005-0000-0000-0000C3170000}"/>
    <cellStyle name="Comma 8 2 3 4 2 2 2 2" xfId="6064" xr:uid="{00000000-0005-0000-0000-0000C4170000}"/>
    <cellStyle name="Comma 8 2 3 4 2 2 3" xfId="6065" xr:uid="{00000000-0005-0000-0000-0000C5170000}"/>
    <cellStyle name="Comma 8 2 3 4 2 2 4" xfId="6066" xr:uid="{00000000-0005-0000-0000-0000C6170000}"/>
    <cellStyle name="Comma 8 2 3 4 2 3" xfId="6067" xr:uid="{00000000-0005-0000-0000-0000C7170000}"/>
    <cellStyle name="Comma 8 2 3 4 2 3 2" xfId="6068" xr:uid="{00000000-0005-0000-0000-0000C8170000}"/>
    <cellStyle name="Comma 8 2 3 4 2 3 2 2" xfId="6069" xr:uid="{00000000-0005-0000-0000-0000C9170000}"/>
    <cellStyle name="Comma 8 2 3 4 2 3 3" xfId="6070" xr:uid="{00000000-0005-0000-0000-0000CA170000}"/>
    <cellStyle name="Comma 8 2 3 4 2 3 4" xfId="6071" xr:uid="{00000000-0005-0000-0000-0000CB170000}"/>
    <cellStyle name="Comma 8 2 3 4 2 4" xfId="6072" xr:uid="{00000000-0005-0000-0000-0000CC170000}"/>
    <cellStyle name="Comma 8 2 3 4 2 4 2" xfId="6073" xr:uid="{00000000-0005-0000-0000-0000CD170000}"/>
    <cellStyle name="Comma 8 2 3 4 2 4 3" xfId="6074" xr:uid="{00000000-0005-0000-0000-0000CE170000}"/>
    <cellStyle name="Comma 8 2 3 4 2 5" xfId="6075" xr:uid="{00000000-0005-0000-0000-0000CF170000}"/>
    <cellStyle name="Comma 8 2 3 4 2 6" xfId="6076" xr:uid="{00000000-0005-0000-0000-0000D0170000}"/>
    <cellStyle name="Comma 8 2 3 4 2 7" xfId="6077" xr:uid="{00000000-0005-0000-0000-0000D1170000}"/>
    <cellStyle name="Comma 8 2 3 4 3" xfId="6078" xr:uid="{00000000-0005-0000-0000-0000D2170000}"/>
    <cellStyle name="Comma 8 2 3 4 3 2" xfId="6079" xr:uid="{00000000-0005-0000-0000-0000D3170000}"/>
    <cellStyle name="Comma 8 2 3 4 3 2 2" xfId="6080" xr:uid="{00000000-0005-0000-0000-0000D4170000}"/>
    <cellStyle name="Comma 8 2 3 4 3 3" xfId="6081" xr:uid="{00000000-0005-0000-0000-0000D5170000}"/>
    <cellStyle name="Comma 8 2 3 4 3 4" xfId="6082" xr:uid="{00000000-0005-0000-0000-0000D6170000}"/>
    <cellStyle name="Comma 8 2 3 4 4" xfId="6083" xr:uid="{00000000-0005-0000-0000-0000D7170000}"/>
    <cellStyle name="Comma 8 2 3 4 4 2" xfId="6084" xr:uid="{00000000-0005-0000-0000-0000D8170000}"/>
    <cellStyle name="Comma 8 2 3 4 4 2 2" xfId="6085" xr:uid="{00000000-0005-0000-0000-0000D9170000}"/>
    <cellStyle name="Comma 8 2 3 4 4 3" xfId="6086" xr:uid="{00000000-0005-0000-0000-0000DA170000}"/>
    <cellStyle name="Comma 8 2 3 4 4 4" xfId="6087" xr:uid="{00000000-0005-0000-0000-0000DB170000}"/>
    <cellStyle name="Comma 8 2 3 4 5" xfId="6088" xr:uid="{00000000-0005-0000-0000-0000DC170000}"/>
    <cellStyle name="Comma 8 2 3 4 5 2" xfId="6089" xr:uid="{00000000-0005-0000-0000-0000DD170000}"/>
    <cellStyle name="Comma 8 2 3 4 5 3" xfId="6090" xr:uid="{00000000-0005-0000-0000-0000DE170000}"/>
    <cellStyle name="Comma 8 2 3 4 6" xfId="6091" xr:uid="{00000000-0005-0000-0000-0000DF170000}"/>
    <cellStyle name="Comma 8 2 3 4 7" xfId="6092" xr:uid="{00000000-0005-0000-0000-0000E0170000}"/>
    <cellStyle name="Comma 8 2 3 4 8" xfId="6093" xr:uid="{00000000-0005-0000-0000-0000E1170000}"/>
    <cellStyle name="Comma 8 2 3 5" xfId="6094" xr:uid="{00000000-0005-0000-0000-0000E2170000}"/>
    <cellStyle name="Comma 8 2 3 5 2" xfId="6095" xr:uid="{00000000-0005-0000-0000-0000E3170000}"/>
    <cellStyle name="Comma 8 2 3 5 2 2" xfId="6096" xr:uid="{00000000-0005-0000-0000-0000E4170000}"/>
    <cellStyle name="Comma 8 2 3 5 2 2 2" xfId="6097" xr:uid="{00000000-0005-0000-0000-0000E5170000}"/>
    <cellStyle name="Comma 8 2 3 5 2 3" xfId="6098" xr:uid="{00000000-0005-0000-0000-0000E6170000}"/>
    <cellStyle name="Comma 8 2 3 5 2 4" xfId="6099" xr:uid="{00000000-0005-0000-0000-0000E7170000}"/>
    <cellStyle name="Comma 8 2 3 5 3" xfId="6100" xr:uid="{00000000-0005-0000-0000-0000E8170000}"/>
    <cellStyle name="Comma 8 2 3 5 3 2" xfId="6101" xr:uid="{00000000-0005-0000-0000-0000E9170000}"/>
    <cellStyle name="Comma 8 2 3 5 3 2 2" xfId="6102" xr:uid="{00000000-0005-0000-0000-0000EA170000}"/>
    <cellStyle name="Comma 8 2 3 5 3 3" xfId="6103" xr:uid="{00000000-0005-0000-0000-0000EB170000}"/>
    <cellStyle name="Comma 8 2 3 5 3 4" xfId="6104" xr:uid="{00000000-0005-0000-0000-0000EC170000}"/>
    <cellStyle name="Comma 8 2 3 5 4" xfId="6105" xr:uid="{00000000-0005-0000-0000-0000ED170000}"/>
    <cellStyle name="Comma 8 2 3 5 4 2" xfId="6106" xr:uid="{00000000-0005-0000-0000-0000EE170000}"/>
    <cellStyle name="Comma 8 2 3 5 4 3" xfId="6107" xr:uid="{00000000-0005-0000-0000-0000EF170000}"/>
    <cellStyle name="Comma 8 2 3 5 5" xfId="6108" xr:uid="{00000000-0005-0000-0000-0000F0170000}"/>
    <cellStyle name="Comma 8 2 3 5 6" xfId="6109" xr:uid="{00000000-0005-0000-0000-0000F1170000}"/>
    <cellStyle name="Comma 8 2 3 5 7" xfId="6110" xr:uid="{00000000-0005-0000-0000-0000F2170000}"/>
    <cellStyle name="Comma 8 2 3 6" xfId="6111" xr:uid="{00000000-0005-0000-0000-0000F3170000}"/>
    <cellStyle name="Comma 8 2 3 6 2" xfId="6112" xr:uid="{00000000-0005-0000-0000-0000F4170000}"/>
    <cellStyle name="Comma 8 2 3 6 2 2" xfId="6113" xr:uid="{00000000-0005-0000-0000-0000F5170000}"/>
    <cellStyle name="Comma 8 2 3 6 3" xfId="6114" xr:uid="{00000000-0005-0000-0000-0000F6170000}"/>
    <cellStyle name="Comma 8 2 3 6 4" xfId="6115" xr:uid="{00000000-0005-0000-0000-0000F7170000}"/>
    <cellStyle name="Comma 8 2 3 7" xfId="6116" xr:uid="{00000000-0005-0000-0000-0000F8170000}"/>
    <cellStyle name="Comma 8 2 3 7 2" xfId="6117" xr:uid="{00000000-0005-0000-0000-0000F9170000}"/>
    <cellStyle name="Comma 8 2 3 7 2 2" xfId="6118" xr:uid="{00000000-0005-0000-0000-0000FA170000}"/>
    <cellStyle name="Comma 8 2 3 7 3" xfId="6119" xr:uid="{00000000-0005-0000-0000-0000FB170000}"/>
    <cellStyle name="Comma 8 2 3 7 4" xfId="6120" xr:uid="{00000000-0005-0000-0000-0000FC170000}"/>
    <cellStyle name="Comma 8 2 3 8" xfId="6121" xr:uid="{00000000-0005-0000-0000-0000FD170000}"/>
    <cellStyle name="Comma 8 2 3 8 2" xfId="6122" xr:uid="{00000000-0005-0000-0000-0000FE170000}"/>
    <cellStyle name="Comma 8 2 3 8 3" xfId="6123" xr:uid="{00000000-0005-0000-0000-0000FF170000}"/>
    <cellStyle name="Comma 8 2 3 9" xfId="6124" xr:uid="{00000000-0005-0000-0000-000000180000}"/>
    <cellStyle name="Comma 8 2 4" xfId="6125" xr:uid="{00000000-0005-0000-0000-000001180000}"/>
    <cellStyle name="Comma 8 2 5" xfId="6126" xr:uid="{00000000-0005-0000-0000-000002180000}"/>
    <cellStyle name="Comma 8 2 5 2" xfId="6127" xr:uid="{00000000-0005-0000-0000-000003180000}"/>
    <cellStyle name="Comma 8 2 5 3" xfId="6128" xr:uid="{00000000-0005-0000-0000-000004180000}"/>
    <cellStyle name="Comma 8 2 5 4" xfId="6129" xr:uid="{00000000-0005-0000-0000-000005180000}"/>
    <cellStyle name="Comma 8 2 5 4 2" xfId="6130" xr:uid="{00000000-0005-0000-0000-000006180000}"/>
    <cellStyle name="Comma 8 2 5 4 3" xfId="6131" xr:uid="{00000000-0005-0000-0000-000007180000}"/>
    <cellStyle name="Comma 8 2 5 5" xfId="6132" xr:uid="{00000000-0005-0000-0000-000008180000}"/>
    <cellStyle name="Comma 8 2 6" xfId="6133" xr:uid="{00000000-0005-0000-0000-000009180000}"/>
    <cellStyle name="Comma 8 2 6 2" xfId="6134" xr:uid="{00000000-0005-0000-0000-00000A180000}"/>
    <cellStyle name="Comma 8 2 6 3" xfId="6135" xr:uid="{00000000-0005-0000-0000-00000B180000}"/>
    <cellStyle name="Comma 8 2 7" xfId="6136" xr:uid="{00000000-0005-0000-0000-00000C180000}"/>
    <cellStyle name="Comma 8 2 8" xfId="40254" xr:uid="{00000000-0005-0000-0000-00000D180000}"/>
    <cellStyle name="Comma 8 3" xfId="6137" xr:uid="{00000000-0005-0000-0000-00000E180000}"/>
    <cellStyle name="Comma 8 4" xfId="6138" xr:uid="{00000000-0005-0000-0000-00000F180000}"/>
    <cellStyle name="Comma 8 4 2" xfId="6139" xr:uid="{00000000-0005-0000-0000-000010180000}"/>
    <cellStyle name="Comma 8 4 2 10" xfId="6140" xr:uid="{00000000-0005-0000-0000-000011180000}"/>
    <cellStyle name="Comma 8 4 2 11" xfId="6141" xr:uid="{00000000-0005-0000-0000-000012180000}"/>
    <cellStyle name="Comma 8 4 2 2" xfId="6142" xr:uid="{00000000-0005-0000-0000-000013180000}"/>
    <cellStyle name="Comma 8 4 2 3" xfId="6143" xr:uid="{00000000-0005-0000-0000-000014180000}"/>
    <cellStyle name="Comma 8 4 2 3 2" xfId="6144" xr:uid="{00000000-0005-0000-0000-000015180000}"/>
    <cellStyle name="Comma 8 4 2 3 2 2" xfId="6145" xr:uid="{00000000-0005-0000-0000-000016180000}"/>
    <cellStyle name="Comma 8 4 2 3 2 2 2" xfId="6146" xr:uid="{00000000-0005-0000-0000-000017180000}"/>
    <cellStyle name="Comma 8 4 2 3 2 2 2 2" xfId="6147" xr:uid="{00000000-0005-0000-0000-000018180000}"/>
    <cellStyle name="Comma 8 4 2 3 2 2 2 2 2" xfId="6148" xr:uid="{00000000-0005-0000-0000-000019180000}"/>
    <cellStyle name="Comma 8 4 2 3 2 2 2 3" xfId="6149" xr:uid="{00000000-0005-0000-0000-00001A180000}"/>
    <cellStyle name="Comma 8 4 2 3 2 2 2 4" xfId="6150" xr:uid="{00000000-0005-0000-0000-00001B180000}"/>
    <cellStyle name="Comma 8 4 2 3 2 2 3" xfId="6151" xr:uid="{00000000-0005-0000-0000-00001C180000}"/>
    <cellStyle name="Comma 8 4 2 3 2 2 3 2" xfId="6152" xr:uid="{00000000-0005-0000-0000-00001D180000}"/>
    <cellStyle name="Comma 8 4 2 3 2 2 3 2 2" xfId="6153" xr:uid="{00000000-0005-0000-0000-00001E180000}"/>
    <cellStyle name="Comma 8 4 2 3 2 2 3 3" xfId="6154" xr:uid="{00000000-0005-0000-0000-00001F180000}"/>
    <cellStyle name="Comma 8 4 2 3 2 2 3 4" xfId="6155" xr:uid="{00000000-0005-0000-0000-000020180000}"/>
    <cellStyle name="Comma 8 4 2 3 2 2 4" xfId="6156" xr:uid="{00000000-0005-0000-0000-000021180000}"/>
    <cellStyle name="Comma 8 4 2 3 2 2 4 2" xfId="6157" xr:uid="{00000000-0005-0000-0000-000022180000}"/>
    <cellStyle name="Comma 8 4 2 3 2 2 4 3" xfId="6158" xr:uid="{00000000-0005-0000-0000-000023180000}"/>
    <cellStyle name="Comma 8 4 2 3 2 2 5" xfId="6159" xr:uid="{00000000-0005-0000-0000-000024180000}"/>
    <cellStyle name="Comma 8 4 2 3 2 2 6" xfId="6160" xr:uid="{00000000-0005-0000-0000-000025180000}"/>
    <cellStyle name="Comma 8 4 2 3 2 2 7" xfId="6161" xr:uid="{00000000-0005-0000-0000-000026180000}"/>
    <cellStyle name="Comma 8 4 2 3 2 3" xfId="6162" xr:uid="{00000000-0005-0000-0000-000027180000}"/>
    <cellStyle name="Comma 8 4 2 3 2 3 2" xfId="6163" xr:uid="{00000000-0005-0000-0000-000028180000}"/>
    <cellStyle name="Comma 8 4 2 3 2 3 2 2" xfId="6164" xr:uid="{00000000-0005-0000-0000-000029180000}"/>
    <cellStyle name="Comma 8 4 2 3 2 3 3" xfId="6165" xr:uid="{00000000-0005-0000-0000-00002A180000}"/>
    <cellStyle name="Comma 8 4 2 3 2 3 4" xfId="6166" xr:uid="{00000000-0005-0000-0000-00002B180000}"/>
    <cellStyle name="Comma 8 4 2 3 2 4" xfId="6167" xr:uid="{00000000-0005-0000-0000-00002C180000}"/>
    <cellStyle name="Comma 8 4 2 3 2 4 2" xfId="6168" xr:uid="{00000000-0005-0000-0000-00002D180000}"/>
    <cellStyle name="Comma 8 4 2 3 2 4 2 2" xfId="6169" xr:uid="{00000000-0005-0000-0000-00002E180000}"/>
    <cellStyle name="Comma 8 4 2 3 2 4 3" xfId="6170" xr:uid="{00000000-0005-0000-0000-00002F180000}"/>
    <cellStyle name="Comma 8 4 2 3 2 4 4" xfId="6171" xr:uid="{00000000-0005-0000-0000-000030180000}"/>
    <cellStyle name="Comma 8 4 2 3 2 5" xfId="6172" xr:uid="{00000000-0005-0000-0000-000031180000}"/>
    <cellStyle name="Comma 8 4 2 3 2 5 2" xfId="6173" xr:uid="{00000000-0005-0000-0000-000032180000}"/>
    <cellStyle name="Comma 8 4 2 3 2 5 3" xfId="6174" xr:uid="{00000000-0005-0000-0000-000033180000}"/>
    <cellStyle name="Comma 8 4 2 3 2 6" xfId="6175" xr:uid="{00000000-0005-0000-0000-000034180000}"/>
    <cellStyle name="Comma 8 4 2 3 2 7" xfId="6176" xr:uid="{00000000-0005-0000-0000-000035180000}"/>
    <cellStyle name="Comma 8 4 2 3 2 8" xfId="6177" xr:uid="{00000000-0005-0000-0000-000036180000}"/>
    <cellStyle name="Comma 8 4 2 3 3" xfId="6178" xr:uid="{00000000-0005-0000-0000-000037180000}"/>
    <cellStyle name="Comma 8 4 2 3 3 2" xfId="6179" xr:uid="{00000000-0005-0000-0000-000038180000}"/>
    <cellStyle name="Comma 8 4 2 3 3 2 2" xfId="6180" xr:uid="{00000000-0005-0000-0000-000039180000}"/>
    <cellStyle name="Comma 8 4 2 3 3 2 2 2" xfId="6181" xr:uid="{00000000-0005-0000-0000-00003A180000}"/>
    <cellStyle name="Comma 8 4 2 3 3 2 3" xfId="6182" xr:uid="{00000000-0005-0000-0000-00003B180000}"/>
    <cellStyle name="Comma 8 4 2 3 3 2 4" xfId="6183" xr:uid="{00000000-0005-0000-0000-00003C180000}"/>
    <cellStyle name="Comma 8 4 2 3 3 3" xfId="6184" xr:uid="{00000000-0005-0000-0000-00003D180000}"/>
    <cellStyle name="Comma 8 4 2 3 3 3 2" xfId="6185" xr:uid="{00000000-0005-0000-0000-00003E180000}"/>
    <cellStyle name="Comma 8 4 2 3 3 3 2 2" xfId="6186" xr:uid="{00000000-0005-0000-0000-00003F180000}"/>
    <cellStyle name="Comma 8 4 2 3 3 3 3" xfId="6187" xr:uid="{00000000-0005-0000-0000-000040180000}"/>
    <cellStyle name="Comma 8 4 2 3 3 3 4" xfId="6188" xr:uid="{00000000-0005-0000-0000-000041180000}"/>
    <cellStyle name="Comma 8 4 2 3 3 4" xfId="6189" xr:uid="{00000000-0005-0000-0000-000042180000}"/>
    <cellStyle name="Comma 8 4 2 3 3 4 2" xfId="6190" xr:uid="{00000000-0005-0000-0000-000043180000}"/>
    <cellStyle name="Comma 8 4 2 3 3 4 3" xfId="6191" xr:uid="{00000000-0005-0000-0000-000044180000}"/>
    <cellStyle name="Comma 8 4 2 3 3 5" xfId="6192" xr:uid="{00000000-0005-0000-0000-000045180000}"/>
    <cellStyle name="Comma 8 4 2 3 3 6" xfId="6193" xr:uid="{00000000-0005-0000-0000-000046180000}"/>
    <cellStyle name="Comma 8 4 2 3 3 7" xfId="6194" xr:uid="{00000000-0005-0000-0000-000047180000}"/>
    <cellStyle name="Comma 8 4 2 3 4" xfId="6195" xr:uid="{00000000-0005-0000-0000-000048180000}"/>
    <cellStyle name="Comma 8 4 2 3 4 2" xfId="6196" xr:uid="{00000000-0005-0000-0000-000049180000}"/>
    <cellStyle name="Comma 8 4 2 3 4 2 2" xfId="6197" xr:uid="{00000000-0005-0000-0000-00004A180000}"/>
    <cellStyle name="Comma 8 4 2 3 4 3" xfId="6198" xr:uid="{00000000-0005-0000-0000-00004B180000}"/>
    <cellStyle name="Comma 8 4 2 3 4 4" xfId="6199" xr:uid="{00000000-0005-0000-0000-00004C180000}"/>
    <cellStyle name="Comma 8 4 2 3 5" xfId="6200" xr:uid="{00000000-0005-0000-0000-00004D180000}"/>
    <cellStyle name="Comma 8 4 2 3 5 2" xfId="6201" xr:uid="{00000000-0005-0000-0000-00004E180000}"/>
    <cellStyle name="Comma 8 4 2 3 5 2 2" xfId="6202" xr:uid="{00000000-0005-0000-0000-00004F180000}"/>
    <cellStyle name="Comma 8 4 2 3 5 3" xfId="6203" xr:uid="{00000000-0005-0000-0000-000050180000}"/>
    <cellStyle name="Comma 8 4 2 3 5 4" xfId="6204" xr:uid="{00000000-0005-0000-0000-000051180000}"/>
    <cellStyle name="Comma 8 4 2 3 6" xfId="6205" xr:uid="{00000000-0005-0000-0000-000052180000}"/>
    <cellStyle name="Comma 8 4 2 3 6 2" xfId="6206" xr:uid="{00000000-0005-0000-0000-000053180000}"/>
    <cellStyle name="Comma 8 4 2 3 6 3" xfId="6207" xr:uid="{00000000-0005-0000-0000-000054180000}"/>
    <cellStyle name="Comma 8 4 2 3 7" xfId="6208" xr:uid="{00000000-0005-0000-0000-000055180000}"/>
    <cellStyle name="Comma 8 4 2 3 8" xfId="6209" xr:uid="{00000000-0005-0000-0000-000056180000}"/>
    <cellStyle name="Comma 8 4 2 3 9" xfId="6210" xr:uid="{00000000-0005-0000-0000-000057180000}"/>
    <cellStyle name="Comma 8 4 2 4" xfId="6211" xr:uid="{00000000-0005-0000-0000-000058180000}"/>
    <cellStyle name="Comma 8 4 2 4 2" xfId="6212" xr:uid="{00000000-0005-0000-0000-000059180000}"/>
    <cellStyle name="Comma 8 4 2 4 2 2" xfId="6213" xr:uid="{00000000-0005-0000-0000-00005A180000}"/>
    <cellStyle name="Comma 8 4 2 4 2 2 2" xfId="6214" xr:uid="{00000000-0005-0000-0000-00005B180000}"/>
    <cellStyle name="Comma 8 4 2 4 2 2 2 2" xfId="6215" xr:uid="{00000000-0005-0000-0000-00005C180000}"/>
    <cellStyle name="Comma 8 4 2 4 2 2 3" xfId="6216" xr:uid="{00000000-0005-0000-0000-00005D180000}"/>
    <cellStyle name="Comma 8 4 2 4 2 2 4" xfId="6217" xr:uid="{00000000-0005-0000-0000-00005E180000}"/>
    <cellStyle name="Comma 8 4 2 4 2 3" xfId="6218" xr:uid="{00000000-0005-0000-0000-00005F180000}"/>
    <cellStyle name="Comma 8 4 2 4 2 3 2" xfId="6219" xr:uid="{00000000-0005-0000-0000-000060180000}"/>
    <cellStyle name="Comma 8 4 2 4 2 3 2 2" xfId="6220" xr:uid="{00000000-0005-0000-0000-000061180000}"/>
    <cellStyle name="Comma 8 4 2 4 2 3 3" xfId="6221" xr:uid="{00000000-0005-0000-0000-000062180000}"/>
    <cellStyle name="Comma 8 4 2 4 2 3 4" xfId="6222" xr:uid="{00000000-0005-0000-0000-000063180000}"/>
    <cellStyle name="Comma 8 4 2 4 2 4" xfId="6223" xr:uid="{00000000-0005-0000-0000-000064180000}"/>
    <cellStyle name="Comma 8 4 2 4 2 4 2" xfId="6224" xr:uid="{00000000-0005-0000-0000-000065180000}"/>
    <cellStyle name="Comma 8 4 2 4 2 4 3" xfId="6225" xr:uid="{00000000-0005-0000-0000-000066180000}"/>
    <cellStyle name="Comma 8 4 2 4 2 5" xfId="6226" xr:uid="{00000000-0005-0000-0000-000067180000}"/>
    <cellStyle name="Comma 8 4 2 4 2 6" xfId="6227" xr:uid="{00000000-0005-0000-0000-000068180000}"/>
    <cellStyle name="Comma 8 4 2 4 2 7" xfId="6228" xr:uid="{00000000-0005-0000-0000-000069180000}"/>
    <cellStyle name="Comma 8 4 2 4 3" xfId="6229" xr:uid="{00000000-0005-0000-0000-00006A180000}"/>
    <cellStyle name="Comma 8 4 2 4 3 2" xfId="6230" xr:uid="{00000000-0005-0000-0000-00006B180000}"/>
    <cellStyle name="Comma 8 4 2 4 3 2 2" xfId="6231" xr:uid="{00000000-0005-0000-0000-00006C180000}"/>
    <cellStyle name="Comma 8 4 2 4 3 3" xfId="6232" xr:uid="{00000000-0005-0000-0000-00006D180000}"/>
    <cellStyle name="Comma 8 4 2 4 3 4" xfId="6233" xr:uid="{00000000-0005-0000-0000-00006E180000}"/>
    <cellStyle name="Comma 8 4 2 4 4" xfId="6234" xr:uid="{00000000-0005-0000-0000-00006F180000}"/>
    <cellStyle name="Comma 8 4 2 4 4 2" xfId="6235" xr:uid="{00000000-0005-0000-0000-000070180000}"/>
    <cellStyle name="Comma 8 4 2 4 4 2 2" xfId="6236" xr:uid="{00000000-0005-0000-0000-000071180000}"/>
    <cellStyle name="Comma 8 4 2 4 4 3" xfId="6237" xr:uid="{00000000-0005-0000-0000-000072180000}"/>
    <cellStyle name="Comma 8 4 2 4 4 4" xfId="6238" xr:uid="{00000000-0005-0000-0000-000073180000}"/>
    <cellStyle name="Comma 8 4 2 4 5" xfId="6239" xr:uid="{00000000-0005-0000-0000-000074180000}"/>
    <cellStyle name="Comma 8 4 2 4 5 2" xfId="6240" xr:uid="{00000000-0005-0000-0000-000075180000}"/>
    <cellStyle name="Comma 8 4 2 4 5 3" xfId="6241" xr:uid="{00000000-0005-0000-0000-000076180000}"/>
    <cellStyle name="Comma 8 4 2 4 6" xfId="6242" xr:uid="{00000000-0005-0000-0000-000077180000}"/>
    <cellStyle name="Comma 8 4 2 4 7" xfId="6243" xr:uid="{00000000-0005-0000-0000-000078180000}"/>
    <cellStyle name="Comma 8 4 2 4 8" xfId="6244" xr:uid="{00000000-0005-0000-0000-000079180000}"/>
    <cellStyle name="Comma 8 4 2 5" xfId="6245" xr:uid="{00000000-0005-0000-0000-00007A180000}"/>
    <cellStyle name="Comma 8 4 2 5 2" xfId="6246" xr:uid="{00000000-0005-0000-0000-00007B180000}"/>
    <cellStyle name="Comma 8 4 2 5 2 2" xfId="6247" xr:uid="{00000000-0005-0000-0000-00007C180000}"/>
    <cellStyle name="Comma 8 4 2 5 2 2 2" xfId="6248" xr:uid="{00000000-0005-0000-0000-00007D180000}"/>
    <cellStyle name="Comma 8 4 2 5 2 3" xfId="6249" xr:uid="{00000000-0005-0000-0000-00007E180000}"/>
    <cellStyle name="Comma 8 4 2 5 2 4" xfId="6250" xr:uid="{00000000-0005-0000-0000-00007F180000}"/>
    <cellStyle name="Comma 8 4 2 5 3" xfId="6251" xr:uid="{00000000-0005-0000-0000-000080180000}"/>
    <cellStyle name="Comma 8 4 2 5 3 2" xfId="6252" xr:uid="{00000000-0005-0000-0000-000081180000}"/>
    <cellStyle name="Comma 8 4 2 5 3 2 2" xfId="6253" xr:uid="{00000000-0005-0000-0000-000082180000}"/>
    <cellStyle name="Comma 8 4 2 5 3 3" xfId="6254" xr:uid="{00000000-0005-0000-0000-000083180000}"/>
    <cellStyle name="Comma 8 4 2 5 3 4" xfId="6255" xr:uid="{00000000-0005-0000-0000-000084180000}"/>
    <cellStyle name="Comma 8 4 2 5 4" xfId="6256" xr:uid="{00000000-0005-0000-0000-000085180000}"/>
    <cellStyle name="Comma 8 4 2 5 4 2" xfId="6257" xr:uid="{00000000-0005-0000-0000-000086180000}"/>
    <cellStyle name="Comma 8 4 2 5 4 3" xfId="6258" xr:uid="{00000000-0005-0000-0000-000087180000}"/>
    <cellStyle name="Comma 8 4 2 5 5" xfId="6259" xr:uid="{00000000-0005-0000-0000-000088180000}"/>
    <cellStyle name="Comma 8 4 2 5 6" xfId="6260" xr:uid="{00000000-0005-0000-0000-000089180000}"/>
    <cellStyle name="Comma 8 4 2 5 7" xfId="6261" xr:uid="{00000000-0005-0000-0000-00008A180000}"/>
    <cellStyle name="Comma 8 4 2 6" xfId="6262" xr:uid="{00000000-0005-0000-0000-00008B180000}"/>
    <cellStyle name="Comma 8 4 2 6 2" xfId="6263" xr:uid="{00000000-0005-0000-0000-00008C180000}"/>
    <cellStyle name="Comma 8 4 2 6 2 2" xfId="6264" xr:uid="{00000000-0005-0000-0000-00008D180000}"/>
    <cellStyle name="Comma 8 4 2 6 3" xfId="6265" xr:uid="{00000000-0005-0000-0000-00008E180000}"/>
    <cellStyle name="Comma 8 4 2 6 4" xfId="6266" xr:uid="{00000000-0005-0000-0000-00008F180000}"/>
    <cellStyle name="Comma 8 4 2 7" xfId="6267" xr:uid="{00000000-0005-0000-0000-000090180000}"/>
    <cellStyle name="Comma 8 4 2 7 2" xfId="6268" xr:uid="{00000000-0005-0000-0000-000091180000}"/>
    <cellStyle name="Comma 8 4 2 7 2 2" xfId="6269" xr:uid="{00000000-0005-0000-0000-000092180000}"/>
    <cellStyle name="Comma 8 4 2 7 3" xfId="6270" xr:uid="{00000000-0005-0000-0000-000093180000}"/>
    <cellStyle name="Comma 8 4 2 7 4" xfId="6271" xr:uid="{00000000-0005-0000-0000-000094180000}"/>
    <cellStyle name="Comma 8 4 2 8" xfId="6272" xr:uid="{00000000-0005-0000-0000-000095180000}"/>
    <cellStyle name="Comma 8 4 2 8 2" xfId="6273" xr:uid="{00000000-0005-0000-0000-000096180000}"/>
    <cellStyle name="Comma 8 4 2 8 3" xfId="6274" xr:uid="{00000000-0005-0000-0000-000097180000}"/>
    <cellStyle name="Comma 8 4 2 9" xfId="6275" xr:uid="{00000000-0005-0000-0000-000098180000}"/>
    <cellStyle name="Comma 8 4 3" xfId="6276" xr:uid="{00000000-0005-0000-0000-000099180000}"/>
    <cellStyle name="Comma 8 4 4" xfId="6277" xr:uid="{00000000-0005-0000-0000-00009A180000}"/>
    <cellStyle name="Comma 8 4 4 2" xfId="6278" xr:uid="{00000000-0005-0000-0000-00009B180000}"/>
    <cellStyle name="Comma 8 4 4 3" xfId="6279" xr:uid="{00000000-0005-0000-0000-00009C180000}"/>
    <cellStyle name="Comma 8 4 4 4" xfId="6280" xr:uid="{00000000-0005-0000-0000-00009D180000}"/>
    <cellStyle name="Comma 8 4 4 4 2" xfId="6281" xr:uid="{00000000-0005-0000-0000-00009E180000}"/>
    <cellStyle name="Comma 8 4 4 4 3" xfId="6282" xr:uid="{00000000-0005-0000-0000-00009F180000}"/>
    <cellStyle name="Comma 8 4 4 5" xfId="6283" xr:uid="{00000000-0005-0000-0000-0000A0180000}"/>
    <cellStyle name="Comma 8 4 5" xfId="6284" xr:uid="{00000000-0005-0000-0000-0000A1180000}"/>
    <cellStyle name="Comma 8 4 5 2" xfId="6285" xr:uid="{00000000-0005-0000-0000-0000A2180000}"/>
    <cellStyle name="Comma 8 4 5 3" xfId="6286" xr:uid="{00000000-0005-0000-0000-0000A3180000}"/>
    <cellStyle name="Comma 8 4 6" xfId="6287" xr:uid="{00000000-0005-0000-0000-0000A4180000}"/>
    <cellStyle name="Comma 8 5" xfId="6288" xr:uid="{00000000-0005-0000-0000-0000A5180000}"/>
    <cellStyle name="Comma 8 6" xfId="6289" xr:uid="{00000000-0005-0000-0000-0000A6180000}"/>
    <cellStyle name="Comma 8 6 2" xfId="6290" xr:uid="{00000000-0005-0000-0000-0000A7180000}"/>
    <cellStyle name="Comma 8 7" xfId="6291" xr:uid="{00000000-0005-0000-0000-0000A8180000}"/>
    <cellStyle name="Comma 80" xfId="6292" xr:uid="{00000000-0005-0000-0000-0000A9180000}"/>
    <cellStyle name="Comma 81" xfId="6293" xr:uid="{00000000-0005-0000-0000-0000AA180000}"/>
    <cellStyle name="Comma 82" xfId="6294" xr:uid="{00000000-0005-0000-0000-0000AB180000}"/>
    <cellStyle name="Comma 83" xfId="6295" xr:uid="{00000000-0005-0000-0000-0000AC180000}"/>
    <cellStyle name="Comma 83 2" xfId="6296" xr:uid="{00000000-0005-0000-0000-0000AD180000}"/>
    <cellStyle name="Comma 83 3" xfId="6297" xr:uid="{00000000-0005-0000-0000-0000AE180000}"/>
    <cellStyle name="Comma 84" xfId="6298" xr:uid="{00000000-0005-0000-0000-0000AF180000}"/>
    <cellStyle name="Comma 85" xfId="6299" xr:uid="{00000000-0005-0000-0000-0000B0180000}"/>
    <cellStyle name="Comma 86" xfId="6300" xr:uid="{00000000-0005-0000-0000-0000B1180000}"/>
    <cellStyle name="Comma 87" xfId="6301" xr:uid="{00000000-0005-0000-0000-0000B2180000}"/>
    <cellStyle name="Comma 88" xfId="6302" xr:uid="{00000000-0005-0000-0000-0000B3180000}"/>
    <cellStyle name="Comma 89" xfId="6303" xr:uid="{00000000-0005-0000-0000-0000B4180000}"/>
    <cellStyle name="Comma 9" xfId="6304" xr:uid="{00000000-0005-0000-0000-0000B5180000}"/>
    <cellStyle name="Comma 9 2" xfId="6305" xr:uid="{00000000-0005-0000-0000-0000B6180000}"/>
    <cellStyle name="Comma 9 2 2" xfId="6306" xr:uid="{00000000-0005-0000-0000-0000B7180000}"/>
    <cellStyle name="Comma 9 2 2 2" xfId="6307" xr:uid="{00000000-0005-0000-0000-0000B8180000}"/>
    <cellStyle name="Comma 9 2 2 2 10" xfId="6308" xr:uid="{00000000-0005-0000-0000-0000B9180000}"/>
    <cellStyle name="Comma 9 2 2 2 11" xfId="6309" xr:uid="{00000000-0005-0000-0000-0000BA180000}"/>
    <cellStyle name="Comma 9 2 2 2 2" xfId="6310" xr:uid="{00000000-0005-0000-0000-0000BB180000}"/>
    <cellStyle name="Comma 9 2 2 2 3" xfId="6311" xr:uid="{00000000-0005-0000-0000-0000BC180000}"/>
    <cellStyle name="Comma 9 2 2 2 3 2" xfId="6312" xr:uid="{00000000-0005-0000-0000-0000BD180000}"/>
    <cellStyle name="Comma 9 2 2 2 3 2 2" xfId="6313" xr:uid="{00000000-0005-0000-0000-0000BE180000}"/>
    <cellStyle name="Comma 9 2 2 2 3 2 2 2" xfId="6314" xr:uid="{00000000-0005-0000-0000-0000BF180000}"/>
    <cellStyle name="Comma 9 2 2 2 3 2 2 2 2" xfId="6315" xr:uid="{00000000-0005-0000-0000-0000C0180000}"/>
    <cellStyle name="Comma 9 2 2 2 3 2 2 2 2 2" xfId="6316" xr:uid="{00000000-0005-0000-0000-0000C1180000}"/>
    <cellStyle name="Comma 9 2 2 2 3 2 2 2 3" xfId="6317" xr:uid="{00000000-0005-0000-0000-0000C2180000}"/>
    <cellStyle name="Comma 9 2 2 2 3 2 2 2 4" xfId="6318" xr:uid="{00000000-0005-0000-0000-0000C3180000}"/>
    <cellStyle name="Comma 9 2 2 2 3 2 2 3" xfId="6319" xr:uid="{00000000-0005-0000-0000-0000C4180000}"/>
    <cellStyle name="Comma 9 2 2 2 3 2 2 3 2" xfId="6320" xr:uid="{00000000-0005-0000-0000-0000C5180000}"/>
    <cellStyle name="Comma 9 2 2 2 3 2 2 3 2 2" xfId="6321" xr:uid="{00000000-0005-0000-0000-0000C6180000}"/>
    <cellStyle name="Comma 9 2 2 2 3 2 2 3 3" xfId="6322" xr:uid="{00000000-0005-0000-0000-0000C7180000}"/>
    <cellStyle name="Comma 9 2 2 2 3 2 2 3 4" xfId="6323" xr:uid="{00000000-0005-0000-0000-0000C8180000}"/>
    <cellStyle name="Comma 9 2 2 2 3 2 2 4" xfId="6324" xr:uid="{00000000-0005-0000-0000-0000C9180000}"/>
    <cellStyle name="Comma 9 2 2 2 3 2 2 4 2" xfId="6325" xr:uid="{00000000-0005-0000-0000-0000CA180000}"/>
    <cellStyle name="Comma 9 2 2 2 3 2 2 4 3" xfId="6326" xr:uid="{00000000-0005-0000-0000-0000CB180000}"/>
    <cellStyle name="Comma 9 2 2 2 3 2 2 5" xfId="6327" xr:uid="{00000000-0005-0000-0000-0000CC180000}"/>
    <cellStyle name="Comma 9 2 2 2 3 2 2 6" xfId="6328" xr:uid="{00000000-0005-0000-0000-0000CD180000}"/>
    <cellStyle name="Comma 9 2 2 2 3 2 2 7" xfId="6329" xr:uid="{00000000-0005-0000-0000-0000CE180000}"/>
    <cellStyle name="Comma 9 2 2 2 3 2 3" xfId="6330" xr:uid="{00000000-0005-0000-0000-0000CF180000}"/>
    <cellStyle name="Comma 9 2 2 2 3 2 3 2" xfId="6331" xr:uid="{00000000-0005-0000-0000-0000D0180000}"/>
    <cellStyle name="Comma 9 2 2 2 3 2 3 2 2" xfId="6332" xr:uid="{00000000-0005-0000-0000-0000D1180000}"/>
    <cellStyle name="Comma 9 2 2 2 3 2 3 3" xfId="6333" xr:uid="{00000000-0005-0000-0000-0000D2180000}"/>
    <cellStyle name="Comma 9 2 2 2 3 2 3 4" xfId="6334" xr:uid="{00000000-0005-0000-0000-0000D3180000}"/>
    <cellStyle name="Comma 9 2 2 2 3 2 4" xfId="6335" xr:uid="{00000000-0005-0000-0000-0000D4180000}"/>
    <cellStyle name="Comma 9 2 2 2 3 2 4 2" xfId="6336" xr:uid="{00000000-0005-0000-0000-0000D5180000}"/>
    <cellStyle name="Comma 9 2 2 2 3 2 4 2 2" xfId="6337" xr:uid="{00000000-0005-0000-0000-0000D6180000}"/>
    <cellStyle name="Comma 9 2 2 2 3 2 4 3" xfId="6338" xr:uid="{00000000-0005-0000-0000-0000D7180000}"/>
    <cellStyle name="Comma 9 2 2 2 3 2 4 4" xfId="6339" xr:uid="{00000000-0005-0000-0000-0000D8180000}"/>
    <cellStyle name="Comma 9 2 2 2 3 2 5" xfId="6340" xr:uid="{00000000-0005-0000-0000-0000D9180000}"/>
    <cellStyle name="Comma 9 2 2 2 3 2 5 2" xfId="6341" xr:uid="{00000000-0005-0000-0000-0000DA180000}"/>
    <cellStyle name="Comma 9 2 2 2 3 2 5 3" xfId="6342" xr:uid="{00000000-0005-0000-0000-0000DB180000}"/>
    <cellStyle name="Comma 9 2 2 2 3 2 6" xfId="6343" xr:uid="{00000000-0005-0000-0000-0000DC180000}"/>
    <cellStyle name="Comma 9 2 2 2 3 2 7" xfId="6344" xr:uid="{00000000-0005-0000-0000-0000DD180000}"/>
    <cellStyle name="Comma 9 2 2 2 3 2 8" xfId="6345" xr:uid="{00000000-0005-0000-0000-0000DE180000}"/>
    <cellStyle name="Comma 9 2 2 2 3 3" xfId="6346" xr:uid="{00000000-0005-0000-0000-0000DF180000}"/>
    <cellStyle name="Comma 9 2 2 2 3 3 2" xfId="6347" xr:uid="{00000000-0005-0000-0000-0000E0180000}"/>
    <cellStyle name="Comma 9 2 2 2 3 3 2 2" xfId="6348" xr:uid="{00000000-0005-0000-0000-0000E1180000}"/>
    <cellStyle name="Comma 9 2 2 2 3 3 2 2 2" xfId="6349" xr:uid="{00000000-0005-0000-0000-0000E2180000}"/>
    <cellStyle name="Comma 9 2 2 2 3 3 2 3" xfId="6350" xr:uid="{00000000-0005-0000-0000-0000E3180000}"/>
    <cellStyle name="Comma 9 2 2 2 3 3 2 4" xfId="6351" xr:uid="{00000000-0005-0000-0000-0000E4180000}"/>
    <cellStyle name="Comma 9 2 2 2 3 3 3" xfId="6352" xr:uid="{00000000-0005-0000-0000-0000E5180000}"/>
    <cellStyle name="Comma 9 2 2 2 3 3 3 2" xfId="6353" xr:uid="{00000000-0005-0000-0000-0000E6180000}"/>
    <cellStyle name="Comma 9 2 2 2 3 3 3 2 2" xfId="6354" xr:uid="{00000000-0005-0000-0000-0000E7180000}"/>
    <cellStyle name="Comma 9 2 2 2 3 3 3 3" xfId="6355" xr:uid="{00000000-0005-0000-0000-0000E8180000}"/>
    <cellStyle name="Comma 9 2 2 2 3 3 3 4" xfId="6356" xr:uid="{00000000-0005-0000-0000-0000E9180000}"/>
    <cellStyle name="Comma 9 2 2 2 3 3 4" xfId="6357" xr:uid="{00000000-0005-0000-0000-0000EA180000}"/>
    <cellStyle name="Comma 9 2 2 2 3 3 4 2" xfId="6358" xr:uid="{00000000-0005-0000-0000-0000EB180000}"/>
    <cellStyle name="Comma 9 2 2 2 3 3 4 3" xfId="6359" xr:uid="{00000000-0005-0000-0000-0000EC180000}"/>
    <cellStyle name="Comma 9 2 2 2 3 3 5" xfId="6360" xr:uid="{00000000-0005-0000-0000-0000ED180000}"/>
    <cellStyle name="Comma 9 2 2 2 3 3 6" xfId="6361" xr:uid="{00000000-0005-0000-0000-0000EE180000}"/>
    <cellStyle name="Comma 9 2 2 2 3 3 7" xfId="6362" xr:uid="{00000000-0005-0000-0000-0000EF180000}"/>
    <cellStyle name="Comma 9 2 2 2 3 4" xfId="6363" xr:uid="{00000000-0005-0000-0000-0000F0180000}"/>
    <cellStyle name="Comma 9 2 2 2 3 4 2" xfId="6364" xr:uid="{00000000-0005-0000-0000-0000F1180000}"/>
    <cellStyle name="Comma 9 2 2 2 3 4 2 2" xfId="6365" xr:uid="{00000000-0005-0000-0000-0000F2180000}"/>
    <cellStyle name="Comma 9 2 2 2 3 4 3" xfId="6366" xr:uid="{00000000-0005-0000-0000-0000F3180000}"/>
    <cellStyle name="Comma 9 2 2 2 3 4 4" xfId="6367" xr:uid="{00000000-0005-0000-0000-0000F4180000}"/>
    <cellStyle name="Comma 9 2 2 2 3 5" xfId="6368" xr:uid="{00000000-0005-0000-0000-0000F5180000}"/>
    <cellStyle name="Comma 9 2 2 2 3 5 2" xfId="6369" xr:uid="{00000000-0005-0000-0000-0000F6180000}"/>
    <cellStyle name="Comma 9 2 2 2 3 5 2 2" xfId="6370" xr:uid="{00000000-0005-0000-0000-0000F7180000}"/>
    <cellStyle name="Comma 9 2 2 2 3 5 3" xfId="6371" xr:uid="{00000000-0005-0000-0000-0000F8180000}"/>
    <cellStyle name="Comma 9 2 2 2 3 5 4" xfId="6372" xr:uid="{00000000-0005-0000-0000-0000F9180000}"/>
    <cellStyle name="Comma 9 2 2 2 3 6" xfId="6373" xr:uid="{00000000-0005-0000-0000-0000FA180000}"/>
    <cellStyle name="Comma 9 2 2 2 3 6 2" xfId="6374" xr:uid="{00000000-0005-0000-0000-0000FB180000}"/>
    <cellStyle name="Comma 9 2 2 2 3 6 3" xfId="6375" xr:uid="{00000000-0005-0000-0000-0000FC180000}"/>
    <cellStyle name="Comma 9 2 2 2 3 7" xfId="6376" xr:uid="{00000000-0005-0000-0000-0000FD180000}"/>
    <cellStyle name="Comma 9 2 2 2 3 8" xfId="6377" xr:uid="{00000000-0005-0000-0000-0000FE180000}"/>
    <cellStyle name="Comma 9 2 2 2 3 9" xfId="6378" xr:uid="{00000000-0005-0000-0000-0000FF180000}"/>
    <cellStyle name="Comma 9 2 2 2 4" xfId="6379" xr:uid="{00000000-0005-0000-0000-000000190000}"/>
    <cellStyle name="Comma 9 2 2 2 4 2" xfId="6380" xr:uid="{00000000-0005-0000-0000-000001190000}"/>
    <cellStyle name="Comma 9 2 2 2 4 2 2" xfId="6381" xr:uid="{00000000-0005-0000-0000-000002190000}"/>
    <cellStyle name="Comma 9 2 2 2 4 2 2 2" xfId="6382" xr:uid="{00000000-0005-0000-0000-000003190000}"/>
    <cellStyle name="Comma 9 2 2 2 4 2 2 2 2" xfId="6383" xr:uid="{00000000-0005-0000-0000-000004190000}"/>
    <cellStyle name="Comma 9 2 2 2 4 2 2 3" xfId="6384" xr:uid="{00000000-0005-0000-0000-000005190000}"/>
    <cellStyle name="Comma 9 2 2 2 4 2 2 4" xfId="6385" xr:uid="{00000000-0005-0000-0000-000006190000}"/>
    <cellStyle name="Comma 9 2 2 2 4 2 3" xfId="6386" xr:uid="{00000000-0005-0000-0000-000007190000}"/>
    <cellStyle name="Comma 9 2 2 2 4 2 3 2" xfId="6387" xr:uid="{00000000-0005-0000-0000-000008190000}"/>
    <cellStyle name="Comma 9 2 2 2 4 2 3 2 2" xfId="6388" xr:uid="{00000000-0005-0000-0000-000009190000}"/>
    <cellStyle name="Comma 9 2 2 2 4 2 3 3" xfId="6389" xr:uid="{00000000-0005-0000-0000-00000A190000}"/>
    <cellStyle name="Comma 9 2 2 2 4 2 3 4" xfId="6390" xr:uid="{00000000-0005-0000-0000-00000B190000}"/>
    <cellStyle name="Comma 9 2 2 2 4 2 4" xfId="6391" xr:uid="{00000000-0005-0000-0000-00000C190000}"/>
    <cellStyle name="Comma 9 2 2 2 4 2 4 2" xfId="6392" xr:uid="{00000000-0005-0000-0000-00000D190000}"/>
    <cellStyle name="Comma 9 2 2 2 4 2 4 3" xfId="6393" xr:uid="{00000000-0005-0000-0000-00000E190000}"/>
    <cellStyle name="Comma 9 2 2 2 4 2 5" xfId="6394" xr:uid="{00000000-0005-0000-0000-00000F190000}"/>
    <cellStyle name="Comma 9 2 2 2 4 2 6" xfId="6395" xr:uid="{00000000-0005-0000-0000-000010190000}"/>
    <cellStyle name="Comma 9 2 2 2 4 2 7" xfId="6396" xr:uid="{00000000-0005-0000-0000-000011190000}"/>
    <cellStyle name="Comma 9 2 2 2 4 3" xfId="6397" xr:uid="{00000000-0005-0000-0000-000012190000}"/>
    <cellStyle name="Comma 9 2 2 2 4 3 2" xfId="6398" xr:uid="{00000000-0005-0000-0000-000013190000}"/>
    <cellStyle name="Comma 9 2 2 2 4 3 2 2" xfId="6399" xr:uid="{00000000-0005-0000-0000-000014190000}"/>
    <cellStyle name="Comma 9 2 2 2 4 3 3" xfId="6400" xr:uid="{00000000-0005-0000-0000-000015190000}"/>
    <cellStyle name="Comma 9 2 2 2 4 3 4" xfId="6401" xr:uid="{00000000-0005-0000-0000-000016190000}"/>
    <cellStyle name="Comma 9 2 2 2 4 4" xfId="6402" xr:uid="{00000000-0005-0000-0000-000017190000}"/>
    <cellStyle name="Comma 9 2 2 2 4 4 2" xfId="6403" xr:uid="{00000000-0005-0000-0000-000018190000}"/>
    <cellStyle name="Comma 9 2 2 2 4 4 2 2" xfId="6404" xr:uid="{00000000-0005-0000-0000-000019190000}"/>
    <cellStyle name="Comma 9 2 2 2 4 4 3" xfId="6405" xr:uid="{00000000-0005-0000-0000-00001A190000}"/>
    <cellStyle name="Comma 9 2 2 2 4 4 4" xfId="6406" xr:uid="{00000000-0005-0000-0000-00001B190000}"/>
    <cellStyle name="Comma 9 2 2 2 4 5" xfId="6407" xr:uid="{00000000-0005-0000-0000-00001C190000}"/>
    <cellStyle name="Comma 9 2 2 2 4 5 2" xfId="6408" xr:uid="{00000000-0005-0000-0000-00001D190000}"/>
    <cellStyle name="Comma 9 2 2 2 4 5 3" xfId="6409" xr:uid="{00000000-0005-0000-0000-00001E190000}"/>
    <cellStyle name="Comma 9 2 2 2 4 6" xfId="6410" xr:uid="{00000000-0005-0000-0000-00001F190000}"/>
    <cellStyle name="Comma 9 2 2 2 4 7" xfId="6411" xr:uid="{00000000-0005-0000-0000-000020190000}"/>
    <cellStyle name="Comma 9 2 2 2 4 8" xfId="6412" xr:uid="{00000000-0005-0000-0000-000021190000}"/>
    <cellStyle name="Comma 9 2 2 2 5" xfId="6413" xr:uid="{00000000-0005-0000-0000-000022190000}"/>
    <cellStyle name="Comma 9 2 2 2 5 2" xfId="6414" xr:uid="{00000000-0005-0000-0000-000023190000}"/>
    <cellStyle name="Comma 9 2 2 2 5 2 2" xfId="6415" xr:uid="{00000000-0005-0000-0000-000024190000}"/>
    <cellStyle name="Comma 9 2 2 2 5 2 2 2" xfId="6416" xr:uid="{00000000-0005-0000-0000-000025190000}"/>
    <cellStyle name="Comma 9 2 2 2 5 2 3" xfId="6417" xr:uid="{00000000-0005-0000-0000-000026190000}"/>
    <cellStyle name="Comma 9 2 2 2 5 2 4" xfId="6418" xr:uid="{00000000-0005-0000-0000-000027190000}"/>
    <cellStyle name="Comma 9 2 2 2 5 3" xfId="6419" xr:uid="{00000000-0005-0000-0000-000028190000}"/>
    <cellStyle name="Comma 9 2 2 2 5 3 2" xfId="6420" xr:uid="{00000000-0005-0000-0000-000029190000}"/>
    <cellStyle name="Comma 9 2 2 2 5 3 2 2" xfId="6421" xr:uid="{00000000-0005-0000-0000-00002A190000}"/>
    <cellStyle name="Comma 9 2 2 2 5 3 3" xfId="6422" xr:uid="{00000000-0005-0000-0000-00002B190000}"/>
    <cellStyle name="Comma 9 2 2 2 5 3 4" xfId="6423" xr:uid="{00000000-0005-0000-0000-00002C190000}"/>
    <cellStyle name="Comma 9 2 2 2 5 4" xfId="6424" xr:uid="{00000000-0005-0000-0000-00002D190000}"/>
    <cellStyle name="Comma 9 2 2 2 5 4 2" xfId="6425" xr:uid="{00000000-0005-0000-0000-00002E190000}"/>
    <cellStyle name="Comma 9 2 2 2 5 4 3" xfId="6426" xr:uid="{00000000-0005-0000-0000-00002F190000}"/>
    <cellStyle name="Comma 9 2 2 2 5 5" xfId="6427" xr:uid="{00000000-0005-0000-0000-000030190000}"/>
    <cellStyle name="Comma 9 2 2 2 5 6" xfId="6428" xr:uid="{00000000-0005-0000-0000-000031190000}"/>
    <cellStyle name="Comma 9 2 2 2 5 7" xfId="6429" xr:uid="{00000000-0005-0000-0000-000032190000}"/>
    <cellStyle name="Comma 9 2 2 2 6" xfId="6430" xr:uid="{00000000-0005-0000-0000-000033190000}"/>
    <cellStyle name="Comma 9 2 2 2 6 2" xfId="6431" xr:uid="{00000000-0005-0000-0000-000034190000}"/>
    <cellStyle name="Comma 9 2 2 2 6 2 2" xfId="6432" xr:uid="{00000000-0005-0000-0000-000035190000}"/>
    <cellStyle name="Comma 9 2 2 2 6 3" xfId="6433" xr:uid="{00000000-0005-0000-0000-000036190000}"/>
    <cellStyle name="Comma 9 2 2 2 6 4" xfId="6434" xr:uid="{00000000-0005-0000-0000-000037190000}"/>
    <cellStyle name="Comma 9 2 2 2 7" xfId="6435" xr:uid="{00000000-0005-0000-0000-000038190000}"/>
    <cellStyle name="Comma 9 2 2 2 7 2" xfId="6436" xr:uid="{00000000-0005-0000-0000-000039190000}"/>
    <cellStyle name="Comma 9 2 2 2 7 2 2" xfId="6437" xr:uid="{00000000-0005-0000-0000-00003A190000}"/>
    <cellStyle name="Comma 9 2 2 2 7 3" xfId="6438" xr:uid="{00000000-0005-0000-0000-00003B190000}"/>
    <cellStyle name="Comma 9 2 2 2 7 4" xfId="6439" xr:uid="{00000000-0005-0000-0000-00003C190000}"/>
    <cellStyle name="Comma 9 2 2 2 8" xfId="6440" xr:uid="{00000000-0005-0000-0000-00003D190000}"/>
    <cellStyle name="Comma 9 2 2 2 8 2" xfId="6441" xr:uid="{00000000-0005-0000-0000-00003E190000}"/>
    <cellStyle name="Comma 9 2 2 2 8 3" xfId="6442" xr:uid="{00000000-0005-0000-0000-00003F190000}"/>
    <cellStyle name="Comma 9 2 2 2 9" xfId="6443" xr:uid="{00000000-0005-0000-0000-000040190000}"/>
    <cellStyle name="Comma 9 2 2 3" xfId="6444" xr:uid="{00000000-0005-0000-0000-000041190000}"/>
    <cellStyle name="Comma 9 2 2 4" xfId="6445" xr:uid="{00000000-0005-0000-0000-000042190000}"/>
    <cellStyle name="Comma 9 2 2 4 2" xfId="6446" xr:uid="{00000000-0005-0000-0000-000043190000}"/>
    <cellStyle name="Comma 9 2 2 4 3" xfId="6447" xr:uid="{00000000-0005-0000-0000-000044190000}"/>
    <cellStyle name="Comma 9 2 2 4 4" xfId="6448" xr:uid="{00000000-0005-0000-0000-000045190000}"/>
    <cellStyle name="Comma 9 2 2 4 4 2" xfId="6449" xr:uid="{00000000-0005-0000-0000-000046190000}"/>
    <cellStyle name="Comma 9 2 2 4 4 3" xfId="6450" xr:uid="{00000000-0005-0000-0000-000047190000}"/>
    <cellStyle name="Comma 9 2 2 4 5" xfId="6451" xr:uid="{00000000-0005-0000-0000-000048190000}"/>
    <cellStyle name="Comma 9 2 2 5" xfId="6452" xr:uid="{00000000-0005-0000-0000-000049190000}"/>
    <cellStyle name="Comma 9 2 2 5 2" xfId="6453" xr:uid="{00000000-0005-0000-0000-00004A190000}"/>
    <cellStyle name="Comma 9 2 2 5 3" xfId="6454" xr:uid="{00000000-0005-0000-0000-00004B190000}"/>
    <cellStyle name="Comma 9 2 2 6" xfId="6455" xr:uid="{00000000-0005-0000-0000-00004C190000}"/>
    <cellStyle name="Comma 9 2 3" xfId="6456" xr:uid="{00000000-0005-0000-0000-00004D190000}"/>
    <cellStyle name="Comma 9 2 3 10" xfId="6457" xr:uid="{00000000-0005-0000-0000-00004E190000}"/>
    <cellStyle name="Comma 9 2 3 11" xfId="6458" xr:uid="{00000000-0005-0000-0000-00004F190000}"/>
    <cellStyle name="Comma 9 2 3 2" xfId="6459" xr:uid="{00000000-0005-0000-0000-000050190000}"/>
    <cellStyle name="Comma 9 2 3 3" xfId="6460" xr:uid="{00000000-0005-0000-0000-000051190000}"/>
    <cellStyle name="Comma 9 2 3 3 2" xfId="6461" xr:uid="{00000000-0005-0000-0000-000052190000}"/>
    <cellStyle name="Comma 9 2 3 3 2 2" xfId="6462" xr:uid="{00000000-0005-0000-0000-000053190000}"/>
    <cellStyle name="Comma 9 2 3 3 2 2 2" xfId="6463" xr:uid="{00000000-0005-0000-0000-000054190000}"/>
    <cellStyle name="Comma 9 2 3 3 2 2 2 2" xfId="6464" xr:uid="{00000000-0005-0000-0000-000055190000}"/>
    <cellStyle name="Comma 9 2 3 3 2 2 2 2 2" xfId="6465" xr:uid="{00000000-0005-0000-0000-000056190000}"/>
    <cellStyle name="Comma 9 2 3 3 2 2 2 3" xfId="6466" xr:uid="{00000000-0005-0000-0000-000057190000}"/>
    <cellStyle name="Comma 9 2 3 3 2 2 2 4" xfId="6467" xr:uid="{00000000-0005-0000-0000-000058190000}"/>
    <cellStyle name="Comma 9 2 3 3 2 2 3" xfId="6468" xr:uid="{00000000-0005-0000-0000-000059190000}"/>
    <cellStyle name="Comma 9 2 3 3 2 2 3 2" xfId="6469" xr:uid="{00000000-0005-0000-0000-00005A190000}"/>
    <cellStyle name="Comma 9 2 3 3 2 2 3 2 2" xfId="6470" xr:uid="{00000000-0005-0000-0000-00005B190000}"/>
    <cellStyle name="Comma 9 2 3 3 2 2 3 3" xfId="6471" xr:uid="{00000000-0005-0000-0000-00005C190000}"/>
    <cellStyle name="Comma 9 2 3 3 2 2 3 4" xfId="6472" xr:uid="{00000000-0005-0000-0000-00005D190000}"/>
    <cellStyle name="Comma 9 2 3 3 2 2 4" xfId="6473" xr:uid="{00000000-0005-0000-0000-00005E190000}"/>
    <cellStyle name="Comma 9 2 3 3 2 2 4 2" xfId="6474" xr:uid="{00000000-0005-0000-0000-00005F190000}"/>
    <cellStyle name="Comma 9 2 3 3 2 2 4 3" xfId="6475" xr:uid="{00000000-0005-0000-0000-000060190000}"/>
    <cellStyle name="Comma 9 2 3 3 2 2 5" xfId="6476" xr:uid="{00000000-0005-0000-0000-000061190000}"/>
    <cellStyle name="Comma 9 2 3 3 2 2 6" xfId="6477" xr:uid="{00000000-0005-0000-0000-000062190000}"/>
    <cellStyle name="Comma 9 2 3 3 2 2 7" xfId="6478" xr:uid="{00000000-0005-0000-0000-000063190000}"/>
    <cellStyle name="Comma 9 2 3 3 2 3" xfId="6479" xr:uid="{00000000-0005-0000-0000-000064190000}"/>
    <cellStyle name="Comma 9 2 3 3 2 3 2" xfId="6480" xr:uid="{00000000-0005-0000-0000-000065190000}"/>
    <cellStyle name="Comma 9 2 3 3 2 3 2 2" xfId="6481" xr:uid="{00000000-0005-0000-0000-000066190000}"/>
    <cellStyle name="Comma 9 2 3 3 2 3 3" xfId="6482" xr:uid="{00000000-0005-0000-0000-000067190000}"/>
    <cellStyle name="Comma 9 2 3 3 2 3 4" xfId="6483" xr:uid="{00000000-0005-0000-0000-000068190000}"/>
    <cellStyle name="Comma 9 2 3 3 2 4" xfId="6484" xr:uid="{00000000-0005-0000-0000-000069190000}"/>
    <cellStyle name="Comma 9 2 3 3 2 4 2" xfId="6485" xr:uid="{00000000-0005-0000-0000-00006A190000}"/>
    <cellStyle name="Comma 9 2 3 3 2 4 2 2" xfId="6486" xr:uid="{00000000-0005-0000-0000-00006B190000}"/>
    <cellStyle name="Comma 9 2 3 3 2 4 3" xfId="6487" xr:uid="{00000000-0005-0000-0000-00006C190000}"/>
    <cellStyle name="Comma 9 2 3 3 2 4 4" xfId="6488" xr:uid="{00000000-0005-0000-0000-00006D190000}"/>
    <cellStyle name="Comma 9 2 3 3 2 5" xfId="6489" xr:uid="{00000000-0005-0000-0000-00006E190000}"/>
    <cellStyle name="Comma 9 2 3 3 2 5 2" xfId="6490" xr:uid="{00000000-0005-0000-0000-00006F190000}"/>
    <cellStyle name="Comma 9 2 3 3 2 5 3" xfId="6491" xr:uid="{00000000-0005-0000-0000-000070190000}"/>
    <cellStyle name="Comma 9 2 3 3 2 6" xfId="6492" xr:uid="{00000000-0005-0000-0000-000071190000}"/>
    <cellStyle name="Comma 9 2 3 3 2 7" xfId="6493" xr:uid="{00000000-0005-0000-0000-000072190000}"/>
    <cellStyle name="Comma 9 2 3 3 2 8" xfId="6494" xr:uid="{00000000-0005-0000-0000-000073190000}"/>
    <cellStyle name="Comma 9 2 3 3 3" xfId="6495" xr:uid="{00000000-0005-0000-0000-000074190000}"/>
    <cellStyle name="Comma 9 2 3 3 3 2" xfId="6496" xr:uid="{00000000-0005-0000-0000-000075190000}"/>
    <cellStyle name="Comma 9 2 3 3 3 2 2" xfId="6497" xr:uid="{00000000-0005-0000-0000-000076190000}"/>
    <cellStyle name="Comma 9 2 3 3 3 2 2 2" xfId="6498" xr:uid="{00000000-0005-0000-0000-000077190000}"/>
    <cellStyle name="Comma 9 2 3 3 3 2 3" xfId="6499" xr:uid="{00000000-0005-0000-0000-000078190000}"/>
    <cellStyle name="Comma 9 2 3 3 3 2 4" xfId="6500" xr:uid="{00000000-0005-0000-0000-000079190000}"/>
    <cellStyle name="Comma 9 2 3 3 3 3" xfId="6501" xr:uid="{00000000-0005-0000-0000-00007A190000}"/>
    <cellStyle name="Comma 9 2 3 3 3 3 2" xfId="6502" xr:uid="{00000000-0005-0000-0000-00007B190000}"/>
    <cellStyle name="Comma 9 2 3 3 3 3 2 2" xfId="6503" xr:uid="{00000000-0005-0000-0000-00007C190000}"/>
    <cellStyle name="Comma 9 2 3 3 3 3 3" xfId="6504" xr:uid="{00000000-0005-0000-0000-00007D190000}"/>
    <cellStyle name="Comma 9 2 3 3 3 3 4" xfId="6505" xr:uid="{00000000-0005-0000-0000-00007E190000}"/>
    <cellStyle name="Comma 9 2 3 3 3 4" xfId="6506" xr:uid="{00000000-0005-0000-0000-00007F190000}"/>
    <cellStyle name="Comma 9 2 3 3 3 4 2" xfId="6507" xr:uid="{00000000-0005-0000-0000-000080190000}"/>
    <cellStyle name="Comma 9 2 3 3 3 4 3" xfId="6508" xr:uid="{00000000-0005-0000-0000-000081190000}"/>
    <cellStyle name="Comma 9 2 3 3 3 5" xfId="6509" xr:uid="{00000000-0005-0000-0000-000082190000}"/>
    <cellStyle name="Comma 9 2 3 3 3 6" xfId="6510" xr:uid="{00000000-0005-0000-0000-000083190000}"/>
    <cellStyle name="Comma 9 2 3 3 3 7" xfId="6511" xr:uid="{00000000-0005-0000-0000-000084190000}"/>
    <cellStyle name="Comma 9 2 3 3 4" xfId="6512" xr:uid="{00000000-0005-0000-0000-000085190000}"/>
    <cellStyle name="Comma 9 2 3 3 4 2" xfId="6513" xr:uid="{00000000-0005-0000-0000-000086190000}"/>
    <cellStyle name="Comma 9 2 3 3 4 2 2" xfId="6514" xr:uid="{00000000-0005-0000-0000-000087190000}"/>
    <cellStyle name="Comma 9 2 3 3 4 3" xfId="6515" xr:uid="{00000000-0005-0000-0000-000088190000}"/>
    <cellStyle name="Comma 9 2 3 3 4 4" xfId="6516" xr:uid="{00000000-0005-0000-0000-000089190000}"/>
    <cellStyle name="Comma 9 2 3 3 5" xfId="6517" xr:uid="{00000000-0005-0000-0000-00008A190000}"/>
    <cellStyle name="Comma 9 2 3 3 5 2" xfId="6518" xr:uid="{00000000-0005-0000-0000-00008B190000}"/>
    <cellStyle name="Comma 9 2 3 3 5 2 2" xfId="6519" xr:uid="{00000000-0005-0000-0000-00008C190000}"/>
    <cellStyle name="Comma 9 2 3 3 5 3" xfId="6520" xr:uid="{00000000-0005-0000-0000-00008D190000}"/>
    <cellStyle name="Comma 9 2 3 3 5 4" xfId="6521" xr:uid="{00000000-0005-0000-0000-00008E190000}"/>
    <cellStyle name="Comma 9 2 3 3 6" xfId="6522" xr:uid="{00000000-0005-0000-0000-00008F190000}"/>
    <cellStyle name="Comma 9 2 3 3 6 2" xfId="6523" xr:uid="{00000000-0005-0000-0000-000090190000}"/>
    <cellStyle name="Comma 9 2 3 3 6 3" xfId="6524" xr:uid="{00000000-0005-0000-0000-000091190000}"/>
    <cellStyle name="Comma 9 2 3 3 7" xfId="6525" xr:uid="{00000000-0005-0000-0000-000092190000}"/>
    <cellStyle name="Comma 9 2 3 3 8" xfId="6526" xr:uid="{00000000-0005-0000-0000-000093190000}"/>
    <cellStyle name="Comma 9 2 3 3 9" xfId="6527" xr:uid="{00000000-0005-0000-0000-000094190000}"/>
    <cellStyle name="Comma 9 2 3 4" xfId="6528" xr:uid="{00000000-0005-0000-0000-000095190000}"/>
    <cellStyle name="Comma 9 2 3 4 2" xfId="6529" xr:uid="{00000000-0005-0000-0000-000096190000}"/>
    <cellStyle name="Comma 9 2 3 4 2 2" xfId="6530" xr:uid="{00000000-0005-0000-0000-000097190000}"/>
    <cellStyle name="Comma 9 2 3 4 2 2 2" xfId="6531" xr:uid="{00000000-0005-0000-0000-000098190000}"/>
    <cellStyle name="Comma 9 2 3 4 2 2 2 2" xfId="6532" xr:uid="{00000000-0005-0000-0000-000099190000}"/>
    <cellStyle name="Comma 9 2 3 4 2 2 3" xfId="6533" xr:uid="{00000000-0005-0000-0000-00009A190000}"/>
    <cellStyle name="Comma 9 2 3 4 2 2 4" xfId="6534" xr:uid="{00000000-0005-0000-0000-00009B190000}"/>
    <cellStyle name="Comma 9 2 3 4 2 3" xfId="6535" xr:uid="{00000000-0005-0000-0000-00009C190000}"/>
    <cellStyle name="Comma 9 2 3 4 2 3 2" xfId="6536" xr:uid="{00000000-0005-0000-0000-00009D190000}"/>
    <cellStyle name="Comma 9 2 3 4 2 3 2 2" xfId="6537" xr:uid="{00000000-0005-0000-0000-00009E190000}"/>
    <cellStyle name="Comma 9 2 3 4 2 3 3" xfId="6538" xr:uid="{00000000-0005-0000-0000-00009F190000}"/>
    <cellStyle name="Comma 9 2 3 4 2 3 4" xfId="6539" xr:uid="{00000000-0005-0000-0000-0000A0190000}"/>
    <cellStyle name="Comma 9 2 3 4 2 4" xfId="6540" xr:uid="{00000000-0005-0000-0000-0000A1190000}"/>
    <cellStyle name="Comma 9 2 3 4 2 4 2" xfId="6541" xr:uid="{00000000-0005-0000-0000-0000A2190000}"/>
    <cellStyle name="Comma 9 2 3 4 2 4 3" xfId="6542" xr:uid="{00000000-0005-0000-0000-0000A3190000}"/>
    <cellStyle name="Comma 9 2 3 4 2 5" xfId="6543" xr:uid="{00000000-0005-0000-0000-0000A4190000}"/>
    <cellStyle name="Comma 9 2 3 4 2 6" xfId="6544" xr:uid="{00000000-0005-0000-0000-0000A5190000}"/>
    <cellStyle name="Comma 9 2 3 4 2 7" xfId="6545" xr:uid="{00000000-0005-0000-0000-0000A6190000}"/>
    <cellStyle name="Comma 9 2 3 4 3" xfId="6546" xr:uid="{00000000-0005-0000-0000-0000A7190000}"/>
    <cellStyle name="Comma 9 2 3 4 3 2" xfId="6547" xr:uid="{00000000-0005-0000-0000-0000A8190000}"/>
    <cellStyle name="Comma 9 2 3 4 3 2 2" xfId="6548" xr:uid="{00000000-0005-0000-0000-0000A9190000}"/>
    <cellStyle name="Comma 9 2 3 4 3 3" xfId="6549" xr:uid="{00000000-0005-0000-0000-0000AA190000}"/>
    <cellStyle name="Comma 9 2 3 4 3 4" xfId="6550" xr:uid="{00000000-0005-0000-0000-0000AB190000}"/>
    <cellStyle name="Comma 9 2 3 4 4" xfId="6551" xr:uid="{00000000-0005-0000-0000-0000AC190000}"/>
    <cellStyle name="Comma 9 2 3 4 4 2" xfId="6552" xr:uid="{00000000-0005-0000-0000-0000AD190000}"/>
    <cellStyle name="Comma 9 2 3 4 4 2 2" xfId="6553" xr:uid="{00000000-0005-0000-0000-0000AE190000}"/>
    <cellStyle name="Comma 9 2 3 4 4 3" xfId="6554" xr:uid="{00000000-0005-0000-0000-0000AF190000}"/>
    <cellStyle name="Comma 9 2 3 4 4 4" xfId="6555" xr:uid="{00000000-0005-0000-0000-0000B0190000}"/>
    <cellStyle name="Comma 9 2 3 4 5" xfId="6556" xr:uid="{00000000-0005-0000-0000-0000B1190000}"/>
    <cellStyle name="Comma 9 2 3 4 5 2" xfId="6557" xr:uid="{00000000-0005-0000-0000-0000B2190000}"/>
    <cellStyle name="Comma 9 2 3 4 5 3" xfId="6558" xr:uid="{00000000-0005-0000-0000-0000B3190000}"/>
    <cellStyle name="Comma 9 2 3 4 6" xfId="6559" xr:uid="{00000000-0005-0000-0000-0000B4190000}"/>
    <cellStyle name="Comma 9 2 3 4 7" xfId="6560" xr:uid="{00000000-0005-0000-0000-0000B5190000}"/>
    <cellStyle name="Comma 9 2 3 4 8" xfId="6561" xr:uid="{00000000-0005-0000-0000-0000B6190000}"/>
    <cellStyle name="Comma 9 2 3 5" xfId="6562" xr:uid="{00000000-0005-0000-0000-0000B7190000}"/>
    <cellStyle name="Comma 9 2 3 5 2" xfId="6563" xr:uid="{00000000-0005-0000-0000-0000B8190000}"/>
    <cellStyle name="Comma 9 2 3 5 2 2" xfId="6564" xr:uid="{00000000-0005-0000-0000-0000B9190000}"/>
    <cellStyle name="Comma 9 2 3 5 2 2 2" xfId="6565" xr:uid="{00000000-0005-0000-0000-0000BA190000}"/>
    <cellStyle name="Comma 9 2 3 5 2 3" xfId="6566" xr:uid="{00000000-0005-0000-0000-0000BB190000}"/>
    <cellStyle name="Comma 9 2 3 5 2 4" xfId="6567" xr:uid="{00000000-0005-0000-0000-0000BC190000}"/>
    <cellStyle name="Comma 9 2 3 5 3" xfId="6568" xr:uid="{00000000-0005-0000-0000-0000BD190000}"/>
    <cellStyle name="Comma 9 2 3 5 3 2" xfId="6569" xr:uid="{00000000-0005-0000-0000-0000BE190000}"/>
    <cellStyle name="Comma 9 2 3 5 3 2 2" xfId="6570" xr:uid="{00000000-0005-0000-0000-0000BF190000}"/>
    <cellStyle name="Comma 9 2 3 5 3 3" xfId="6571" xr:uid="{00000000-0005-0000-0000-0000C0190000}"/>
    <cellStyle name="Comma 9 2 3 5 3 4" xfId="6572" xr:uid="{00000000-0005-0000-0000-0000C1190000}"/>
    <cellStyle name="Comma 9 2 3 5 4" xfId="6573" xr:uid="{00000000-0005-0000-0000-0000C2190000}"/>
    <cellStyle name="Comma 9 2 3 5 4 2" xfId="6574" xr:uid="{00000000-0005-0000-0000-0000C3190000}"/>
    <cellStyle name="Comma 9 2 3 5 4 3" xfId="6575" xr:uid="{00000000-0005-0000-0000-0000C4190000}"/>
    <cellStyle name="Comma 9 2 3 5 5" xfId="6576" xr:uid="{00000000-0005-0000-0000-0000C5190000}"/>
    <cellStyle name="Comma 9 2 3 5 6" xfId="6577" xr:uid="{00000000-0005-0000-0000-0000C6190000}"/>
    <cellStyle name="Comma 9 2 3 5 7" xfId="6578" xr:uid="{00000000-0005-0000-0000-0000C7190000}"/>
    <cellStyle name="Comma 9 2 3 6" xfId="6579" xr:uid="{00000000-0005-0000-0000-0000C8190000}"/>
    <cellStyle name="Comma 9 2 3 6 2" xfId="6580" xr:uid="{00000000-0005-0000-0000-0000C9190000}"/>
    <cellStyle name="Comma 9 2 3 6 2 2" xfId="6581" xr:uid="{00000000-0005-0000-0000-0000CA190000}"/>
    <cellStyle name="Comma 9 2 3 6 3" xfId="6582" xr:uid="{00000000-0005-0000-0000-0000CB190000}"/>
    <cellStyle name="Comma 9 2 3 6 4" xfId="6583" xr:uid="{00000000-0005-0000-0000-0000CC190000}"/>
    <cellStyle name="Comma 9 2 3 7" xfId="6584" xr:uid="{00000000-0005-0000-0000-0000CD190000}"/>
    <cellStyle name="Comma 9 2 3 7 2" xfId="6585" xr:uid="{00000000-0005-0000-0000-0000CE190000}"/>
    <cellStyle name="Comma 9 2 3 7 2 2" xfId="6586" xr:uid="{00000000-0005-0000-0000-0000CF190000}"/>
    <cellStyle name="Comma 9 2 3 7 3" xfId="6587" xr:uid="{00000000-0005-0000-0000-0000D0190000}"/>
    <cellStyle name="Comma 9 2 3 7 4" xfId="6588" xr:uid="{00000000-0005-0000-0000-0000D1190000}"/>
    <cellStyle name="Comma 9 2 3 8" xfId="6589" xr:uid="{00000000-0005-0000-0000-0000D2190000}"/>
    <cellStyle name="Comma 9 2 3 8 2" xfId="6590" xr:uid="{00000000-0005-0000-0000-0000D3190000}"/>
    <cellStyle name="Comma 9 2 3 8 3" xfId="6591" xr:uid="{00000000-0005-0000-0000-0000D4190000}"/>
    <cellStyle name="Comma 9 2 3 9" xfId="6592" xr:uid="{00000000-0005-0000-0000-0000D5190000}"/>
    <cellStyle name="Comma 9 2 4" xfId="6593" xr:uid="{00000000-0005-0000-0000-0000D6190000}"/>
    <cellStyle name="Comma 9 2 5" xfId="6594" xr:uid="{00000000-0005-0000-0000-0000D7190000}"/>
    <cellStyle name="Comma 9 2 5 2" xfId="6595" xr:uid="{00000000-0005-0000-0000-0000D8190000}"/>
    <cellStyle name="Comma 9 2 5 3" xfId="6596" xr:uid="{00000000-0005-0000-0000-0000D9190000}"/>
    <cellStyle name="Comma 9 2 5 4" xfId="6597" xr:uid="{00000000-0005-0000-0000-0000DA190000}"/>
    <cellStyle name="Comma 9 2 5 4 2" xfId="6598" xr:uid="{00000000-0005-0000-0000-0000DB190000}"/>
    <cellStyle name="Comma 9 2 5 4 3" xfId="6599" xr:uid="{00000000-0005-0000-0000-0000DC190000}"/>
    <cellStyle name="Comma 9 2 5 5" xfId="6600" xr:uid="{00000000-0005-0000-0000-0000DD190000}"/>
    <cellStyle name="Comma 9 2 6" xfId="6601" xr:uid="{00000000-0005-0000-0000-0000DE190000}"/>
    <cellStyle name="Comma 9 2 6 2" xfId="6602" xr:uid="{00000000-0005-0000-0000-0000DF190000}"/>
    <cellStyle name="Comma 9 2 6 3" xfId="6603" xr:uid="{00000000-0005-0000-0000-0000E0190000}"/>
    <cellStyle name="Comma 9 2 7" xfId="6604" xr:uid="{00000000-0005-0000-0000-0000E1190000}"/>
    <cellStyle name="Comma 9 3" xfId="6605" xr:uid="{00000000-0005-0000-0000-0000E2190000}"/>
    <cellStyle name="Comma 9 4" xfId="6606" xr:uid="{00000000-0005-0000-0000-0000E3190000}"/>
    <cellStyle name="Comma 9 4 2" xfId="6607" xr:uid="{00000000-0005-0000-0000-0000E4190000}"/>
    <cellStyle name="Comma 9 4 2 10" xfId="6608" xr:uid="{00000000-0005-0000-0000-0000E5190000}"/>
    <cellStyle name="Comma 9 4 2 11" xfId="6609" xr:uid="{00000000-0005-0000-0000-0000E6190000}"/>
    <cellStyle name="Comma 9 4 2 2" xfId="6610" xr:uid="{00000000-0005-0000-0000-0000E7190000}"/>
    <cellStyle name="Comma 9 4 2 3" xfId="6611" xr:uid="{00000000-0005-0000-0000-0000E8190000}"/>
    <cellStyle name="Comma 9 4 2 3 2" xfId="6612" xr:uid="{00000000-0005-0000-0000-0000E9190000}"/>
    <cellStyle name="Comma 9 4 2 3 2 2" xfId="6613" xr:uid="{00000000-0005-0000-0000-0000EA190000}"/>
    <cellStyle name="Comma 9 4 2 3 2 2 2" xfId="6614" xr:uid="{00000000-0005-0000-0000-0000EB190000}"/>
    <cellStyle name="Comma 9 4 2 3 2 2 2 2" xfId="6615" xr:uid="{00000000-0005-0000-0000-0000EC190000}"/>
    <cellStyle name="Comma 9 4 2 3 2 2 2 2 2" xfId="6616" xr:uid="{00000000-0005-0000-0000-0000ED190000}"/>
    <cellStyle name="Comma 9 4 2 3 2 2 2 3" xfId="6617" xr:uid="{00000000-0005-0000-0000-0000EE190000}"/>
    <cellStyle name="Comma 9 4 2 3 2 2 2 4" xfId="6618" xr:uid="{00000000-0005-0000-0000-0000EF190000}"/>
    <cellStyle name="Comma 9 4 2 3 2 2 3" xfId="6619" xr:uid="{00000000-0005-0000-0000-0000F0190000}"/>
    <cellStyle name="Comma 9 4 2 3 2 2 3 2" xfId="6620" xr:uid="{00000000-0005-0000-0000-0000F1190000}"/>
    <cellStyle name="Comma 9 4 2 3 2 2 3 2 2" xfId="6621" xr:uid="{00000000-0005-0000-0000-0000F2190000}"/>
    <cellStyle name="Comma 9 4 2 3 2 2 3 3" xfId="6622" xr:uid="{00000000-0005-0000-0000-0000F3190000}"/>
    <cellStyle name="Comma 9 4 2 3 2 2 3 4" xfId="6623" xr:uid="{00000000-0005-0000-0000-0000F4190000}"/>
    <cellStyle name="Comma 9 4 2 3 2 2 4" xfId="6624" xr:uid="{00000000-0005-0000-0000-0000F5190000}"/>
    <cellStyle name="Comma 9 4 2 3 2 2 4 2" xfId="6625" xr:uid="{00000000-0005-0000-0000-0000F6190000}"/>
    <cellStyle name="Comma 9 4 2 3 2 2 4 3" xfId="6626" xr:uid="{00000000-0005-0000-0000-0000F7190000}"/>
    <cellStyle name="Comma 9 4 2 3 2 2 5" xfId="6627" xr:uid="{00000000-0005-0000-0000-0000F8190000}"/>
    <cellStyle name="Comma 9 4 2 3 2 2 6" xfId="6628" xr:uid="{00000000-0005-0000-0000-0000F9190000}"/>
    <cellStyle name="Comma 9 4 2 3 2 2 7" xfId="6629" xr:uid="{00000000-0005-0000-0000-0000FA190000}"/>
    <cellStyle name="Comma 9 4 2 3 2 3" xfId="6630" xr:uid="{00000000-0005-0000-0000-0000FB190000}"/>
    <cellStyle name="Comma 9 4 2 3 2 3 2" xfId="6631" xr:uid="{00000000-0005-0000-0000-0000FC190000}"/>
    <cellStyle name="Comma 9 4 2 3 2 3 2 2" xfId="6632" xr:uid="{00000000-0005-0000-0000-0000FD190000}"/>
    <cellStyle name="Comma 9 4 2 3 2 3 3" xfId="6633" xr:uid="{00000000-0005-0000-0000-0000FE190000}"/>
    <cellStyle name="Comma 9 4 2 3 2 3 4" xfId="6634" xr:uid="{00000000-0005-0000-0000-0000FF190000}"/>
    <cellStyle name="Comma 9 4 2 3 2 4" xfId="6635" xr:uid="{00000000-0005-0000-0000-0000001A0000}"/>
    <cellStyle name="Comma 9 4 2 3 2 4 2" xfId="6636" xr:uid="{00000000-0005-0000-0000-0000011A0000}"/>
    <cellStyle name="Comma 9 4 2 3 2 4 2 2" xfId="6637" xr:uid="{00000000-0005-0000-0000-0000021A0000}"/>
    <cellStyle name="Comma 9 4 2 3 2 4 3" xfId="6638" xr:uid="{00000000-0005-0000-0000-0000031A0000}"/>
    <cellStyle name="Comma 9 4 2 3 2 4 4" xfId="6639" xr:uid="{00000000-0005-0000-0000-0000041A0000}"/>
    <cellStyle name="Comma 9 4 2 3 2 5" xfId="6640" xr:uid="{00000000-0005-0000-0000-0000051A0000}"/>
    <cellStyle name="Comma 9 4 2 3 2 5 2" xfId="6641" xr:uid="{00000000-0005-0000-0000-0000061A0000}"/>
    <cellStyle name="Comma 9 4 2 3 2 5 3" xfId="6642" xr:uid="{00000000-0005-0000-0000-0000071A0000}"/>
    <cellStyle name="Comma 9 4 2 3 2 6" xfId="6643" xr:uid="{00000000-0005-0000-0000-0000081A0000}"/>
    <cellStyle name="Comma 9 4 2 3 2 7" xfId="6644" xr:uid="{00000000-0005-0000-0000-0000091A0000}"/>
    <cellStyle name="Comma 9 4 2 3 2 8" xfId="6645" xr:uid="{00000000-0005-0000-0000-00000A1A0000}"/>
    <cellStyle name="Comma 9 4 2 3 3" xfId="6646" xr:uid="{00000000-0005-0000-0000-00000B1A0000}"/>
    <cellStyle name="Comma 9 4 2 3 3 2" xfId="6647" xr:uid="{00000000-0005-0000-0000-00000C1A0000}"/>
    <cellStyle name="Comma 9 4 2 3 3 2 2" xfId="6648" xr:uid="{00000000-0005-0000-0000-00000D1A0000}"/>
    <cellStyle name="Comma 9 4 2 3 3 2 2 2" xfId="6649" xr:uid="{00000000-0005-0000-0000-00000E1A0000}"/>
    <cellStyle name="Comma 9 4 2 3 3 2 3" xfId="6650" xr:uid="{00000000-0005-0000-0000-00000F1A0000}"/>
    <cellStyle name="Comma 9 4 2 3 3 2 4" xfId="6651" xr:uid="{00000000-0005-0000-0000-0000101A0000}"/>
    <cellStyle name="Comma 9 4 2 3 3 3" xfId="6652" xr:uid="{00000000-0005-0000-0000-0000111A0000}"/>
    <cellStyle name="Comma 9 4 2 3 3 3 2" xfId="6653" xr:uid="{00000000-0005-0000-0000-0000121A0000}"/>
    <cellStyle name="Comma 9 4 2 3 3 3 2 2" xfId="6654" xr:uid="{00000000-0005-0000-0000-0000131A0000}"/>
    <cellStyle name="Comma 9 4 2 3 3 3 3" xfId="6655" xr:uid="{00000000-0005-0000-0000-0000141A0000}"/>
    <cellStyle name="Comma 9 4 2 3 3 3 4" xfId="6656" xr:uid="{00000000-0005-0000-0000-0000151A0000}"/>
    <cellStyle name="Comma 9 4 2 3 3 4" xfId="6657" xr:uid="{00000000-0005-0000-0000-0000161A0000}"/>
    <cellStyle name="Comma 9 4 2 3 3 4 2" xfId="6658" xr:uid="{00000000-0005-0000-0000-0000171A0000}"/>
    <cellStyle name="Comma 9 4 2 3 3 4 3" xfId="6659" xr:uid="{00000000-0005-0000-0000-0000181A0000}"/>
    <cellStyle name="Comma 9 4 2 3 3 5" xfId="6660" xr:uid="{00000000-0005-0000-0000-0000191A0000}"/>
    <cellStyle name="Comma 9 4 2 3 3 6" xfId="6661" xr:uid="{00000000-0005-0000-0000-00001A1A0000}"/>
    <cellStyle name="Comma 9 4 2 3 3 7" xfId="6662" xr:uid="{00000000-0005-0000-0000-00001B1A0000}"/>
    <cellStyle name="Comma 9 4 2 3 4" xfId="6663" xr:uid="{00000000-0005-0000-0000-00001C1A0000}"/>
    <cellStyle name="Comma 9 4 2 3 4 2" xfId="6664" xr:uid="{00000000-0005-0000-0000-00001D1A0000}"/>
    <cellStyle name="Comma 9 4 2 3 4 2 2" xfId="6665" xr:uid="{00000000-0005-0000-0000-00001E1A0000}"/>
    <cellStyle name="Comma 9 4 2 3 4 3" xfId="6666" xr:uid="{00000000-0005-0000-0000-00001F1A0000}"/>
    <cellStyle name="Comma 9 4 2 3 4 4" xfId="6667" xr:uid="{00000000-0005-0000-0000-0000201A0000}"/>
    <cellStyle name="Comma 9 4 2 3 5" xfId="6668" xr:uid="{00000000-0005-0000-0000-0000211A0000}"/>
    <cellStyle name="Comma 9 4 2 3 5 2" xfId="6669" xr:uid="{00000000-0005-0000-0000-0000221A0000}"/>
    <cellStyle name="Comma 9 4 2 3 5 2 2" xfId="6670" xr:uid="{00000000-0005-0000-0000-0000231A0000}"/>
    <cellStyle name="Comma 9 4 2 3 5 3" xfId="6671" xr:uid="{00000000-0005-0000-0000-0000241A0000}"/>
    <cellStyle name="Comma 9 4 2 3 5 4" xfId="6672" xr:uid="{00000000-0005-0000-0000-0000251A0000}"/>
    <cellStyle name="Comma 9 4 2 3 6" xfId="6673" xr:uid="{00000000-0005-0000-0000-0000261A0000}"/>
    <cellStyle name="Comma 9 4 2 3 6 2" xfId="6674" xr:uid="{00000000-0005-0000-0000-0000271A0000}"/>
    <cellStyle name="Comma 9 4 2 3 6 3" xfId="6675" xr:uid="{00000000-0005-0000-0000-0000281A0000}"/>
    <cellStyle name="Comma 9 4 2 3 7" xfId="6676" xr:uid="{00000000-0005-0000-0000-0000291A0000}"/>
    <cellStyle name="Comma 9 4 2 3 8" xfId="6677" xr:uid="{00000000-0005-0000-0000-00002A1A0000}"/>
    <cellStyle name="Comma 9 4 2 3 9" xfId="6678" xr:uid="{00000000-0005-0000-0000-00002B1A0000}"/>
    <cellStyle name="Comma 9 4 2 4" xfId="6679" xr:uid="{00000000-0005-0000-0000-00002C1A0000}"/>
    <cellStyle name="Comma 9 4 2 4 2" xfId="6680" xr:uid="{00000000-0005-0000-0000-00002D1A0000}"/>
    <cellStyle name="Comma 9 4 2 4 2 2" xfId="6681" xr:uid="{00000000-0005-0000-0000-00002E1A0000}"/>
    <cellStyle name="Comma 9 4 2 4 2 2 2" xfId="6682" xr:uid="{00000000-0005-0000-0000-00002F1A0000}"/>
    <cellStyle name="Comma 9 4 2 4 2 2 2 2" xfId="6683" xr:uid="{00000000-0005-0000-0000-0000301A0000}"/>
    <cellStyle name="Comma 9 4 2 4 2 2 3" xfId="6684" xr:uid="{00000000-0005-0000-0000-0000311A0000}"/>
    <cellStyle name="Comma 9 4 2 4 2 2 4" xfId="6685" xr:uid="{00000000-0005-0000-0000-0000321A0000}"/>
    <cellStyle name="Comma 9 4 2 4 2 3" xfId="6686" xr:uid="{00000000-0005-0000-0000-0000331A0000}"/>
    <cellStyle name="Comma 9 4 2 4 2 3 2" xfId="6687" xr:uid="{00000000-0005-0000-0000-0000341A0000}"/>
    <cellStyle name="Comma 9 4 2 4 2 3 2 2" xfId="6688" xr:uid="{00000000-0005-0000-0000-0000351A0000}"/>
    <cellStyle name="Comma 9 4 2 4 2 3 3" xfId="6689" xr:uid="{00000000-0005-0000-0000-0000361A0000}"/>
    <cellStyle name="Comma 9 4 2 4 2 3 4" xfId="6690" xr:uid="{00000000-0005-0000-0000-0000371A0000}"/>
    <cellStyle name="Comma 9 4 2 4 2 4" xfId="6691" xr:uid="{00000000-0005-0000-0000-0000381A0000}"/>
    <cellStyle name="Comma 9 4 2 4 2 4 2" xfId="6692" xr:uid="{00000000-0005-0000-0000-0000391A0000}"/>
    <cellStyle name="Comma 9 4 2 4 2 4 3" xfId="6693" xr:uid="{00000000-0005-0000-0000-00003A1A0000}"/>
    <cellStyle name="Comma 9 4 2 4 2 5" xfId="6694" xr:uid="{00000000-0005-0000-0000-00003B1A0000}"/>
    <cellStyle name="Comma 9 4 2 4 2 6" xfId="6695" xr:uid="{00000000-0005-0000-0000-00003C1A0000}"/>
    <cellStyle name="Comma 9 4 2 4 2 7" xfId="6696" xr:uid="{00000000-0005-0000-0000-00003D1A0000}"/>
    <cellStyle name="Comma 9 4 2 4 3" xfId="6697" xr:uid="{00000000-0005-0000-0000-00003E1A0000}"/>
    <cellStyle name="Comma 9 4 2 4 3 2" xfId="6698" xr:uid="{00000000-0005-0000-0000-00003F1A0000}"/>
    <cellStyle name="Comma 9 4 2 4 3 2 2" xfId="6699" xr:uid="{00000000-0005-0000-0000-0000401A0000}"/>
    <cellStyle name="Comma 9 4 2 4 3 3" xfId="6700" xr:uid="{00000000-0005-0000-0000-0000411A0000}"/>
    <cellStyle name="Comma 9 4 2 4 3 4" xfId="6701" xr:uid="{00000000-0005-0000-0000-0000421A0000}"/>
    <cellStyle name="Comma 9 4 2 4 4" xfId="6702" xr:uid="{00000000-0005-0000-0000-0000431A0000}"/>
    <cellStyle name="Comma 9 4 2 4 4 2" xfId="6703" xr:uid="{00000000-0005-0000-0000-0000441A0000}"/>
    <cellStyle name="Comma 9 4 2 4 4 2 2" xfId="6704" xr:uid="{00000000-0005-0000-0000-0000451A0000}"/>
    <cellStyle name="Comma 9 4 2 4 4 3" xfId="6705" xr:uid="{00000000-0005-0000-0000-0000461A0000}"/>
    <cellStyle name="Comma 9 4 2 4 4 4" xfId="6706" xr:uid="{00000000-0005-0000-0000-0000471A0000}"/>
    <cellStyle name="Comma 9 4 2 4 5" xfId="6707" xr:uid="{00000000-0005-0000-0000-0000481A0000}"/>
    <cellStyle name="Comma 9 4 2 4 5 2" xfId="6708" xr:uid="{00000000-0005-0000-0000-0000491A0000}"/>
    <cellStyle name="Comma 9 4 2 4 5 3" xfId="6709" xr:uid="{00000000-0005-0000-0000-00004A1A0000}"/>
    <cellStyle name="Comma 9 4 2 4 6" xfId="6710" xr:uid="{00000000-0005-0000-0000-00004B1A0000}"/>
    <cellStyle name="Comma 9 4 2 4 7" xfId="6711" xr:uid="{00000000-0005-0000-0000-00004C1A0000}"/>
    <cellStyle name="Comma 9 4 2 4 8" xfId="6712" xr:uid="{00000000-0005-0000-0000-00004D1A0000}"/>
    <cellStyle name="Comma 9 4 2 5" xfId="6713" xr:uid="{00000000-0005-0000-0000-00004E1A0000}"/>
    <cellStyle name="Comma 9 4 2 5 2" xfId="6714" xr:uid="{00000000-0005-0000-0000-00004F1A0000}"/>
    <cellStyle name="Comma 9 4 2 5 2 2" xfId="6715" xr:uid="{00000000-0005-0000-0000-0000501A0000}"/>
    <cellStyle name="Comma 9 4 2 5 2 2 2" xfId="6716" xr:uid="{00000000-0005-0000-0000-0000511A0000}"/>
    <cellStyle name="Comma 9 4 2 5 2 3" xfId="6717" xr:uid="{00000000-0005-0000-0000-0000521A0000}"/>
    <cellStyle name="Comma 9 4 2 5 2 4" xfId="6718" xr:uid="{00000000-0005-0000-0000-0000531A0000}"/>
    <cellStyle name="Comma 9 4 2 5 3" xfId="6719" xr:uid="{00000000-0005-0000-0000-0000541A0000}"/>
    <cellStyle name="Comma 9 4 2 5 3 2" xfId="6720" xr:uid="{00000000-0005-0000-0000-0000551A0000}"/>
    <cellStyle name="Comma 9 4 2 5 3 2 2" xfId="6721" xr:uid="{00000000-0005-0000-0000-0000561A0000}"/>
    <cellStyle name="Comma 9 4 2 5 3 3" xfId="6722" xr:uid="{00000000-0005-0000-0000-0000571A0000}"/>
    <cellStyle name="Comma 9 4 2 5 3 4" xfId="6723" xr:uid="{00000000-0005-0000-0000-0000581A0000}"/>
    <cellStyle name="Comma 9 4 2 5 4" xfId="6724" xr:uid="{00000000-0005-0000-0000-0000591A0000}"/>
    <cellStyle name="Comma 9 4 2 5 4 2" xfId="6725" xr:uid="{00000000-0005-0000-0000-00005A1A0000}"/>
    <cellStyle name="Comma 9 4 2 5 4 3" xfId="6726" xr:uid="{00000000-0005-0000-0000-00005B1A0000}"/>
    <cellStyle name="Comma 9 4 2 5 5" xfId="6727" xr:uid="{00000000-0005-0000-0000-00005C1A0000}"/>
    <cellStyle name="Comma 9 4 2 5 6" xfId="6728" xr:uid="{00000000-0005-0000-0000-00005D1A0000}"/>
    <cellStyle name="Comma 9 4 2 5 7" xfId="6729" xr:uid="{00000000-0005-0000-0000-00005E1A0000}"/>
    <cellStyle name="Comma 9 4 2 6" xfId="6730" xr:uid="{00000000-0005-0000-0000-00005F1A0000}"/>
    <cellStyle name="Comma 9 4 2 6 2" xfId="6731" xr:uid="{00000000-0005-0000-0000-0000601A0000}"/>
    <cellStyle name="Comma 9 4 2 6 2 2" xfId="6732" xr:uid="{00000000-0005-0000-0000-0000611A0000}"/>
    <cellStyle name="Comma 9 4 2 6 3" xfId="6733" xr:uid="{00000000-0005-0000-0000-0000621A0000}"/>
    <cellStyle name="Comma 9 4 2 6 4" xfId="6734" xr:uid="{00000000-0005-0000-0000-0000631A0000}"/>
    <cellStyle name="Comma 9 4 2 7" xfId="6735" xr:uid="{00000000-0005-0000-0000-0000641A0000}"/>
    <cellStyle name="Comma 9 4 2 7 2" xfId="6736" xr:uid="{00000000-0005-0000-0000-0000651A0000}"/>
    <cellStyle name="Comma 9 4 2 7 2 2" xfId="6737" xr:uid="{00000000-0005-0000-0000-0000661A0000}"/>
    <cellStyle name="Comma 9 4 2 7 3" xfId="6738" xr:uid="{00000000-0005-0000-0000-0000671A0000}"/>
    <cellStyle name="Comma 9 4 2 7 4" xfId="6739" xr:uid="{00000000-0005-0000-0000-0000681A0000}"/>
    <cellStyle name="Comma 9 4 2 8" xfId="6740" xr:uid="{00000000-0005-0000-0000-0000691A0000}"/>
    <cellStyle name="Comma 9 4 2 8 2" xfId="6741" xr:uid="{00000000-0005-0000-0000-00006A1A0000}"/>
    <cellStyle name="Comma 9 4 2 8 3" xfId="6742" xr:uid="{00000000-0005-0000-0000-00006B1A0000}"/>
    <cellStyle name="Comma 9 4 2 9" xfId="6743" xr:uid="{00000000-0005-0000-0000-00006C1A0000}"/>
    <cellStyle name="Comma 9 4 3" xfId="6744" xr:uid="{00000000-0005-0000-0000-00006D1A0000}"/>
    <cellStyle name="Comma 9 4 4" xfId="6745" xr:uid="{00000000-0005-0000-0000-00006E1A0000}"/>
    <cellStyle name="Comma 9 4 4 2" xfId="6746" xr:uid="{00000000-0005-0000-0000-00006F1A0000}"/>
    <cellStyle name="Comma 9 4 4 3" xfId="6747" xr:uid="{00000000-0005-0000-0000-0000701A0000}"/>
    <cellStyle name="Comma 9 4 4 4" xfId="6748" xr:uid="{00000000-0005-0000-0000-0000711A0000}"/>
    <cellStyle name="Comma 9 4 4 4 2" xfId="6749" xr:uid="{00000000-0005-0000-0000-0000721A0000}"/>
    <cellStyle name="Comma 9 4 4 4 3" xfId="6750" xr:uid="{00000000-0005-0000-0000-0000731A0000}"/>
    <cellStyle name="Comma 9 4 4 5" xfId="6751" xr:uid="{00000000-0005-0000-0000-0000741A0000}"/>
    <cellStyle name="Comma 9 4 5" xfId="6752" xr:uid="{00000000-0005-0000-0000-0000751A0000}"/>
    <cellStyle name="Comma 9 4 5 2" xfId="6753" xr:uid="{00000000-0005-0000-0000-0000761A0000}"/>
    <cellStyle name="Comma 9 4 5 3" xfId="6754" xr:uid="{00000000-0005-0000-0000-0000771A0000}"/>
    <cellStyle name="Comma 9 4 6" xfId="6755" xr:uid="{00000000-0005-0000-0000-0000781A0000}"/>
    <cellStyle name="Comma 9 5" xfId="6756" xr:uid="{00000000-0005-0000-0000-0000791A0000}"/>
    <cellStyle name="Comma 90" xfId="6757" xr:uid="{00000000-0005-0000-0000-00007A1A0000}"/>
    <cellStyle name="Comma 91" xfId="6758" xr:uid="{00000000-0005-0000-0000-00007B1A0000}"/>
    <cellStyle name="Comma 92" xfId="6759" xr:uid="{00000000-0005-0000-0000-00007C1A0000}"/>
    <cellStyle name="Comma 93" xfId="6760" xr:uid="{00000000-0005-0000-0000-00007D1A0000}"/>
    <cellStyle name="Comma 94" xfId="10" xr:uid="{00000000-0005-0000-0000-00007E1A0000}"/>
    <cellStyle name="Comma 95" xfId="6761" xr:uid="{00000000-0005-0000-0000-00007F1A0000}"/>
    <cellStyle name="Comma 96" xfId="6762" xr:uid="{00000000-0005-0000-0000-0000801A0000}"/>
    <cellStyle name="Comma 97" xfId="6763" xr:uid="{00000000-0005-0000-0000-0000811A0000}"/>
    <cellStyle name="Comma 98" xfId="6764" xr:uid="{00000000-0005-0000-0000-0000821A0000}"/>
    <cellStyle name="Comma 99" xfId="6765" xr:uid="{00000000-0005-0000-0000-0000831A0000}"/>
    <cellStyle name="Comma0" xfId="6766" xr:uid="{00000000-0005-0000-0000-0000841A0000}"/>
    <cellStyle name="Command" xfId="6767" xr:uid="{00000000-0005-0000-0000-0000851A0000}"/>
    <cellStyle name="Command 2" xfId="6768" xr:uid="{00000000-0005-0000-0000-0000861A0000}"/>
    <cellStyle name="Command 2 2" xfId="6769" xr:uid="{00000000-0005-0000-0000-0000871A0000}"/>
    <cellStyle name="Command 2 3" xfId="6770" xr:uid="{00000000-0005-0000-0000-0000881A0000}"/>
    <cellStyle name="company" xfId="6771" xr:uid="{00000000-0005-0000-0000-0000891A0000}"/>
    <cellStyle name="company 2" xfId="6772" xr:uid="{00000000-0005-0000-0000-00008A1A0000}"/>
    <cellStyle name="company 2 2" xfId="6773" xr:uid="{00000000-0005-0000-0000-00008B1A0000}"/>
    <cellStyle name="company 2 2 2" xfId="6774" xr:uid="{00000000-0005-0000-0000-00008C1A0000}"/>
    <cellStyle name="company 2 2 3" xfId="6775" xr:uid="{00000000-0005-0000-0000-00008D1A0000}"/>
    <cellStyle name="company 2 2 4" xfId="6776" xr:uid="{00000000-0005-0000-0000-00008E1A0000}"/>
    <cellStyle name="company 2 3" xfId="6777" xr:uid="{00000000-0005-0000-0000-00008F1A0000}"/>
    <cellStyle name="company 2 3 2" xfId="6778" xr:uid="{00000000-0005-0000-0000-0000901A0000}"/>
    <cellStyle name="company 2 3 3" xfId="6779" xr:uid="{00000000-0005-0000-0000-0000911A0000}"/>
    <cellStyle name="company 2 3 4" xfId="6780" xr:uid="{00000000-0005-0000-0000-0000921A0000}"/>
    <cellStyle name="company 2 4" xfId="6781" xr:uid="{00000000-0005-0000-0000-0000931A0000}"/>
    <cellStyle name="company 2 5" xfId="6782" xr:uid="{00000000-0005-0000-0000-0000941A0000}"/>
    <cellStyle name="company 2 6" xfId="6783" xr:uid="{00000000-0005-0000-0000-0000951A0000}"/>
    <cellStyle name="company 3" xfId="6784" xr:uid="{00000000-0005-0000-0000-0000961A0000}"/>
    <cellStyle name="company 4" xfId="6785" xr:uid="{00000000-0005-0000-0000-0000971A0000}"/>
    <cellStyle name="company 5" xfId="6786" xr:uid="{00000000-0005-0000-0000-0000981A0000}"/>
    <cellStyle name="Currency" xfId="1" builtinId="4"/>
    <cellStyle name="Currency (Rounded)" xfId="6787" xr:uid="{00000000-0005-0000-0000-00009A1A0000}"/>
    <cellStyle name="Currency (Rounded) 2" xfId="6788" xr:uid="{00000000-0005-0000-0000-00009B1A0000}"/>
    <cellStyle name="Currency [0] 2" xfId="6789" xr:uid="{00000000-0005-0000-0000-00009C1A0000}"/>
    <cellStyle name="Currency [0] 2 2" xfId="6790" xr:uid="{00000000-0005-0000-0000-00009D1A0000}"/>
    <cellStyle name="Currency [0] 2 3" xfId="6791" xr:uid="{00000000-0005-0000-0000-00009E1A0000}"/>
    <cellStyle name="Currency [0] 2 3 2" xfId="6792" xr:uid="{00000000-0005-0000-0000-00009F1A0000}"/>
    <cellStyle name="Currency [0] 3" xfId="6793" xr:uid="{00000000-0005-0000-0000-0000A01A0000}"/>
    <cellStyle name="Currency [0] 3 2" xfId="6794" xr:uid="{00000000-0005-0000-0000-0000A11A0000}"/>
    <cellStyle name="Currency [0] 3 2 2" xfId="6795" xr:uid="{00000000-0005-0000-0000-0000A21A0000}"/>
    <cellStyle name="Currency [0] 3 2 2 10" xfId="6796" xr:uid="{00000000-0005-0000-0000-0000A31A0000}"/>
    <cellStyle name="Currency [0] 3 2 2 11" xfId="6797" xr:uid="{00000000-0005-0000-0000-0000A41A0000}"/>
    <cellStyle name="Currency [0] 3 2 2 2" xfId="6798" xr:uid="{00000000-0005-0000-0000-0000A51A0000}"/>
    <cellStyle name="Currency [0] 3 2 2 3" xfId="6799" xr:uid="{00000000-0005-0000-0000-0000A61A0000}"/>
    <cellStyle name="Currency [0] 3 2 2 3 2" xfId="6800" xr:uid="{00000000-0005-0000-0000-0000A71A0000}"/>
    <cellStyle name="Currency [0] 3 2 2 3 2 2" xfId="6801" xr:uid="{00000000-0005-0000-0000-0000A81A0000}"/>
    <cellStyle name="Currency [0] 3 2 2 3 2 2 2" xfId="6802" xr:uid="{00000000-0005-0000-0000-0000A91A0000}"/>
    <cellStyle name="Currency [0] 3 2 2 3 2 2 2 2" xfId="6803" xr:uid="{00000000-0005-0000-0000-0000AA1A0000}"/>
    <cellStyle name="Currency [0] 3 2 2 3 2 2 2 2 2" xfId="6804" xr:uid="{00000000-0005-0000-0000-0000AB1A0000}"/>
    <cellStyle name="Currency [0] 3 2 2 3 2 2 2 3" xfId="6805" xr:uid="{00000000-0005-0000-0000-0000AC1A0000}"/>
    <cellStyle name="Currency [0] 3 2 2 3 2 2 2 4" xfId="6806" xr:uid="{00000000-0005-0000-0000-0000AD1A0000}"/>
    <cellStyle name="Currency [0] 3 2 2 3 2 2 3" xfId="6807" xr:uid="{00000000-0005-0000-0000-0000AE1A0000}"/>
    <cellStyle name="Currency [0] 3 2 2 3 2 2 3 2" xfId="6808" xr:uid="{00000000-0005-0000-0000-0000AF1A0000}"/>
    <cellStyle name="Currency [0] 3 2 2 3 2 2 3 2 2" xfId="6809" xr:uid="{00000000-0005-0000-0000-0000B01A0000}"/>
    <cellStyle name="Currency [0] 3 2 2 3 2 2 3 3" xfId="6810" xr:uid="{00000000-0005-0000-0000-0000B11A0000}"/>
    <cellStyle name="Currency [0] 3 2 2 3 2 2 3 4" xfId="6811" xr:uid="{00000000-0005-0000-0000-0000B21A0000}"/>
    <cellStyle name="Currency [0] 3 2 2 3 2 2 4" xfId="6812" xr:uid="{00000000-0005-0000-0000-0000B31A0000}"/>
    <cellStyle name="Currency [0] 3 2 2 3 2 2 4 2" xfId="6813" xr:uid="{00000000-0005-0000-0000-0000B41A0000}"/>
    <cellStyle name="Currency [0] 3 2 2 3 2 2 4 3" xfId="6814" xr:uid="{00000000-0005-0000-0000-0000B51A0000}"/>
    <cellStyle name="Currency [0] 3 2 2 3 2 2 5" xfId="6815" xr:uid="{00000000-0005-0000-0000-0000B61A0000}"/>
    <cellStyle name="Currency [0] 3 2 2 3 2 2 6" xfId="6816" xr:uid="{00000000-0005-0000-0000-0000B71A0000}"/>
    <cellStyle name="Currency [0] 3 2 2 3 2 2 7" xfId="6817" xr:uid="{00000000-0005-0000-0000-0000B81A0000}"/>
    <cellStyle name="Currency [0] 3 2 2 3 2 3" xfId="6818" xr:uid="{00000000-0005-0000-0000-0000B91A0000}"/>
    <cellStyle name="Currency [0] 3 2 2 3 2 3 2" xfId="6819" xr:uid="{00000000-0005-0000-0000-0000BA1A0000}"/>
    <cellStyle name="Currency [0] 3 2 2 3 2 3 2 2" xfId="6820" xr:uid="{00000000-0005-0000-0000-0000BB1A0000}"/>
    <cellStyle name="Currency [0] 3 2 2 3 2 3 3" xfId="6821" xr:uid="{00000000-0005-0000-0000-0000BC1A0000}"/>
    <cellStyle name="Currency [0] 3 2 2 3 2 3 4" xfId="6822" xr:uid="{00000000-0005-0000-0000-0000BD1A0000}"/>
    <cellStyle name="Currency [0] 3 2 2 3 2 4" xfId="6823" xr:uid="{00000000-0005-0000-0000-0000BE1A0000}"/>
    <cellStyle name="Currency [0] 3 2 2 3 2 4 2" xfId="6824" xr:uid="{00000000-0005-0000-0000-0000BF1A0000}"/>
    <cellStyle name="Currency [0] 3 2 2 3 2 4 2 2" xfId="6825" xr:uid="{00000000-0005-0000-0000-0000C01A0000}"/>
    <cellStyle name="Currency [0] 3 2 2 3 2 4 3" xfId="6826" xr:uid="{00000000-0005-0000-0000-0000C11A0000}"/>
    <cellStyle name="Currency [0] 3 2 2 3 2 4 4" xfId="6827" xr:uid="{00000000-0005-0000-0000-0000C21A0000}"/>
    <cellStyle name="Currency [0] 3 2 2 3 2 5" xfId="6828" xr:uid="{00000000-0005-0000-0000-0000C31A0000}"/>
    <cellStyle name="Currency [0] 3 2 2 3 2 5 2" xfId="6829" xr:uid="{00000000-0005-0000-0000-0000C41A0000}"/>
    <cellStyle name="Currency [0] 3 2 2 3 2 5 3" xfId="6830" xr:uid="{00000000-0005-0000-0000-0000C51A0000}"/>
    <cellStyle name="Currency [0] 3 2 2 3 2 6" xfId="6831" xr:uid="{00000000-0005-0000-0000-0000C61A0000}"/>
    <cellStyle name="Currency [0] 3 2 2 3 2 7" xfId="6832" xr:uid="{00000000-0005-0000-0000-0000C71A0000}"/>
    <cellStyle name="Currency [0] 3 2 2 3 2 8" xfId="6833" xr:uid="{00000000-0005-0000-0000-0000C81A0000}"/>
    <cellStyle name="Currency [0] 3 2 2 3 3" xfId="6834" xr:uid="{00000000-0005-0000-0000-0000C91A0000}"/>
    <cellStyle name="Currency [0] 3 2 2 3 3 2" xfId="6835" xr:uid="{00000000-0005-0000-0000-0000CA1A0000}"/>
    <cellStyle name="Currency [0] 3 2 2 3 3 2 2" xfId="6836" xr:uid="{00000000-0005-0000-0000-0000CB1A0000}"/>
    <cellStyle name="Currency [0] 3 2 2 3 3 2 2 2" xfId="6837" xr:uid="{00000000-0005-0000-0000-0000CC1A0000}"/>
    <cellStyle name="Currency [0] 3 2 2 3 3 2 3" xfId="6838" xr:uid="{00000000-0005-0000-0000-0000CD1A0000}"/>
    <cellStyle name="Currency [0] 3 2 2 3 3 2 4" xfId="6839" xr:uid="{00000000-0005-0000-0000-0000CE1A0000}"/>
    <cellStyle name="Currency [0] 3 2 2 3 3 3" xfId="6840" xr:uid="{00000000-0005-0000-0000-0000CF1A0000}"/>
    <cellStyle name="Currency [0] 3 2 2 3 3 3 2" xfId="6841" xr:uid="{00000000-0005-0000-0000-0000D01A0000}"/>
    <cellStyle name="Currency [0] 3 2 2 3 3 3 2 2" xfId="6842" xr:uid="{00000000-0005-0000-0000-0000D11A0000}"/>
    <cellStyle name="Currency [0] 3 2 2 3 3 3 3" xfId="6843" xr:uid="{00000000-0005-0000-0000-0000D21A0000}"/>
    <cellStyle name="Currency [0] 3 2 2 3 3 3 4" xfId="6844" xr:uid="{00000000-0005-0000-0000-0000D31A0000}"/>
    <cellStyle name="Currency [0] 3 2 2 3 3 4" xfId="6845" xr:uid="{00000000-0005-0000-0000-0000D41A0000}"/>
    <cellStyle name="Currency [0] 3 2 2 3 3 4 2" xfId="6846" xr:uid="{00000000-0005-0000-0000-0000D51A0000}"/>
    <cellStyle name="Currency [0] 3 2 2 3 3 4 3" xfId="6847" xr:uid="{00000000-0005-0000-0000-0000D61A0000}"/>
    <cellStyle name="Currency [0] 3 2 2 3 3 5" xfId="6848" xr:uid="{00000000-0005-0000-0000-0000D71A0000}"/>
    <cellStyle name="Currency [0] 3 2 2 3 3 6" xfId="6849" xr:uid="{00000000-0005-0000-0000-0000D81A0000}"/>
    <cellStyle name="Currency [0] 3 2 2 3 3 7" xfId="6850" xr:uid="{00000000-0005-0000-0000-0000D91A0000}"/>
    <cellStyle name="Currency [0] 3 2 2 3 4" xfId="6851" xr:uid="{00000000-0005-0000-0000-0000DA1A0000}"/>
    <cellStyle name="Currency [0] 3 2 2 3 4 2" xfId="6852" xr:uid="{00000000-0005-0000-0000-0000DB1A0000}"/>
    <cellStyle name="Currency [0] 3 2 2 3 4 2 2" xfId="6853" xr:uid="{00000000-0005-0000-0000-0000DC1A0000}"/>
    <cellStyle name="Currency [0] 3 2 2 3 4 3" xfId="6854" xr:uid="{00000000-0005-0000-0000-0000DD1A0000}"/>
    <cellStyle name="Currency [0] 3 2 2 3 4 4" xfId="6855" xr:uid="{00000000-0005-0000-0000-0000DE1A0000}"/>
    <cellStyle name="Currency [0] 3 2 2 3 5" xfId="6856" xr:uid="{00000000-0005-0000-0000-0000DF1A0000}"/>
    <cellStyle name="Currency [0] 3 2 2 3 5 2" xfId="6857" xr:uid="{00000000-0005-0000-0000-0000E01A0000}"/>
    <cellStyle name="Currency [0] 3 2 2 3 5 2 2" xfId="6858" xr:uid="{00000000-0005-0000-0000-0000E11A0000}"/>
    <cellStyle name="Currency [0] 3 2 2 3 5 3" xfId="6859" xr:uid="{00000000-0005-0000-0000-0000E21A0000}"/>
    <cellStyle name="Currency [0] 3 2 2 3 5 4" xfId="6860" xr:uid="{00000000-0005-0000-0000-0000E31A0000}"/>
    <cellStyle name="Currency [0] 3 2 2 3 6" xfId="6861" xr:uid="{00000000-0005-0000-0000-0000E41A0000}"/>
    <cellStyle name="Currency [0] 3 2 2 3 6 2" xfId="6862" xr:uid="{00000000-0005-0000-0000-0000E51A0000}"/>
    <cellStyle name="Currency [0] 3 2 2 3 6 3" xfId="6863" xr:uid="{00000000-0005-0000-0000-0000E61A0000}"/>
    <cellStyle name="Currency [0] 3 2 2 3 7" xfId="6864" xr:uid="{00000000-0005-0000-0000-0000E71A0000}"/>
    <cellStyle name="Currency [0] 3 2 2 3 8" xfId="6865" xr:uid="{00000000-0005-0000-0000-0000E81A0000}"/>
    <cellStyle name="Currency [0] 3 2 2 3 9" xfId="6866" xr:uid="{00000000-0005-0000-0000-0000E91A0000}"/>
    <cellStyle name="Currency [0] 3 2 2 4" xfId="6867" xr:uid="{00000000-0005-0000-0000-0000EA1A0000}"/>
    <cellStyle name="Currency [0] 3 2 2 4 2" xfId="6868" xr:uid="{00000000-0005-0000-0000-0000EB1A0000}"/>
    <cellStyle name="Currency [0] 3 2 2 4 2 2" xfId="6869" xr:uid="{00000000-0005-0000-0000-0000EC1A0000}"/>
    <cellStyle name="Currency [0] 3 2 2 4 2 2 2" xfId="6870" xr:uid="{00000000-0005-0000-0000-0000ED1A0000}"/>
    <cellStyle name="Currency [0] 3 2 2 4 2 2 2 2" xfId="6871" xr:uid="{00000000-0005-0000-0000-0000EE1A0000}"/>
    <cellStyle name="Currency [0] 3 2 2 4 2 2 3" xfId="6872" xr:uid="{00000000-0005-0000-0000-0000EF1A0000}"/>
    <cellStyle name="Currency [0] 3 2 2 4 2 2 4" xfId="6873" xr:uid="{00000000-0005-0000-0000-0000F01A0000}"/>
    <cellStyle name="Currency [0] 3 2 2 4 2 3" xfId="6874" xr:uid="{00000000-0005-0000-0000-0000F11A0000}"/>
    <cellStyle name="Currency [0] 3 2 2 4 2 3 2" xfId="6875" xr:uid="{00000000-0005-0000-0000-0000F21A0000}"/>
    <cellStyle name="Currency [0] 3 2 2 4 2 3 2 2" xfId="6876" xr:uid="{00000000-0005-0000-0000-0000F31A0000}"/>
    <cellStyle name="Currency [0] 3 2 2 4 2 3 3" xfId="6877" xr:uid="{00000000-0005-0000-0000-0000F41A0000}"/>
    <cellStyle name="Currency [0] 3 2 2 4 2 3 4" xfId="6878" xr:uid="{00000000-0005-0000-0000-0000F51A0000}"/>
    <cellStyle name="Currency [0] 3 2 2 4 2 4" xfId="6879" xr:uid="{00000000-0005-0000-0000-0000F61A0000}"/>
    <cellStyle name="Currency [0] 3 2 2 4 2 4 2" xfId="6880" xr:uid="{00000000-0005-0000-0000-0000F71A0000}"/>
    <cellStyle name="Currency [0] 3 2 2 4 2 4 3" xfId="6881" xr:uid="{00000000-0005-0000-0000-0000F81A0000}"/>
    <cellStyle name="Currency [0] 3 2 2 4 2 5" xfId="6882" xr:uid="{00000000-0005-0000-0000-0000F91A0000}"/>
    <cellStyle name="Currency [0] 3 2 2 4 2 6" xfId="6883" xr:uid="{00000000-0005-0000-0000-0000FA1A0000}"/>
    <cellStyle name="Currency [0] 3 2 2 4 2 7" xfId="6884" xr:uid="{00000000-0005-0000-0000-0000FB1A0000}"/>
    <cellStyle name="Currency [0] 3 2 2 4 3" xfId="6885" xr:uid="{00000000-0005-0000-0000-0000FC1A0000}"/>
    <cellStyle name="Currency [0] 3 2 2 4 3 2" xfId="6886" xr:uid="{00000000-0005-0000-0000-0000FD1A0000}"/>
    <cellStyle name="Currency [0] 3 2 2 4 3 2 2" xfId="6887" xr:uid="{00000000-0005-0000-0000-0000FE1A0000}"/>
    <cellStyle name="Currency [0] 3 2 2 4 3 3" xfId="6888" xr:uid="{00000000-0005-0000-0000-0000FF1A0000}"/>
    <cellStyle name="Currency [0] 3 2 2 4 3 4" xfId="6889" xr:uid="{00000000-0005-0000-0000-0000001B0000}"/>
    <cellStyle name="Currency [0] 3 2 2 4 4" xfId="6890" xr:uid="{00000000-0005-0000-0000-0000011B0000}"/>
    <cellStyle name="Currency [0] 3 2 2 4 4 2" xfId="6891" xr:uid="{00000000-0005-0000-0000-0000021B0000}"/>
    <cellStyle name="Currency [0] 3 2 2 4 4 2 2" xfId="6892" xr:uid="{00000000-0005-0000-0000-0000031B0000}"/>
    <cellStyle name="Currency [0] 3 2 2 4 4 3" xfId="6893" xr:uid="{00000000-0005-0000-0000-0000041B0000}"/>
    <cellStyle name="Currency [0] 3 2 2 4 4 4" xfId="6894" xr:uid="{00000000-0005-0000-0000-0000051B0000}"/>
    <cellStyle name="Currency [0] 3 2 2 4 5" xfId="6895" xr:uid="{00000000-0005-0000-0000-0000061B0000}"/>
    <cellStyle name="Currency [0] 3 2 2 4 5 2" xfId="6896" xr:uid="{00000000-0005-0000-0000-0000071B0000}"/>
    <cellStyle name="Currency [0] 3 2 2 4 5 3" xfId="6897" xr:uid="{00000000-0005-0000-0000-0000081B0000}"/>
    <cellStyle name="Currency [0] 3 2 2 4 6" xfId="6898" xr:uid="{00000000-0005-0000-0000-0000091B0000}"/>
    <cellStyle name="Currency [0] 3 2 2 4 7" xfId="6899" xr:uid="{00000000-0005-0000-0000-00000A1B0000}"/>
    <cellStyle name="Currency [0] 3 2 2 4 8" xfId="6900" xr:uid="{00000000-0005-0000-0000-00000B1B0000}"/>
    <cellStyle name="Currency [0] 3 2 2 5" xfId="6901" xr:uid="{00000000-0005-0000-0000-00000C1B0000}"/>
    <cellStyle name="Currency [0] 3 2 2 5 2" xfId="6902" xr:uid="{00000000-0005-0000-0000-00000D1B0000}"/>
    <cellStyle name="Currency [0] 3 2 2 5 2 2" xfId="6903" xr:uid="{00000000-0005-0000-0000-00000E1B0000}"/>
    <cellStyle name="Currency [0] 3 2 2 5 2 2 2" xfId="6904" xr:uid="{00000000-0005-0000-0000-00000F1B0000}"/>
    <cellStyle name="Currency [0] 3 2 2 5 2 3" xfId="6905" xr:uid="{00000000-0005-0000-0000-0000101B0000}"/>
    <cellStyle name="Currency [0] 3 2 2 5 2 4" xfId="6906" xr:uid="{00000000-0005-0000-0000-0000111B0000}"/>
    <cellStyle name="Currency [0] 3 2 2 5 3" xfId="6907" xr:uid="{00000000-0005-0000-0000-0000121B0000}"/>
    <cellStyle name="Currency [0] 3 2 2 5 3 2" xfId="6908" xr:uid="{00000000-0005-0000-0000-0000131B0000}"/>
    <cellStyle name="Currency [0] 3 2 2 5 3 2 2" xfId="6909" xr:uid="{00000000-0005-0000-0000-0000141B0000}"/>
    <cellStyle name="Currency [0] 3 2 2 5 3 3" xfId="6910" xr:uid="{00000000-0005-0000-0000-0000151B0000}"/>
    <cellStyle name="Currency [0] 3 2 2 5 3 4" xfId="6911" xr:uid="{00000000-0005-0000-0000-0000161B0000}"/>
    <cellStyle name="Currency [0] 3 2 2 5 4" xfId="6912" xr:uid="{00000000-0005-0000-0000-0000171B0000}"/>
    <cellStyle name="Currency [0] 3 2 2 5 4 2" xfId="6913" xr:uid="{00000000-0005-0000-0000-0000181B0000}"/>
    <cellStyle name="Currency [0] 3 2 2 5 4 3" xfId="6914" xr:uid="{00000000-0005-0000-0000-0000191B0000}"/>
    <cellStyle name="Currency [0] 3 2 2 5 5" xfId="6915" xr:uid="{00000000-0005-0000-0000-00001A1B0000}"/>
    <cellStyle name="Currency [0] 3 2 2 5 6" xfId="6916" xr:uid="{00000000-0005-0000-0000-00001B1B0000}"/>
    <cellStyle name="Currency [0] 3 2 2 5 7" xfId="6917" xr:uid="{00000000-0005-0000-0000-00001C1B0000}"/>
    <cellStyle name="Currency [0] 3 2 2 6" xfId="6918" xr:uid="{00000000-0005-0000-0000-00001D1B0000}"/>
    <cellStyle name="Currency [0] 3 2 2 6 2" xfId="6919" xr:uid="{00000000-0005-0000-0000-00001E1B0000}"/>
    <cellStyle name="Currency [0] 3 2 2 6 2 2" xfId="6920" xr:uid="{00000000-0005-0000-0000-00001F1B0000}"/>
    <cellStyle name="Currency [0] 3 2 2 6 3" xfId="6921" xr:uid="{00000000-0005-0000-0000-0000201B0000}"/>
    <cellStyle name="Currency [0] 3 2 2 6 4" xfId="6922" xr:uid="{00000000-0005-0000-0000-0000211B0000}"/>
    <cellStyle name="Currency [0] 3 2 2 7" xfId="6923" xr:uid="{00000000-0005-0000-0000-0000221B0000}"/>
    <cellStyle name="Currency [0] 3 2 2 7 2" xfId="6924" xr:uid="{00000000-0005-0000-0000-0000231B0000}"/>
    <cellStyle name="Currency [0] 3 2 2 7 2 2" xfId="6925" xr:uid="{00000000-0005-0000-0000-0000241B0000}"/>
    <cellStyle name="Currency [0] 3 2 2 7 3" xfId="6926" xr:uid="{00000000-0005-0000-0000-0000251B0000}"/>
    <cellStyle name="Currency [0] 3 2 2 7 4" xfId="6927" xr:uid="{00000000-0005-0000-0000-0000261B0000}"/>
    <cellStyle name="Currency [0] 3 2 2 8" xfId="6928" xr:uid="{00000000-0005-0000-0000-0000271B0000}"/>
    <cellStyle name="Currency [0] 3 2 2 8 2" xfId="6929" xr:uid="{00000000-0005-0000-0000-0000281B0000}"/>
    <cellStyle name="Currency [0] 3 2 2 8 3" xfId="6930" xr:uid="{00000000-0005-0000-0000-0000291B0000}"/>
    <cellStyle name="Currency [0] 3 2 2 9" xfId="6931" xr:uid="{00000000-0005-0000-0000-00002A1B0000}"/>
    <cellStyle name="Currency [0] 3 2 3" xfId="6932" xr:uid="{00000000-0005-0000-0000-00002B1B0000}"/>
    <cellStyle name="Currency [0] 3 2 4" xfId="6933" xr:uid="{00000000-0005-0000-0000-00002C1B0000}"/>
    <cellStyle name="Currency [0] 3 2 4 2" xfId="6934" xr:uid="{00000000-0005-0000-0000-00002D1B0000}"/>
    <cellStyle name="Currency [0] 3 2 4 3" xfId="6935" xr:uid="{00000000-0005-0000-0000-00002E1B0000}"/>
    <cellStyle name="Currency [0] 3 2 4 4" xfId="6936" xr:uid="{00000000-0005-0000-0000-00002F1B0000}"/>
    <cellStyle name="Currency [0] 3 2 4 4 2" xfId="6937" xr:uid="{00000000-0005-0000-0000-0000301B0000}"/>
    <cellStyle name="Currency [0] 3 2 4 4 3" xfId="6938" xr:uid="{00000000-0005-0000-0000-0000311B0000}"/>
    <cellStyle name="Currency [0] 3 2 4 5" xfId="6939" xr:uid="{00000000-0005-0000-0000-0000321B0000}"/>
    <cellStyle name="Currency [0] 3 2 5" xfId="6940" xr:uid="{00000000-0005-0000-0000-0000331B0000}"/>
    <cellStyle name="Currency [0] 3 2 5 2" xfId="6941" xr:uid="{00000000-0005-0000-0000-0000341B0000}"/>
    <cellStyle name="Currency [0] 3 2 5 3" xfId="6942" xr:uid="{00000000-0005-0000-0000-0000351B0000}"/>
    <cellStyle name="Currency [0] 3 2 6" xfId="6943" xr:uid="{00000000-0005-0000-0000-0000361B0000}"/>
    <cellStyle name="Currency [0] 3 3" xfId="6944" xr:uid="{00000000-0005-0000-0000-0000371B0000}"/>
    <cellStyle name="Currency [0] 3 3 10" xfId="6945" xr:uid="{00000000-0005-0000-0000-0000381B0000}"/>
    <cellStyle name="Currency [0] 3 3 11" xfId="6946" xr:uid="{00000000-0005-0000-0000-0000391B0000}"/>
    <cellStyle name="Currency [0] 3 3 2" xfId="6947" xr:uid="{00000000-0005-0000-0000-00003A1B0000}"/>
    <cellStyle name="Currency [0] 3 3 3" xfId="6948" xr:uid="{00000000-0005-0000-0000-00003B1B0000}"/>
    <cellStyle name="Currency [0] 3 3 3 2" xfId="6949" xr:uid="{00000000-0005-0000-0000-00003C1B0000}"/>
    <cellStyle name="Currency [0] 3 3 3 2 2" xfId="6950" xr:uid="{00000000-0005-0000-0000-00003D1B0000}"/>
    <cellStyle name="Currency [0] 3 3 3 2 2 2" xfId="6951" xr:uid="{00000000-0005-0000-0000-00003E1B0000}"/>
    <cellStyle name="Currency [0] 3 3 3 2 2 2 2" xfId="6952" xr:uid="{00000000-0005-0000-0000-00003F1B0000}"/>
    <cellStyle name="Currency [0] 3 3 3 2 2 2 2 2" xfId="6953" xr:uid="{00000000-0005-0000-0000-0000401B0000}"/>
    <cellStyle name="Currency [0] 3 3 3 2 2 2 3" xfId="6954" xr:uid="{00000000-0005-0000-0000-0000411B0000}"/>
    <cellStyle name="Currency [0] 3 3 3 2 2 2 4" xfId="6955" xr:uid="{00000000-0005-0000-0000-0000421B0000}"/>
    <cellStyle name="Currency [0] 3 3 3 2 2 3" xfId="6956" xr:uid="{00000000-0005-0000-0000-0000431B0000}"/>
    <cellStyle name="Currency [0] 3 3 3 2 2 3 2" xfId="6957" xr:uid="{00000000-0005-0000-0000-0000441B0000}"/>
    <cellStyle name="Currency [0] 3 3 3 2 2 3 2 2" xfId="6958" xr:uid="{00000000-0005-0000-0000-0000451B0000}"/>
    <cellStyle name="Currency [0] 3 3 3 2 2 3 3" xfId="6959" xr:uid="{00000000-0005-0000-0000-0000461B0000}"/>
    <cellStyle name="Currency [0] 3 3 3 2 2 3 4" xfId="6960" xr:uid="{00000000-0005-0000-0000-0000471B0000}"/>
    <cellStyle name="Currency [0] 3 3 3 2 2 4" xfId="6961" xr:uid="{00000000-0005-0000-0000-0000481B0000}"/>
    <cellStyle name="Currency [0] 3 3 3 2 2 4 2" xfId="6962" xr:uid="{00000000-0005-0000-0000-0000491B0000}"/>
    <cellStyle name="Currency [0] 3 3 3 2 2 4 3" xfId="6963" xr:uid="{00000000-0005-0000-0000-00004A1B0000}"/>
    <cellStyle name="Currency [0] 3 3 3 2 2 5" xfId="6964" xr:uid="{00000000-0005-0000-0000-00004B1B0000}"/>
    <cellStyle name="Currency [0] 3 3 3 2 2 6" xfId="6965" xr:uid="{00000000-0005-0000-0000-00004C1B0000}"/>
    <cellStyle name="Currency [0] 3 3 3 2 2 7" xfId="6966" xr:uid="{00000000-0005-0000-0000-00004D1B0000}"/>
    <cellStyle name="Currency [0] 3 3 3 2 3" xfId="6967" xr:uid="{00000000-0005-0000-0000-00004E1B0000}"/>
    <cellStyle name="Currency [0] 3 3 3 2 3 2" xfId="6968" xr:uid="{00000000-0005-0000-0000-00004F1B0000}"/>
    <cellStyle name="Currency [0] 3 3 3 2 3 2 2" xfId="6969" xr:uid="{00000000-0005-0000-0000-0000501B0000}"/>
    <cellStyle name="Currency [0] 3 3 3 2 3 3" xfId="6970" xr:uid="{00000000-0005-0000-0000-0000511B0000}"/>
    <cellStyle name="Currency [0] 3 3 3 2 3 4" xfId="6971" xr:uid="{00000000-0005-0000-0000-0000521B0000}"/>
    <cellStyle name="Currency [0] 3 3 3 2 4" xfId="6972" xr:uid="{00000000-0005-0000-0000-0000531B0000}"/>
    <cellStyle name="Currency [0] 3 3 3 2 4 2" xfId="6973" xr:uid="{00000000-0005-0000-0000-0000541B0000}"/>
    <cellStyle name="Currency [0] 3 3 3 2 4 2 2" xfId="6974" xr:uid="{00000000-0005-0000-0000-0000551B0000}"/>
    <cellStyle name="Currency [0] 3 3 3 2 4 3" xfId="6975" xr:uid="{00000000-0005-0000-0000-0000561B0000}"/>
    <cellStyle name="Currency [0] 3 3 3 2 4 4" xfId="6976" xr:uid="{00000000-0005-0000-0000-0000571B0000}"/>
    <cellStyle name="Currency [0] 3 3 3 2 5" xfId="6977" xr:uid="{00000000-0005-0000-0000-0000581B0000}"/>
    <cellStyle name="Currency [0] 3 3 3 2 5 2" xfId="6978" xr:uid="{00000000-0005-0000-0000-0000591B0000}"/>
    <cellStyle name="Currency [0] 3 3 3 2 5 3" xfId="6979" xr:uid="{00000000-0005-0000-0000-00005A1B0000}"/>
    <cellStyle name="Currency [0] 3 3 3 2 6" xfId="6980" xr:uid="{00000000-0005-0000-0000-00005B1B0000}"/>
    <cellStyle name="Currency [0] 3 3 3 2 7" xfId="6981" xr:uid="{00000000-0005-0000-0000-00005C1B0000}"/>
    <cellStyle name="Currency [0] 3 3 3 2 8" xfId="6982" xr:uid="{00000000-0005-0000-0000-00005D1B0000}"/>
    <cellStyle name="Currency [0] 3 3 3 3" xfId="6983" xr:uid="{00000000-0005-0000-0000-00005E1B0000}"/>
    <cellStyle name="Currency [0] 3 3 3 3 2" xfId="6984" xr:uid="{00000000-0005-0000-0000-00005F1B0000}"/>
    <cellStyle name="Currency [0] 3 3 3 3 2 2" xfId="6985" xr:uid="{00000000-0005-0000-0000-0000601B0000}"/>
    <cellStyle name="Currency [0] 3 3 3 3 2 2 2" xfId="6986" xr:uid="{00000000-0005-0000-0000-0000611B0000}"/>
    <cellStyle name="Currency [0] 3 3 3 3 2 3" xfId="6987" xr:uid="{00000000-0005-0000-0000-0000621B0000}"/>
    <cellStyle name="Currency [0] 3 3 3 3 2 4" xfId="6988" xr:uid="{00000000-0005-0000-0000-0000631B0000}"/>
    <cellStyle name="Currency [0] 3 3 3 3 3" xfId="6989" xr:uid="{00000000-0005-0000-0000-0000641B0000}"/>
    <cellStyle name="Currency [0] 3 3 3 3 3 2" xfId="6990" xr:uid="{00000000-0005-0000-0000-0000651B0000}"/>
    <cellStyle name="Currency [0] 3 3 3 3 3 2 2" xfId="6991" xr:uid="{00000000-0005-0000-0000-0000661B0000}"/>
    <cellStyle name="Currency [0] 3 3 3 3 3 3" xfId="6992" xr:uid="{00000000-0005-0000-0000-0000671B0000}"/>
    <cellStyle name="Currency [0] 3 3 3 3 3 4" xfId="6993" xr:uid="{00000000-0005-0000-0000-0000681B0000}"/>
    <cellStyle name="Currency [0] 3 3 3 3 4" xfId="6994" xr:uid="{00000000-0005-0000-0000-0000691B0000}"/>
    <cellStyle name="Currency [0] 3 3 3 3 4 2" xfId="6995" xr:uid="{00000000-0005-0000-0000-00006A1B0000}"/>
    <cellStyle name="Currency [0] 3 3 3 3 4 3" xfId="6996" xr:uid="{00000000-0005-0000-0000-00006B1B0000}"/>
    <cellStyle name="Currency [0] 3 3 3 3 5" xfId="6997" xr:uid="{00000000-0005-0000-0000-00006C1B0000}"/>
    <cellStyle name="Currency [0] 3 3 3 3 6" xfId="6998" xr:uid="{00000000-0005-0000-0000-00006D1B0000}"/>
    <cellStyle name="Currency [0] 3 3 3 3 7" xfId="6999" xr:uid="{00000000-0005-0000-0000-00006E1B0000}"/>
    <cellStyle name="Currency [0] 3 3 3 4" xfId="7000" xr:uid="{00000000-0005-0000-0000-00006F1B0000}"/>
    <cellStyle name="Currency [0] 3 3 3 4 2" xfId="7001" xr:uid="{00000000-0005-0000-0000-0000701B0000}"/>
    <cellStyle name="Currency [0] 3 3 3 4 2 2" xfId="7002" xr:uid="{00000000-0005-0000-0000-0000711B0000}"/>
    <cellStyle name="Currency [0] 3 3 3 4 3" xfId="7003" xr:uid="{00000000-0005-0000-0000-0000721B0000}"/>
    <cellStyle name="Currency [0] 3 3 3 4 4" xfId="7004" xr:uid="{00000000-0005-0000-0000-0000731B0000}"/>
    <cellStyle name="Currency [0] 3 3 3 5" xfId="7005" xr:uid="{00000000-0005-0000-0000-0000741B0000}"/>
    <cellStyle name="Currency [0] 3 3 3 5 2" xfId="7006" xr:uid="{00000000-0005-0000-0000-0000751B0000}"/>
    <cellStyle name="Currency [0] 3 3 3 5 2 2" xfId="7007" xr:uid="{00000000-0005-0000-0000-0000761B0000}"/>
    <cellStyle name="Currency [0] 3 3 3 5 3" xfId="7008" xr:uid="{00000000-0005-0000-0000-0000771B0000}"/>
    <cellStyle name="Currency [0] 3 3 3 5 4" xfId="7009" xr:uid="{00000000-0005-0000-0000-0000781B0000}"/>
    <cellStyle name="Currency [0] 3 3 3 6" xfId="7010" xr:uid="{00000000-0005-0000-0000-0000791B0000}"/>
    <cellStyle name="Currency [0] 3 3 3 6 2" xfId="7011" xr:uid="{00000000-0005-0000-0000-00007A1B0000}"/>
    <cellStyle name="Currency [0] 3 3 3 6 3" xfId="7012" xr:uid="{00000000-0005-0000-0000-00007B1B0000}"/>
    <cellStyle name="Currency [0] 3 3 3 7" xfId="7013" xr:uid="{00000000-0005-0000-0000-00007C1B0000}"/>
    <cellStyle name="Currency [0] 3 3 3 8" xfId="7014" xr:uid="{00000000-0005-0000-0000-00007D1B0000}"/>
    <cellStyle name="Currency [0] 3 3 3 9" xfId="7015" xr:uid="{00000000-0005-0000-0000-00007E1B0000}"/>
    <cellStyle name="Currency [0] 3 3 4" xfId="7016" xr:uid="{00000000-0005-0000-0000-00007F1B0000}"/>
    <cellStyle name="Currency [0] 3 3 4 2" xfId="7017" xr:uid="{00000000-0005-0000-0000-0000801B0000}"/>
    <cellStyle name="Currency [0] 3 3 4 2 2" xfId="7018" xr:uid="{00000000-0005-0000-0000-0000811B0000}"/>
    <cellStyle name="Currency [0] 3 3 4 2 2 2" xfId="7019" xr:uid="{00000000-0005-0000-0000-0000821B0000}"/>
    <cellStyle name="Currency [0] 3 3 4 2 2 2 2" xfId="7020" xr:uid="{00000000-0005-0000-0000-0000831B0000}"/>
    <cellStyle name="Currency [0] 3 3 4 2 2 3" xfId="7021" xr:uid="{00000000-0005-0000-0000-0000841B0000}"/>
    <cellStyle name="Currency [0] 3 3 4 2 2 4" xfId="7022" xr:uid="{00000000-0005-0000-0000-0000851B0000}"/>
    <cellStyle name="Currency [0] 3 3 4 2 3" xfId="7023" xr:uid="{00000000-0005-0000-0000-0000861B0000}"/>
    <cellStyle name="Currency [0] 3 3 4 2 3 2" xfId="7024" xr:uid="{00000000-0005-0000-0000-0000871B0000}"/>
    <cellStyle name="Currency [0] 3 3 4 2 3 2 2" xfId="7025" xr:uid="{00000000-0005-0000-0000-0000881B0000}"/>
    <cellStyle name="Currency [0] 3 3 4 2 3 3" xfId="7026" xr:uid="{00000000-0005-0000-0000-0000891B0000}"/>
    <cellStyle name="Currency [0] 3 3 4 2 3 4" xfId="7027" xr:uid="{00000000-0005-0000-0000-00008A1B0000}"/>
    <cellStyle name="Currency [0] 3 3 4 2 4" xfId="7028" xr:uid="{00000000-0005-0000-0000-00008B1B0000}"/>
    <cellStyle name="Currency [0] 3 3 4 2 4 2" xfId="7029" xr:uid="{00000000-0005-0000-0000-00008C1B0000}"/>
    <cellStyle name="Currency [0] 3 3 4 2 4 3" xfId="7030" xr:uid="{00000000-0005-0000-0000-00008D1B0000}"/>
    <cellStyle name="Currency [0] 3 3 4 2 5" xfId="7031" xr:uid="{00000000-0005-0000-0000-00008E1B0000}"/>
    <cellStyle name="Currency [0] 3 3 4 2 6" xfId="7032" xr:uid="{00000000-0005-0000-0000-00008F1B0000}"/>
    <cellStyle name="Currency [0] 3 3 4 2 7" xfId="7033" xr:uid="{00000000-0005-0000-0000-0000901B0000}"/>
    <cellStyle name="Currency [0] 3 3 4 3" xfId="7034" xr:uid="{00000000-0005-0000-0000-0000911B0000}"/>
    <cellStyle name="Currency [0] 3 3 4 3 2" xfId="7035" xr:uid="{00000000-0005-0000-0000-0000921B0000}"/>
    <cellStyle name="Currency [0] 3 3 4 3 2 2" xfId="7036" xr:uid="{00000000-0005-0000-0000-0000931B0000}"/>
    <cellStyle name="Currency [0] 3 3 4 3 3" xfId="7037" xr:uid="{00000000-0005-0000-0000-0000941B0000}"/>
    <cellStyle name="Currency [0] 3 3 4 3 4" xfId="7038" xr:uid="{00000000-0005-0000-0000-0000951B0000}"/>
    <cellStyle name="Currency [0] 3 3 4 4" xfId="7039" xr:uid="{00000000-0005-0000-0000-0000961B0000}"/>
    <cellStyle name="Currency [0] 3 3 4 4 2" xfId="7040" xr:uid="{00000000-0005-0000-0000-0000971B0000}"/>
    <cellStyle name="Currency [0] 3 3 4 4 2 2" xfId="7041" xr:uid="{00000000-0005-0000-0000-0000981B0000}"/>
    <cellStyle name="Currency [0] 3 3 4 4 3" xfId="7042" xr:uid="{00000000-0005-0000-0000-0000991B0000}"/>
    <cellStyle name="Currency [0] 3 3 4 4 4" xfId="7043" xr:uid="{00000000-0005-0000-0000-00009A1B0000}"/>
    <cellStyle name="Currency [0] 3 3 4 5" xfId="7044" xr:uid="{00000000-0005-0000-0000-00009B1B0000}"/>
    <cellStyle name="Currency [0] 3 3 4 5 2" xfId="7045" xr:uid="{00000000-0005-0000-0000-00009C1B0000}"/>
    <cellStyle name="Currency [0] 3 3 4 5 3" xfId="7046" xr:uid="{00000000-0005-0000-0000-00009D1B0000}"/>
    <cellStyle name="Currency [0] 3 3 4 6" xfId="7047" xr:uid="{00000000-0005-0000-0000-00009E1B0000}"/>
    <cellStyle name="Currency [0] 3 3 4 7" xfId="7048" xr:uid="{00000000-0005-0000-0000-00009F1B0000}"/>
    <cellStyle name="Currency [0] 3 3 4 8" xfId="7049" xr:uid="{00000000-0005-0000-0000-0000A01B0000}"/>
    <cellStyle name="Currency [0] 3 3 5" xfId="7050" xr:uid="{00000000-0005-0000-0000-0000A11B0000}"/>
    <cellStyle name="Currency [0] 3 3 5 2" xfId="7051" xr:uid="{00000000-0005-0000-0000-0000A21B0000}"/>
    <cellStyle name="Currency [0] 3 3 5 2 2" xfId="7052" xr:uid="{00000000-0005-0000-0000-0000A31B0000}"/>
    <cellStyle name="Currency [0] 3 3 5 2 2 2" xfId="7053" xr:uid="{00000000-0005-0000-0000-0000A41B0000}"/>
    <cellStyle name="Currency [0] 3 3 5 2 3" xfId="7054" xr:uid="{00000000-0005-0000-0000-0000A51B0000}"/>
    <cellStyle name="Currency [0] 3 3 5 2 4" xfId="7055" xr:uid="{00000000-0005-0000-0000-0000A61B0000}"/>
    <cellStyle name="Currency [0] 3 3 5 3" xfId="7056" xr:uid="{00000000-0005-0000-0000-0000A71B0000}"/>
    <cellStyle name="Currency [0] 3 3 5 3 2" xfId="7057" xr:uid="{00000000-0005-0000-0000-0000A81B0000}"/>
    <cellStyle name="Currency [0] 3 3 5 3 2 2" xfId="7058" xr:uid="{00000000-0005-0000-0000-0000A91B0000}"/>
    <cellStyle name="Currency [0] 3 3 5 3 3" xfId="7059" xr:uid="{00000000-0005-0000-0000-0000AA1B0000}"/>
    <cellStyle name="Currency [0] 3 3 5 3 4" xfId="7060" xr:uid="{00000000-0005-0000-0000-0000AB1B0000}"/>
    <cellStyle name="Currency [0] 3 3 5 4" xfId="7061" xr:uid="{00000000-0005-0000-0000-0000AC1B0000}"/>
    <cellStyle name="Currency [0] 3 3 5 4 2" xfId="7062" xr:uid="{00000000-0005-0000-0000-0000AD1B0000}"/>
    <cellStyle name="Currency [0] 3 3 5 4 3" xfId="7063" xr:uid="{00000000-0005-0000-0000-0000AE1B0000}"/>
    <cellStyle name="Currency [0] 3 3 5 5" xfId="7064" xr:uid="{00000000-0005-0000-0000-0000AF1B0000}"/>
    <cellStyle name="Currency [0] 3 3 5 6" xfId="7065" xr:uid="{00000000-0005-0000-0000-0000B01B0000}"/>
    <cellStyle name="Currency [0] 3 3 5 7" xfId="7066" xr:uid="{00000000-0005-0000-0000-0000B11B0000}"/>
    <cellStyle name="Currency [0] 3 3 6" xfId="7067" xr:uid="{00000000-0005-0000-0000-0000B21B0000}"/>
    <cellStyle name="Currency [0] 3 3 6 2" xfId="7068" xr:uid="{00000000-0005-0000-0000-0000B31B0000}"/>
    <cellStyle name="Currency [0] 3 3 6 2 2" xfId="7069" xr:uid="{00000000-0005-0000-0000-0000B41B0000}"/>
    <cellStyle name="Currency [0] 3 3 6 3" xfId="7070" xr:uid="{00000000-0005-0000-0000-0000B51B0000}"/>
    <cellStyle name="Currency [0] 3 3 6 4" xfId="7071" xr:uid="{00000000-0005-0000-0000-0000B61B0000}"/>
    <cellStyle name="Currency [0] 3 3 7" xfId="7072" xr:uid="{00000000-0005-0000-0000-0000B71B0000}"/>
    <cellStyle name="Currency [0] 3 3 7 2" xfId="7073" xr:uid="{00000000-0005-0000-0000-0000B81B0000}"/>
    <cellStyle name="Currency [0] 3 3 7 2 2" xfId="7074" xr:uid="{00000000-0005-0000-0000-0000B91B0000}"/>
    <cellStyle name="Currency [0] 3 3 7 3" xfId="7075" xr:uid="{00000000-0005-0000-0000-0000BA1B0000}"/>
    <cellStyle name="Currency [0] 3 3 7 4" xfId="7076" xr:uid="{00000000-0005-0000-0000-0000BB1B0000}"/>
    <cellStyle name="Currency [0] 3 3 8" xfId="7077" xr:uid="{00000000-0005-0000-0000-0000BC1B0000}"/>
    <cellStyle name="Currency [0] 3 3 8 2" xfId="7078" xr:uid="{00000000-0005-0000-0000-0000BD1B0000}"/>
    <cellStyle name="Currency [0] 3 3 8 3" xfId="7079" xr:uid="{00000000-0005-0000-0000-0000BE1B0000}"/>
    <cellStyle name="Currency [0] 3 3 9" xfId="7080" xr:uid="{00000000-0005-0000-0000-0000BF1B0000}"/>
    <cellStyle name="Currency [0] 3 4" xfId="7081" xr:uid="{00000000-0005-0000-0000-0000C01B0000}"/>
    <cellStyle name="Currency [0] 3 5" xfId="7082" xr:uid="{00000000-0005-0000-0000-0000C11B0000}"/>
    <cellStyle name="Currency [0] 3 5 2" xfId="7083" xr:uid="{00000000-0005-0000-0000-0000C21B0000}"/>
    <cellStyle name="Currency [0] 3 5 3" xfId="7084" xr:uid="{00000000-0005-0000-0000-0000C31B0000}"/>
    <cellStyle name="Currency [0] 3 5 4" xfId="7085" xr:uid="{00000000-0005-0000-0000-0000C41B0000}"/>
    <cellStyle name="Currency [0] 3 5 4 2" xfId="7086" xr:uid="{00000000-0005-0000-0000-0000C51B0000}"/>
    <cellStyle name="Currency [0] 3 5 4 3" xfId="7087" xr:uid="{00000000-0005-0000-0000-0000C61B0000}"/>
    <cellStyle name="Currency [0] 3 5 5" xfId="7088" xr:uid="{00000000-0005-0000-0000-0000C71B0000}"/>
    <cellStyle name="Currency [0] 3 6" xfId="7089" xr:uid="{00000000-0005-0000-0000-0000C81B0000}"/>
    <cellStyle name="Currency [0] 3 6 2" xfId="7090" xr:uid="{00000000-0005-0000-0000-0000C91B0000}"/>
    <cellStyle name="Currency [0] 3 6 3" xfId="7091" xr:uid="{00000000-0005-0000-0000-0000CA1B0000}"/>
    <cellStyle name="Currency [0] 3 7" xfId="7092" xr:uid="{00000000-0005-0000-0000-0000CB1B0000}"/>
    <cellStyle name="Currency [00]" xfId="7093" xr:uid="{00000000-0005-0000-0000-0000CC1B0000}"/>
    <cellStyle name="Currency [1]" xfId="7094" xr:uid="{00000000-0005-0000-0000-0000CD1B0000}"/>
    <cellStyle name="Currency [2]" xfId="7095" xr:uid="{00000000-0005-0000-0000-0000CE1B0000}"/>
    <cellStyle name="Currency [3]" xfId="7096" xr:uid="{00000000-0005-0000-0000-0000CF1B0000}"/>
    <cellStyle name="Currency 10" xfId="7097" xr:uid="{00000000-0005-0000-0000-0000D01B0000}"/>
    <cellStyle name="Currency 10 2" xfId="7098" xr:uid="{00000000-0005-0000-0000-0000D11B0000}"/>
    <cellStyle name="Currency 100" xfId="7099" xr:uid="{00000000-0005-0000-0000-0000D21B0000}"/>
    <cellStyle name="Currency 101" xfId="7100" xr:uid="{00000000-0005-0000-0000-0000D31B0000}"/>
    <cellStyle name="Currency 102" xfId="7101" xr:uid="{00000000-0005-0000-0000-0000D41B0000}"/>
    <cellStyle name="Currency 103" xfId="7102" xr:uid="{00000000-0005-0000-0000-0000D51B0000}"/>
    <cellStyle name="Currency 104" xfId="7103" xr:uid="{00000000-0005-0000-0000-0000D61B0000}"/>
    <cellStyle name="Currency 105" xfId="7104" xr:uid="{00000000-0005-0000-0000-0000D71B0000}"/>
    <cellStyle name="Currency 106" xfId="7105" xr:uid="{00000000-0005-0000-0000-0000D81B0000}"/>
    <cellStyle name="Currency 107" xfId="7106" xr:uid="{00000000-0005-0000-0000-0000D91B0000}"/>
    <cellStyle name="Currency 108" xfId="7107" xr:uid="{00000000-0005-0000-0000-0000DA1B0000}"/>
    <cellStyle name="Currency 109" xfId="7108" xr:uid="{00000000-0005-0000-0000-0000DB1B0000}"/>
    <cellStyle name="Currency 11" xfId="7109" xr:uid="{00000000-0005-0000-0000-0000DC1B0000}"/>
    <cellStyle name="Currency 11 2" xfId="7110" xr:uid="{00000000-0005-0000-0000-0000DD1B0000}"/>
    <cellStyle name="Currency 11 2 2" xfId="7111" xr:uid="{00000000-0005-0000-0000-0000DE1B0000}"/>
    <cellStyle name="Currency 11 3" xfId="7112" xr:uid="{00000000-0005-0000-0000-0000DF1B0000}"/>
    <cellStyle name="Currency 11 4" xfId="7113" xr:uid="{00000000-0005-0000-0000-0000E01B0000}"/>
    <cellStyle name="Currency 11 4 2" xfId="7114" xr:uid="{00000000-0005-0000-0000-0000E11B0000}"/>
    <cellStyle name="Currency 11 5" xfId="7115" xr:uid="{00000000-0005-0000-0000-0000E21B0000}"/>
    <cellStyle name="Currency 110" xfId="7116" xr:uid="{00000000-0005-0000-0000-0000E31B0000}"/>
    <cellStyle name="Currency 111" xfId="7117" xr:uid="{00000000-0005-0000-0000-0000E41B0000}"/>
    <cellStyle name="Currency 112" xfId="7118" xr:uid="{00000000-0005-0000-0000-0000E51B0000}"/>
    <cellStyle name="Currency 113" xfId="7119" xr:uid="{00000000-0005-0000-0000-0000E61B0000}"/>
    <cellStyle name="Currency 114" xfId="7120" xr:uid="{00000000-0005-0000-0000-0000E71B0000}"/>
    <cellStyle name="Currency 115" xfId="7121" xr:uid="{00000000-0005-0000-0000-0000E81B0000}"/>
    <cellStyle name="Currency 116" xfId="7122" xr:uid="{00000000-0005-0000-0000-0000E91B0000}"/>
    <cellStyle name="Currency 117" xfId="7123" xr:uid="{00000000-0005-0000-0000-0000EA1B0000}"/>
    <cellStyle name="Currency 118" xfId="7124" xr:uid="{00000000-0005-0000-0000-0000EB1B0000}"/>
    <cellStyle name="Currency 119" xfId="7125" xr:uid="{00000000-0005-0000-0000-0000EC1B0000}"/>
    <cellStyle name="Currency 12" xfId="7126" xr:uid="{00000000-0005-0000-0000-0000ED1B0000}"/>
    <cellStyle name="Currency 12 2" xfId="7127" xr:uid="{00000000-0005-0000-0000-0000EE1B0000}"/>
    <cellStyle name="Currency 12 2 2" xfId="7128" xr:uid="{00000000-0005-0000-0000-0000EF1B0000}"/>
    <cellStyle name="Currency 12 2 2 2" xfId="7129" xr:uid="{00000000-0005-0000-0000-0000F01B0000}"/>
    <cellStyle name="Currency 12 2 2 2 10" xfId="7130" xr:uid="{00000000-0005-0000-0000-0000F11B0000}"/>
    <cellStyle name="Currency 12 2 2 2 11" xfId="7131" xr:uid="{00000000-0005-0000-0000-0000F21B0000}"/>
    <cellStyle name="Currency 12 2 2 2 2" xfId="7132" xr:uid="{00000000-0005-0000-0000-0000F31B0000}"/>
    <cellStyle name="Currency 12 2 2 2 3" xfId="7133" xr:uid="{00000000-0005-0000-0000-0000F41B0000}"/>
    <cellStyle name="Currency 12 2 2 2 3 2" xfId="7134" xr:uid="{00000000-0005-0000-0000-0000F51B0000}"/>
    <cellStyle name="Currency 12 2 2 2 3 2 2" xfId="7135" xr:uid="{00000000-0005-0000-0000-0000F61B0000}"/>
    <cellStyle name="Currency 12 2 2 2 3 2 2 2" xfId="7136" xr:uid="{00000000-0005-0000-0000-0000F71B0000}"/>
    <cellStyle name="Currency 12 2 2 2 3 2 2 2 2" xfId="7137" xr:uid="{00000000-0005-0000-0000-0000F81B0000}"/>
    <cellStyle name="Currency 12 2 2 2 3 2 2 2 2 2" xfId="7138" xr:uid="{00000000-0005-0000-0000-0000F91B0000}"/>
    <cellStyle name="Currency 12 2 2 2 3 2 2 2 3" xfId="7139" xr:uid="{00000000-0005-0000-0000-0000FA1B0000}"/>
    <cellStyle name="Currency 12 2 2 2 3 2 2 2 4" xfId="7140" xr:uid="{00000000-0005-0000-0000-0000FB1B0000}"/>
    <cellStyle name="Currency 12 2 2 2 3 2 2 3" xfId="7141" xr:uid="{00000000-0005-0000-0000-0000FC1B0000}"/>
    <cellStyle name="Currency 12 2 2 2 3 2 2 3 2" xfId="7142" xr:uid="{00000000-0005-0000-0000-0000FD1B0000}"/>
    <cellStyle name="Currency 12 2 2 2 3 2 2 3 2 2" xfId="7143" xr:uid="{00000000-0005-0000-0000-0000FE1B0000}"/>
    <cellStyle name="Currency 12 2 2 2 3 2 2 3 3" xfId="7144" xr:uid="{00000000-0005-0000-0000-0000FF1B0000}"/>
    <cellStyle name="Currency 12 2 2 2 3 2 2 3 4" xfId="7145" xr:uid="{00000000-0005-0000-0000-0000001C0000}"/>
    <cellStyle name="Currency 12 2 2 2 3 2 2 4" xfId="7146" xr:uid="{00000000-0005-0000-0000-0000011C0000}"/>
    <cellStyle name="Currency 12 2 2 2 3 2 2 4 2" xfId="7147" xr:uid="{00000000-0005-0000-0000-0000021C0000}"/>
    <cellStyle name="Currency 12 2 2 2 3 2 2 4 3" xfId="7148" xr:uid="{00000000-0005-0000-0000-0000031C0000}"/>
    <cellStyle name="Currency 12 2 2 2 3 2 2 5" xfId="7149" xr:uid="{00000000-0005-0000-0000-0000041C0000}"/>
    <cellStyle name="Currency 12 2 2 2 3 2 2 6" xfId="7150" xr:uid="{00000000-0005-0000-0000-0000051C0000}"/>
    <cellStyle name="Currency 12 2 2 2 3 2 2 7" xfId="7151" xr:uid="{00000000-0005-0000-0000-0000061C0000}"/>
    <cellStyle name="Currency 12 2 2 2 3 2 3" xfId="7152" xr:uid="{00000000-0005-0000-0000-0000071C0000}"/>
    <cellStyle name="Currency 12 2 2 2 3 2 3 2" xfId="7153" xr:uid="{00000000-0005-0000-0000-0000081C0000}"/>
    <cellStyle name="Currency 12 2 2 2 3 2 3 2 2" xfId="7154" xr:uid="{00000000-0005-0000-0000-0000091C0000}"/>
    <cellStyle name="Currency 12 2 2 2 3 2 3 3" xfId="7155" xr:uid="{00000000-0005-0000-0000-00000A1C0000}"/>
    <cellStyle name="Currency 12 2 2 2 3 2 3 4" xfId="7156" xr:uid="{00000000-0005-0000-0000-00000B1C0000}"/>
    <cellStyle name="Currency 12 2 2 2 3 2 4" xfId="7157" xr:uid="{00000000-0005-0000-0000-00000C1C0000}"/>
    <cellStyle name="Currency 12 2 2 2 3 2 4 2" xfId="7158" xr:uid="{00000000-0005-0000-0000-00000D1C0000}"/>
    <cellStyle name="Currency 12 2 2 2 3 2 4 2 2" xfId="7159" xr:uid="{00000000-0005-0000-0000-00000E1C0000}"/>
    <cellStyle name="Currency 12 2 2 2 3 2 4 3" xfId="7160" xr:uid="{00000000-0005-0000-0000-00000F1C0000}"/>
    <cellStyle name="Currency 12 2 2 2 3 2 4 4" xfId="7161" xr:uid="{00000000-0005-0000-0000-0000101C0000}"/>
    <cellStyle name="Currency 12 2 2 2 3 2 5" xfId="7162" xr:uid="{00000000-0005-0000-0000-0000111C0000}"/>
    <cellStyle name="Currency 12 2 2 2 3 2 5 2" xfId="7163" xr:uid="{00000000-0005-0000-0000-0000121C0000}"/>
    <cellStyle name="Currency 12 2 2 2 3 2 5 3" xfId="7164" xr:uid="{00000000-0005-0000-0000-0000131C0000}"/>
    <cellStyle name="Currency 12 2 2 2 3 2 6" xfId="7165" xr:uid="{00000000-0005-0000-0000-0000141C0000}"/>
    <cellStyle name="Currency 12 2 2 2 3 2 7" xfId="7166" xr:uid="{00000000-0005-0000-0000-0000151C0000}"/>
    <cellStyle name="Currency 12 2 2 2 3 2 8" xfId="7167" xr:uid="{00000000-0005-0000-0000-0000161C0000}"/>
    <cellStyle name="Currency 12 2 2 2 3 3" xfId="7168" xr:uid="{00000000-0005-0000-0000-0000171C0000}"/>
    <cellStyle name="Currency 12 2 2 2 3 3 2" xfId="7169" xr:uid="{00000000-0005-0000-0000-0000181C0000}"/>
    <cellStyle name="Currency 12 2 2 2 3 3 2 2" xfId="7170" xr:uid="{00000000-0005-0000-0000-0000191C0000}"/>
    <cellStyle name="Currency 12 2 2 2 3 3 2 2 2" xfId="7171" xr:uid="{00000000-0005-0000-0000-00001A1C0000}"/>
    <cellStyle name="Currency 12 2 2 2 3 3 2 3" xfId="7172" xr:uid="{00000000-0005-0000-0000-00001B1C0000}"/>
    <cellStyle name="Currency 12 2 2 2 3 3 2 4" xfId="7173" xr:uid="{00000000-0005-0000-0000-00001C1C0000}"/>
    <cellStyle name="Currency 12 2 2 2 3 3 3" xfId="7174" xr:uid="{00000000-0005-0000-0000-00001D1C0000}"/>
    <cellStyle name="Currency 12 2 2 2 3 3 3 2" xfId="7175" xr:uid="{00000000-0005-0000-0000-00001E1C0000}"/>
    <cellStyle name="Currency 12 2 2 2 3 3 3 2 2" xfId="7176" xr:uid="{00000000-0005-0000-0000-00001F1C0000}"/>
    <cellStyle name="Currency 12 2 2 2 3 3 3 3" xfId="7177" xr:uid="{00000000-0005-0000-0000-0000201C0000}"/>
    <cellStyle name="Currency 12 2 2 2 3 3 3 4" xfId="7178" xr:uid="{00000000-0005-0000-0000-0000211C0000}"/>
    <cellStyle name="Currency 12 2 2 2 3 3 4" xfId="7179" xr:uid="{00000000-0005-0000-0000-0000221C0000}"/>
    <cellStyle name="Currency 12 2 2 2 3 3 4 2" xfId="7180" xr:uid="{00000000-0005-0000-0000-0000231C0000}"/>
    <cellStyle name="Currency 12 2 2 2 3 3 4 3" xfId="7181" xr:uid="{00000000-0005-0000-0000-0000241C0000}"/>
    <cellStyle name="Currency 12 2 2 2 3 3 5" xfId="7182" xr:uid="{00000000-0005-0000-0000-0000251C0000}"/>
    <cellStyle name="Currency 12 2 2 2 3 3 6" xfId="7183" xr:uid="{00000000-0005-0000-0000-0000261C0000}"/>
    <cellStyle name="Currency 12 2 2 2 3 3 7" xfId="7184" xr:uid="{00000000-0005-0000-0000-0000271C0000}"/>
    <cellStyle name="Currency 12 2 2 2 3 4" xfId="7185" xr:uid="{00000000-0005-0000-0000-0000281C0000}"/>
    <cellStyle name="Currency 12 2 2 2 3 4 2" xfId="7186" xr:uid="{00000000-0005-0000-0000-0000291C0000}"/>
    <cellStyle name="Currency 12 2 2 2 3 4 2 2" xfId="7187" xr:uid="{00000000-0005-0000-0000-00002A1C0000}"/>
    <cellStyle name="Currency 12 2 2 2 3 4 3" xfId="7188" xr:uid="{00000000-0005-0000-0000-00002B1C0000}"/>
    <cellStyle name="Currency 12 2 2 2 3 4 4" xfId="7189" xr:uid="{00000000-0005-0000-0000-00002C1C0000}"/>
    <cellStyle name="Currency 12 2 2 2 3 5" xfId="7190" xr:uid="{00000000-0005-0000-0000-00002D1C0000}"/>
    <cellStyle name="Currency 12 2 2 2 3 5 2" xfId="7191" xr:uid="{00000000-0005-0000-0000-00002E1C0000}"/>
    <cellStyle name="Currency 12 2 2 2 3 5 2 2" xfId="7192" xr:uid="{00000000-0005-0000-0000-00002F1C0000}"/>
    <cellStyle name="Currency 12 2 2 2 3 5 3" xfId="7193" xr:uid="{00000000-0005-0000-0000-0000301C0000}"/>
    <cellStyle name="Currency 12 2 2 2 3 5 4" xfId="7194" xr:uid="{00000000-0005-0000-0000-0000311C0000}"/>
    <cellStyle name="Currency 12 2 2 2 3 6" xfId="7195" xr:uid="{00000000-0005-0000-0000-0000321C0000}"/>
    <cellStyle name="Currency 12 2 2 2 3 6 2" xfId="7196" xr:uid="{00000000-0005-0000-0000-0000331C0000}"/>
    <cellStyle name="Currency 12 2 2 2 3 6 3" xfId="7197" xr:uid="{00000000-0005-0000-0000-0000341C0000}"/>
    <cellStyle name="Currency 12 2 2 2 3 7" xfId="7198" xr:uid="{00000000-0005-0000-0000-0000351C0000}"/>
    <cellStyle name="Currency 12 2 2 2 3 8" xfId="7199" xr:uid="{00000000-0005-0000-0000-0000361C0000}"/>
    <cellStyle name="Currency 12 2 2 2 3 9" xfId="7200" xr:uid="{00000000-0005-0000-0000-0000371C0000}"/>
    <cellStyle name="Currency 12 2 2 2 4" xfId="7201" xr:uid="{00000000-0005-0000-0000-0000381C0000}"/>
    <cellStyle name="Currency 12 2 2 2 4 2" xfId="7202" xr:uid="{00000000-0005-0000-0000-0000391C0000}"/>
    <cellStyle name="Currency 12 2 2 2 4 2 2" xfId="7203" xr:uid="{00000000-0005-0000-0000-00003A1C0000}"/>
    <cellStyle name="Currency 12 2 2 2 4 2 2 2" xfId="7204" xr:uid="{00000000-0005-0000-0000-00003B1C0000}"/>
    <cellStyle name="Currency 12 2 2 2 4 2 2 2 2" xfId="7205" xr:uid="{00000000-0005-0000-0000-00003C1C0000}"/>
    <cellStyle name="Currency 12 2 2 2 4 2 2 3" xfId="7206" xr:uid="{00000000-0005-0000-0000-00003D1C0000}"/>
    <cellStyle name="Currency 12 2 2 2 4 2 2 4" xfId="7207" xr:uid="{00000000-0005-0000-0000-00003E1C0000}"/>
    <cellStyle name="Currency 12 2 2 2 4 2 3" xfId="7208" xr:uid="{00000000-0005-0000-0000-00003F1C0000}"/>
    <cellStyle name="Currency 12 2 2 2 4 2 3 2" xfId="7209" xr:uid="{00000000-0005-0000-0000-0000401C0000}"/>
    <cellStyle name="Currency 12 2 2 2 4 2 3 2 2" xfId="7210" xr:uid="{00000000-0005-0000-0000-0000411C0000}"/>
    <cellStyle name="Currency 12 2 2 2 4 2 3 3" xfId="7211" xr:uid="{00000000-0005-0000-0000-0000421C0000}"/>
    <cellStyle name="Currency 12 2 2 2 4 2 3 4" xfId="7212" xr:uid="{00000000-0005-0000-0000-0000431C0000}"/>
    <cellStyle name="Currency 12 2 2 2 4 2 4" xfId="7213" xr:uid="{00000000-0005-0000-0000-0000441C0000}"/>
    <cellStyle name="Currency 12 2 2 2 4 2 4 2" xfId="7214" xr:uid="{00000000-0005-0000-0000-0000451C0000}"/>
    <cellStyle name="Currency 12 2 2 2 4 2 4 3" xfId="7215" xr:uid="{00000000-0005-0000-0000-0000461C0000}"/>
    <cellStyle name="Currency 12 2 2 2 4 2 5" xfId="7216" xr:uid="{00000000-0005-0000-0000-0000471C0000}"/>
    <cellStyle name="Currency 12 2 2 2 4 2 6" xfId="7217" xr:uid="{00000000-0005-0000-0000-0000481C0000}"/>
    <cellStyle name="Currency 12 2 2 2 4 2 7" xfId="7218" xr:uid="{00000000-0005-0000-0000-0000491C0000}"/>
    <cellStyle name="Currency 12 2 2 2 4 3" xfId="7219" xr:uid="{00000000-0005-0000-0000-00004A1C0000}"/>
    <cellStyle name="Currency 12 2 2 2 4 3 2" xfId="7220" xr:uid="{00000000-0005-0000-0000-00004B1C0000}"/>
    <cellStyle name="Currency 12 2 2 2 4 3 2 2" xfId="7221" xr:uid="{00000000-0005-0000-0000-00004C1C0000}"/>
    <cellStyle name="Currency 12 2 2 2 4 3 3" xfId="7222" xr:uid="{00000000-0005-0000-0000-00004D1C0000}"/>
    <cellStyle name="Currency 12 2 2 2 4 3 4" xfId="7223" xr:uid="{00000000-0005-0000-0000-00004E1C0000}"/>
    <cellStyle name="Currency 12 2 2 2 4 4" xfId="7224" xr:uid="{00000000-0005-0000-0000-00004F1C0000}"/>
    <cellStyle name="Currency 12 2 2 2 4 4 2" xfId="7225" xr:uid="{00000000-0005-0000-0000-0000501C0000}"/>
    <cellStyle name="Currency 12 2 2 2 4 4 2 2" xfId="7226" xr:uid="{00000000-0005-0000-0000-0000511C0000}"/>
    <cellStyle name="Currency 12 2 2 2 4 4 3" xfId="7227" xr:uid="{00000000-0005-0000-0000-0000521C0000}"/>
    <cellStyle name="Currency 12 2 2 2 4 4 4" xfId="7228" xr:uid="{00000000-0005-0000-0000-0000531C0000}"/>
    <cellStyle name="Currency 12 2 2 2 4 5" xfId="7229" xr:uid="{00000000-0005-0000-0000-0000541C0000}"/>
    <cellStyle name="Currency 12 2 2 2 4 5 2" xfId="7230" xr:uid="{00000000-0005-0000-0000-0000551C0000}"/>
    <cellStyle name="Currency 12 2 2 2 4 5 3" xfId="7231" xr:uid="{00000000-0005-0000-0000-0000561C0000}"/>
    <cellStyle name="Currency 12 2 2 2 4 6" xfId="7232" xr:uid="{00000000-0005-0000-0000-0000571C0000}"/>
    <cellStyle name="Currency 12 2 2 2 4 7" xfId="7233" xr:uid="{00000000-0005-0000-0000-0000581C0000}"/>
    <cellStyle name="Currency 12 2 2 2 4 8" xfId="7234" xr:uid="{00000000-0005-0000-0000-0000591C0000}"/>
    <cellStyle name="Currency 12 2 2 2 5" xfId="7235" xr:uid="{00000000-0005-0000-0000-00005A1C0000}"/>
    <cellStyle name="Currency 12 2 2 2 5 2" xfId="7236" xr:uid="{00000000-0005-0000-0000-00005B1C0000}"/>
    <cellStyle name="Currency 12 2 2 2 5 2 2" xfId="7237" xr:uid="{00000000-0005-0000-0000-00005C1C0000}"/>
    <cellStyle name="Currency 12 2 2 2 5 2 2 2" xfId="7238" xr:uid="{00000000-0005-0000-0000-00005D1C0000}"/>
    <cellStyle name="Currency 12 2 2 2 5 2 3" xfId="7239" xr:uid="{00000000-0005-0000-0000-00005E1C0000}"/>
    <cellStyle name="Currency 12 2 2 2 5 2 4" xfId="7240" xr:uid="{00000000-0005-0000-0000-00005F1C0000}"/>
    <cellStyle name="Currency 12 2 2 2 5 3" xfId="7241" xr:uid="{00000000-0005-0000-0000-0000601C0000}"/>
    <cellStyle name="Currency 12 2 2 2 5 3 2" xfId="7242" xr:uid="{00000000-0005-0000-0000-0000611C0000}"/>
    <cellStyle name="Currency 12 2 2 2 5 3 2 2" xfId="7243" xr:uid="{00000000-0005-0000-0000-0000621C0000}"/>
    <cellStyle name="Currency 12 2 2 2 5 3 3" xfId="7244" xr:uid="{00000000-0005-0000-0000-0000631C0000}"/>
    <cellStyle name="Currency 12 2 2 2 5 3 4" xfId="7245" xr:uid="{00000000-0005-0000-0000-0000641C0000}"/>
    <cellStyle name="Currency 12 2 2 2 5 4" xfId="7246" xr:uid="{00000000-0005-0000-0000-0000651C0000}"/>
    <cellStyle name="Currency 12 2 2 2 5 4 2" xfId="7247" xr:uid="{00000000-0005-0000-0000-0000661C0000}"/>
    <cellStyle name="Currency 12 2 2 2 5 4 3" xfId="7248" xr:uid="{00000000-0005-0000-0000-0000671C0000}"/>
    <cellStyle name="Currency 12 2 2 2 5 5" xfId="7249" xr:uid="{00000000-0005-0000-0000-0000681C0000}"/>
    <cellStyle name="Currency 12 2 2 2 5 6" xfId="7250" xr:uid="{00000000-0005-0000-0000-0000691C0000}"/>
    <cellStyle name="Currency 12 2 2 2 5 7" xfId="7251" xr:uid="{00000000-0005-0000-0000-00006A1C0000}"/>
    <cellStyle name="Currency 12 2 2 2 6" xfId="7252" xr:uid="{00000000-0005-0000-0000-00006B1C0000}"/>
    <cellStyle name="Currency 12 2 2 2 6 2" xfId="7253" xr:uid="{00000000-0005-0000-0000-00006C1C0000}"/>
    <cellStyle name="Currency 12 2 2 2 6 2 2" xfId="7254" xr:uid="{00000000-0005-0000-0000-00006D1C0000}"/>
    <cellStyle name="Currency 12 2 2 2 6 3" xfId="7255" xr:uid="{00000000-0005-0000-0000-00006E1C0000}"/>
    <cellStyle name="Currency 12 2 2 2 6 4" xfId="7256" xr:uid="{00000000-0005-0000-0000-00006F1C0000}"/>
    <cellStyle name="Currency 12 2 2 2 7" xfId="7257" xr:uid="{00000000-0005-0000-0000-0000701C0000}"/>
    <cellStyle name="Currency 12 2 2 2 7 2" xfId="7258" xr:uid="{00000000-0005-0000-0000-0000711C0000}"/>
    <cellStyle name="Currency 12 2 2 2 7 2 2" xfId="7259" xr:uid="{00000000-0005-0000-0000-0000721C0000}"/>
    <cellStyle name="Currency 12 2 2 2 7 3" xfId="7260" xr:uid="{00000000-0005-0000-0000-0000731C0000}"/>
    <cellStyle name="Currency 12 2 2 2 7 4" xfId="7261" xr:uid="{00000000-0005-0000-0000-0000741C0000}"/>
    <cellStyle name="Currency 12 2 2 2 8" xfId="7262" xr:uid="{00000000-0005-0000-0000-0000751C0000}"/>
    <cellStyle name="Currency 12 2 2 2 8 2" xfId="7263" xr:uid="{00000000-0005-0000-0000-0000761C0000}"/>
    <cellStyle name="Currency 12 2 2 2 8 3" xfId="7264" xr:uid="{00000000-0005-0000-0000-0000771C0000}"/>
    <cellStyle name="Currency 12 2 2 2 9" xfId="7265" xr:uid="{00000000-0005-0000-0000-0000781C0000}"/>
    <cellStyle name="Currency 12 2 2 3" xfId="7266" xr:uid="{00000000-0005-0000-0000-0000791C0000}"/>
    <cellStyle name="Currency 12 2 2 4" xfId="7267" xr:uid="{00000000-0005-0000-0000-00007A1C0000}"/>
    <cellStyle name="Currency 12 2 2 4 2" xfId="7268" xr:uid="{00000000-0005-0000-0000-00007B1C0000}"/>
    <cellStyle name="Currency 12 2 2 4 3" xfId="7269" xr:uid="{00000000-0005-0000-0000-00007C1C0000}"/>
    <cellStyle name="Currency 12 2 2 4 4" xfId="7270" xr:uid="{00000000-0005-0000-0000-00007D1C0000}"/>
    <cellStyle name="Currency 12 2 2 4 4 2" xfId="7271" xr:uid="{00000000-0005-0000-0000-00007E1C0000}"/>
    <cellStyle name="Currency 12 2 2 4 4 3" xfId="7272" xr:uid="{00000000-0005-0000-0000-00007F1C0000}"/>
    <cellStyle name="Currency 12 2 2 4 5" xfId="7273" xr:uid="{00000000-0005-0000-0000-0000801C0000}"/>
    <cellStyle name="Currency 12 2 2 5" xfId="7274" xr:uid="{00000000-0005-0000-0000-0000811C0000}"/>
    <cellStyle name="Currency 12 2 2 5 2" xfId="7275" xr:uid="{00000000-0005-0000-0000-0000821C0000}"/>
    <cellStyle name="Currency 12 2 2 5 3" xfId="7276" xr:uid="{00000000-0005-0000-0000-0000831C0000}"/>
    <cellStyle name="Currency 12 2 2 6" xfId="7277" xr:uid="{00000000-0005-0000-0000-0000841C0000}"/>
    <cellStyle name="Currency 12 2 3" xfId="7278" xr:uid="{00000000-0005-0000-0000-0000851C0000}"/>
    <cellStyle name="Currency 12 2 3 10" xfId="7279" xr:uid="{00000000-0005-0000-0000-0000861C0000}"/>
    <cellStyle name="Currency 12 2 3 11" xfId="7280" xr:uid="{00000000-0005-0000-0000-0000871C0000}"/>
    <cellStyle name="Currency 12 2 3 2" xfId="7281" xr:uid="{00000000-0005-0000-0000-0000881C0000}"/>
    <cellStyle name="Currency 12 2 3 3" xfId="7282" xr:uid="{00000000-0005-0000-0000-0000891C0000}"/>
    <cellStyle name="Currency 12 2 3 3 2" xfId="7283" xr:uid="{00000000-0005-0000-0000-00008A1C0000}"/>
    <cellStyle name="Currency 12 2 3 3 2 2" xfId="7284" xr:uid="{00000000-0005-0000-0000-00008B1C0000}"/>
    <cellStyle name="Currency 12 2 3 3 2 2 2" xfId="7285" xr:uid="{00000000-0005-0000-0000-00008C1C0000}"/>
    <cellStyle name="Currency 12 2 3 3 2 2 2 2" xfId="7286" xr:uid="{00000000-0005-0000-0000-00008D1C0000}"/>
    <cellStyle name="Currency 12 2 3 3 2 2 2 2 2" xfId="7287" xr:uid="{00000000-0005-0000-0000-00008E1C0000}"/>
    <cellStyle name="Currency 12 2 3 3 2 2 2 3" xfId="7288" xr:uid="{00000000-0005-0000-0000-00008F1C0000}"/>
    <cellStyle name="Currency 12 2 3 3 2 2 2 4" xfId="7289" xr:uid="{00000000-0005-0000-0000-0000901C0000}"/>
    <cellStyle name="Currency 12 2 3 3 2 2 3" xfId="7290" xr:uid="{00000000-0005-0000-0000-0000911C0000}"/>
    <cellStyle name="Currency 12 2 3 3 2 2 3 2" xfId="7291" xr:uid="{00000000-0005-0000-0000-0000921C0000}"/>
    <cellStyle name="Currency 12 2 3 3 2 2 3 2 2" xfId="7292" xr:uid="{00000000-0005-0000-0000-0000931C0000}"/>
    <cellStyle name="Currency 12 2 3 3 2 2 3 3" xfId="7293" xr:uid="{00000000-0005-0000-0000-0000941C0000}"/>
    <cellStyle name="Currency 12 2 3 3 2 2 3 4" xfId="7294" xr:uid="{00000000-0005-0000-0000-0000951C0000}"/>
    <cellStyle name="Currency 12 2 3 3 2 2 4" xfId="7295" xr:uid="{00000000-0005-0000-0000-0000961C0000}"/>
    <cellStyle name="Currency 12 2 3 3 2 2 4 2" xfId="7296" xr:uid="{00000000-0005-0000-0000-0000971C0000}"/>
    <cellStyle name="Currency 12 2 3 3 2 2 4 3" xfId="7297" xr:uid="{00000000-0005-0000-0000-0000981C0000}"/>
    <cellStyle name="Currency 12 2 3 3 2 2 5" xfId="7298" xr:uid="{00000000-0005-0000-0000-0000991C0000}"/>
    <cellStyle name="Currency 12 2 3 3 2 2 6" xfId="7299" xr:uid="{00000000-0005-0000-0000-00009A1C0000}"/>
    <cellStyle name="Currency 12 2 3 3 2 2 7" xfId="7300" xr:uid="{00000000-0005-0000-0000-00009B1C0000}"/>
    <cellStyle name="Currency 12 2 3 3 2 3" xfId="7301" xr:uid="{00000000-0005-0000-0000-00009C1C0000}"/>
    <cellStyle name="Currency 12 2 3 3 2 3 2" xfId="7302" xr:uid="{00000000-0005-0000-0000-00009D1C0000}"/>
    <cellStyle name="Currency 12 2 3 3 2 3 2 2" xfId="7303" xr:uid="{00000000-0005-0000-0000-00009E1C0000}"/>
    <cellStyle name="Currency 12 2 3 3 2 3 3" xfId="7304" xr:uid="{00000000-0005-0000-0000-00009F1C0000}"/>
    <cellStyle name="Currency 12 2 3 3 2 3 4" xfId="7305" xr:uid="{00000000-0005-0000-0000-0000A01C0000}"/>
    <cellStyle name="Currency 12 2 3 3 2 4" xfId="7306" xr:uid="{00000000-0005-0000-0000-0000A11C0000}"/>
    <cellStyle name="Currency 12 2 3 3 2 4 2" xfId="7307" xr:uid="{00000000-0005-0000-0000-0000A21C0000}"/>
    <cellStyle name="Currency 12 2 3 3 2 4 2 2" xfId="7308" xr:uid="{00000000-0005-0000-0000-0000A31C0000}"/>
    <cellStyle name="Currency 12 2 3 3 2 4 3" xfId="7309" xr:uid="{00000000-0005-0000-0000-0000A41C0000}"/>
    <cellStyle name="Currency 12 2 3 3 2 4 4" xfId="7310" xr:uid="{00000000-0005-0000-0000-0000A51C0000}"/>
    <cellStyle name="Currency 12 2 3 3 2 5" xfId="7311" xr:uid="{00000000-0005-0000-0000-0000A61C0000}"/>
    <cellStyle name="Currency 12 2 3 3 2 5 2" xfId="7312" xr:uid="{00000000-0005-0000-0000-0000A71C0000}"/>
    <cellStyle name="Currency 12 2 3 3 2 5 3" xfId="7313" xr:uid="{00000000-0005-0000-0000-0000A81C0000}"/>
    <cellStyle name="Currency 12 2 3 3 2 6" xfId="7314" xr:uid="{00000000-0005-0000-0000-0000A91C0000}"/>
    <cellStyle name="Currency 12 2 3 3 2 7" xfId="7315" xr:uid="{00000000-0005-0000-0000-0000AA1C0000}"/>
    <cellStyle name="Currency 12 2 3 3 2 8" xfId="7316" xr:uid="{00000000-0005-0000-0000-0000AB1C0000}"/>
    <cellStyle name="Currency 12 2 3 3 3" xfId="7317" xr:uid="{00000000-0005-0000-0000-0000AC1C0000}"/>
    <cellStyle name="Currency 12 2 3 3 3 2" xfId="7318" xr:uid="{00000000-0005-0000-0000-0000AD1C0000}"/>
    <cellStyle name="Currency 12 2 3 3 3 2 2" xfId="7319" xr:uid="{00000000-0005-0000-0000-0000AE1C0000}"/>
    <cellStyle name="Currency 12 2 3 3 3 2 2 2" xfId="7320" xr:uid="{00000000-0005-0000-0000-0000AF1C0000}"/>
    <cellStyle name="Currency 12 2 3 3 3 2 3" xfId="7321" xr:uid="{00000000-0005-0000-0000-0000B01C0000}"/>
    <cellStyle name="Currency 12 2 3 3 3 2 4" xfId="7322" xr:uid="{00000000-0005-0000-0000-0000B11C0000}"/>
    <cellStyle name="Currency 12 2 3 3 3 3" xfId="7323" xr:uid="{00000000-0005-0000-0000-0000B21C0000}"/>
    <cellStyle name="Currency 12 2 3 3 3 3 2" xfId="7324" xr:uid="{00000000-0005-0000-0000-0000B31C0000}"/>
    <cellStyle name="Currency 12 2 3 3 3 3 2 2" xfId="7325" xr:uid="{00000000-0005-0000-0000-0000B41C0000}"/>
    <cellStyle name="Currency 12 2 3 3 3 3 3" xfId="7326" xr:uid="{00000000-0005-0000-0000-0000B51C0000}"/>
    <cellStyle name="Currency 12 2 3 3 3 3 4" xfId="7327" xr:uid="{00000000-0005-0000-0000-0000B61C0000}"/>
    <cellStyle name="Currency 12 2 3 3 3 4" xfId="7328" xr:uid="{00000000-0005-0000-0000-0000B71C0000}"/>
    <cellStyle name="Currency 12 2 3 3 3 4 2" xfId="7329" xr:uid="{00000000-0005-0000-0000-0000B81C0000}"/>
    <cellStyle name="Currency 12 2 3 3 3 4 3" xfId="7330" xr:uid="{00000000-0005-0000-0000-0000B91C0000}"/>
    <cellStyle name="Currency 12 2 3 3 3 5" xfId="7331" xr:uid="{00000000-0005-0000-0000-0000BA1C0000}"/>
    <cellStyle name="Currency 12 2 3 3 3 6" xfId="7332" xr:uid="{00000000-0005-0000-0000-0000BB1C0000}"/>
    <cellStyle name="Currency 12 2 3 3 3 7" xfId="7333" xr:uid="{00000000-0005-0000-0000-0000BC1C0000}"/>
    <cellStyle name="Currency 12 2 3 3 4" xfId="7334" xr:uid="{00000000-0005-0000-0000-0000BD1C0000}"/>
    <cellStyle name="Currency 12 2 3 3 4 2" xfId="7335" xr:uid="{00000000-0005-0000-0000-0000BE1C0000}"/>
    <cellStyle name="Currency 12 2 3 3 4 2 2" xfId="7336" xr:uid="{00000000-0005-0000-0000-0000BF1C0000}"/>
    <cellStyle name="Currency 12 2 3 3 4 3" xfId="7337" xr:uid="{00000000-0005-0000-0000-0000C01C0000}"/>
    <cellStyle name="Currency 12 2 3 3 4 4" xfId="7338" xr:uid="{00000000-0005-0000-0000-0000C11C0000}"/>
    <cellStyle name="Currency 12 2 3 3 5" xfId="7339" xr:uid="{00000000-0005-0000-0000-0000C21C0000}"/>
    <cellStyle name="Currency 12 2 3 3 5 2" xfId="7340" xr:uid="{00000000-0005-0000-0000-0000C31C0000}"/>
    <cellStyle name="Currency 12 2 3 3 5 2 2" xfId="7341" xr:uid="{00000000-0005-0000-0000-0000C41C0000}"/>
    <cellStyle name="Currency 12 2 3 3 5 3" xfId="7342" xr:uid="{00000000-0005-0000-0000-0000C51C0000}"/>
    <cellStyle name="Currency 12 2 3 3 5 4" xfId="7343" xr:uid="{00000000-0005-0000-0000-0000C61C0000}"/>
    <cellStyle name="Currency 12 2 3 3 6" xfId="7344" xr:uid="{00000000-0005-0000-0000-0000C71C0000}"/>
    <cellStyle name="Currency 12 2 3 3 6 2" xfId="7345" xr:uid="{00000000-0005-0000-0000-0000C81C0000}"/>
    <cellStyle name="Currency 12 2 3 3 6 3" xfId="7346" xr:uid="{00000000-0005-0000-0000-0000C91C0000}"/>
    <cellStyle name="Currency 12 2 3 3 7" xfId="7347" xr:uid="{00000000-0005-0000-0000-0000CA1C0000}"/>
    <cellStyle name="Currency 12 2 3 3 8" xfId="7348" xr:uid="{00000000-0005-0000-0000-0000CB1C0000}"/>
    <cellStyle name="Currency 12 2 3 3 9" xfId="7349" xr:uid="{00000000-0005-0000-0000-0000CC1C0000}"/>
    <cellStyle name="Currency 12 2 3 4" xfId="7350" xr:uid="{00000000-0005-0000-0000-0000CD1C0000}"/>
    <cellStyle name="Currency 12 2 3 4 2" xfId="7351" xr:uid="{00000000-0005-0000-0000-0000CE1C0000}"/>
    <cellStyle name="Currency 12 2 3 4 2 2" xfId="7352" xr:uid="{00000000-0005-0000-0000-0000CF1C0000}"/>
    <cellStyle name="Currency 12 2 3 4 2 2 2" xfId="7353" xr:uid="{00000000-0005-0000-0000-0000D01C0000}"/>
    <cellStyle name="Currency 12 2 3 4 2 2 2 2" xfId="7354" xr:uid="{00000000-0005-0000-0000-0000D11C0000}"/>
    <cellStyle name="Currency 12 2 3 4 2 2 3" xfId="7355" xr:uid="{00000000-0005-0000-0000-0000D21C0000}"/>
    <cellStyle name="Currency 12 2 3 4 2 2 4" xfId="7356" xr:uid="{00000000-0005-0000-0000-0000D31C0000}"/>
    <cellStyle name="Currency 12 2 3 4 2 3" xfId="7357" xr:uid="{00000000-0005-0000-0000-0000D41C0000}"/>
    <cellStyle name="Currency 12 2 3 4 2 3 2" xfId="7358" xr:uid="{00000000-0005-0000-0000-0000D51C0000}"/>
    <cellStyle name="Currency 12 2 3 4 2 3 2 2" xfId="7359" xr:uid="{00000000-0005-0000-0000-0000D61C0000}"/>
    <cellStyle name="Currency 12 2 3 4 2 3 3" xfId="7360" xr:uid="{00000000-0005-0000-0000-0000D71C0000}"/>
    <cellStyle name="Currency 12 2 3 4 2 3 4" xfId="7361" xr:uid="{00000000-0005-0000-0000-0000D81C0000}"/>
    <cellStyle name="Currency 12 2 3 4 2 4" xfId="7362" xr:uid="{00000000-0005-0000-0000-0000D91C0000}"/>
    <cellStyle name="Currency 12 2 3 4 2 4 2" xfId="7363" xr:uid="{00000000-0005-0000-0000-0000DA1C0000}"/>
    <cellStyle name="Currency 12 2 3 4 2 4 3" xfId="7364" xr:uid="{00000000-0005-0000-0000-0000DB1C0000}"/>
    <cellStyle name="Currency 12 2 3 4 2 5" xfId="7365" xr:uid="{00000000-0005-0000-0000-0000DC1C0000}"/>
    <cellStyle name="Currency 12 2 3 4 2 6" xfId="7366" xr:uid="{00000000-0005-0000-0000-0000DD1C0000}"/>
    <cellStyle name="Currency 12 2 3 4 2 7" xfId="7367" xr:uid="{00000000-0005-0000-0000-0000DE1C0000}"/>
    <cellStyle name="Currency 12 2 3 4 3" xfId="7368" xr:uid="{00000000-0005-0000-0000-0000DF1C0000}"/>
    <cellStyle name="Currency 12 2 3 4 3 2" xfId="7369" xr:uid="{00000000-0005-0000-0000-0000E01C0000}"/>
    <cellStyle name="Currency 12 2 3 4 3 2 2" xfId="7370" xr:uid="{00000000-0005-0000-0000-0000E11C0000}"/>
    <cellStyle name="Currency 12 2 3 4 3 3" xfId="7371" xr:uid="{00000000-0005-0000-0000-0000E21C0000}"/>
    <cellStyle name="Currency 12 2 3 4 3 4" xfId="7372" xr:uid="{00000000-0005-0000-0000-0000E31C0000}"/>
    <cellStyle name="Currency 12 2 3 4 4" xfId="7373" xr:uid="{00000000-0005-0000-0000-0000E41C0000}"/>
    <cellStyle name="Currency 12 2 3 4 4 2" xfId="7374" xr:uid="{00000000-0005-0000-0000-0000E51C0000}"/>
    <cellStyle name="Currency 12 2 3 4 4 2 2" xfId="7375" xr:uid="{00000000-0005-0000-0000-0000E61C0000}"/>
    <cellStyle name="Currency 12 2 3 4 4 3" xfId="7376" xr:uid="{00000000-0005-0000-0000-0000E71C0000}"/>
    <cellStyle name="Currency 12 2 3 4 4 4" xfId="7377" xr:uid="{00000000-0005-0000-0000-0000E81C0000}"/>
    <cellStyle name="Currency 12 2 3 4 5" xfId="7378" xr:uid="{00000000-0005-0000-0000-0000E91C0000}"/>
    <cellStyle name="Currency 12 2 3 4 5 2" xfId="7379" xr:uid="{00000000-0005-0000-0000-0000EA1C0000}"/>
    <cellStyle name="Currency 12 2 3 4 5 3" xfId="7380" xr:uid="{00000000-0005-0000-0000-0000EB1C0000}"/>
    <cellStyle name="Currency 12 2 3 4 6" xfId="7381" xr:uid="{00000000-0005-0000-0000-0000EC1C0000}"/>
    <cellStyle name="Currency 12 2 3 4 7" xfId="7382" xr:uid="{00000000-0005-0000-0000-0000ED1C0000}"/>
    <cellStyle name="Currency 12 2 3 4 8" xfId="7383" xr:uid="{00000000-0005-0000-0000-0000EE1C0000}"/>
    <cellStyle name="Currency 12 2 3 5" xfId="7384" xr:uid="{00000000-0005-0000-0000-0000EF1C0000}"/>
    <cellStyle name="Currency 12 2 3 5 2" xfId="7385" xr:uid="{00000000-0005-0000-0000-0000F01C0000}"/>
    <cellStyle name="Currency 12 2 3 5 2 2" xfId="7386" xr:uid="{00000000-0005-0000-0000-0000F11C0000}"/>
    <cellStyle name="Currency 12 2 3 5 2 2 2" xfId="7387" xr:uid="{00000000-0005-0000-0000-0000F21C0000}"/>
    <cellStyle name="Currency 12 2 3 5 2 3" xfId="7388" xr:uid="{00000000-0005-0000-0000-0000F31C0000}"/>
    <cellStyle name="Currency 12 2 3 5 2 4" xfId="7389" xr:uid="{00000000-0005-0000-0000-0000F41C0000}"/>
    <cellStyle name="Currency 12 2 3 5 3" xfId="7390" xr:uid="{00000000-0005-0000-0000-0000F51C0000}"/>
    <cellStyle name="Currency 12 2 3 5 3 2" xfId="7391" xr:uid="{00000000-0005-0000-0000-0000F61C0000}"/>
    <cellStyle name="Currency 12 2 3 5 3 2 2" xfId="7392" xr:uid="{00000000-0005-0000-0000-0000F71C0000}"/>
    <cellStyle name="Currency 12 2 3 5 3 3" xfId="7393" xr:uid="{00000000-0005-0000-0000-0000F81C0000}"/>
    <cellStyle name="Currency 12 2 3 5 3 4" xfId="7394" xr:uid="{00000000-0005-0000-0000-0000F91C0000}"/>
    <cellStyle name="Currency 12 2 3 5 4" xfId="7395" xr:uid="{00000000-0005-0000-0000-0000FA1C0000}"/>
    <cellStyle name="Currency 12 2 3 5 4 2" xfId="7396" xr:uid="{00000000-0005-0000-0000-0000FB1C0000}"/>
    <cellStyle name="Currency 12 2 3 5 4 3" xfId="7397" xr:uid="{00000000-0005-0000-0000-0000FC1C0000}"/>
    <cellStyle name="Currency 12 2 3 5 5" xfId="7398" xr:uid="{00000000-0005-0000-0000-0000FD1C0000}"/>
    <cellStyle name="Currency 12 2 3 5 6" xfId="7399" xr:uid="{00000000-0005-0000-0000-0000FE1C0000}"/>
    <cellStyle name="Currency 12 2 3 5 7" xfId="7400" xr:uid="{00000000-0005-0000-0000-0000FF1C0000}"/>
    <cellStyle name="Currency 12 2 3 6" xfId="7401" xr:uid="{00000000-0005-0000-0000-0000001D0000}"/>
    <cellStyle name="Currency 12 2 3 6 2" xfId="7402" xr:uid="{00000000-0005-0000-0000-0000011D0000}"/>
    <cellStyle name="Currency 12 2 3 6 2 2" xfId="7403" xr:uid="{00000000-0005-0000-0000-0000021D0000}"/>
    <cellStyle name="Currency 12 2 3 6 3" xfId="7404" xr:uid="{00000000-0005-0000-0000-0000031D0000}"/>
    <cellStyle name="Currency 12 2 3 6 4" xfId="7405" xr:uid="{00000000-0005-0000-0000-0000041D0000}"/>
    <cellStyle name="Currency 12 2 3 7" xfId="7406" xr:uid="{00000000-0005-0000-0000-0000051D0000}"/>
    <cellStyle name="Currency 12 2 3 7 2" xfId="7407" xr:uid="{00000000-0005-0000-0000-0000061D0000}"/>
    <cellStyle name="Currency 12 2 3 7 2 2" xfId="7408" xr:uid="{00000000-0005-0000-0000-0000071D0000}"/>
    <cellStyle name="Currency 12 2 3 7 3" xfId="7409" xr:uid="{00000000-0005-0000-0000-0000081D0000}"/>
    <cellStyle name="Currency 12 2 3 7 4" xfId="7410" xr:uid="{00000000-0005-0000-0000-0000091D0000}"/>
    <cellStyle name="Currency 12 2 3 8" xfId="7411" xr:uid="{00000000-0005-0000-0000-00000A1D0000}"/>
    <cellStyle name="Currency 12 2 3 8 2" xfId="7412" xr:uid="{00000000-0005-0000-0000-00000B1D0000}"/>
    <cellStyle name="Currency 12 2 3 8 3" xfId="7413" xr:uid="{00000000-0005-0000-0000-00000C1D0000}"/>
    <cellStyle name="Currency 12 2 3 9" xfId="7414" xr:uid="{00000000-0005-0000-0000-00000D1D0000}"/>
    <cellStyle name="Currency 12 2 4" xfId="7415" xr:uid="{00000000-0005-0000-0000-00000E1D0000}"/>
    <cellStyle name="Currency 12 2 5" xfId="7416" xr:uid="{00000000-0005-0000-0000-00000F1D0000}"/>
    <cellStyle name="Currency 12 2 5 2" xfId="7417" xr:uid="{00000000-0005-0000-0000-0000101D0000}"/>
    <cellStyle name="Currency 12 2 5 3" xfId="7418" xr:uid="{00000000-0005-0000-0000-0000111D0000}"/>
    <cellStyle name="Currency 12 2 5 4" xfId="7419" xr:uid="{00000000-0005-0000-0000-0000121D0000}"/>
    <cellStyle name="Currency 12 2 5 4 2" xfId="7420" xr:uid="{00000000-0005-0000-0000-0000131D0000}"/>
    <cellStyle name="Currency 12 2 5 4 3" xfId="7421" xr:uid="{00000000-0005-0000-0000-0000141D0000}"/>
    <cellStyle name="Currency 12 2 5 5" xfId="7422" xr:uid="{00000000-0005-0000-0000-0000151D0000}"/>
    <cellStyle name="Currency 12 2 6" xfId="7423" xr:uid="{00000000-0005-0000-0000-0000161D0000}"/>
    <cellStyle name="Currency 12 2 6 2" xfId="7424" xr:uid="{00000000-0005-0000-0000-0000171D0000}"/>
    <cellStyle name="Currency 12 2 6 3" xfId="7425" xr:uid="{00000000-0005-0000-0000-0000181D0000}"/>
    <cellStyle name="Currency 12 2 7" xfId="7426" xr:uid="{00000000-0005-0000-0000-0000191D0000}"/>
    <cellStyle name="Currency 12 3" xfId="7427" xr:uid="{00000000-0005-0000-0000-00001A1D0000}"/>
    <cellStyle name="Currency 12 4" xfId="7428" xr:uid="{00000000-0005-0000-0000-00001B1D0000}"/>
    <cellStyle name="Currency 12 4 2" xfId="7429" xr:uid="{00000000-0005-0000-0000-00001C1D0000}"/>
    <cellStyle name="Currency 12 4 2 10" xfId="7430" xr:uid="{00000000-0005-0000-0000-00001D1D0000}"/>
    <cellStyle name="Currency 12 4 2 11" xfId="7431" xr:uid="{00000000-0005-0000-0000-00001E1D0000}"/>
    <cellStyle name="Currency 12 4 2 2" xfId="7432" xr:uid="{00000000-0005-0000-0000-00001F1D0000}"/>
    <cellStyle name="Currency 12 4 2 3" xfId="7433" xr:uid="{00000000-0005-0000-0000-0000201D0000}"/>
    <cellStyle name="Currency 12 4 2 3 2" xfId="7434" xr:uid="{00000000-0005-0000-0000-0000211D0000}"/>
    <cellStyle name="Currency 12 4 2 3 2 2" xfId="7435" xr:uid="{00000000-0005-0000-0000-0000221D0000}"/>
    <cellStyle name="Currency 12 4 2 3 2 2 2" xfId="7436" xr:uid="{00000000-0005-0000-0000-0000231D0000}"/>
    <cellStyle name="Currency 12 4 2 3 2 2 2 2" xfId="7437" xr:uid="{00000000-0005-0000-0000-0000241D0000}"/>
    <cellStyle name="Currency 12 4 2 3 2 2 2 2 2" xfId="7438" xr:uid="{00000000-0005-0000-0000-0000251D0000}"/>
    <cellStyle name="Currency 12 4 2 3 2 2 2 3" xfId="7439" xr:uid="{00000000-0005-0000-0000-0000261D0000}"/>
    <cellStyle name="Currency 12 4 2 3 2 2 2 4" xfId="7440" xr:uid="{00000000-0005-0000-0000-0000271D0000}"/>
    <cellStyle name="Currency 12 4 2 3 2 2 3" xfId="7441" xr:uid="{00000000-0005-0000-0000-0000281D0000}"/>
    <cellStyle name="Currency 12 4 2 3 2 2 3 2" xfId="7442" xr:uid="{00000000-0005-0000-0000-0000291D0000}"/>
    <cellStyle name="Currency 12 4 2 3 2 2 3 2 2" xfId="7443" xr:uid="{00000000-0005-0000-0000-00002A1D0000}"/>
    <cellStyle name="Currency 12 4 2 3 2 2 3 3" xfId="7444" xr:uid="{00000000-0005-0000-0000-00002B1D0000}"/>
    <cellStyle name="Currency 12 4 2 3 2 2 3 4" xfId="7445" xr:uid="{00000000-0005-0000-0000-00002C1D0000}"/>
    <cellStyle name="Currency 12 4 2 3 2 2 4" xfId="7446" xr:uid="{00000000-0005-0000-0000-00002D1D0000}"/>
    <cellStyle name="Currency 12 4 2 3 2 2 4 2" xfId="7447" xr:uid="{00000000-0005-0000-0000-00002E1D0000}"/>
    <cellStyle name="Currency 12 4 2 3 2 2 4 3" xfId="7448" xr:uid="{00000000-0005-0000-0000-00002F1D0000}"/>
    <cellStyle name="Currency 12 4 2 3 2 2 5" xfId="7449" xr:uid="{00000000-0005-0000-0000-0000301D0000}"/>
    <cellStyle name="Currency 12 4 2 3 2 2 6" xfId="7450" xr:uid="{00000000-0005-0000-0000-0000311D0000}"/>
    <cellStyle name="Currency 12 4 2 3 2 2 7" xfId="7451" xr:uid="{00000000-0005-0000-0000-0000321D0000}"/>
    <cellStyle name="Currency 12 4 2 3 2 3" xfId="7452" xr:uid="{00000000-0005-0000-0000-0000331D0000}"/>
    <cellStyle name="Currency 12 4 2 3 2 3 2" xfId="7453" xr:uid="{00000000-0005-0000-0000-0000341D0000}"/>
    <cellStyle name="Currency 12 4 2 3 2 3 2 2" xfId="7454" xr:uid="{00000000-0005-0000-0000-0000351D0000}"/>
    <cellStyle name="Currency 12 4 2 3 2 3 3" xfId="7455" xr:uid="{00000000-0005-0000-0000-0000361D0000}"/>
    <cellStyle name="Currency 12 4 2 3 2 3 4" xfId="7456" xr:uid="{00000000-0005-0000-0000-0000371D0000}"/>
    <cellStyle name="Currency 12 4 2 3 2 4" xfId="7457" xr:uid="{00000000-0005-0000-0000-0000381D0000}"/>
    <cellStyle name="Currency 12 4 2 3 2 4 2" xfId="7458" xr:uid="{00000000-0005-0000-0000-0000391D0000}"/>
    <cellStyle name="Currency 12 4 2 3 2 4 2 2" xfId="7459" xr:uid="{00000000-0005-0000-0000-00003A1D0000}"/>
    <cellStyle name="Currency 12 4 2 3 2 4 3" xfId="7460" xr:uid="{00000000-0005-0000-0000-00003B1D0000}"/>
    <cellStyle name="Currency 12 4 2 3 2 4 4" xfId="7461" xr:uid="{00000000-0005-0000-0000-00003C1D0000}"/>
    <cellStyle name="Currency 12 4 2 3 2 5" xfId="7462" xr:uid="{00000000-0005-0000-0000-00003D1D0000}"/>
    <cellStyle name="Currency 12 4 2 3 2 5 2" xfId="7463" xr:uid="{00000000-0005-0000-0000-00003E1D0000}"/>
    <cellStyle name="Currency 12 4 2 3 2 5 3" xfId="7464" xr:uid="{00000000-0005-0000-0000-00003F1D0000}"/>
    <cellStyle name="Currency 12 4 2 3 2 6" xfId="7465" xr:uid="{00000000-0005-0000-0000-0000401D0000}"/>
    <cellStyle name="Currency 12 4 2 3 2 7" xfId="7466" xr:uid="{00000000-0005-0000-0000-0000411D0000}"/>
    <cellStyle name="Currency 12 4 2 3 2 8" xfId="7467" xr:uid="{00000000-0005-0000-0000-0000421D0000}"/>
    <cellStyle name="Currency 12 4 2 3 3" xfId="7468" xr:uid="{00000000-0005-0000-0000-0000431D0000}"/>
    <cellStyle name="Currency 12 4 2 3 3 2" xfId="7469" xr:uid="{00000000-0005-0000-0000-0000441D0000}"/>
    <cellStyle name="Currency 12 4 2 3 3 2 2" xfId="7470" xr:uid="{00000000-0005-0000-0000-0000451D0000}"/>
    <cellStyle name="Currency 12 4 2 3 3 2 2 2" xfId="7471" xr:uid="{00000000-0005-0000-0000-0000461D0000}"/>
    <cellStyle name="Currency 12 4 2 3 3 2 3" xfId="7472" xr:uid="{00000000-0005-0000-0000-0000471D0000}"/>
    <cellStyle name="Currency 12 4 2 3 3 2 4" xfId="7473" xr:uid="{00000000-0005-0000-0000-0000481D0000}"/>
    <cellStyle name="Currency 12 4 2 3 3 3" xfId="7474" xr:uid="{00000000-0005-0000-0000-0000491D0000}"/>
    <cellStyle name="Currency 12 4 2 3 3 3 2" xfId="7475" xr:uid="{00000000-0005-0000-0000-00004A1D0000}"/>
    <cellStyle name="Currency 12 4 2 3 3 3 2 2" xfId="7476" xr:uid="{00000000-0005-0000-0000-00004B1D0000}"/>
    <cellStyle name="Currency 12 4 2 3 3 3 3" xfId="7477" xr:uid="{00000000-0005-0000-0000-00004C1D0000}"/>
    <cellStyle name="Currency 12 4 2 3 3 3 4" xfId="7478" xr:uid="{00000000-0005-0000-0000-00004D1D0000}"/>
    <cellStyle name="Currency 12 4 2 3 3 4" xfId="7479" xr:uid="{00000000-0005-0000-0000-00004E1D0000}"/>
    <cellStyle name="Currency 12 4 2 3 3 4 2" xfId="7480" xr:uid="{00000000-0005-0000-0000-00004F1D0000}"/>
    <cellStyle name="Currency 12 4 2 3 3 4 3" xfId="7481" xr:uid="{00000000-0005-0000-0000-0000501D0000}"/>
    <cellStyle name="Currency 12 4 2 3 3 5" xfId="7482" xr:uid="{00000000-0005-0000-0000-0000511D0000}"/>
    <cellStyle name="Currency 12 4 2 3 3 6" xfId="7483" xr:uid="{00000000-0005-0000-0000-0000521D0000}"/>
    <cellStyle name="Currency 12 4 2 3 3 7" xfId="7484" xr:uid="{00000000-0005-0000-0000-0000531D0000}"/>
    <cellStyle name="Currency 12 4 2 3 4" xfId="7485" xr:uid="{00000000-0005-0000-0000-0000541D0000}"/>
    <cellStyle name="Currency 12 4 2 3 4 2" xfId="7486" xr:uid="{00000000-0005-0000-0000-0000551D0000}"/>
    <cellStyle name="Currency 12 4 2 3 4 2 2" xfId="7487" xr:uid="{00000000-0005-0000-0000-0000561D0000}"/>
    <cellStyle name="Currency 12 4 2 3 4 3" xfId="7488" xr:uid="{00000000-0005-0000-0000-0000571D0000}"/>
    <cellStyle name="Currency 12 4 2 3 4 4" xfId="7489" xr:uid="{00000000-0005-0000-0000-0000581D0000}"/>
    <cellStyle name="Currency 12 4 2 3 5" xfId="7490" xr:uid="{00000000-0005-0000-0000-0000591D0000}"/>
    <cellStyle name="Currency 12 4 2 3 5 2" xfId="7491" xr:uid="{00000000-0005-0000-0000-00005A1D0000}"/>
    <cellStyle name="Currency 12 4 2 3 5 2 2" xfId="7492" xr:uid="{00000000-0005-0000-0000-00005B1D0000}"/>
    <cellStyle name="Currency 12 4 2 3 5 3" xfId="7493" xr:uid="{00000000-0005-0000-0000-00005C1D0000}"/>
    <cellStyle name="Currency 12 4 2 3 5 4" xfId="7494" xr:uid="{00000000-0005-0000-0000-00005D1D0000}"/>
    <cellStyle name="Currency 12 4 2 3 6" xfId="7495" xr:uid="{00000000-0005-0000-0000-00005E1D0000}"/>
    <cellStyle name="Currency 12 4 2 3 6 2" xfId="7496" xr:uid="{00000000-0005-0000-0000-00005F1D0000}"/>
    <cellStyle name="Currency 12 4 2 3 6 3" xfId="7497" xr:uid="{00000000-0005-0000-0000-0000601D0000}"/>
    <cellStyle name="Currency 12 4 2 3 7" xfId="7498" xr:uid="{00000000-0005-0000-0000-0000611D0000}"/>
    <cellStyle name="Currency 12 4 2 3 8" xfId="7499" xr:uid="{00000000-0005-0000-0000-0000621D0000}"/>
    <cellStyle name="Currency 12 4 2 3 9" xfId="7500" xr:uid="{00000000-0005-0000-0000-0000631D0000}"/>
    <cellStyle name="Currency 12 4 2 4" xfId="7501" xr:uid="{00000000-0005-0000-0000-0000641D0000}"/>
    <cellStyle name="Currency 12 4 2 4 2" xfId="7502" xr:uid="{00000000-0005-0000-0000-0000651D0000}"/>
    <cellStyle name="Currency 12 4 2 4 2 2" xfId="7503" xr:uid="{00000000-0005-0000-0000-0000661D0000}"/>
    <cellStyle name="Currency 12 4 2 4 2 2 2" xfId="7504" xr:uid="{00000000-0005-0000-0000-0000671D0000}"/>
    <cellStyle name="Currency 12 4 2 4 2 2 2 2" xfId="7505" xr:uid="{00000000-0005-0000-0000-0000681D0000}"/>
    <cellStyle name="Currency 12 4 2 4 2 2 3" xfId="7506" xr:uid="{00000000-0005-0000-0000-0000691D0000}"/>
    <cellStyle name="Currency 12 4 2 4 2 2 4" xfId="7507" xr:uid="{00000000-0005-0000-0000-00006A1D0000}"/>
    <cellStyle name="Currency 12 4 2 4 2 3" xfId="7508" xr:uid="{00000000-0005-0000-0000-00006B1D0000}"/>
    <cellStyle name="Currency 12 4 2 4 2 3 2" xfId="7509" xr:uid="{00000000-0005-0000-0000-00006C1D0000}"/>
    <cellStyle name="Currency 12 4 2 4 2 3 2 2" xfId="7510" xr:uid="{00000000-0005-0000-0000-00006D1D0000}"/>
    <cellStyle name="Currency 12 4 2 4 2 3 3" xfId="7511" xr:uid="{00000000-0005-0000-0000-00006E1D0000}"/>
    <cellStyle name="Currency 12 4 2 4 2 3 4" xfId="7512" xr:uid="{00000000-0005-0000-0000-00006F1D0000}"/>
    <cellStyle name="Currency 12 4 2 4 2 4" xfId="7513" xr:uid="{00000000-0005-0000-0000-0000701D0000}"/>
    <cellStyle name="Currency 12 4 2 4 2 4 2" xfId="7514" xr:uid="{00000000-0005-0000-0000-0000711D0000}"/>
    <cellStyle name="Currency 12 4 2 4 2 4 3" xfId="7515" xr:uid="{00000000-0005-0000-0000-0000721D0000}"/>
    <cellStyle name="Currency 12 4 2 4 2 5" xfId="7516" xr:uid="{00000000-0005-0000-0000-0000731D0000}"/>
    <cellStyle name="Currency 12 4 2 4 2 6" xfId="7517" xr:uid="{00000000-0005-0000-0000-0000741D0000}"/>
    <cellStyle name="Currency 12 4 2 4 2 7" xfId="7518" xr:uid="{00000000-0005-0000-0000-0000751D0000}"/>
    <cellStyle name="Currency 12 4 2 4 3" xfId="7519" xr:uid="{00000000-0005-0000-0000-0000761D0000}"/>
    <cellStyle name="Currency 12 4 2 4 3 2" xfId="7520" xr:uid="{00000000-0005-0000-0000-0000771D0000}"/>
    <cellStyle name="Currency 12 4 2 4 3 2 2" xfId="7521" xr:uid="{00000000-0005-0000-0000-0000781D0000}"/>
    <cellStyle name="Currency 12 4 2 4 3 3" xfId="7522" xr:uid="{00000000-0005-0000-0000-0000791D0000}"/>
    <cellStyle name="Currency 12 4 2 4 3 4" xfId="7523" xr:uid="{00000000-0005-0000-0000-00007A1D0000}"/>
    <cellStyle name="Currency 12 4 2 4 4" xfId="7524" xr:uid="{00000000-0005-0000-0000-00007B1D0000}"/>
    <cellStyle name="Currency 12 4 2 4 4 2" xfId="7525" xr:uid="{00000000-0005-0000-0000-00007C1D0000}"/>
    <cellStyle name="Currency 12 4 2 4 4 2 2" xfId="7526" xr:uid="{00000000-0005-0000-0000-00007D1D0000}"/>
    <cellStyle name="Currency 12 4 2 4 4 3" xfId="7527" xr:uid="{00000000-0005-0000-0000-00007E1D0000}"/>
    <cellStyle name="Currency 12 4 2 4 4 4" xfId="7528" xr:uid="{00000000-0005-0000-0000-00007F1D0000}"/>
    <cellStyle name="Currency 12 4 2 4 5" xfId="7529" xr:uid="{00000000-0005-0000-0000-0000801D0000}"/>
    <cellStyle name="Currency 12 4 2 4 5 2" xfId="7530" xr:uid="{00000000-0005-0000-0000-0000811D0000}"/>
    <cellStyle name="Currency 12 4 2 4 5 3" xfId="7531" xr:uid="{00000000-0005-0000-0000-0000821D0000}"/>
    <cellStyle name="Currency 12 4 2 4 6" xfId="7532" xr:uid="{00000000-0005-0000-0000-0000831D0000}"/>
    <cellStyle name="Currency 12 4 2 4 7" xfId="7533" xr:uid="{00000000-0005-0000-0000-0000841D0000}"/>
    <cellStyle name="Currency 12 4 2 4 8" xfId="7534" xr:uid="{00000000-0005-0000-0000-0000851D0000}"/>
    <cellStyle name="Currency 12 4 2 5" xfId="7535" xr:uid="{00000000-0005-0000-0000-0000861D0000}"/>
    <cellStyle name="Currency 12 4 2 5 2" xfId="7536" xr:uid="{00000000-0005-0000-0000-0000871D0000}"/>
    <cellStyle name="Currency 12 4 2 5 2 2" xfId="7537" xr:uid="{00000000-0005-0000-0000-0000881D0000}"/>
    <cellStyle name="Currency 12 4 2 5 2 2 2" xfId="7538" xr:uid="{00000000-0005-0000-0000-0000891D0000}"/>
    <cellStyle name="Currency 12 4 2 5 2 3" xfId="7539" xr:uid="{00000000-0005-0000-0000-00008A1D0000}"/>
    <cellStyle name="Currency 12 4 2 5 2 4" xfId="7540" xr:uid="{00000000-0005-0000-0000-00008B1D0000}"/>
    <cellStyle name="Currency 12 4 2 5 3" xfId="7541" xr:uid="{00000000-0005-0000-0000-00008C1D0000}"/>
    <cellStyle name="Currency 12 4 2 5 3 2" xfId="7542" xr:uid="{00000000-0005-0000-0000-00008D1D0000}"/>
    <cellStyle name="Currency 12 4 2 5 3 2 2" xfId="7543" xr:uid="{00000000-0005-0000-0000-00008E1D0000}"/>
    <cellStyle name="Currency 12 4 2 5 3 3" xfId="7544" xr:uid="{00000000-0005-0000-0000-00008F1D0000}"/>
    <cellStyle name="Currency 12 4 2 5 3 4" xfId="7545" xr:uid="{00000000-0005-0000-0000-0000901D0000}"/>
    <cellStyle name="Currency 12 4 2 5 4" xfId="7546" xr:uid="{00000000-0005-0000-0000-0000911D0000}"/>
    <cellStyle name="Currency 12 4 2 5 4 2" xfId="7547" xr:uid="{00000000-0005-0000-0000-0000921D0000}"/>
    <cellStyle name="Currency 12 4 2 5 4 3" xfId="7548" xr:uid="{00000000-0005-0000-0000-0000931D0000}"/>
    <cellStyle name="Currency 12 4 2 5 5" xfId="7549" xr:uid="{00000000-0005-0000-0000-0000941D0000}"/>
    <cellStyle name="Currency 12 4 2 5 6" xfId="7550" xr:uid="{00000000-0005-0000-0000-0000951D0000}"/>
    <cellStyle name="Currency 12 4 2 5 7" xfId="7551" xr:uid="{00000000-0005-0000-0000-0000961D0000}"/>
    <cellStyle name="Currency 12 4 2 6" xfId="7552" xr:uid="{00000000-0005-0000-0000-0000971D0000}"/>
    <cellStyle name="Currency 12 4 2 6 2" xfId="7553" xr:uid="{00000000-0005-0000-0000-0000981D0000}"/>
    <cellStyle name="Currency 12 4 2 6 2 2" xfId="7554" xr:uid="{00000000-0005-0000-0000-0000991D0000}"/>
    <cellStyle name="Currency 12 4 2 6 3" xfId="7555" xr:uid="{00000000-0005-0000-0000-00009A1D0000}"/>
    <cellStyle name="Currency 12 4 2 6 4" xfId="7556" xr:uid="{00000000-0005-0000-0000-00009B1D0000}"/>
    <cellStyle name="Currency 12 4 2 7" xfId="7557" xr:uid="{00000000-0005-0000-0000-00009C1D0000}"/>
    <cellStyle name="Currency 12 4 2 7 2" xfId="7558" xr:uid="{00000000-0005-0000-0000-00009D1D0000}"/>
    <cellStyle name="Currency 12 4 2 7 2 2" xfId="7559" xr:uid="{00000000-0005-0000-0000-00009E1D0000}"/>
    <cellStyle name="Currency 12 4 2 7 3" xfId="7560" xr:uid="{00000000-0005-0000-0000-00009F1D0000}"/>
    <cellStyle name="Currency 12 4 2 7 4" xfId="7561" xr:uid="{00000000-0005-0000-0000-0000A01D0000}"/>
    <cellStyle name="Currency 12 4 2 8" xfId="7562" xr:uid="{00000000-0005-0000-0000-0000A11D0000}"/>
    <cellStyle name="Currency 12 4 2 8 2" xfId="7563" xr:uid="{00000000-0005-0000-0000-0000A21D0000}"/>
    <cellStyle name="Currency 12 4 2 8 3" xfId="7564" xr:uid="{00000000-0005-0000-0000-0000A31D0000}"/>
    <cellStyle name="Currency 12 4 2 9" xfId="7565" xr:uid="{00000000-0005-0000-0000-0000A41D0000}"/>
    <cellStyle name="Currency 12 4 3" xfId="7566" xr:uid="{00000000-0005-0000-0000-0000A51D0000}"/>
    <cellStyle name="Currency 12 4 4" xfId="7567" xr:uid="{00000000-0005-0000-0000-0000A61D0000}"/>
    <cellStyle name="Currency 12 4 4 2" xfId="7568" xr:uid="{00000000-0005-0000-0000-0000A71D0000}"/>
    <cellStyle name="Currency 12 4 4 3" xfId="7569" xr:uid="{00000000-0005-0000-0000-0000A81D0000}"/>
    <cellStyle name="Currency 12 4 4 4" xfId="7570" xr:uid="{00000000-0005-0000-0000-0000A91D0000}"/>
    <cellStyle name="Currency 12 4 4 4 2" xfId="7571" xr:uid="{00000000-0005-0000-0000-0000AA1D0000}"/>
    <cellStyle name="Currency 12 4 4 4 3" xfId="7572" xr:uid="{00000000-0005-0000-0000-0000AB1D0000}"/>
    <cellStyle name="Currency 12 4 4 5" xfId="7573" xr:uid="{00000000-0005-0000-0000-0000AC1D0000}"/>
    <cellStyle name="Currency 12 4 5" xfId="7574" xr:uid="{00000000-0005-0000-0000-0000AD1D0000}"/>
    <cellStyle name="Currency 12 4 5 2" xfId="7575" xr:uid="{00000000-0005-0000-0000-0000AE1D0000}"/>
    <cellStyle name="Currency 12 4 5 3" xfId="7576" xr:uid="{00000000-0005-0000-0000-0000AF1D0000}"/>
    <cellStyle name="Currency 12 4 6" xfId="7577" xr:uid="{00000000-0005-0000-0000-0000B01D0000}"/>
    <cellStyle name="Currency 12 5" xfId="7578" xr:uid="{00000000-0005-0000-0000-0000B11D0000}"/>
    <cellStyle name="Currency 120" xfId="7579" xr:uid="{00000000-0005-0000-0000-0000B21D0000}"/>
    <cellStyle name="Currency 121" xfId="7580" xr:uid="{00000000-0005-0000-0000-0000B31D0000}"/>
    <cellStyle name="Currency 122" xfId="7581" xr:uid="{00000000-0005-0000-0000-0000B41D0000}"/>
    <cellStyle name="Currency 123" xfId="7582" xr:uid="{00000000-0005-0000-0000-0000B51D0000}"/>
    <cellStyle name="Currency 124" xfId="7583" xr:uid="{00000000-0005-0000-0000-0000B61D0000}"/>
    <cellStyle name="Currency 125" xfId="7584" xr:uid="{00000000-0005-0000-0000-0000B71D0000}"/>
    <cellStyle name="Currency 126" xfId="7585" xr:uid="{00000000-0005-0000-0000-0000B81D0000}"/>
    <cellStyle name="Currency 127" xfId="7586" xr:uid="{00000000-0005-0000-0000-0000B91D0000}"/>
    <cellStyle name="Currency 128" xfId="7587" xr:uid="{00000000-0005-0000-0000-0000BA1D0000}"/>
    <cellStyle name="Currency 129" xfId="7588" xr:uid="{00000000-0005-0000-0000-0000BB1D0000}"/>
    <cellStyle name="Currency 13" xfId="7589" xr:uid="{00000000-0005-0000-0000-0000BC1D0000}"/>
    <cellStyle name="Currency 13 2" xfId="7590" xr:uid="{00000000-0005-0000-0000-0000BD1D0000}"/>
    <cellStyle name="Currency 13 2 2" xfId="7591" xr:uid="{00000000-0005-0000-0000-0000BE1D0000}"/>
    <cellStyle name="Currency 13 2 2 2" xfId="7592" xr:uid="{00000000-0005-0000-0000-0000BF1D0000}"/>
    <cellStyle name="Currency 13 2 2 2 10" xfId="7593" xr:uid="{00000000-0005-0000-0000-0000C01D0000}"/>
    <cellStyle name="Currency 13 2 2 2 11" xfId="7594" xr:uid="{00000000-0005-0000-0000-0000C11D0000}"/>
    <cellStyle name="Currency 13 2 2 2 2" xfId="7595" xr:uid="{00000000-0005-0000-0000-0000C21D0000}"/>
    <cellStyle name="Currency 13 2 2 2 3" xfId="7596" xr:uid="{00000000-0005-0000-0000-0000C31D0000}"/>
    <cellStyle name="Currency 13 2 2 2 3 2" xfId="7597" xr:uid="{00000000-0005-0000-0000-0000C41D0000}"/>
    <cellStyle name="Currency 13 2 2 2 3 2 2" xfId="7598" xr:uid="{00000000-0005-0000-0000-0000C51D0000}"/>
    <cellStyle name="Currency 13 2 2 2 3 2 2 2" xfId="7599" xr:uid="{00000000-0005-0000-0000-0000C61D0000}"/>
    <cellStyle name="Currency 13 2 2 2 3 2 2 2 2" xfId="7600" xr:uid="{00000000-0005-0000-0000-0000C71D0000}"/>
    <cellStyle name="Currency 13 2 2 2 3 2 2 2 2 2" xfId="7601" xr:uid="{00000000-0005-0000-0000-0000C81D0000}"/>
    <cellStyle name="Currency 13 2 2 2 3 2 2 2 3" xfId="7602" xr:uid="{00000000-0005-0000-0000-0000C91D0000}"/>
    <cellStyle name="Currency 13 2 2 2 3 2 2 2 4" xfId="7603" xr:uid="{00000000-0005-0000-0000-0000CA1D0000}"/>
    <cellStyle name="Currency 13 2 2 2 3 2 2 3" xfId="7604" xr:uid="{00000000-0005-0000-0000-0000CB1D0000}"/>
    <cellStyle name="Currency 13 2 2 2 3 2 2 3 2" xfId="7605" xr:uid="{00000000-0005-0000-0000-0000CC1D0000}"/>
    <cellStyle name="Currency 13 2 2 2 3 2 2 3 2 2" xfId="7606" xr:uid="{00000000-0005-0000-0000-0000CD1D0000}"/>
    <cellStyle name="Currency 13 2 2 2 3 2 2 3 3" xfId="7607" xr:uid="{00000000-0005-0000-0000-0000CE1D0000}"/>
    <cellStyle name="Currency 13 2 2 2 3 2 2 3 4" xfId="7608" xr:uid="{00000000-0005-0000-0000-0000CF1D0000}"/>
    <cellStyle name="Currency 13 2 2 2 3 2 2 4" xfId="7609" xr:uid="{00000000-0005-0000-0000-0000D01D0000}"/>
    <cellStyle name="Currency 13 2 2 2 3 2 2 4 2" xfId="7610" xr:uid="{00000000-0005-0000-0000-0000D11D0000}"/>
    <cellStyle name="Currency 13 2 2 2 3 2 2 4 3" xfId="7611" xr:uid="{00000000-0005-0000-0000-0000D21D0000}"/>
    <cellStyle name="Currency 13 2 2 2 3 2 2 5" xfId="7612" xr:uid="{00000000-0005-0000-0000-0000D31D0000}"/>
    <cellStyle name="Currency 13 2 2 2 3 2 2 6" xfId="7613" xr:uid="{00000000-0005-0000-0000-0000D41D0000}"/>
    <cellStyle name="Currency 13 2 2 2 3 2 2 7" xfId="7614" xr:uid="{00000000-0005-0000-0000-0000D51D0000}"/>
    <cellStyle name="Currency 13 2 2 2 3 2 3" xfId="7615" xr:uid="{00000000-0005-0000-0000-0000D61D0000}"/>
    <cellStyle name="Currency 13 2 2 2 3 2 3 2" xfId="7616" xr:uid="{00000000-0005-0000-0000-0000D71D0000}"/>
    <cellStyle name="Currency 13 2 2 2 3 2 3 2 2" xfId="7617" xr:uid="{00000000-0005-0000-0000-0000D81D0000}"/>
    <cellStyle name="Currency 13 2 2 2 3 2 3 3" xfId="7618" xr:uid="{00000000-0005-0000-0000-0000D91D0000}"/>
    <cellStyle name="Currency 13 2 2 2 3 2 3 4" xfId="7619" xr:uid="{00000000-0005-0000-0000-0000DA1D0000}"/>
    <cellStyle name="Currency 13 2 2 2 3 2 4" xfId="7620" xr:uid="{00000000-0005-0000-0000-0000DB1D0000}"/>
    <cellStyle name="Currency 13 2 2 2 3 2 4 2" xfId="7621" xr:uid="{00000000-0005-0000-0000-0000DC1D0000}"/>
    <cellStyle name="Currency 13 2 2 2 3 2 4 2 2" xfId="7622" xr:uid="{00000000-0005-0000-0000-0000DD1D0000}"/>
    <cellStyle name="Currency 13 2 2 2 3 2 4 3" xfId="7623" xr:uid="{00000000-0005-0000-0000-0000DE1D0000}"/>
    <cellStyle name="Currency 13 2 2 2 3 2 4 4" xfId="7624" xr:uid="{00000000-0005-0000-0000-0000DF1D0000}"/>
    <cellStyle name="Currency 13 2 2 2 3 2 5" xfId="7625" xr:uid="{00000000-0005-0000-0000-0000E01D0000}"/>
    <cellStyle name="Currency 13 2 2 2 3 2 5 2" xfId="7626" xr:uid="{00000000-0005-0000-0000-0000E11D0000}"/>
    <cellStyle name="Currency 13 2 2 2 3 2 5 3" xfId="7627" xr:uid="{00000000-0005-0000-0000-0000E21D0000}"/>
    <cellStyle name="Currency 13 2 2 2 3 2 6" xfId="7628" xr:uid="{00000000-0005-0000-0000-0000E31D0000}"/>
    <cellStyle name="Currency 13 2 2 2 3 2 7" xfId="7629" xr:uid="{00000000-0005-0000-0000-0000E41D0000}"/>
    <cellStyle name="Currency 13 2 2 2 3 2 8" xfId="7630" xr:uid="{00000000-0005-0000-0000-0000E51D0000}"/>
    <cellStyle name="Currency 13 2 2 2 3 3" xfId="7631" xr:uid="{00000000-0005-0000-0000-0000E61D0000}"/>
    <cellStyle name="Currency 13 2 2 2 3 3 2" xfId="7632" xr:uid="{00000000-0005-0000-0000-0000E71D0000}"/>
    <cellStyle name="Currency 13 2 2 2 3 3 2 2" xfId="7633" xr:uid="{00000000-0005-0000-0000-0000E81D0000}"/>
    <cellStyle name="Currency 13 2 2 2 3 3 2 2 2" xfId="7634" xr:uid="{00000000-0005-0000-0000-0000E91D0000}"/>
    <cellStyle name="Currency 13 2 2 2 3 3 2 3" xfId="7635" xr:uid="{00000000-0005-0000-0000-0000EA1D0000}"/>
    <cellStyle name="Currency 13 2 2 2 3 3 2 4" xfId="7636" xr:uid="{00000000-0005-0000-0000-0000EB1D0000}"/>
    <cellStyle name="Currency 13 2 2 2 3 3 3" xfId="7637" xr:uid="{00000000-0005-0000-0000-0000EC1D0000}"/>
    <cellStyle name="Currency 13 2 2 2 3 3 3 2" xfId="7638" xr:uid="{00000000-0005-0000-0000-0000ED1D0000}"/>
    <cellStyle name="Currency 13 2 2 2 3 3 3 2 2" xfId="7639" xr:uid="{00000000-0005-0000-0000-0000EE1D0000}"/>
    <cellStyle name="Currency 13 2 2 2 3 3 3 3" xfId="7640" xr:uid="{00000000-0005-0000-0000-0000EF1D0000}"/>
    <cellStyle name="Currency 13 2 2 2 3 3 3 4" xfId="7641" xr:uid="{00000000-0005-0000-0000-0000F01D0000}"/>
    <cellStyle name="Currency 13 2 2 2 3 3 4" xfId="7642" xr:uid="{00000000-0005-0000-0000-0000F11D0000}"/>
    <cellStyle name="Currency 13 2 2 2 3 3 4 2" xfId="7643" xr:uid="{00000000-0005-0000-0000-0000F21D0000}"/>
    <cellStyle name="Currency 13 2 2 2 3 3 4 3" xfId="7644" xr:uid="{00000000-0005-0000-0000-0000F31D0000}"/>
    <cellStyle name="Currency 13 2 2 2 3 3 5" xfId="7645" xr:uid="{00000000-0005-0000-0000-0000F41D0000}"/>
    <cellStyle name="Currency 13 2 2 2 3 3 6" xfId="7646" xr:uid="{00000000-0005-0000-0000-0000F51D0000}"/>
    <cellStyle name="Currency 13 2 2 2 3 3 7" xfId="7647" xr:uid="{00000000-0005-0000-0000-0000F61D0000}"/>
    <cellStyle name="Currency 13 2 2 2 3 4" xfId="7648" xr:uid="{00000000-0005-0000-0000-0000F71D0000}"/>
    <cellStyle name="Currency 13 2 2 2 3 4 2" xfId="7649" xr:uid="{00000000-0005-0000-0000-0000F81D0000}"/>
    <cellStyle name="Currency 13 2 2 2 3 4 2 2" xfId="7650" xr:uid="{00000000-0005-0000-0000-0000F91D0000}"/>
    <cellStyle name="Currency 13 2 2 2 3 4 3" xfId="7651" xr:uid="{00000000-0005-0000-0000-0000FA1D0000}"/>
    <cellStyle name="Currency 13 2 2 2 3 4 4" xfId="7652" xr:uid="{00000000-0005-0000-0000-0000FB1D0000}"/>
    <cellStyle name="Currency 13 2 2 2 3 5" xfId="7653" xr:uid="{00000000-0005-0000-0000-0000FC1D0000}"/>
    <cellStyle name="Currency 13 2 2 2 3 5 2" xfId="7654" xr:uid="{00000000-0005-0000-0000-0000FD1D0000}"/>
    <cellStyle name="Currency 13 2 2 2 3 5 2 2" xfId="7655" xr:uid="{00000000-0005-0000-0000-0000FE1D0000}"/>
    <cellStyle name="Currency 13 2 2 2 3 5 3" xfId="7656" xr:uid="{00000000-0005-0000-0000-0000FF1D0000}"/>
    <cellStyle name="Currency 13 2 2 2 3 5 4" xfId="7657" xr:uid="{00000000-0005-0000-0000-0000001E0000}"/>
    <cellStyle name="Currency 13 2 2 2 3 6" xfId="7658" xr:uid="{00000000-0005-0000-0000-0000011E0000}"/>
    <cellStyle name="Currency 13 2 2 2 3 6 2" xfId="7659" xr:uid="{00000000-0005-0000-0000-0000021E0000}"/>
    <cellStyle name="Currency 13 2 2 2 3 6 3" xfId="7660" xr:uid="{00000000-0005-0000-0000-0000031E0000}"/>
    <cellStyle name="Currency 13 2 2 2 3 7" xfId="7661" xr:uid="{00000000-0005-0000-0000-0000041E0000}"/>
    <cellStyle name="Currency 13 2 2 2 3 8" xfId="7662" xr:uid="{00000000-0005-0000-0000-0000051E0000}"/>
    <cellStyle name="Currency 13 2 2 2 3 9" xfId="7663" xr:uid="{00000000-0005-0000-0000-0000061E0000}"/>
    <cellStyle name="Currency 13 2 2 2 4" xfId="7664" xr:uid="{00000000-0005-0000-0000-0000071E0000}"/>
    <cellStyle name="Currency 13 2 2 2 4 2" xfId="7665" xr:uid="{00000000-0005-0000-0000-0000081E0000}"/>
    <cellStyle name="Currency 13 2 2 2 4 2 2" xfId="7666" xr:uid="{00000000-0005-0000-0000-0000091E0000}"/>
    <cellStyle name="Currency 13 2 2 2 4 2 2 2" xfId="7667" xr:uid="{00000000-0005-0000-0000-00000A1E0000}"/>
    <cellStyle name="Currency 13 2 2 2 4 2 2 2 2" xfId="7668" xr:uid="{00000000-0005-0000-0000-00000B1E0000}"/>
    <cellStyle name="Currency 13 2 2 2 4 2 2 3" xfId="7669" xr:uid="{00000000-0005-0000-0000-00000C1E0000}"/>
    <cellStyle name="Currency 13 2 2 2 4 2 2 4" xfId="7670" xr:uid="{00000000-0005-0000-0000-00000D1E0000}"/>
    <cellStyle name="Currency 13 2 2 2 4 2 3" xfId="7671" xr:uid="{00000000-0005-0000-0000-00000E1E0000}"/>
    <cellStyle name="Currency 13 2 2 2 4 2 3 2" xfId="7672" xr:uid="{00000000-0005-0000-0000-00000F1E0000}"/>
    <cellStyle name="Currency 13 2 2 2 4 2 3 2 2" xfId="7673" xr:uid="{00000000-0005-0000-0000-0000101E0000}"/>
    <cellStyle name="Currency 13 2 2 2 4 2 3 3" xfId="7674" xr:uid="{00000000-0005-0000-0000-0000111E0000}"/>
    <cellStyle name="Currency 13 2 2 2 4 2 3 4" xfId="7675" xr:uid="{00000000-0005-0000-0000-0000121E0000}"/>
    <cellStyle name="Currency 13 2 2 2 4 2 4" xfId="7676" xr:uid="{00000000-0005-0000-0000-0000131E0000}"/>
    <cellStyle name="Currency 13 2 2 2 4 2 4 2" xfId="7677" xr:uid="{00000000-0005-0000-0000-0000141E0000}"/>
    <cellStyle name="Currency 13 2 2 2 4 2 4 3" xfId="7678" xr:uid="{00000000-0005-0000-0000-0000151E0000}"/>
    <cellStyle name="Currency 13 2 2 2 4 2 5" xfId="7679" xr:uid="{00000000-0005-0000-0000-0000161E0000}"/>
    <cellStyle name="Currency 13 2 2 2 4 2 6" xfId="7680" xr:uid="{00000000-0005-0000-0000-0000171E0000}"/>
    <cellStyle name="Currency 13 2 2 2 4 2 7" xfId="7681" xr:uid="{00000000-0005-0000-0000-0000181E0000}"/>
    <cellStyle name="Currency 13 2 2 2 4 3" xfId="7682" xr:uid="{00000000-0005-0000-0000-0000191E0000}"/>
    <cellStyle name="Currency 13 2 2 2 4 3 2" xfId="7683" xr:uid="{00000000-0005-0000-0000-00001A1E0000}"/>
    <cellStyle name="Currency 13 2 2 2 4 3 2 2" xfId="7684" xr:uid="{00000000-0005-0000-0000-00001B1E0000}"/>
    <cellStyle name="Currency 13 2 2 2 4 3 3" xfId="7685" xr:uid="{00000000-0005-0000-0000-00001C1E0000}"/>
    <cellStyle name="Currency 13 2 2 2 4 3 4" xfId="7686" xr:uid="{00000000-0005-0000-0000-00001D1E0000}"/>
    <cellStyle name="Currency 13 2 2 2 4 4" xfId="7687" xr:uid="{00000000-0005-0000-0000-00001E1E0000}"/>
    <cellStyle name="Currency 13 2 2 2 4 4 2" xfId="7688" xr:uid="{00000000-0005-0000-0000-00001F1E0000}"/>
    <cellStyle name="Currency 13 2 2 2 4 4 2 2" xfId="7689" xr:uid="{00000000-0005-0000-0000-0000201E0000}"/>
    <cellStyle name="Currency 13 2 2 2 4 4 3" xfId="7690" xr:uid="{00000000-0005-0000-0000-0000211E0000}"/>
    <cellStyle name="Currency 13 2 2 2 4 4 4" xfId="7691" xr:uid="{00000000-0005-0000-0000-0000221E0000}"/>
    <cellStyle name="Currency 13 2 2 2 4 5" xfId="7692" xr:uid="{00000000-0005-0000-0000-0000231E0000}"/>
    <cellStyle name="Currency 13 2 2 2 4 5 2" xfId="7693" xr:uid="{00000000-0005-0000-0000-0000241E0000}"/>
    <cellStyle name="Currency 13 2 2 2 4 5 3" xfId="7694" xr:uid="{00000000-0005-0000-0000-0000251E0000}"/>
    <cellStyle name="Currency 13 2 2 2 4 6" xfId="7695" xr:uid="{00000000-0005-0000-0000-0000261E0000}"/>
    <cellStyle name="Currency 13 2 2 2 4 7" xfId="7696" xr:uid="{00000000-0005-0000-0000-0000271E0000}"/>
    <cellStyle name="Currency 13 2 2 2 4 8" xfId="7697" xr:uid="{00000000-0005-0000-0000-0000281E0000}"/>
    <cellStyle name="Currency 13 2 2 2 5" xfId="7698" xr:uid="{00000000-0005-0000-0000-0000291E0000}"/>
    <cellStyle name="Currency 13 2 2 2 5 2" xfId="7699" xr:uid="{00000000-0005-0000-0000-00002A1E0000}"/>
    <cellStyle name="Currency 13 2 2 2 5 2 2" xfId="7700" xr:uid="{00000000-0005-0000-0000-00002B1E0000}"/>
    <cellStyle name="Currency 13 2 2 2 5 2 2 2" xfId="7701" xr:uid="{00000000-0005-0000-0000-00002C1E0000}"/>
    <cellStyle name="Currency 13 2 2 2 5 2 3" xfId="7702" xr:uid="{00000000-0005-0000-0000-00002D1E0000}"/>
    <cellStyle name="Currency 13 2 2 2 5 2 4" xfId="7703" xr:uid="{00000000-0005-0000-0000-00002E1E0000}"/>
    <cellStyle name="Currency 13 2 2 2 5 3" xfId="7704" xr:uid="{00000000-0005-0000-0000-00002F1E0000}"/>
    <cellStyle name="Currency 13 2 2 2 5 3 2" xfId="7705" xr:uid="{00000000-0005-0000-0000-0000301E0000}"/>
    <cellStyle name="Currency 13 2 2 2 5 3 2 2" xfId="7706" xr:uid="{00000000-0005-0000-0000-0000311E0000}"/>
    <cellStyle name="Currency 13 2 2 2 5 3 3" xfId="7707" xr:uid="{00000000-0005-0000-0000-0000321E0000}"/>
    <cellStyle name="Currency 13 2 2 2 5 3 4" xfId="7708" xr:uid="{00000000-0005-0000-0000-0000331E0000}"/>
    <cellStyle name="Currency 13 2 2 2 5 4" xfId="7709" xr:uid="{00000000-0005-0000-0000-0000341E0000}"/>
    <cellStyle name="Currency 13 2 2 2 5 4 2" xfId="7710" xr:uid="{00000000-0005-0000-0000-0000351E0000}"/>
    <cellStyle name="Currency 13 2 2 2 5 4 3" xfId="7711" xr:uid="{00000000-0005-0000-0000-0000361E0000}"/>
    <cellStyle name="Currency 13 2 2 2 5 5" xfId="7712" xr:uid="{00000000-0005-0000-0000-0000371E0000}"/>
    <cellStyle name="Currency 13 2 2 2 5 6" xfId="7713" xr:uid="{00000000-0005-0000-0000-0000381E0000}"/>
    <cellStyle name="Currency 13 2 2 2 5 7" xfId="7714" xr:uid="{00000000-0005-0000-0000-0000391E0000}"/>
    <cellStyle name="Currency 13 2 2 2 6" xfId="7715" xr:uid="{00000000-0005-0000-0000-00003A1E0000}"/>
    <cellStyle name="Currency 13 2 2 2 6 2" xfId="7716" xr:uid="{00000000-0005-0000-0000-00003B1E0000}"/>
    <cellStyle name="Currency 13 2 2 2 6 2 2" xfId="7717" xr:uid="{00000000-0005-0000-0000-00003C1E0000}"/>
    <cellStyle name="Currency 13 2 2 2 6 3" xfId="7718" xr:uid="{00000000-0005-0000-0000-00003D1E0000}"/>
    <cellStyle name="Currency 13 2 2 2 6 4" xfId="7719" xr:uid="{00000000-0005-0000-0000-00003E1E0000}"/>
    <cellStyle name="Currency 13 2 2 2 7" xfId="7720" xr:uid="{00000000-0005-0000-0000-00003F1E0000}"/>
    <cellStyle name="Currency 13 2 2 2 7 2" xfId="7721" xr:uid="{00000000-0005-0000-0000-0000401E0000}"/>
    <cellStyle name="Currency 13 2 2 2 7 2 2" xfId="7722" xr:uid="{00000000-0005-0000-0000-0000411E0000}"/>
    <cellStyle name="Currency 13 2 2 2 7 3" xfId="7723" xr:uid="{00000000-0005-0000-0000-0000421E0000}"/>
    <cellStyle name="Currency 13 2 2 2 7 4" xfId="7724" xr:uid="{00000000-0005-0000-0000-0000431E0000}"/>
    <cellStyle name="Currency 13 2 2 2 8" xfId="7725" xr:uid="{00000000-0005-0000-0000-0000441E0000}"/>
    <cellStyle name="Currency 13 2 2 2 8 2" xfId="7726" xr:uid="{00000000-0005-0000-0000-0000451E0000}"/>
    <cellStyle name="Currency 13 2 2 2 8 3" xfId="7727" xr:uid="{00000000-0005-0000-0000-0000461E0000}"/>
    <cellStyle name="Currency 13 2 2 2 9" xfId="7728" xr:uid="{00000000-0005-0000-0000-0000471E0000}"/>
    <cellStyle name="Currency 13 2 2 3" xfId="7729" xr:uid="{00000000-0005-0000-0000-0000481E0000}"/>
    <cellStyle name="Currency 13 2 2 4" xfId="7730" xr:uid="{00000000-0005-0000-0000-0000491E0000}"/>
    <cellStyle name="Currency 13 2 2 4 2" xfId="7731" xr:uid="{00000000-0005-0000-0000-00004A1E0000}"/>
    <cellStyle name="Currency 13 2 2 4 3" xfId="7732" xr:uid="{00000000-0005-0000-0000-00004B1E0000}"/>
    <cellStyle name="Currency 13 2 2 4 4" xfId="7733" xr:uid="{00000000-0005-0000-0000-00004C1E0000}"/>
    <cellStyle name="Currency 13 2 2 4 4 2" xfId="7734" xr:uid="{00000000-0005-0000-0000-00004D1E0000}"/>
    <cellStyle name="Currency 13 2 2 4 4 3" xfId="7735" xr:uid="{00000000-0005-0000-0000-00004E1E0000}"/>
    <cellStyle name="Currency 13 2 2 4 5" xfId="7736" xr:uid="{00000000-0005-0000-0000-00004F1E0000}"/>
    <cellStyle name="Currency 13 2 2 5" xfId="7737" xr:uid="{00000000-0005-0000-0000-0000501E0000}"/>
    <cellStyle name="Currency 13 2 2 5 2" xfId="7738" xr:uid="{00000000-0005-0000-0000-0000511E0000}"/>
    <cellStyle name="Currency 13 2 2 5 3" xfId="7739" xr:uid="{00000000-0005-0000-0000-0000521E0000}"/>
    <cellStyle name="Currency 13 2 2 6" xfId="7740" xr:uid="{00000000-0005-0000-0000-0000531E0000}"/>
    <cellStyle name="Currency 13 2 3" xfId="7741" xr:uid="{00000000-0005-0000-0000-0000541E0000}"/>
    <cellStyle name="Currency 13 2 3 10" xfId="7742" xr:uid="{00000000-0005-0000-0000-0000551E0000}"/>
    <cellStyle name="Currency 13 2 3 11" xfId="7743" xr:uid="{00000000-0005-0000-0000-0000561E0000}"/>
    <cellStyle name="Currency 13 2 3 2" xfId="7744" xr:uid="{00000000-0005-0000-0000-0000571E0000}"/>
    <cellStyle name="Currency 13 2 3 3" xfId="7745" xr:uid="{00000000-0005-0000-0000-0000581E0000}"/>
    <cellStyle name="Currency 13 2 3 3 2" xfId="7746" xr:uid="{00000000-0005-0000-0000-0000591E0000}"/>
    <cellStyle name="Currency 13 2 3 3 2 2" xfId="7747" xr:uid="{00000000-0005-0000-0000-00005A1E0000}"/>
    <cellStyle name="Currency 13 2 3 3 2 2 2" xfId="7748" xr:uid="{00000000-0005-0000-0000-00005B1E0000}"/>
    <cellStyle name="Currency 13 2 3 3 2 2 2 2" xfId="7749" xr:uid="{00000000-0005-0000-0000-00005C1E0000}"/>
    <cellStyle name="Currency 13 2 3 3 2 2 2 2 2" xfId="7750" xr:uid="{00000000-0005-0000-0000-00005D1E0000}"/>
    <cellStyle name="Currency 13 2 3 3 2 2 2 3" xfId="7751" xr:uid="{00000000-0005-0000-0000-00005E1E0000}"/>
    <cellStyle name="Currency 13 2 3 3 2 2 2 4" xfId="7752" xr:uid="{00000000-0005-0000-0000-00005F1E0000}"/>
    <cellStyle name="Currency 13 2 3 3 2 2 3" xfId="7753" xr:uid="{00000000-0005-0000-0000-0000601E0000}"/>
    <cellStyle name="Currency 13 2 3 3 2 2 3 2" xfId="7754" xr:uid="{00000000-0005-0000-0000-0000611E0000}"/>
    <cellStyle name="Currency 13 2 3 3 2 2 3 2 2" xfId="7755" xr:uid="{00000000-0005-0000-0000-0000621E0000}"/>
    <cellStyle name="Currency 13 2 3 3 2 2 3 3" xfId="7756" xr:uid="{00000000-0005-0000-0000-0000631E0000}"/>
    <cellStyle name="Currency 13 2 3 3 2 2 3 4" xfId="7757" xr:uid="{00000000-0005-0000-0000-0000641E0000}"/>
    <cellStyle name="Currency 13 2 3 3 2 2 4" xfId="7758" xr:uid="{00000000-0005-0000-0000-0000651E0000}"/>
    <cellStyle name="Currency 13 2 3 3 2 2 4 2" xfId="7759" xr:uid="{00000000-0005-0000-0000-0000661E0000}"/>
    <cellStyle name="Currency 13 2 3 3 2 2 4 3" xfId="7760" xr:uid="{00000000-0005-0000-0000-0000671E0000}"/>
    <cellStyle name="Currency 13 2 3 3 2 2 5" xfId="7761" xr:uid="{00000000-0005-0000-0000-0000681E0000}"/>
    <cellStyle name="Currency 13 2 3 3 2 2 6" xfId="7762" xr:uid="{00000000-0005-0000-0000-0000691E0000}"/>
    <cellStyle name="Currency 13 2 3 3 2 2 7" xfId="7763" xr:uid="{00000000-0005-0000-0000-00006A1E0000}"/>
    <cellStyle name="Currency 13 2 3 3 2 3" xfId="7764" xr:uid="{00000000-0005-0000-0000-00006B1E0000}"/>
    <cellStyle name="Currency 13 2 3 3 2 3 2" xfId="7765" xr:uid="{00000000-0005-0000-0000-00006C1E0000}"/>
    <cellStyle name="Currency 13 2 3 3 2 3 2 2" xfId="7766" xr:uid="{00000000-0005-0000-0000-00006D1E0000}"/>
    <cellStyle name="Currency 13 2 3 3 2 3 3" xfId="7767" xr:uid="{00000000-0005-0000-0000-00006E1E0000}"/>
    <cellStyle name="Currency 13 2 3 3 2 3 4" xfId="7768" xr:uid="{00000000-0005-0000-0000-00006F1E0000}"/>
    <cellStyle name="Currency 13 2 3 3 2 4" xfId="7769" xr:uid="{00000000-0005-0000-0000-0000701E0000}"/>
    <cellStyle name="Currency 13 2 3 3 2 4 2" xfId="7770" xr:uid="{00000000-0005-0000-0000-0000711E0000}"/>
    <cellStyle name="Currency 13 2 3 3 2 4 2 2" xfId="7771" xr:uid="{00000000-0005-0000-0000-0000721E0000}"/>
    <cellStyle name="Currency 13 2 3 3 2 4 3" xfId="7772" xr:uid="{00000000-0005-0000-0000-0000731E0000}"/>
    <cellStyle name="Currency 13 2 3 3 2 4 4" xfId="7773" xr:uid="{00000000-0005-0000-0000-0000741E0000}"/>
    <cellStyle name="Currency 13 2 3 3 2 5" xfId="7774" xr:uid="{00000000-0005-0000-0000-0000751E0000}"/>
    <cellStyle name="Currency 13 2 3 3 2 5 2" xfId="7775" xr:uid="{00000000-0005-0000-0000-0000761E0000}"/>
    <cellStyle name="Currency 13 2 3 3 2 5 3" xfId="7776" xr:uid="{00000000-0005-0000-0000-0000771E0000}"/>
    <cellStyle name="Currency 13 2 3 3 2 6" xfId="7777" xr:uid="{00000000-0005-0000-0000-0000781E0000}"/>
    <cellStyle name="Currency 13 2 3 3 2 7" xfId="7778" xr:uid="{00000000-0005-0000-0000-0000791E0000}"/>
    <cellStyle name="Currency 13 2 3 3 2 8" xfId="7779" xr:uid="{00000000-0005-0000-0000-00007A1E0000}"/>
    <cellStyle name="Currency 13 2 3 3 3" xfId="7780" xr:uid="{00000000-0005-0000-0000-00007B1E0000}"/>
    <cellStyle name="Currency 13 2 3 3 3 2" xfId="7781" xr:uid="{00000000-0005-0000-0000-00007C1E0000}"/>
    <cellStyle name="Currency 13 2 3 3 3 2 2" xfId="7782" xr:uid="{00000000-0005-0000-0000-00007D1E0000}"/>
    <cellStyle name="Currency 13 2 3 3 3 2 2 2" xfId="7783" xr:uid="{00000000-0005-0000-0000-00007E1E0000}"/>
    <cellStyle name="Currency 13 2 3 3 3 2 3" xfId="7784" xr:uid="{00000000-0005-0000-0000-00007F1E0000}"/>
    <cellStyle name="Currency 13 2 3 3 3 2 4" xfId="7785" xr:uid="{00000000-0005-0000-0000-0000801E0000}"/>
    <cellStyle name="Currency 13 2 3 3 3 3" xfId="7786" xr:uid="{00000000-0005-0000-0000-0000811E0000}"/>
    <cellStyle name="Currency 13 2 3 3 3 3 2" xfId="7787" xr:uid="{00000000-0005-0000-0000-0000821E0000}"/>
    <cellStyle name="Currency 13 2 3 3 3 3 2 2" xfId="7788" xr:uid="{00000000-0005-0000-0000-0000831E0000}"/>
    <cellStyle name="Currency 13 2 3 3 3 3 3" xfId="7789" xr:uid="{00000000-0005-0000-0000-0000841E0000}"/>
    <cellStyle name="Currency 13 2 3 3 3 3 4" xfId="7790" xr:uid="{00000000-0005-0000-0000-0000851E0000}"/>
    <cellStyle name="Currency 13 2 3 3 3 4" xfId="7791" xr:uid="{00000000-0005-0000-0000-0000861E0000}"/>
    <cellStyle name="Currency 13 2 3 3 3 4 2" xfId="7792" xr:uid="{00000000-0005-0000-0000-0000871E0000}"/>
    <cellStyle name="Currency 13 2 3 3 3 4 3" xfId="7793" xr:uid="{00000000-0005-0000-0000-0000881E0000}"/>
    <cellStyle name="Currency 13 2 3 3 3 5" xfId="7794" xr:uid="{00000000-0005-0000-0000-0000891E0000}"/>
    <cellStyle name="Currency 13 2 3 3 3 6" xfId="7795" xr:uid="{00000000-0005-0000-0000-00008A1E0000}"/>
    <cellStyle name="Currency 13 2 3 3 3 7" xfId="7796" xr:uid="{00000000-0005-0000-0000-00008B1E0000}"/>
    <cellStyle name="Currency 13 2 3 3 4" xfId="7797" xr:uid="{00000000-0005-0000-0000-00008C1E0000}"/>
    <cellStyle name="Currency 13 2 3 3 4 2" xfId="7798" xr:uid="{00000000-0005-0000-0000-00008D1E0000}"/>
    <cellStyle name="Currency 13 2 3 3 4 2 2" xfId="7799" xr:uid="{00000000-0005-0000-0000-00008E1E0000}"/>
    <cellStyle name="Currency 13 2 3 3 4 3" xfId="7800" xr:uid="{00000000-0005-0000-0000-00008F1E0000}"/>
    <cellStyle name="Currency 13 2 3 3 4 4" xfId="7801" xr:uid="{00000000-0005-0000-0000-0000901E0000}"/>
    <cellStyle name="Currency 13 2 3 3 5" xfId="7802" xr:uid="{00000000-0005-0000-0000-0000911E0000}"/>
    <cellStyle name="Currency 13 2 3 3 5 2" xfId="7803" xr:uid="{00000000-0005-0000-0000-0000921E0000}"/>
    <cellStyle name="Currency 13 2 3 3 5 2 2" xfId="7804" xr:uid="{00000000-0005-0000-0000-0000931E0000}"/>
    <cellStyle name="Currency 13 2 3 3 5 3" xfId="7805" xr:uid="{00000000-0005-0000-0000-0000941E0000}"/>
    <cellStyle name="Currency 13 2 3 3 5 4" xfId="7806" xr:uid="{00000000-0005-0000-0000-0000951E0000}"/>
    <cellStyle name="Currency 13 2 3 3 6" xfId="7807" xr:uid="{00000000-0005-0000-0000-0000961E0000}"/>
    <cellStyle name="Currency 13 2 3 3 6 2" xfId="7808" xr:uid="{00000000-0005-0000-0000-0000971E0000}"/>
    <cellStyle name="Currency 13 2 3 3 6 3" xfId="7809" xr:uid="{00000000-0005-0000-0000-0000981E0000}"/>
    <cellStyle name="Currency 13 2 3 3 7" xfId="7810" xr:uid="{00000000-0005-0000-0000-0000991E0000}"/>
    <cellStyle name="Currency 13 2 3 3 8" xfId="7811" xr:uid="{00000000-0005-0000-0000-00009A1E0000}"/>
    <cellStyle name="Currency 13 2 3 3 9" xfId="7812" xr:uid="{00000000-0005-0000-0000-00009B1E0000}"/>
    <cellStyle name="Currency 13 2 3 4" xfId="7813" xr:uid="{00000000-0005-0000-0000-00009C1E0000}"/>
    <cellStyle name="Currency 13 2 3 4 2" xfId="7814" xr:uid="{00000000-0005-0000-0000-00009D1E0000}"/>
    <cellStyle name="Currency 13 2 3 4 2 2" xfId="7815" xr:uid="{00000000-0005-0000-0000-00009E1E0000}"/>
    <cellStyle name="Currency 13 2 3 4 2 2 2" xfId="7816" xr:uid="{00000000-0005-0000-0000-00009F1E0000}"/>
    <cellStyle name="Currency 13 2 3 4 2 2 2 2" xfId="7817" xr:uid="{00000000-0005-0000-0000-0000A01E0000}"/>
    <cellStyle name="Currency 13 2 3 4 2 2 3" xfId="7818" xr:uid="{00000000-0005-0000-0000-0000A11E0000}"/>
    <cellStyle name="Currency 13 2 3 4 2 2 4" xfId="7819" xr:uid="{00000000-0005-0000-0000-0000A21E0000}"/>
    <cellStyle name="Currency 13 2 3 4 2 3" xfId="7820" xr:uid="{00000000-0005-0000-0000-0000A31E0000}"/>
    <cellStyle name="Currency 13 2 3 4 2 3 2" xfId="7821" xr:uid="{00000000-0005-0000-0000-0000A41E0000}"/>
    <cellStyle name="Currency 13 2 3 4 2 3 2 2" xfId="7822" xr:uid="{00000000-0005-0000-0000-0000A51E0000}"/>
    <cellStyle name="Currency 13 2 3 4 2 3 3" xfId="7823" xr:uid="{00000000-0005-0000-0000-0000A61E0000}"/>
    <cellStyle name="Currency 13 2 3 4 2 3 4" xfId="7824" xr:uid="{00000000-0005-0000-0000-0000A71E0000}"/>
    <cellStyle name="Currency 13 2 3 4 2 4" xfId="7825" xr:uid="{00000000-0005-0000-0000-0000A81E0000}"/>
    <cellStyle name="Currency 13 2 3 4 2 4 2" xfId="7826" xr:uid="{00000000-0005-0000-0000-0000A91E0000}"/>
    <cellStyle name="Currency 13 2 3 4 2 4 3" xfId="7827" xr:uid="{00000000-0005-0000-0000-0000AA1E0000}"/>
    <cellStyle name="Currency 13 2 3 4 2 5" xfId="7828" xr:uid="{00000000-0005-0000-0000-0000AB1E0000}"/>
    <cellStyle name="Currency 13 2 3 4 2 6" xfId="7829" xr:uid="{00000000-0005-0000-0000-0000AC1E0000}"/>
    <cellStyle name="Currency 13 2 3 4 2 7" xfId="7830" xr:uid="{00000000-0005-0000-0000-0000AD1E0000}"/>
    <cellStyle name="Currency 13 2 3 4 3" xfId="7831" xr:uid="{00000000-0005-0000-0000-0000AE1E0000}"/>
    <cellStyle name="Currency 13 2 3 4 3 2" xfId="7832" xr:uid="{00000000-0005-0000-0000-0000AF1E0000}"/>
    <cellStyle name="Currency 13 2 3 4 3 2 2" xfId="7833" xr:uid="{00000000-0005-0000-0000-0000B01E0000}"/>
    <cellStyle name="Currency 13 2 3 4 3 3" xfId="7834" xr:uid="{00000000-0005-0000-0000-0000B11E0000}"/>
    <cellStyle name="Currency 13 2 3 4 3 4" xfId="7835" xr:uid="{00000000-0005-0000-0000-0000B21E0000}"/>
    <cellStyle name="Currency 13 2 3 4 4" xfId="7836" xr:uid="{00000000-0005-0000-0000-0000B31E0000}"/>
    <cellStyle name="Currency 13 2 3 4 4 2" xfId="7837" xr:uid="{00000000-0005-0000-0000-0000B41E0000}"/>
    <cellStyle name="Currency 13 2 3 4 4 2 2" xfId="7838" xr:uid="{00000000-0005-0000-0000-0000B51E0000}"/>
    <cellStyle name="Currency 13 2 3 4 4 3" xfId="7839" xr:uid="{00000000-0005-0000-0000-0000B61E0000}"/>
    <cellStyle name="Currency 13 2 3 4 4 4" xfId="7840" xr:uid="{00000000-0005-0000-0000-0000B71E0000}"/>
    <cellStyle name="Currency 13 2 3 4 5" xfId="7841" xr:uid="{00000000-0005-0000-0000-0000B81E0000}"/>
    <cellStyle name="Currency 13 2 3 4 5 2" xfId="7842" xr:uid="{00000000-0005-0000-0000-0000B91E0000}"/>
    <cellStyle name="Currency 13 2 3 4 5 3" xfId="7843" xr:uid="{00000000-0005-0000-0000-0000BA1E0000}"/>
    <cellStyle name="Currency 13 2 3 4 6" xfId="7844" xr:uid="{00000000-0005-0000-0000-0000BB1E0000}"/>
    <cellStyle name="Currency 13 2 3 4 7" xfId="7845" xr:uid="{00000000-0005-0000-0000-0000BC1E0000}"/>
    <cellStyle name="Currency 13 2 3 4 8" xfId="7846" xr:uid="{00000000-0005-0000-0000-0000BD1E0000}"/>
    <cellStyle name="Currency 13 2 3 5" xfId="7847" xr:uid="{00000000-0005-0000-0000-0000BE1E0000}"/>
    <cellStyle name="Currency 13 2 3 5 2" xfId="7848" xr:uid="{00000000-0005-0000-0000-0000BF1E0000}"/>
    <cellStyle name="Currency 13 2 3 5 2 2" xfId="7849" xr:uid="{00000000-0005-0000-0000-0000C01E0000}"/>
    <cellStyle name="Currency 13 2 3 5 2 2 2" xfId="7850" xr:uid="{00000000-0005-0000-0000-0000C11E0000}"/>
    <cellStyle name="Currency 13 2 3 5 2 3" xfId="7851" xr:uid="{00000000-0005-0000-0000-0000C21E0000}"/>
    <cellStyle name="Currency 13 2 3 5 2 4" xfId="7852" xr:uid="{00000000-0005-0000-0000-0000C31E0000}"/>
    <cellStyle name="Currency 13 2 3 5 3" xfId="7853" xr:uid="{00000000-0005-0000-0000-0000C41E0000}"/>
    <cellStyle name="Currency 13 2 3 5 3 2" xfId="7854" xr:uid="{00000000-0005-0000-0000-0000C51E0000}"/>
    <cellStyle name="Currency 13 2 3 5 3 2 2" xfId="7855" xr:uid="{00000000-0005-0000-0000-0000C61E0000}"/>
    <cellStyle name="Currency 13 2 3 5 3 3" xfId="7856" xr:uid="{00000000-0005-0000-0000-0000C71E0000}"/>
    <cellStyle name="Currency 13 2 3 5 3 4" xfId="7857" xr:uid="{00000000-0005-0000-0000-0000C81E0000}"/>
    <cellStyle name="Currency 13 2 3 5 4" xfId="7858" xr:uid="{00000000-0005-0000-0000-0000C91E0000}"/>
    <cellStyle name="Currency 13 2 3 5 4 2" xfId="7859" xr:uid="{00000000-0005-0000-0000-0000CA1E0000}"/>
    <cellStyle name="Currency 13 2 3 5 4 3" xfId="7860" xr:uid="{00000000-0005-0000-0000-0000CB1E0000}"/>
    <cellStyle name="Currency 13 2 3 5 5" xfId="7861" xr:uid="{00000000-0005-0000-0000-0000CC1E0000}"/>
    <cellStyle name="Currency 13 2 3 5 6" xfId="7862" xr:uid="{00000000-0005-0000-0000-0000CD1E0000}"/>
    <cellStyle name="Currency 13 2 3 5 7" xfId="7863" xr:uid="{00000000-0005-0000-0000-0000CE1E0000}"/>
    <cellStyle name="Currency 13 2 3 6" xfId="7864" xr:uid="{00000000-0005-0000-0000-0000CF1E0000}"/>
    <cellStyle name="Currency 13 2 3 6 2" xfId="7865" xr:uid="{00000000-0005-0000-0000-0000D01E0000}"/>
    <cellStyle name="Currency 13 2 3 6 2 2" xfId="7866" xr:uid="{00000000-0005-0000-0000-0000D11E0000}"/>
    <cellStyle name="Currency 13 2 3 6 3" xfId="7867" xr:uid="{00000000-0005-0000-0000-0000D21E0000}"/>
    <cellStyle name="Currency 13 2 3 6 4" xfId="7868" xr:uid="{00000000-0005-0000-0000-0000D31E0000}"/>
    <cellStyle name="Currency 13 2 3 7" xfId="7869" xr:uid="{00000000-0005-0000-0000-0000D41E0000}"/>
    <cellStyle name="Currency 13 2 3 7 2" xfId="7870" xr:uid="{00000000-0005-0000-0000-0000D51E0000}"/>
    <cellStyle name="Currency 13 2 3 7 2 2" xfId="7871" xr:uid="{00000000-0005-0000-0000-0000D61E0000}"/>
    <cellStyle name="Currency 13 2 3 7 3" xfId="7872" xr:uid="{00000000-0005-0000-0000-0000D71E0000}"/>
    <cellStyle name="Currency 13 2 3 7 4" xfId="7873" xr:uid="{00000000-0005-0000-0000-0000D81E0000}"/>
    <cellStyle name="Currency 13 2 3 8" xfId="7874" xr:uid="{00000000-0005-0000-0000-0000D91E0000}"/>
    <cellStyle name="Currency 13 2 3 8 2" xfId="7875" xr:uid="{00000000-0005-0000-0000-0000DA1E0000}"/>
    <cellStyle name="Currency 13 2 3 8 3" xfId="7876" xr:uid="{00000000-0005-0000-0000-0000DB1E0000}"/>
    <cellStyle name="Currency 13 2 3 9" xfId="7877" xr:uid="{00000000-0005-0000-0000-0000DC1E0000}"/>
    <cellStyle name="Currency 13 2 4" xfId="7878" xr:uid="{00000000-0005-0000-0000-0000DD1E0000}"/>
    <cellStyle name="Currency 13 2 5" xfId="7879" xr:uid="{00000000-0005-0000-0000-0000DE1E0000}"/>
    <cellStyle name="Currency 13 2 5 2" xfId="7880" xr:uid="{00000000-0005-0000-0000-0000DF1E0000}"/>
    <cellStyle name="Currency 13 2 5 3" xfId="7881" xr:uid="{00000000-0005-0000-0000-0000E01E0000}"/>
    <cellStyle name="Currency 13 2 5 4" xfId="7882" xr:uid="{00000000-0005-0000-0000-0000E11E0000}"/>
    <cellStyle name="Currency 13 2 5 4 2" xfId="7883" xr:uid="{00000000-0005-0000-0000-0000E21E0000}"/>
    <cellStyle name="Currency 13 2 5 4 3" xfId="7884" xr:uid="{00000000-0005-0000-0000-0000E31E0000}"/>
    <cellStyle name="Currency 13 2 5 5" xfId="7885" xr:uid="{00000000-0005-0000-0000-0000E41E0000}"/>
    <cellStyle name="Currency 13 2 6" xfId="7886" xr:uid="{00000000-0005-0000-0000-0000E51E0000}"/>
    <cellStyle name="Currency 13 2 6 2" xfId="7887" xr:uid="{00000000-0005-0000-0000-0000E61E0000}"/>
    <cellStyle name="Currency 13 2 6 3" xfId="7888" xr:uid="{00000000-0005-0000-0000-0000E71E0000}"/>
    <cellStyle name="Currency 13 2 7" xfId="7889" xr:uid="{00000000-0005-0000-0000-0000E81E0000}"/>
    <cellStyle name="Currency 13 2 8" xfId="40255" xr:uid="{00000000-0005-0000-0000-0000E91E0000}"/>
    <cellStyle name="Currency 13 3" xfId="7890" xr:uid="{00000000-0005-0000-0000-0000EA1E0000}"/>
    <cellStyle name="Currency 13 4" xfId="7891" xr:uid="{00000000-0005-0000-0000-0000EB1E0000}"/>
    <cellStyle name="Currency 13 4 2" xfId="7892" xr:uid="{00000000-0005-0000-0000-0000EC1E0000}"/>
    <cellStyle name="Currency 13 4 2 10" xfId="7893" xr:uid="{00000000-0005-0000-0000-0000ED1E0000}"/>
    <cellStyle name="Currency 13 4 2 11" xfId="7894" xr:uid="{00000000-0005-0000-0000-0000EE1E0000}"/>
    <cellStyle name="Currency 13 4 2 2" xfId="7895" xr:uid="{00000000-0005-0000-0000-0000EF1E0000}"/>
    <cellStyle name="Currency 13 4 2 3" xfId="7896" xr:uid="{00000000-0005-0000-0000-0000F01E0000}"/>
    <cellStyle name="Currency 13 4 2 3 2" xfId="7897" xr:uid="{00000000-0005-0000-0000-0000F11E0000}"/>
    <cellStyle name="Currency 13 4 2 3 2 2" xfId="7898" xr:uid="{00000000-0005-0000-0000-0000F21E0000}"/>
    <cellStyle name="Currency 13 4 2 3 2 2 2" xfId="7899" xr:uid="{00000000-0005-0000-0000-0000F31E0000}"/>
    <cellStyle name="Currency 13 4 2 3 2 2 2 2" xfId="7900" xr:uid="{00000000-0005-0000-0000-0000F41E0000}"/>
    <cellStyle name="Currency 13 4 2 3 2 2 2 2 2" xfId="7901" xr:uid="{00000000-0005-0000-0000-0000F51E0000}"/>
    <cellStyle name="Currency 13 4 2 3 2 2 2 3" xfId="7902" xr:uid="{00000000-0005-0000-0000-0000F61E0000}"/>
    <cellStyle name="Currency 13 4 2 3 2 2 2 4" xfId="7903" xr:uid="{00000000-0005-0000-0000-0000F71E0000}"/>
    <cellStyle name="Currency 13 4 2 3 2 2 3" xfId="7904" xr:uid="{00000000-0005-0000-0000-0000F81E0000}"/>
    <cellStyle name="Currency 13 4 2 3 2 2 3 2" xfId="7905" xr:uid="{00000000-0005-0000-0000-0000F91E0000}"/>
    <cellStyle name="Currency 13 4 2 3 2 2 3 2 2" xfId="7906" xr:uid="{00000000-0005-0000-0000-0000FA1E0000}"/>
    <cellStyle name="Currency 13 4 2 3 2 2 3 3" xfId="7907" xr:uid="{00000000-0005-0000-0000-0000FB1E0000}"/>
    <cellStyle name="Currency 13 4 2 3 2 2 3 4" xfId="7908" xr:uid="{00000000-0005-0000-0000-0000FC1E0000}"/>
    <cellStyle name="Currency 13 4 2 3 2 2 4" xfId="7909" xr:uid="{00000000-0005-0000-0000-0000FD1E0000}"/>
    <cellStyle name="Currency 13 4 2 3 2 2 4 2" xfId="7910" xr:uid="{00000000-0005-0000-0000-0000FE1E0000}"/>
    <cellStyle name="Currency 13 4 2 3 2 2 4 3" xfId="7911" xr:uid="{00000000-0005-0000-0000-0000FF1E0000}"/>
    <cellStyle name="Currency 13 4 2 3 2 2 5" xfId="7912" xr:uid="{00000000-0005-0000-0000-0000001F0000}"/>
    <cellStyle name="Currency 13 4 2 3 2 2 6" xfId="7913" xr:uid="{00000000-0005-0000-0000-0000011F0000}"/>
    <cellStyle name="Currency 13 4 2 3 2 2 7" xfId="7914" xr:uid="{00000000-0005-0000-0000-0000021F0000}"/>
    <cellStyle name="Currency 13 4 2 3 2 3" xfId="7915" xr:uid="{00000000-0005-0000-0000-0000031F0000}"/>
    <cellStyle name="Currency 13 4 2 3 2 3 2" xfId="7916" xr:uid="{00000000-0005-0000-0000-0000041F0000}"/>
    <cellStyle name="Currency 13 4 2 3 2 3 2 2" xfId="7917" xr:uid="{00000000-0005-0000-0000-0000051F0000}"/>
    <cellStyle name="Currency 13 4 2 3 2 3 3" xfId="7918" xr:uid="{00000000-0005-0000-0000-0000061F0000}"/>
    <cellStyle name="Currency 13 4 2 3 2 3 4" xfId="7919" xr:uid="{00000000-0005-0000-0000-0000071F0000}"/>
    <cellStyle name="Currency 13 4 2 3 2 4" xfId="7920" xr:uid="{00000000-0005-0000-0000-0000081F0000}"/>
    <cellStyle name="Currency 13 4 2 3 2 4 2" xfId="7921" xr:uid="{00000000-0005-0000-0000-0000091F0000}"/>
    <cellStyle name="Currency 13 4 2 3 2 4 2 2" xfId="7922" xr:uid="{00000000-0005-0000-0000-00000A1F0000}"/>
    <cellStyle name="Currency 13 4 2 3 2 4 3" xfId="7923" xr:uid="{00000000-0005-0000-0000-00000B1F0000}"/>
    <cellStyle name="Currency 13 4 2 3 2 4 4" xfId="7924" xr:uid="{00000000-0005-0000-0000-00000C1F0000}"/>
    <cellStyle name="Currency 13 4 2 3 2 5" xfId="7925" xr:uid="{00000000-0005-0000-0000-00000D1F0000}"/>
    <cellStyle name="Currency 13 4 2 3 2 5 2" xfId="7926" xr:uid="{00000000-0005-0000-0000-00000E1F0000}"/>
    <cellStyle name="Currency 13 4 2 3 2 5 3" xfId="7927" xr:uid="{00000000-0005-0000-0000-00000F1F0000}"/>
    <cellStyle name="Currency 13 4 2 3 2 6" xfId="7928" xr:uid="{00000000-0005-0000-0000-0000101F0000}"/>
    <cellStyle name="Currency 13 4 2 3 2 7" xfId="7929" xr:uid="{00000000-0005-0000-0000-0000111F0000}"/>
    <cellStyle name="Currency 13 4 2 3 2 8" xfId="7930" xr:uid="{00000000-0005-0000-0000-0000121F0000}"/>
    <cellStyle name="Currency 13 4 2 3 3" xfId="7931" xr:uid="{00000000-0005-0000-0000-0000131F0000}"/>
    <cellStyle name="Currency 13 4 2 3 3 2" xfId="7932" xr:uid="{00000000-0005-0000-0000-0000141F0000}"/>
    <cellStyle name="Currency 13 4 2 3 3 2 2" xfId="7933" xr:uid="{00000000-0005-0000-0000-0000151F0000}"/>
    <cellStyle name="Currency 13 4 2 3 3 2 2 2" xfId="7934" xr:uid="{00000000-0005-0000-0000-0000161F0000}"/>
    <cellStyle name="Currency 13 4 2 3 3 2 3" xfId="7935" xr:uid="{00000000-0005-0000-0000-0000171F0000}"/>
    <cellStyle name="Currency 13 4 2 3 3 2 4" xfId="7936" xr:uid="{00000000-0005-0000-0000-0000181F0000}"/>
    <cellStyle name="Currency 13 4 2 3 3 3" xfId="7937" xr:uid="{00000000-0005-0000-0000-0000191F0000}"/>
    <cellStyle name="Currency 13 4 2 3 3 3 2" xfId="7938" xr:uid="{00000000-0005-0000-0000-00001A1F0000}"/>
    <cellStyle name="Currency 13 4 2 3 3 3 2 2" xfId="7939" xr:uid="{00000000-0005-0000-0000-00001B1F0000}"/>
    <cellStyle name="Currency 13 4 2 3 3 3 3" xfId="7940" xr:uid="{00000000-0005-0000-0000-00001C1F0000}"/>
    <cellStyle name="Currency 13 4 2 3 3 3 4" xfId="7941" xr:uid="{00000000-0005-0000-0000-00001D1F0000}"/>
    <cellStyle name="Currency 13 4 2 3 3 4" xfId="7942" xr:uid="{00000000-0005-0000-0000-00001E1F0000}"/>
    <cellStyle name="Currency 13 4 2 3 3 4 2" xfId="7943" xr:uid="{00000000-0005-0000-0000-00001F1F0000}"/>
    <cellStyle name="Currency 13 4 2 3 3 4 3" xfId="7944" xr:uid="{00000000-0005-0000-0000-0000201F0000}"/>
    <cellStyle name="Currency 13 4 2 3 3 5" xfId="7945" xr:uid="{00000000-0005-0000-0000-0000211F0000}"/>
    <cellStyle name="Currency 13 4 2 3 3 6" xfId="7946" xr:uid="{00000000-0005-0000-0000-0000221F0000}"/>
    <cellStyle name="Currency 13 4 2 3 3 7" xfId="7947" xr:uid="{00000000-0005-0000-0000-0000231F0000}"/>
    <cellStyle name="Currency 13 4 2 3 4" xfId="7948" xr:uid="{00000000-0005-0000-0000-0000241F0000}"/>
    <cellStyle name="Currency 13 4 2 3 4 2" xfId="7949" xr:uid="{00000000-0005-0000-0000-0000251F0000}"/>
    <cellStyle name="Currency 13 4 2 3 4 2 2" xfId="7950" xr:uid="{00000000-0005-0000-0000-0000261F0000}"/>
    <cellStyle name="Currency 13 4 2 3 4 3" xfId="7951" xr:uid="{00000000-0005-0000-0000-0000271F0000}"/>
    <cellStyle name="Currency 13 4 2 3 4 4" xfId="7952" xr:uid="{00000000-0005-0000-0000-0000281F0000}"/>
    <cellStyle name="Currency 13 4 2 3 5" xfId="7953" xr:uid="{00000000-0005-0000-0000-0000291F0000}"/>
    <cellStyle name="Currency 13 4 2 3 5 2" xfId="7954" xr:uid="{00000000-0005-0000-0000-00002A1F0000}"/>
    <cellStyle name="Currency 13 4 2 3 5 2 2" xfId="7955" xr:uid="{00000000-0005-0000-0000-00002B1F0000}"/>
    <cellStyle name="Currency 13 4 2 3 5 3" xfId="7956" xr:uid="{00000000-0005-0000-0000-00002C1F0000}"/>
    <cellStyle name="Currency 13 4 2 3 5 4" xfId="7957" xr:uid="{00000000-0005-0000-0000-00002D1F0000}"/>
    <cellStyle name="Currency 13 4 2 3 6" xfId="7958" xr:uid="{00000000-0005-0000-0000-00002E1F0000}"/>
    <cellStyle name="Currency 13 4 2 3 6 2" xfId="7959" xr:uid="{00000000-0005-0000-0000-00002F1F0000}"/>
    <cellStyle name="Currency 13 4 2 3 6 3" xfId="7960" xr:uid="{00000000-0005-0000-0000-0000301F0000}"/>
    <cellStyle name="Currency 13 4 2 3 7" xfId="7961" xr:uid="{00000000-0005-0000-0000-0000311F0000}"/>
    <cellStyle name="Currency 13 4 2 3 8" xfId="7962" xr:uid="{00000000-0005-0000-0000-0000321F0000}"/>
    <cellStyle name="Currency 13 4 2 3 9" xfId="7963" xr:uid="{00000000-0005-0000-0000-0000331F0000}"/>
    <cellStyle name="Currency 13 4 2 4" xfId="7964" xr:uid="{00000000-0005-0000-0000-0000341F0000}"/>
    <cellStyle name="Currency 13 4 2 4 2" xfId="7965" xr:uid="{00000000-0005-0000-0000-0000351F0000}"/>
    <cellStyle name="Currency 13 4 2 4 2 2" xfId="7966" xr:uid="{00000000-0005-0000-0000-0000361F0000}"/>
    <cellStyle name="Currency 13 4 2 4 2 2 2" xfId="7967" xr:uid="{00000000-0005-0000-0000-0000371F0000}"/>
    <cellStyle name="Currency 13 4 2 4 2 2 2 2" xfId="7968" xr:uid="{00000000-0005-0000-0000-0000381F0000}"/>
    <cellStyle name="Currency 13 4 2 4 2 2 3" xfId="7969" xr:uid="{00000000-0005-0000-0000-0000391F0000}"/>
    <cellStyle name="Currency 13 4 2 4 2 2 4" xfId="7970" xr:uid="{00000000-0005-0000-0000-00003A1F0000}"/>
    <cellStyle name="Currency 13 4 2 4 2 3" xfId="7971" xr:uid="{00000000-0005-0000-0000-00003B1F0000}"/>
    <cellStyle name="Currency 13 4 2 4 2 3 2" xfId="7972" xr:uid="{00000000-0005-0000-0000-00003C1F0000}"/>
    <cellStyle name="Currency 13 4 2 4 2 3 2 2" xfId="7973" xr:uid="{00000000-0005-0000-0000-00003D1F0000}"/>
    <cellStyle name="Currency 13 4 2 4 2 3 3" xfId="7974" xr:uid="{00000000-0005-0000-0000-00003E1F0000}"/>
    <cellStyle name="Currency 13 4 2 4 2 3 4" xfId="7975" xr:uid="{00000000-0005-0000-0000-00003F1F0000}"/>
    <cellStyle name="Currency 13 4 2 4 2 4" xfId="7976" xr:uid="{00000000-0005-0000-0000-0000401F0000}"/>
    <cellStyle name="Currency 13 4 2 4 2 4 2" xfId="7977" xr:uid="{00000000-0005-0000-0000-0000411F0000}"/>
    <cellStyle name="Currency 13 4 2 4 2 4 3" xfId="7978" xr:uid="{00000000-0005-0000-0000-0000421F0000}"/>
    <cellStyle name="Currency 13 4 2 4 2 5" xfId="7979" xr:uid="{00000000-0005-0000-0000-0000431F0000}"/>
    <cellStyle name="Currency 13 4 2 4 2 6" xfId="7980" xr:uid="{00000000-0005-0000-0000-0000441F0000}"/>
    <cellStyle name="Currency 13 4 2 4 2 7" xfId="7981" xr:uid="{00000000-0005-0000-0000-0000451F0000}"/>
    <cellStyle name="Currency 13 4 2 4 3" xfId="7982" xr:uid="{00000000-0005-0000-0000-0000461F0000}"/>
    <cellStyle name="Currency 13 4 2 4 3 2" xfId="7983" xr:uid="{00000000-0005-0000-0000-0000471F0000}"/>
    <cellStyle name="Currency 13 4 2 4 3 2 2" xfId="7984" xr:uid="{00000000-0005-0000-0000-0000481F0000}"/>
    <cellStyle name="Currency 13 4 2 4 3 3" xfId="7985" xr:uid="{00000000-0005-0000-0000-0000491F0000}"/>
    <cellStyle name="Currency 13 4 2 4 3 4" xfId="7986" xr:uid="{00000000-0005-0000-0000-00004A1F0000}"/>
    <cellStyle name="Currency 13 4 2 4 4" xfId="7987" xr:uid="{00000000-0005-0000-0000-00004B1F0000}"/>
    <cellStyle name="Currency 13 4 2 4 4 2" xfId="7988" xr:uid="{00000000-0005-0000-0000-00004C1F0000}"/>
    <cellStyle name="Currency 13 4 2 4 4 2 2" xfId="7989" xr:uid="{00000000-0005-0000-0000-00004D1F0000}"/>
    <cellStyle name="Currency 13 4 2 4 4 3" xfId="7990" xr:uid="{00000000-0005-0000-0000-00004E1F0000}"/>
    <cellStyle name="Currency 13 4 2 4 4 4" xfId="7991" xr:uid="{00000000-0005-0000-0000-00004F1F0000}"/>
    <cellStyle name="Currency 13 4 2 4 5" xfId="7992" xr:uid="{00000000-0005-0000-0000-0000501F0000}"/>
    <cellStyle name="Currency 13 4 2 4 5 2" xfId="7993" xr:uid="{00000000-0005-0000-0000-0000511F0000}"/>
    <cellStyle name="Currency 13 4 2 4 5 3" xfId="7994" xr:uid="{00000000-0005-0000-0000-0000521F0000}"/>
    <cellStyle name="Currency 13 4 2 4 6" xfId="7995" xr:uid="{00000000-0005-0000-0000-0000531F0000}"/>
    <cellStyle name="Currency 13 4 2 4 7" xfId="7996" xr:uid="{00000000-0005-0000-0000-0000541F0000}"/>
    <cellStyle name="Currency 13 4 2 4 8" xfId="7997" xr:uid="{00000000-0005-0000-0000-0000551F0000}"/>
    <cellStyle name="Currency 13 4 2 5" xfId="7998" xr:uid="{00000000-0005-0000-0000-0000561F0000}"/>
    <cellStyle name="Currency 13 4 2 5 2" xfId="7999" xr:uid="{00000000-0005-0000-0000-0000571F0000}"/>
    <cellStyle name="Currency 13 4 2 5 2 2" xfId="8000" xr:uid="{00000000-0005-0000-0000-0000581F0000}"/>
    <cellStyle name="Currency 13 4 2 5 2 2 2" xfId="8001" xr:uid="{00000000-0005-0000-0000-0000591F0000}"/>
    <cellStyle name="Currency 13 4 2 5 2 3" xfId="8002" xr:uid="{00000000-0005-0000-0000-00005A1F0000}"/>
    <cellStyle name="Currency 13 4 2 5 2 4" xfId="8003" xr:uid="{00000000-0005-0000-0000-00005B1F0000}"/>
    <cellStyle name="Currency 13 4 2 5 3" xfId="8004" xr:uid="{00000000-0005-0000-0000-00005C1F0000}"/>
    <cellStyle name="Currency 13 4 2 5 3 2" xfId="8005" xr:uid="{00000000-0005-0000-0000-00005D1F0000}"/>
    <cellStyle name="Currency 13 4 2 5 3 2 2" xfId="8006" xr:uid="{00000000-0005-0000-0000-00005E1F0000}"/>
    <cellStyle name="Currency 13 4 2 5 3 3" xfId="8007" xr:uid="{00000000-0005-0000-0000-00005F1F0000}"/>
    <cellStyle name="Currency 13 4 2 5 3 4" xfId="8008" xr:uid="{00000000-0005-0000-0000-0000601F0000}"/>
    <cellStyle name="Currency 13 4 2 5 4" xfId="8009" xr:uid="{00000000-0005-0000-0000-0000611F0000}"/>
    <cellStyle name="Currency 13 4 2 5 4 2" xfId="8010" xr:uid="{00000000-0005-0000-0000-0000621F0000}"/>
    <cellStyle name="Currency 13 4 2 5 4 3" xfId="8011" xr:uid="{00000000-0005-0000-0000-0000631F0000}"/>
    <cellStyle name="Currency 13 4 2 5 5" xfId="8012" xr:uid="{00000000-0005-0000-0000-0000641F0000}"/>
    <cellStyle name="Currency 13 4 2 5 6" xfId="8013" xr:uid="{00000000-0005-0000-0000-0000651F0000}"/>
    <cellStyle name="Currency 13 4 2 5 7" xfId="8014" xr:uid="{00000000-0005-0000-0000-0000661F0000}"/>
    <cellStyle name="Currency 13 4 2 6" xfId="8015" xr:uid="{00000000-0005-0000-0000-0000671F0000}"/>
    <cellStyle name="Currency 13 4 2 6 2" xfId="8016" xr:uid="{00000000-0005-0000-0000-0000681F0000}"/>
    <cellStyle name="Currency 13 4 2 6 2 2" xfId="8017" xr:uid="{00000000-0005-0000-0000-0000691F0000}"/>
    <cellStyle name="Currency 13 4 2 6 3" xfId="8018" xr:uid="{00000000-0005-0000-0000-00006A1F0000}"/>
    <cellStyle name="Currency 13 4 2 6 4" xfId="8019" xr:uid="{00000000-0005-0000-0000-00006B1F0000}"/>
    <cellStyle name="Currency 13 4 2 7" xfId="8020" xr:uid="{00000000-0005-0000-0000-00006C1F0000}"/>
    <cellStyle name="Currency 13 4 2 7 2" xfId="8021" xr:uid="{00000000-0005-0000-0000-00006D1F0000}"/>
    <cellStyle name="Currency 13 4 2 7 2 2" xfId="8022" xr:uid="{00000000-0005-0000-0000-00006E1F0000}"/>
    <cellStyle name="Currency 13 4 2 7 3" xfId="8023" xr:uid="{00000000-0005-0000-0000-00006F1F0000}"/>
    <cellStyle name="Currency 13 4 2 7 4" xfId="8024" xr:uid="{00000000-0005-0000-0000-0000701F0000}"/>
    <cellStyle name="Currency 13 4 2 8" xfId="8025" xr:uid="{00000000-0005-0000-0000-0000711F0000}"/>
    <cellStyle name="Currency 13 4 2 8 2" xfId="8026" xr:uid="{00000000-0005-0000-0000-0000721F0000}"/>
    <cellStyle name="Currency 13 4 2 8 3" xfId="8027" xr:uid="{00000000-0005-0000-0000-0000731F0000}"/>
    <cellStyle name="Currency 13 4 2 9" xfId="8028" xr:uid="{00000000-0005-0000-0000-0000741F0000}"/>
    <cellStyle name="Currency 13 4 3" xfId="8029" xr:uid="{00000000-0005-0000-0000-0000751F0000}"/>
    <cellStyle name="Currency 13 4 4" xfId="8030" xr:uid="{00000000-0005-0000-0000-0000761F0000}"/>
    <cellStyle name="Currency 13 4 4 2" xfId="8031" xr:uid="{00000000-0005-0000-0000-0000771F0000}"/>
    <cellStyle name="Currency 13 4 4 3" xfId="8032" xr:uid="{00000000-0005-0000-0000-0000781F0000}"/>
    <cellStyle name="Currency 13 4 4 4" xfId="8033" xr:uid="{00000000-0005-0000-0000-0000791F0000}"/>
    <cellStyle name="Currency 13 4 4 4 2" xfId="8034" xr:uid="{00000000-0005-0000-0000-00007A1F0000}"/>
    <cellStyle name="Currency 13 4 4 4 3" xfId="8035" xr:uid="{00000000-0005-0000-0000-00007B1F0000}"/>
    <cellStyle name="Currency 13 4 4 5" xfId="8036" xr:uid="{00000000-0005-0000-0000-00007C1F0000}"/>
    <cellStyle name="Currency 13 4 5" xfId="8037" xr:uid="{00000000-0005-0000-0000-00007D1F0000}"/>
    <cellStyle name="Currency 13 4 5 2" xfId="8038" xr:uid="{00000000-0005-0000-0000-00007E1F0000}"/>
    <cellStyle name="Currency 13 4 5 3" xfId="8039" xr:uid="{00000000-0005-0000-0000-00007F1F0000}"/>
    <cellStyle name="Currency 13 4 6" xfId="8040" xr:uid="{00000000-0005-0000-0000-0000801F0000}"/>
    <cellStyle name="Currency 13 5" xfId="8041" xr:uid="{00000000-0005-0000-0000-0000811F0000}"/>
    <cellStyle name="Currency 130" xfId="8042" xr:uid="{00000000-0005-0000-0000-0000821F0000}"/>
    <cellStyle name="Currency 131" xfId="8043" xr:uid="{00000000-0005-0000-0000-0000831F0000}"/>
    <cellStyle name="Currency 132" xfId="18" xr:uid="{00000000-0005-0000-0000-0000841F0000}"/>
    <cellStyle name="Currency 133" xfId="8044" xr:uid="{00000000-0005-0000-0000-0000851F0000}"/>
    <cellStyle name="Currency 134" xfId="8045" xr:uid="{00000000-0005-0000-0000-0000861F0000}"/>
    <cellStyle name="Currency 135" xfId="8046" xr:uid="{00000000-0005-0000-0000-0000871F0000}"/>
    <cellStyle name="Currency 136" xfId="8047" xr:uid="{00000000-0005-0000-0000-0000881F0000}"/>
    <cellStyle name="Currency 137" xfId="8048" xr:uid="{00000000-0005-0000-0000-0000891F0000}"/>
    <cellStyle name="Currency 138" xfId="40256" xr:uid="{00000000-0005-0000-0000-00008A1F0000}"/>
    <cellStyle name="Currency 14" xfId="8049" xr:uid="{00000000-0005-0000-0000-00008B1F0000}"/>
    <cellStyle name="Currency 14 2" xfId="8050" xr:uid="{00000000-0005-0000-0000-00008C1F0000}"/>
    <cellStyle name="Currency 14 2 2" xfId="8051" xr:uid="{00000000-0005-0000-0000-00008D1F0000}"/>
    <cellStyle name="Currency 14 2 2 2" xfId="8052" xr:uid="{00000000-0005-0000-0000-00008E1F0000}"/>
    <cellStyle name="Currency 14 2 2 2 10" xfId="8053" xr:uid="{00000000-0005-0000-0000-00008F1F0000}"/>
    <cellStyle name="Currency 14 2 2 2 11" xfId="8054" xr:uid="{00000000-0005-0000-0000-0000901F0000}"/>
    <cellStyle name="Currency 14 2 2 2 2" xfId="8055" xr:uid="{00000000-0005-0000-0000-0000911F0000}"/>
    <cellStyle name="Currency 14 2 2 2 3" xfId="8056" xr:uid="{00000000-0005-0000-0000-0000921F0000}"/>
    <cellStyle name="Currency 14 2 2 2 3 2" xfId="8057" xr:uid="{00000000-0005-0000-0000-0000931F0000}"/>
    <cellStyle name="Currency 14 2 2 2 3 2 2" xfId="8058" xr:uid="{00000000-0005-0000-0000-0000941F0000}"/>
    <cellStyle name="Currency 14 2 2 2 3 2 2 2" xfId="8059" xr:uid="{00000000-0005-0000-0000-0000951F0000}"/>
    <cellStyle name="Currency 14 2 2 2 3 2 2 2 2" xfId="8060" xr:uid="{00000000-0005-0000-0000-0000961F0000}"/>
    <cellStyle name="Currency 14 2 2 2 3 2 2 2 2 2" xfId="8061" xr:uid="{00000000-0005-0000-0000-0000971F0000}"/>
    <cellStyle name="Currency 14 2 2 2 3 2 2 2 3" xfId="8062" xr:uid="{00000000-0005-0000-0000-0000981F0000}"/>
    <cellStyle name="Currency 14 2 2 2 3 2 2 2 4" xfId="8063" xr:uid="{00000000-0005-0000-0000-0000991F0000}"/>
    <cellStyle name="Currency 14 2 2 2 3 2 2 3" xfId="8064" xr:uid="{00000000-0005-0000-0000-00009A1F0000}"/>
    <cellStyle name="Currency 14 2 2 2 3 2 2 3 2" xfId="8065" xr:uid="{00000000-0005-0000-0000-00009B1F0000}"/>
    <cellStyle name="Currency 14 2 2 2 3 2 2 3 2 2" xfId="8066" xr:uid="{00000000-0005-0000-0000-00009C1F0000}"/>
    <cellStyle name="Currency 14 2 2 2 3 2 2 3 3" xfId="8067" xr:uid="{00000000-0005-0000-0000-00009D1F0000}"/>
    <cellStyle name="Currency 14 2 2 2 3 2 2 3 4" xfId="8068" xr:uid="{00000000-0005-0000-0000-00009E1F0000}"/>
    <cellStyle name="Currency 14 2 2 2 3 2 2 4" xfId="8069" xr:uid="{00000000-0005-0000-0000-00009F1F0000}"/>
    <cellStyle name="Currency 14 2 2 2 3 2 2 4 2" xfId="8070" xr:uid="{00000000-0005-0000-0000-0000A01F0000}"/>
    <cellStyle name="Currency 14 2 2 2 3 2 2 4 3" xfId="8071" xr:uid="{00000000-0005-0000-0000-0000A11F0000}"/>
    <cellStyle name="Currency 14 2 2 2 3 2 2 5" xfId="8072" xr:uid="{00000000-0005-0000-0000-0000A21F0000}"/>
    <cellStyle name="Currency 14 2 2 2 3 2 2 6" xfId="8073" xr:uid="{00000000-0005-0000-0000-0000A31F0000}"/>
    <cellStyle name="Currency 14 2 2 2 3 2 2 7" xfId="8074" xr:uid="{00000000-0005-0000-0000-0000A41F0000}"/>
    <cellStyle name="Currency 14 2 2 2 3 2 3" xfId="8075" xr:uid="{00000000-0005-0000-0000-0000A51F0000}"/>
    <cellStyle name="Currency 14 2 2 2 3 2 3 2" xfId="8076" xr:uid="{00000000-0005-0000-0000-0000A61F0000}"/>
    <cellStyle name="Currency 14 2 2 2 3 2 3 2 2" xfId="8077" xr:uid="{00000000-0005-0000-0000-0000A71F0000}"/>
    <cellStyle name="Currency 14 2 2 2 3 2 3 3" xfId="8078" xr:uid="{00000000-0005-0000-0000-0000A81F0000}"/>
    <cellStyle name="Currency 14 2 2 2 3 2 3 4" xfId="8079" xr:uid="{00000000-0005-0000-0000-0000A91F0000}"/>
    <cellStyle name="Currency 14 2 2 2 3 2 4" xfId="8080" xr:uid="{00000000-0005-0000-0000-0000AA1F0000}"/>
    <cellStyle name="Currency 14 2 2 2 3 2 4 2" xfId="8081" xr:uid="{00000000-0005-0000-0000-0000AB1F0000}"/>
    <cellStyle name="Currency 14 2 2 2 3 2 4 2 2" xfId="8082" xr:uid="{00000000-0005-0000-0000-0000AC1F0000}"/>
    <cellStyle name="Currency 14 2 2 2 3 2 4 3" xfId="8083" xr:uid="{00000000-0005-0000-0000-0000AD1F0000}"/>
    <cellStyle name="Currency 14 2 2 2 3 2 4 4" xfId="8084" xr:uid="{00000000-0005-0000-0000-0000AE1F0000}"/>
    <cellStyle name="Currency 14 2 2 2 3 2 5" xfId="8085" xr:uid="{00000000-0005-0000-0000-0000AF1F0000}"/>
    <cellStyle name="Currency 14 2 2 2 3 2 5 2" xfId="8086" xr:uid="{00000000-0005-0000-0000-0000B01F0000}"/>
    <cellStyle name="Currency 14 2 2 2 3 2 5 3" xfId="8087" xr:uid="{00000000-0005-0000-0000-0000B11F0000}"/>
    <cellStyle name="Currency 14 2 2 2 3 2 6" xfId="8088" xr:uid="{00000000-0005-0000-0000-0000B21F0000}"/>
    <cellStyle name="Currency 14 2 2 2 3 2 7" xfId="8089" xr:uid="{00000000-0005-0000-0000-0000B31F0000}"/>
    <cellStyle name="Currency 14 2 2 2 3 2 8" xfId="8090" xr:uid="{00000000-0005-0000-0000-0000B41F0000}"/>
    <cellStyle name="Currency 14 2 2 2 3 3" xfId="8091" xr:uid="{00000000-0005-0000-0000-0000B51F0000}"/>
    <cellStyle name="Currency 14 2 2 2 3 3 2" xfId="8092" xr:uid="{00000000-0005-0000-0000-0000B61F0000}"/>
    <cellStyle name="Currency 14 2 2 2 3 3 2 2" xfId="8093" xr:uid="{00000000-0005-0000-0000-0000B71F0000}"/>
    <cellStyle name="Currency 14 2 2 2 3 3 2 2 2" xfId="8094" xr:uid="{00000000-0005-0000-0000-0000B81F0000}"/>
    <cellStyle name="Currency 14 2 2 2 3 3 2 3" xfId="8095" xr:uid="{00000000-0005-0000-0000-0000B91F0000}"/>
    <cellStyle name="Currency 14 2 2 2 3 3 2 4" xfId="8096" xr:uid="{00000000-0005-0000-0000-0000BA1F0000}"/>
    <cellStyle name="Currency 14 2 2 2 3 3 3" xfId="8097" xr:uid="{00000000-0005-0000-0000-0000BB1F0000}"/>
    <cellStyle name="Currency 14 2 2 2 3 3 3 2" xfId="8098" xr:uid="{00000000-0005-0000-0000-0000BC1F0000}"/>
    <cellStyle name="Currency 14 2 2 2 3 3 3 2 2" xfId="8099" xr:uid="{00000000-0005-0000-0000-0000BD1F0000}"/>
    <cellStyle name="Currency 14 2 2 2 3 3 3 3" xfId="8100" xr:uid="{00000000-0005-0000-0000-0000BE1F0000}"/>
    <cellStyle name="Currency 14 2 2 2 3 3 3 4" xfId="8101" xr:uid="{00000000-0005-0000-0000-0000BF1F0000}"/>
    <cellStyle name="Currency 14 2 2 2 3 3 4" xfId="8102" xr:uid="{00000000-0005-0000-0000-0000C01F0000}"/>
    <cellStyle name="Currency 14 2 2 2 3 3 4 2" xfId="8103" xr:uid="{00000000-0005-0000-0000-0000C11F0000}"/>
    <cellStyle name="Currency 14 2 2 2 3 3 4 3" xfId="8104" xr:uid="{00000000-0005-0000-0000-0000C21F0000}"/>
    <cellStyle name="Currency 14 2 2 2 3 3 5" xfId="8105" xr:uid="{00000000-0005-0000-0000-0000C31F0000}"/>
    <cellStyle name="Currency 14 2 2 2 3 3 6" xfId="8106" xr:uid="{00000000-0005-0000-0000-0000C41F0000}"/>
    <cellStyle name="Currency 14 2 2 2 3 3 7" xfId="8107" xr:uid="{00000000-0005-0000-0000-0000C51F0000}"/>
    <cellStyle name="Currency 14 2 2 2 3 4" xfId="8108" xr:uid="{00000000-0005-0000-0000-0000C61F0000}"/>
    <cellStyle name="Currency 14 2 2 2 3 4 2" xfId="8109" xr:uid="{00000000-0005-0000-0000-0000C71F0000}"/>
    <cellStyle name="Currency 14 2 2 2 3 4 2 2" xfId="8110" xr:uid="{00000000-0005-0000-0000-0000C81F0000}"/>
    <cellStyle name="Currency 14 2 2 2 3 4 3" xfId="8111" xr:uid="{00000000-0005-0000-0000-0000C91F0000}"/>
    <cellStyle name="Currency 14 2 2 2 3 4 4" xfId="8112" xr:uid="{00000000-0005-0000-0000-0000CA1F0000}"/>
    <cellStyle name="Currency 14 2 2 2 3 5" xfId="8113" xr:uid="{00000000-0005-0000-0000-0000CB1F0000}"/>
    <cellStyle name="Currency 14 2 2 2 3 5 2" xfId="8114" xr:uid="{00000000-0005-0000-0000-0000CC1F0000}"/>
    <cellStyle name="Currency 14 2 2 2 3 5 2 2" xfId="8115" xr:uid="{00000000-0005-0000-0000-0000CD1F0000}"/>
    <cellStyle name="Currency 14 2 2 2 3 5 3" xfId="8116" xr:uid="{00000000-0005-0000-0000-0000CE1F0000}"/>
    <cellStyle name="Currency 14 2 2 2 3 5 4" xfId="8117" xr:uid="{00000000-0005-0000-0000-0000CF1F0000}"/>
    <cellStyle name="Currency 14 2 2 2 3 6" xfId="8118" xr:uid="{00000000-0005-0000-0000-0000D01F0000}"/>
    <cellStyle name="Currency 14 2 2 2 3 6 2" xfId="8119" xr:uid="{00000000-0005-0000-0000-0000D11F0000}"/>
    <cellStyle name="Currency 14 2 2 2 3 6 3" xfId="8120" xr:uid="{00000000-0005-0000-0000-0000D21F0000}"/>
    <cellStyle name="Currency 14 2 2 2 3 7" xfId="8121" xr:uid="{00000000-0005-0000-0000-0000D31F0000}"/>
    <cellStyle name="Currency 14 2 2 2 3 8" xfId="8122" xr:uid="{00000000-0005-0000-0000-0000D41F0000}"/>
    <cellStyle name="Currency 14 2 2 2 3 9" xfId="8123" xr:uid="{00000000-0005-0000-0000-0000D51F0000}"/>
    <cellStyle name="Currency 14 2 2 2 4" xfId="8124" xr:uid="{00000000-0005-0000-0000-0000D61F0000}"/>
    <cellStyle name="Currency 14 2 2 2 4 2" xfId="8125" xr:uid="{00000000-0005-0000-0000-0000D71F0000}"/>
    <cellStyle name="Currency 14 2 2 2 4 2 2" xfId="8126" xr:uid="{00000000-0005-0000-0000-0000D81F0000}"/>
    <cellStyle name="Currency 14 2 2 2 4 2 2 2" xfId="8127" xr:uid="{00000000-0005-0000-0000-0000D91F0000}"/>
    <cellStyle name="Currency 14 2 2 2 4 2 2 2 2" xfId="8128" xr:uid="{00000000-0005-0000-0000-0000DA1F0000}"/>
    <cellStyle name="Currency 14 2 2 2 4 2 2 3" xfId="8129" xr:uid="{00000000-0005-0000-0000-0000DB1F0000}"/>
    <cellStyle name="Currency 14 2 2 2 4 2 2 4" xfId="8130" xr:uid="{00000000-0005-0000-0000-0000DC1F0000}"/>
    <cellStyle name="Currency 14 2 2 2 4 2 3" xfId="8131" xr:uid="{00000000-0005-0000-0000-0000DD1F0000}"/>
    <cellStyle name="Currency 14 2 2 2 4 2 3 2" xfId="8132" xr:uid="{00000000-0005-0000-0000-0000DE1F0000}"/>
    <cellStyle name="Currency 14 2 2 2 4 2 3 2 2" xfId="8133" xr:uid="{00000000-0005-0000-0000-0000DF1F0000}"/>
    <cellStyle name="Currency 14 2 2 2 4 2 3 3" xfId="8134" xr:uid="{00000000-0005-0000-0000-0000E01F0000}"/>
    <cellStyle name="Currency 14 2 2 2 4 2 3 4" xfId="8135" xr:uid="{00000000-0005-0000-0000-0000E11F0000}"/>
    <cellStyle name="Currency 14 2 2 2 4 2 4" xfId="8136" xr:uid="{00000000-0005-0000-0000-0000E21F0000}"/>
    <cellStyle name="Currency 14 2 2 2 4 2 4 2" xfId="8137" xr:uid="{00000000-0005-0000-0000-0000E31F0000}"/>
    <cellStyle name="Currency 14 2 2 2 4 2 4 3" xfId="8138" xr:uid="{00000000-0005-0000-0000-0000E41F0000}"/>
    <cellStyle name="Currency 14 2 2 2 4 2 5" xfId="8139" xr:uid="{00000000-0005-0000-0000-0000E51F0000}"/>
    <cellStyle name="Currency 14 2 2 2 4 2 6" xfId="8140" xr:uid="{00000000-0005-0000-0000-0000E61F0000}"/>
    <cellStyle name="Currency 14 2 2 2 4 2 7" xfId="8141" xr:uid="{00000000-0005-0000-0000-0000E71F0000}"/>
    <cellStyle name="Currency 14 2 2 2 4 3" xfId="8142" xr:uid="{00000000-0005-0000-0000-0000E81F0000}"/>
    <cellStyle name="Currency 14 2 2 2 4 3 2" xfId="8143" xr:uid="{00000000-0005-0000-0000-0000E91F0000}"/>
    <cellStyle name="Currency 14 2 2 2 4 3 2 2" xfId="8144" xr:uid="{00000000-0005-0000-0000-0000EA1F0000}"/>
    <cellStyle name="Currency 14 2 2 2 4 3 3" xfId="8145" xr:uid="{00000000-0005-0000-0000-0000EB1F0000}"/>
    <cellStyle name="Currency 14 2 2 2 4 3 4" xfId="8146" xr:uid="{00000000-0005-0000-0000-0000EC1F0000}"/>
    <cellStyle name="Currency 14 2 2 2 4 4" xfId="8147" xr:uid="{00000000-0005-0000-0000-0000ED1F0000}"/>
    <cellStyle name="Currency 14 2 2 2 4 4 2" xfId="8148" xr:uid="{00000000-0005-0000-0000-0000EE1F0000}"/>
    <cellStyle name="Currency 14 2 2 2 4 4 2 2" xfId="8149" xr:uid="{00000000-0005-0000-0000-0000EF1F0000}"/>
    <cellStyle name="Currency 14 2 2 2 4 4 3" xfId="8150" xr:uid="{00000000-0005-0000-0000-0000F01F0000}"/>
    <cellStyle name="Currency 14 2 2 2 4 4 4" xfId="8151" xr:uid="{00000000-0005-0000-0000-0000F11F0000}"/>
    <cellStyle name="Currency 14 2 2 2 4 5" xfId="8152" xr:uid="{00000000-0005-0000-0000-0000F21F0000}"/>
    <cellStyle name="Currency 14 2 2 2 4 5 2" xfId="8153" xr:uid="{00000000-0005-0000-0000-0000F31F0000}"/>
    <cellStyle name="Currency 14 2 2 2 4 5 3" xfId="8154" xr:uid="{00000000-0005-0000-0000-0000F41F0000}"/>
    <cellStyle name="Currency 14 2 2 2 4 6" xfId="8155" xr:uid="{00000000-0005-0000-0000-0000F51F0000}"/>
    <cellStyle name="Currency 14 2 2 2 4 7" xfId="8156" xr:uid="{00000000-0005-0000-0000-0000F61F0000}"/>
    <cellStyle name="Currency 14 2 2 2 4 8" xfId="8157" xr:uid="{00000000-0005-0000-0000-0000F71F0000}"/>
    <cellStyle name="Currency 14 2 2 2 5" xfId="8158" xr:uid="{00000000-0005-0000-0000-0000F81F0000}"/>
    <cellStyle name="Currency 14 2 2 2 5 2" xfId="8159" xr:uid="{00000000-0005-0000-0000-0000F91F0000}"/>
    <cellStyle name="Currency 14 2 2 2 5 2 2" xfId="8160" xr:uid="{00000000-0005-0000-0000-0000FA1F0000}"/>
    <cellStyle name="Currency 14 2 2 2 5 2 2 2" xfId="8161" xr:uid="{00000000-0005-0000-0000-0000FB1F0000}"/>
    <cellStyle name="Currency 14 2 2 2 5 2 3" xfId="8162" xr:uid="{00000000-0005-0000-0000-0000FC1F0000}"/>
    <cellStyle name="Currency 14 2 2 2 5 2 4" xfId="8163" xr:uid="{00000000-0005-0000-0000-0000FD1F0000}"/>
    <cellStyle name="Currency 14 2 2 2 5 3" xfId="8164" xr:uid="{00000000-0005-0000-0000-0000FE1F0000}"/>
    <cellStyle name="Currency 14 2 2 2 5 3 2" xfId="8165" xr:uid="{00000000-0005-0000-0000-0000FF1F0000}"/>
    <cellStyle name="Currency 14 2 2 2 5 3 2 2" xfId="8166" xr:uid="{00000000-0005-0000-0000-000000200000}"/>
    <cellStyle name="Currency 14 2 2 2 5 3 3" xfId="8167" xr:uid="{00000000-0005-0000-0000-000001200000}"/>
    <cellStyle name="Currency 14 2 2 2 5 3 4" xfId="8168" xr:uid="{00000000-0005-0000-0000-000002200000}"/>
    <cellStyle name="Currency 14 2 2 2 5 4" xfId="8169" xr:uid="{00000000-0005-0000-0000-000003200000}"/>
    <cellStyle name="Currency 14 2 2 2 5 4 2" xfId="8170" xr:uid="{00000000-0005-0000-0000-000004200000}"/>
    <cellStyle name="Currency 14 2 2 2 5 4 3" xfId="8171" xr:uid="{00000000-0005-0000-0000-000005200000}"/>
    <cellStyle name="Currency 14 2 2 2 5 5" xfId="8172" xr:uid="{00000000-0005-0000-0000-000006200000}"/>
    <cellStyle name="Currency 14 2 2 2 5 6" xfId="8173" xr:uid="{00000000-0005-0000-0000-000007200000}"/>
    <cellStyle name="Currency 14 2 2 2 5 7" xfId="8174" xr:uid="{00000000-0005-0000-0000-000008200000}"/>
    <cellStyle name="Currency 14 2 2 2 6" xfId="8175" xr:uid="{00000000-0005-0000-0000-000009200000}"/>
    <cellStyle name="Currency 14 2 2 2 6 2" xfId="8176" xr:uid="{00000000-0005-0000-0000-00000A200000}"/>
    <cellStyle name="Currency 14 2 2 2 6 2 2" xfId="8177" xr:uid="{00000000-0005-0000-0000-00000B200000}"/>
    <cellStyle name="Currency 14 2 2 2 6 3" xfId="8178" xr:uid="{00000000-0005-0000-0000-00000C200000}"/>
    <cellStyle name="Currency 14 2 2 2 6 4" xfId="8179" xr:uid="{00000000-0005-0000-0000-00000D200000}"/>
    <cellStyle name="Currency 14 2 2 2 7" xfId="8180" xr:uid="{00000000-0005-0000-0000-00000E200000}"/>
    <cellStyle name="Currency 14 2 2 2 7 2" xfId="8181" xr:uid="{00000000-0005-0000-0000-00000F200000}"/>
    <cellStyle name="Currency 14 2 2 2 7 2 2" xfId="8182" xr:uid="{00000000-0005-0000-0000-000010200000}"/>
    <cellStyle name="Currency 14 2 2 2 7 3" xfId="8183" xr:uid="{00000000-0005-0000-0000-000011200000}"/>
    <cellStyle name="Currency 14 2 2 2 7 4" xfId="8184" xr:uid="{00000000-0005-0000-0000-000012200000}"/>
    <cellStyle name="Currency 14 2 2 2 8" xfId="8185" xr:uid="{00000000-0005-0000-0000-000013200000}"/>
    <cellStyle name="Currency 14 2 2 2 8 2" xfId="8186" xr:uid="{00000000-0005-0000-0000-000014200000}"/>
    <cellStyle name="Currency 14 2 2 2 8 3" xfId="8187" xr:uid="{00000000-0005-0000-0000-000015200000}"/>
    <cellStyle name="Currency 14 2 2 2 9" xfId="8188" xr:uid="{00000000-0005-0000-0000-000016200000}"/>
    <cellStyle name="Currency 14 2 2 3" xfId="8189" xr:uid="{00000000-0005-0000-0000-000017200000}"/>
    <cellStyle name="Currency 14 2 2 4" xfId="8190" xr:uid="{00000000-0005-0000-0000-000018200000}"/>
    <cellStyle name="Currency 14 2 2 4 2" xfId="8191" xr:uid="{00000000-0005-0000-0000-000019200000}"/>
    <cellStyle name="Currency 14 2 2 4 3" xfId="8192" xr:uid="{00000000-0005-0000-0000-00001A200000}"/>
    <cellStyle name="Currency 14 2 2 4 4" xfId="8193" xr:uid="{00000000-0005-0000-0000-00001B200000}"/>
    <cellStyle name="Currency 14 2 2 4 4 2" xfId="8194" xr:uid="{00000000-0005-0000-0000-00001C200000}"/>
    <cellStyle name="Currency 14 2 2 4 4 3" xfId="8195" xr:uid="{00000000-0005-0000-0000-00001D200000}"/>
    <cellStyle name="Currency 14 2 2 4 5" xfId="8196" xr:uid="{00000000-0005-0000-0000-00001E200000}"/>
    <cellStyle name="Currency 14 2 2 5" xfId="8197" xr:uid="{00000000-0005-0000-0000-00001F200000}"/>
    <cellStyle name="Currency 14 2 2 5 2" xfId="8198" xr:uid="{00000000-0005-0000-0000-000020200000}"/>
    <cellStyle name="Currency 14 2 2 5 3" xfId="8199" xr:uid="{00000000-0005-0000-0000-000021200000}"/>
    <cellStyle name="Currency 14 2 2 6" xfId="8200" xr:uid="{00000000-0005-0000-0000-000022200000}"/>
    <cellStyle name="Currency 14 2 3" xfId="8201" xr:uid="{00000000-0005-0000-0000-000023200000}"/>
    <cellStyle name="Currency 14 2 3 10" xfId="8202" xr:uid="{00000000-0005-0000-0000-000024200000}"/>
    <cellStyle name="Currency 14 2 3 11" xfId="8203" xr:uid="{00000000-0005-0000-0000-000025200000}"/>
    <cellStyle name="Currency 14 2 3 2" xfId="8204" xr:uid="{00000000-0005-0000-0000-000026200000}"/>
    <cellStyle name="Currency 14 2 3 3" xfId="8205" xr:uid="{00000000-0005-0000-0000-000027200000}"/>
    <cellStyle name="Currency 14 2 3 3 2" xfId="8206" xr:uid="{00000000-0005-0000-0000-000028200000}"/>
    <cellStyle name="Currency 14 2 3 3 2 2" xfId="8207" xr:uid="{00000000-0005-0000-0000-000029200000}"/>
    <cellStyle name="Currency 14 2 3 3 2 2 2" xfId="8208" xr:uid="{00000000-0005-0000-0000-00002A200000}"/>
    <cellStyle name="Currency 14 2 3 3 2 2 2 2" xfId="8209" xr:uid="{00000000-0005-0000-0000-00002B200000}"/>
    <cellStyle name="Currency 14 2 3 3 2 2 2 2 2" xfId="8210" xr:uid="{00000000-0005-0000-0000-00002C200000}"/>
    <cellStyle name="Currency 14 2 3 3 2 2 2 3" xfId="8211" xr:uid="{00000000-0005-0000-0000-00002D200000}"/>
    <cellStyle name="Currency 14 2 3 3 2 2 2 4" xfId="8212" xr:uid="{00000000-0005-0000-0000-00002E200000}"/>
    <cellStyle name="Currency 14 2 3 3 2 2 3" xfId="8213" xr:uid="{00000000-0005-0000-0000-00002F200000}"/>
    <cellStyle name="Currency 14 2 3 3 2 2 3 2" xfId="8214" xr:uid="{00000000-0005-0000-0000-000030200000}"/>
    <cellStyle name="Currency 14 2 3 3 2 2 3 2 2" xfId="8215" xr:uid="{00000000-0005-0000-0000-000031200000}"/>
    <cellStyle name="Currency 14 2 3 3 2 2 3 3" xfId="8216" xr:uid="{00000000-0005-0000-0000-000032200000}"/>
    <cellStyle name="Currency 14 2 3 3 2 2 3 4" xfId="8217" xr:uid="{00000000-0005-0000-0000-000033200000}"/>
    <cellStyle name="Currency 14 2 3 3 2 2 4" xfId="8218" xr:uid="{00000000-0005-0000-0000-000034200000}"/>
    <cellStyle name="Currency 14 2 3 3 2 2 4 2" xfId="8219" xr:uid="{00000000-0005-0000-0000-000035200000}"/>
    <cellStyle name="Currency 14 2 3 3 2 2 4 3" xfId="8220" xr:uid="{00000000-0005-0000-0000-000036200000}"/>
    <cellStyle name="Currency 14 2 3 3 2 2 5" xfId="8221" xr:uid="{00000000-0005-0000-0000-000037200000}"/>
    <cellStyle name="Currency 14 2 3 3 2 2 6" xfId="8222" xr:uid="{00000000-0005-0000-0000-000038200000}"/>
    <cellStyle name="Currency 14 2 3 3 2 2 7" xfId="8223" xr:uid="{00000000-0005-0000-0000-000039200000}"/>
    <cellStyle name="Currency 14 2 3 3 2 3" xfId="8224" xr:uid="{00000000-0005-0000-0000-00003A200000}"/>
    <cellStyle name="Currency 14 2 3 3 2 3 2" xfId="8225" xr:uid="{00000000-0005-0000-0000-00003B200000}"/>
    <cellStyle name="Currency 14 2 3 3 2 3 2 2" xfId="8226" xr:uid="{00000000-0005-0000-0000-00003C200000}"/>
    <cellStyle name="Currency 14 2 3 3 2 3 3" xfId="8227" xr:uid="{00000000-0005-0000-0000-00003D200000}"/>
    <cellStyle name="Currency 14 2 3 3 2 3 4" xfId="8228" xr:uid="{00000000-0005-0000-0000-00003E200000}"/>
    <cellStyle name="Currency 14 2 3 3 2 4" xfId="8229" xr:uid="{00000000-0005-0000-0000-00003F200000}"/>
    <cellStyle name="Currency 14 2 3 3 2 4 2" xfId="8230" xr:uid="{00000000-0005-0000-0000-000040200000}"/>
    <cellStyle name="Currency 14 2 3 3 2 4 2 2" xfId="8231" xr:uid="{00000000-0005-0000-0000-000041200000}"/>
    <cellStyle name="Currency 14 2 3 3 2 4 3" xfId="8232" xr:uid="{00000000-0005-0000-0000-000042200000}"/>
    <cellStyle name="Currency 14 2 3 3 2 4 4" xfId="8233" xr:uid="{00000000-0005-0000-0000-000043200000}"/>
    <cellStyle name="Currency 14 2 3 3 2 5" xfId="8234" xr:uid="{00000000-0005-0000-0000-000044200000}"/>
    <cellStyle name="Currency 14 2 3 3 2 5 2" xfId="8235" xr:uid="{00000000-0005-0000-0000-000045200000}"/>
    <cellStyle name="Currency 14 2 3 3 2 5 3" xfId="8236" xr:uid="{00000000-0005-0000-0000-000046200000}"/>
    <cellStyle name="Currency 14 2 3 3 2 6" xfId="8237" xr:uid="{00000000-0005-0000-0000-000047200000}"/>
    <cellStyle name="Currency 14 2 3 3 2 7" xfId="8238" xr:uid="{00000000-0005-0000-0000-000048200000}"/>
    <cellStyle name="Currency 14 2 3 3 2 8" xfId="8239" xr:uid="{00000000-0005-0000-0000-000049200000}"/>
    <cellStyle name="Currency 14 2 3 3 3" xfId="8240" xr:uid="{00000000-0005-0000-0000-00004A200000}"/>
    <cellStyle name="Currency 14 2 3 3 3 2" xfId="8241" xr:uid="{00000000-0005-0000-0000-00004B200000}"/>
    <cellStyle name="Currency 14 2 3 3 3 2 2" xfId="8242" xr:uid="{00000000-0005-0000-0000-00004C200000}"/>
    <cellStyle name="Currency 14 2 3 3 3 2 2 2" xfId="8243" xr:uid="{00000000-0005-0000-0000-00004D200000}"/>
    <cellStyle name="Currency 14 2 3 3 3 2 3" xfId="8244" xr:uid="{00000000-0005-0000-0000-00004E200000}"/>
    <cellStyle name="Currency 14 2 3 3 3 2 4" xfId="8245" xr:uid="{00000000-0005-0000-0000-00004F200000}"/>
    <cellStyle name="Currency 14 2 3 3 3 3" xfId="8246" xr:uid="{00000000-0005-0000-0000-000050200000}"/>
    <cellStyle name="Currency 14 2 3 3 3 3 2" xfId="8247" xr:uid="{00000000-0005-0000-0000-000051200000}"/>
    <cellStyle name="Currency 14 2 3 3 3 3 2 2" xfId="8248" xr:uid="{00000000-0005-0000-0000-000052200000}"/>
    <cellStyle name="Currency 14 2 3 3 3 3 3" xfId="8249" xr:uid="{00000000-0005-0000-0000-000053200000}"/>
    <cellStyle name="Currency 14 2 3 3 3 3 4" xfId="8250" xr:uid="{00000000-0005-0000-0000-000054200000}"/>
    <cellStyle name="Currency 14 2 3 3 3 4" xfId="8251" xr:uid="{00000000-0005-0000-0000-000055200000}"/>
    <cellStyle name="Currency 14 2 3 3 3 4 2" xfId="8252" xr:uid="{00000000-0005-0000-0000-000056200000}"/>
    <cellStyle name="Currency 14 2 3 3 3 4 3" xfId="8253" xr:uid="{00000000-0005-0000-0000-000057200000}"/>
    <cellStyle name="Currency 14 2 3 3 3 5" xfId="8254" xr:uid="{00000000-0005-0000-0000-000058200000}"/>
    <cellStyle name="Currency 14 2 3 3 3 6" xfId="8255" xr:uid="{00000000-0005-0000-0000-000059200000}"/>
    <cellStyle name="Currency 14 2 3 3 3 7" xfId="8256" xr:uid="{00000000-0005-0000-0000-00005A200000}"/>
    <cellStyle name="Currency 14 2 3 3 4" xfId="8257" xr:uid="{00000000-0005-0000-0000-00005B200000}"/>
    <cellStyle name="Currency 14 2 3 3 4 2" xfId="8258" xr:uid="{00000000-0005-0000-0000-00005C200000}"/>
    <cellStyle name="Currency 14 2 3 3 4 2 2" xfId="8259" xr:uid="{00000000-0005-0000-0000-00005D200000}"/>
    <cellStyle name="Currency 14 2 3 3 4 3" xfId="8260" xr:uid="{00000000-0005-0000-0000-00005E200000}"/>
    <cellStyle name="Currency 14 2 3 3 4 4" xfId="8261" xr:uid="{00000000-0005-0000-0000-00005F200000}"/>
    <cellStyle name="Currency 14 2 3 3 5" xfId="8262" xr:uid="{00000000-0005-0000-0000-000060200000}"/>
    <cellStyle name="Currency 14 2 3 3 5 2" xfId="8263" xr:uid="{00000000-0005-0000-0000-000061200000}"/>
    <cellStyle name="Currency 14 2 3 3 5 2 2" xfId="8264" xr:uid="{00000000-0005-0000-0000-000062200000}"/>
    <cellStyle name="Currency 14 2 3 3 5 3" xfId="8265" xr:uid="{00000000-0005-0000-0000-000063200000}"/>
    <cellStyle name="Currency 14 2 3 3 5 4" xfId="8266" xr:uid="{00000000-0005-0000-0000-000064200000}"/>
    <cellStyle name="Currency 14 2 3 3 6" xfId="8267" xr:uid="{00000000-0005-0000-0000-000065200000}"/>
    <cellStyle name="Currency 14 2 3 3 6 2" xfId="8268" xr:uid="{00000000-0005-0000-0000-000066200000}"/>
    <cellStyle name="Currency 14 2 3 3 6 3" xfId="8269" xr:uid="{00000000-0005-0000-0000-000067200000}"/>
    <cellStyle name="Currency 14 2 3 3 7" xfId="8270" xr:uid="{00000000-0005-0000-0000-000068200000}"/>
    <cellStyle name="Currency 14 2 3 3 8" xfId="8271" xr:uid="{00000000-0005-0000-0000-000069200000}"/>
    <cellStyle name="Currency 14 2 3 3 9" xfId="8272" xr:uid="{00000000-0005-0000-0000-00006A200000}"/>
    <cellStyle name="Currency 14 2 3 4" xfId="8273" xr:uid="{00000000-0005-0000-0000-00006B200000}"/>
    <cellStyle name="Currency 14 2 3 4 2" xfId="8274" xr:uid="{00000000-0005-0000-0000-00006C200000}"/>
    <cellStyle name="Currency 14 2 3 4 2 2" xfId="8275" xr:uid="{00000000-0005-0000-0000-00006D200000}"/>
    <cellStyle name="Currency 14 2 3 4 2 2 2" xfId="8276" xr:uid="{00000000-0005-0000-0000-00006E200000}"/>
    <cellStyle name="Currency 14 2 3 4 2 2 2 2" xfId="8277" xr:uid="{00000000-0005-0000-0000-00006F200000}"/>
    <cellStyle name="Currency 14 2 3 4 2 2 3" xfId="8278" xr:uid="{00000000-0005-0000-0000-000070200000}"/>
    <cellStyle name="Currency 14 2 3 4 2 2 4" xfId="8279" xr:uid="{00000000-0005-0000-0000-000071200000}"/>
    <cellStyle name="Currency 14 2 3 4 2 3" xfId="8280" xr:uid="{00000000-0005-0000-0000-000072200000}"/>
    <cellStyle name="Currency 14 2 3 4 2 3 2" xfId="8281" xr:uid="{00000000-0005-0000-0000-000073200000}"/>
    <cellStyle name="Currency 14 2 3 4 2 3 2 2" xfId="8282" xr:uid="{00000000-0005-0000-0000-000074200000}"/>
    <cellStyle name="Currency 14 2 3 4 2 3 3" xfId="8283" xr:uid="{00000000-0005-0000-0000-000075200000}"/>
    <cellStyle name="Currency 14 2 3 4 2 3 4" xfId="8284" xr:uid="{00000000-0005-0000-0000-000076200000}"/>
    <cellStyle name="Currency 14 2 3 4 2 4" xfId="8285" xr:uid="{00000000-0005-0000-0000-000077200000}"/>
    <cellStyle name="Currency 14 2 3 4 2 4 2" xfId="8286" xr:uid="{00000000-0005-0000-0000-000078200000}"/>
    <cellStyle name="Currency 14 2 3 4 2 4 3" xfId="8287" xr:uid="{00000000-0005-0000-0000-000079200000}"/>
    <cellStyle name="Currency 14 2 3 4 2 5" xfId="8288" xr:uid="{00000000-0005-0000-0000-00007A200000}"/>
    <cellStyle name="Currency 14 2 3 4 2 6" xfId="8289" xr:uid="{00000000-0005-0000-0000-00007B200000}"/>
    <cellStyle name="Currency 14 2 3 4 2 7" xfId="8290" xr:uid="{00000000-0005-0000-0000-00007C200000}"/>
    <cellStyle name="Currency 14 2 3 4 3" xfId="8291" xr:uid="{00000000-0005-0000-0000-00007D200000}"/>
    <cellStyle name="Currency 14 2 3 4 3 2" xfId="8292" xr:uid="{00000000-0005-0000-0000-00007E200000}"/>
    <cellStyle name="Currency 14 2 3 4 3 2 2" xfId="8293" xr:uid="{00000000-0005-0000-0000-00007F200000}"/>
    <cellStyle name="Currency 14 2 3 4 3 3" xfId="8294" xr:uid="{00000000-0005-0000-0000-000080200000}"/>
    <cellStyle name="Currency 14 2 3 4 3 4" xfId="8295" xr:uid="{00000000-0005-0000-0000-000081200000}"/>
    <cellStyle name="Currency 14 2 3 4 4" xfId="8296" xr:uid="{00000000-0005-0000-0000-000082200000}"/>
    <cellStyle name="Currency 14 2 3 4 4 2" xfId="8297" xr:uid="{00000000-0005-0000-0000-000083200000}"/>
    <cellStyle name="Currency 14 2 3 4 4 2 2" xfId="8298" xr:uid="{00000000-0005-0000-0000-000084200000}"/>
    <cellStyle name="Currency 14 2 3 4 4 3" xfId="8299" xr:uid="{00000000-0005-0000-0000-000085200000}"/>
    <cellStyle name="Currency 14 2 3 4 4 4" xfId="8300" xr:uid="{00000000-0005-0000-0000-000086200000}"/>
    <cellStyle name="Currency 14 2 3 4 5" xfId="8301" xr:uid="{00000000-0005-0000-0000-000087200000}"/>
    <cellStyle name="Currency 14 2 3 4 5 2" xfId="8302" xr:uid="{00000000-0005-0000-0000-000088200000}"/>
    <cellStyle name="Currency 14 2 3 4 5 3" xfId="8303" xr:uid="{00000000-0005-0000-0000-000089200000}"/>
    <cellStyle name="Currency 14 2 3 4 6" xfId="8304" xr:uid="{00000000-0005-0000-0000-00008A200000}"/>
    <cellStyle name="Currency 14 2 3 4 7" xfId="8305" xr:uid="{00000000-0005-0000-0000-00008B200000}"/>
    <cellStyle name="Currency 14 2 3 4 8" xfId="8306" xr:uid="{00000000-0005-0000-0000-00008C200000}"/>
    <cellStyle name="Currency 14 2 3 5" xfId="8307" xr:uid="{00000000-0005-0000-0000-00008D200000}"/>
    <cellStyle name="Currency 14 2 3 5 2" xfId="8308" xr:uid="{00000000-0005-0000-0000-00008E200000}"/>
    <cellStyle name="Currency 14 2 3 5 2 2" xfId="8309" xr:uid="{00000000-0005-0000-0000-00008F200000}"/>
    <cellStyle name="Currency 14 2 3 5 2 2 2" xfId="8310" xr:uid="{00000000-0005-0000-0000-000090200000}"/>
    <cellStyle name="Currency 14 2 3 5 2 3" xfId="8311" xr:uid="{00000000-0005-0000-0000-000091200000}"/>
    <cellStyle name="Currency 14 2 3 5 2 4" xfId="8312" xr:uid="{00000000-0005-0000-0000-000092200000}"/>
    <cellStyle name="Currency 14 2 3 5 3" xfId="8313" xr:uid="{00000000-0005-0000-0000-000093200000}"/>
    <cellStyle name="Currency 14 2 3 5 3 2" xfId="8314" xr:uid="{00000000-0005-0000-0000-000094200000}"/>
    <cellStyle name="Currency 14 2 3 5 3 2 2" xfId="8315" xr:uid="{00000000-0005-0000-0000-000095200000}"/>
    <cellStyle name="Currency 14 2 3 5 3 3" xfId="8316" xr:uid="{00000000-0005-0000-0000-000096200000}"/>
    <cellStyle name="Currency 14 2 3 5 3 4" xfId="8317" xr:uid="{00000000-0005-0000-0000-000097200000}"/>
    <cellStyle name="Currency 14 2 3 5 4" xfId="8318" xr:uid="{00000000-0005-0000-0000-000098200000}"/>
    <cellStyle name="Currency 14 2 3 5 4 2" xfId="8319" xr:uid="{00000000-0005-0000-0000-000099200000}"/>
    <cellStyle name="Currency 14 2 3 5 4 3" xfId="8320" xr:uid="{00000000-0005-0000-0000-00009A200000}"/>
    <cellStyle name="Currency 14 2 3 5 5" xfId="8321" xr:uid="{00000000-0005-0000-0000-00009B200000}"/>
    <cellStyle name="Currency 14 2 3 5 6" xfId="8322" xr:uid="{00000000-0005-0000-0000-00009C200000}"/>
    <cellStyle name="Currency 14 2 3 5 7" xfId="8323" xr:uid="{00000000-0005-0000-0000-00009D200000}"/>
    <cellStyle name="Currency 14 2 3 6" xfId="8324" xr:uid="{00000000-0005-0000-0000-00009E200000}"/>
    <cellStyle name="Currency 14 2 3 6 2" xfId="8325" xr:uid="{00000000-0005-0000-0000-00009F200000}"/>
    <cellStyle name="Currency 14 2 3 6 2 2" xfId="8326" xr:uid="{00000000-0005-0000-0000-0000A0200000}"/>
    <cellStyle name="Currency 14 2 3 6 3" xfId="8327" xr:uid="{00000000-0005-0000-0000-0000A1200000}"/>
    <cellStyle name="Currency 14 2 3 6 4" xfId="8328" xr:uid="{00000000-0005-0000-0000-0000A2200000}"/>
    <cellStyle name="Currency 14 2 3 7" xfId="8329" xr:uid="{00000000-0005-0000-0000-0000A3200000}"/>
    <cellStyle name="Currency 14 2 3 7 2" xfId="8330" xr:uid="{00000000-0005-0000-0000-0000A4200000}"/>
    <cellStyle name="Currency 14 2 3 7 2 2" xfId="8331" xr:uid="{00000000-0005-0000-0000-0000A5200000}"/>
    <cellStyle name="Currency 14 2 3 7 3" xfId="8332" xr:uid="{00000000-0005-0000-0000-0000A6200000}"/>
    <cellStyle name="Currency 14 2 3 7 4" xfId="8333" xr:uid="{00000000-0005-0000-0000-0000A7200000}"/>
    <cellStyle name="Currency 14 2 3 8" xfId="8334" xr:uid="{00000000-0005-0000-0000-0000A8200000}"/>
    <cellStyle name="Currency 14 2 3 8 2" xfId="8335" xr:uid="{00000000-0005-0000-0000-0000A9200000}"/>
    <cellStyle name="Currency 14 2 3 8 3" xfId="8336" xr:uid="{00000000-0005-0000-0000-0000AA200000}"/>
    <cellStyle name="Currency 14 2 3 9" xfId="8337" xr:uid="{00000000-0005-0000-0000-0000AB200000}"/>
    <cellStyle name="Currency 14 2 4" xfId="8338" xr:uid="{00000000-0005-0000-0000-0000AC200000}"/>
    <cellStyle name="Currency 14 2 5" xfId="8339" xr:uid="{00000000-0005-0000-0000-0000AD200000}"/>
    <cellStyle name="Currency 14 2 5 2" xfId="8340" xr:uid="{00000000-0005-0000-0000-0000AE200000}"/>
    <cellStyle name="Currency 14 2 5 3" xfId="8341" xr:uid="{00000000-0005-0000-0000-0000AF200000}"/>
    <cellStyle name="Currency 14 2 5 4" xfId="8342" xr:uid="{00000000-0005-0000-0000-0000B0200000}"/>
    <cellStyle name="Currency 14 2 5 4 2" xfId="8343" xr:uid="{00000000-0005-0000-0000-0000B1200000}"/>
    <cellStyle name="Currency 14 2 5 4 3" xfId="8344" xr:uid="{00000000-0005-0000-0000-0000B2200000}"/>
    <cellStyle name="Currency 14 2 5 5" xfId="8345" xr:uid="{00000000-0005-0000-0000-0000B3200000}"/>
    <cellStyle name="Currency 14 2 6" xfId="8346" xr:uid="{00000000-0005-0000-0000-0000B4200000}"/>
    <cellStyle name="Currency 14 2 6 2" xfId="8347" xr:uid="{00000000-0005-0000-0000-0000B5200000}"/>
    <cellStyle name="Currency 14 2 6 3" xfId="8348" xr:uid="{00000000-0005-0000-0000-0000B6200000}"/>
    <cellStyle name="Currency 14 2 7" xfId="8349" xr:uid="{00000000-0005-0000-0000-0000B7200000}"/>
    <cellStyle name="Currency 14 3" xfId="8350" xr:uid="{00000000-0005-0000-0000-0000B8200000}"/>
    <cellStyle name="Currency 14 4" xfId="8351" xr:uid="{00000000-0005-0000-0000-0000B9200000}"/>
    <cellStyle name="Currency 14 4 2" xfId="8352" xr:uid="{00000000-0005-0000-0000-0000BA200000}"/>
    <cellStyle name="Currency 14 4 2 10" xfId="8353" xr:uid="{00000000-0005-0000-0000-0000BB200000}"/>
    <cellStyle name="Currency 14 4 2 11" xfId="8354" xr:uid="{00000000-0005-0000-0000-0000BC200000}"/>
    <cellStyle name="Currency 14 4 2 2" xfId="8355" xr:uid="{00000000-0005-0000-0000-0000BD200000}"/>
    <cellStyle name="Currency 14 4 2 3" xfId="8356" xr:uid="{00000000-0005-0000-0000-0000BE200000}"/>
    <cellStyle name="Currency 14 4 2 3 2" xfId="8357" xr:uid="{00000000-0005-0000-0000-0000BF200000}"/>
    <cellStyle name="Currency 14 4 2 3 2 2" xfId="8358" xr:uid="{00000000-0005-0000-0000-0000C0200000}"/>
    <cellStyle name="Currency 14 4 2 3 2 2 2" xfId="8359" xr:uid="{00000000-0005-0000-0000-0000C1200000}"/>
    <cellStyle name="Currency 14 4 2 3 2 2 2 2" xfId="8360" xr:uid="{00000000-0005-0000-0000-0000C2200000}"/>
    <cellStyle name="Currency 14 4 2 3 2 2 2 2 2" xfId="8361" xr:uid="{00000000-0005-0000-0000-0000C3200000}"/>
    <cellStyle name="Currency 14 4 2 3 2 2 2 3" xfId="8362" xr:uid="{00000000-0005-0000-0000-0000C4200000}"/>
    <cellStyle name="Currency 14 4 2 3 2 2 2 4" xfId="8363" xr:uid="{00000000-0005-0000-0000-0000C5200000}"/>
    <cellStyle name="Currency 14 4 2 3 2 2 3" xfId="8364" xr:uid="{00000000-0005-0000-0000-0000C6200000}"/>
    <cellStyle name="Currency 14 4 2 3 2 2 3 2" xfId="8365" xr:uid="{00000000-0005-0000-0000-0000C7200000}"/>
    <cellStyle name="Currency 14 4 2 3 2 2 3 2 2" xfId="8366" xr:uid="{00000000-0005-0000-0000-0000C8200000}"/>
    <cellStyle name="Currency 14 4 2 3 2 2 3 3" xfId="8367" xr:uid="{00000000-0005-0000-0000-0000C9200000}"/>
    <cellStyle name="Currency 14 4 2 3 2 2 3 4" xfId="8368" xr:uid="{00000000-0005-0000-0000-0000CA200000}"/>
    <cellStyle name="Currency 14 4 2 3 2 2 4" xfId="8369" xr:uid="{00000000-0005-0000-0000-0000CB200000}"/>
    <cellStyle name="Currency 14 4 2 3 2 2 4 2" xfId="8370" xr:uid="{00000000-0005-0000-0000-0000CC200000}"/>
    <cellStyle name="Currency 14 4 2 3 2 2 4 3" xfId="8371" xr:uid="{00000000-0005-0000-0000-0000CD200000}"/>
    <cellStyle name="Currency 14 4 2 3 2 2 5" xfId="8372" xr:uid="{00000000-0005-0000-0000-0000CE200000}"/>
    <cellStyle name="Currency 14 4 2 3 2 2 6" xfId="8373" xr:uid="{00000000-0005-0000-0000-0000CF200000}"/>
    <cellStyle name="Currency 14 4 2 3 2 2 7" xfId="8374" xr:uid="{00000000-0005-0000-0000-0000D0200000}"/>
    <cellStyle name="Currency 14 4 2 3 2 3" xfId="8375" xr:uid="{00000000-0005-0000-0000-0000D1200000}"/>
    <cellStyle name="Currency 14 4 2 3 2 3 2" xfId="8376" xr:uid="{00000000-0005-0000-0000-0000D2200000}"/>
    <cellStyle name="Currency 14 4 2 3 2 3 2 2" xfId="8377" xr:uid="{00000000-0005-0000-0000-0000D3200000}"/>
    <cellStyle name="Currency 14 4 2 3 2 3 3" xfId="8378" xr:uid="{00000000-0005-0000-0000-0000D4200000}"/>
    <cellStyle name="Currency 14 4 2 3 2 3 4" xfId="8379" xr:uid="{00000000-0005-0000-0000-0000D5200000}"/>
    <cellStyle name="Currency 14 4 2 3 2 4" xfId="8380" xr:uid="{00000000-0005-0000-0000-0000D6200000}"/>
    <cellStyle name="Currency 14 4 2 3 2 4 2" xfId="8381" xr:uid="{00000000-0005-0000-0000-0000D7200000}"/>
    <cellStyle name="Currency 14 4 2 3 2 4 2 2" xfId="8382" xr:uid="{00000000-0005-0000-0000-0000D8200000}"/>
    <cellStyle name="Currency 14 4 2 3 2 4 3" xfId="8383" xr:uid="{00000000-0005-0000-0000-0000D9200000}"/>
    <cellStyle name="Currency 14 4 2 3 2 4 4" xfId="8384" xr:uid="{00000000-0005-0000-0000-0000DA200000}"/>
    <cellStyle name="Currency 14 4 2 3 2 5" xfId="8385" xr:uid="{00000000-0005-0000-0000-0000DB200000}"/>
    <cellStyle name="Currency 14 4 2 3 2 5 2" xfId="8386" xr:uid="{00000000-0005-0000-0000-0000DC200000}"/>
    <cellStyle name="Currency 14 4 2 3 2 5 3" xfId="8387" xr:uid="{00000000-0005-0000-0000-0000DD200000}"/>
    <cellStyle name="Currency 14 4 2 3 2 6" xfId="8388" xr:uid="{00000000-0005-0000-0000-0000DE200000}"/>
    <cellStyle name="Currency 14 4 2 3 2 7" xfId="8389" xr:uid="{00000000-0005-0000-0000-0000DF200000}"/>
    <cellStyle name="Currency 14 4 2 3 2 8" xfId="8390" xr:uid="{00000000-0005-0000-0000-0000E0200000}"/>
    <cellStyle name="Currency 14 4 2 3 3" xfId="8391" xr:uid="{00000000-0005-0000-0000-0000E1200000}"/>
    <cellStyle name="Currency 14 4 2 3 3 2" xfId="8392" xr:uid="{00000000-0005-0000-0000-0000E2200000}"/>
    <cellStyle name="Currency 14 4 2 3 3 2 2" xfId="8393" xr:uid="{00000000-0005-0000-0000-0000E3200000}"/>
    <cellStyle name="Currency 14 4 2 3 3 2 2 2" xfId="8394" xr:uid="{00000000-0005-0000-0000-0000E4200000}"/>
    <cellStyle name="Currency 14 4 2 3 3 2 3" xfId="8395" xr:uid="{00000000-0005-0000-0000-0000E5200000}"/>
    <cellStyle name="Currency 14 4 2 3 3 2 4" xfId="8396" xr:uid="{00000000-0005-0000-0000-0000E6200000}"/>
    <cellStyle name="Currency 14 4 2 3 3 3" xfId="8397" xr:uid="{00000000-0005-0000-0000-0000E7200000}"/>
    <cellStyle name="Currency 14 4 2 3 3 3 2" xfId="8398" xr:uid="{00000000-0005-0000-0000-0000E8200000}"/>
    <cellStyle name="Currency 14 4 2 3 3 3 2 2" xfId="8399" xr:uid="{00000000-0005-0000-0000-0000E9200000}"/>
    <cellStyle name="Currency 14 4 2 3 3 3 3" xfId="8400" xr:uid="{00000000-0005-0000-0000-0000EA200000}"/>
    <cellStyle name="Currency 14 4 2 3 3 3 4" xfId="8401" xr:uid="{00000000-0005-0000-0000-0000EB200000}"/>
    <cellStyle name="Currency 14 4 2 3 3 4" xfId="8402" xr:uid="{00000000-0005-0000-0000-0000EC200000}"/>
    <cellStyle name="Currency 14 4 2 3 3 4 2" xfId="8403" xr:uid="{00000000-0005-0000-0000-0000ED200000}"/>
    <cellStyle name="Currency 14 4 2 3 3 4 3" xfId="8404" xr:uid="{00000000-0005-0000-0000-0000EE200000}"/>
    <cellStyle name="Currency 14 4 2 3 3 5" xfId="8405" xr:uid="{00000000-0005-0000-0000-0000EF200000}"/>
    <cellStyle name="Currency 14 4 2 3 3 6" xfId="8406" xr:uid="{00000000-0005-0000-0000-0000F0200000}"/>
    <cellStyle name="Currency 14 4 2 3 3 7" xfId="8407" xr:uid="{00000000-0005-0000-0000-0000F1200000}"/>
    <cellStyle name="Currency 14 4 2 3 4" xfId="8408" xr:uid="{00000000-0005-0000-0000-0000F2200000}"/>
    <cellStyle name="Currency 14 4 2 3 4 2" xfId="8409" xr:uid="{00000000-0005-0000-0000-0000F3200000}"/>
    <cellStyle name="Currency 14 4 2 3 4 2 2" xfId="8410" xr:uid="{00000000-0005-0000-0000-0000F4200000}"/>
    <cellStyle name="Currency 14 4 2 3 4 3" xfId="8411" xr:uid="{00000000-0005-0000-0000-0000F5200000}"/>
    <cellStyle name="Currency 14 4 2 3 4 4" xfId="8412" xr:uid="{00000000-0005-0000-0000-0000F6200000}"/>
    <cellStyle name="Currency 14 4 2 3 5" xfId="8413" xr:uid="{00000000-0005-0000-0000-0000F7200000}"/>
    <cellStyle name="Currency 14 4 2 3 5 2" xfId="8414" xr:uid="{00000000-0005-0000-0000-0000F8200000}"/>
    <cellStyle name="Currency 14 4 2 3 5 2 2" xfId="8415" xr:uid="{00000000-0005-0000-0000-0000F9200000}"/>
    <cellStyle name="Currency 14 4 2 3 5 3" xfId="8416" xr:uid="{00000000-0005-0000-0000-0000FA200000}"/>
    <cellStyle name="Currency 14 4 2 3 5 4" xfId="8417" xr:uid="{00000000-0005-0000-0000-0000FB200000}"/>
    <cellStyle name="Currency 14 4 2 3 6" xfId="8418" xr:uid="{00000000-0005-0000-0000-0000FC200000}"/>
    <cellStyle name="Currency 14 4 2 3 6 2" xfId="8419" xr:uid="{00000000-0005-0000-0000-0000FD200000}"/>
    <cellStyle name="Currency 14 4 2 3 6 3" xfId="8420" xr:uid="{00000000-0005-0000-0000-0000FE200000}"/>
    <cellStyle name="Currency 14 4 2 3 7" xfId="8421" xr:uid="{00000000-0005-0000-0000-0000FF200000}"/>
    <cellStyle name="Currency 14 4 2 3 8" xfId="8422" xr:uid="{00000000-0005-0000-0000-000000210000}"/>
    <cellStyle name="Currency 14 4 2 3 9" xfId="8423" xr:uid="{00000000-0005-0000-0000-000001210000}"/>
    <cellStyle name="Currency 14 4 2 4" xfId="8424" xr:uid="{00000000-0005-0000-0000-000002210000}"/>
    <cellStyle name="Currency 14 4 2 4 2" xfId="8425" xr:uid="{00000000-0005-0000-0000-000003210000}"/>
    <cellStyle name="Currency 14 4 2 4 2 2" xfId="8426" xr:uid="{00000000-0005-0000-0000-000004210000}"/>
    <cellStyle name="Currency 14 4 2 4 2 2 2" xfId="8427" xr:uid="{00000000-0005-0000-0000-000005210000}"/>
    <cellStyle name="Currency 14 4 2 4 2 2 2 2" xfId="8428" xr:uid="{00000000-0005-0000-0000-000006210000}"/>
    <cellStyle name="Currency 14 4 2 4 2 2 3" xfId="8429" xr:uid="{00000000-0005-0000-0000-000007210000}"/>
    <cellStyle name="Currency 14 4 2 4 2 2 4" xfId="8430" xr:uid="{00000000-0005-0000-0000-000008210000}"/>
    <cellStyle name="Currency 14 4 2 4 2 3" xfId="8431" xr:uid="{00000000-0005-0000-0000-000009210000}"/>
    <cellStyle name="Currency 14 4 2 4 2 3 2" xfId="8432" xr:uid="{00000000-0005-0000-0000-00000A210000}"/>
    <cellStyle name="Currency 14 4 2 4 2 3 2 2" xfId="8433" xr:uid="{00000000-0005-0000-0000-00000B210000}"/>
    <cellStyle name="Currency 14 4 2 4 2 3 3" xfId="8434" xr:uid="{00000000-0005-0000-0000-00000C210000}"/>
    <cellStyle name="Currency 14 4 2 4 2 3 4" xfId="8435" xr:uid="{00000000-0005-0000-0000-00000D210000}"/>
    <cellStyle name="Currency 14 4 2 4 2 4" xfId="8436" xr:uid="{00000000-0005-0000-0000-00000E210000}"/>
    <cellStyle name="Currency 14 4 2 4 2 4 2" xfId="8437" xr:uid="{00000000-0005-0000-0000-00000F210000}"/>
    <cellStyle name="Currency 14 4 2 4 2 4 3" xfId="8438" xr:uid="{00000000-0005-0000-0000-000010210000}"/>
    <cellStyle name="Currency 14 4 2 4 2 5" xfId="8439" xr:uid="{00000000-0005-0000-0000-000011210000}"/>
    <cellStyle name="Currency 14 4 2 4 2 6" xfId="8440" xr:uid="{00000000-0005-0000-0000-000012210000}"/>
    <cellStyle name="Currency 14 4 2 4 2 7" xfId="8441" xr:uid="{00000000-0005-0000-0000-000013210000}"/>
    <cellStyle name="Currency 14 4 2 4 3" xfId="8442" xr:uid="{00000000-0005-0000-0000-000014210000}"/>
    <cellStyle name="Currency 14 4 2 4 3 2" xfId="8443" xr:uid="{00000000-0005-0000-0000-000015210000}"/>
    <cellStyle name="Currency 14 4 2 4 3 2 2" xfId="8444" xr:uid="{00000000-0005-0000-0000-000016210000}"/>
    <cellStyle name="Currency 14 4 2 4 3 3" xfId="8445" xr:uid="{00000000-0005-0000-0000-000017210000}"/>
    <cellStyle name="Currency 14 4 2 4 3 4" xfId="8446" xr:uid="{00000000-0005-0000-0000-000018210000}"/>
    <cellStyle name="Currency 14 4 2 4 4" xfId="8447" xr:uid="{00000000-0005-0000-0000-000019210000}"/>
    <cellStyle name="Currency 14 4 2 4 4 2" xfId="8448" xr:uid="{00000000-0005-0000-0000-00001A210000}"/>
    <cellStyle name="Currency 14 4 2 4 4 2 2" xfId="8449" xr:uid="{00000000-0005-0000-0000-00001B210000}"/>
    <cellStyle name="Currency 14 4 2 4 4 3" xfId="8450" xr:uid="{00000000-0005-0000-0000-00001C210000}"/>
    <cellStyle name="Currency 14 4 2 4 4 4" xfId="8451" xr:uid="{00000000-0005-0000-0000-00001D210000}"/>
    <cellStyle name="Currency 14 4 2 4 5" xfId="8452" xr:uid="{00000000-0005-0000-0000-00001E210000}"/>
    <cellStyle name="Currency 14 4 2 4 5 2" xfId="8453" xr:uid="{00000000-0005-0000-0000-00001F210000}"/>
    <cellStyle name="Currency 14 4 2 4 5 3" xfId="8454" xr:uid="{00000000-0005-0000-0000-000020210000}"/>
    <cellStyle name="Currency 14 4 2 4 6" xfId="8455" xr:uid="{00000000-0005-0000-0000-000021210000}"/>
    <cellStyle name="Currency 14 4 2 4 7" xfId="8456" xr:uid="{00000000-0005-0000-0000-000022210000}"/>
    <cellStyle name="Currency 14 4 2 4 8" xfId="8457" xr:uid="{00000000-0005-0000-0000-000023210000}"/>
    <cellStyle name="Currency 14 4 2 5" xfId="8458" xr:uid="{00000000-0005-0000-0000-000024210000}"/>
    <cellStyle name="Currency 14 4 2 5 2" xfId="8459" xr:uid="{00000000-0005-0000-0000-000025210000}"/>
    <cellStyle name="Currency 14 4 2 5 2 2" xfId="8460" xr:uid="{00000000-0005-0000-0000-000026210000}"/>
    <cellStyle name="Currency 14 4 2 5 2 2 2" xfId="8461" xr:uid="{00000000-0005-0000-0000-000027210000}"/>
    <cellStyle name="Currency 14 4 2 5 2 3" xfId="8462" xr:uid="{00000000-0005-0000-0000-000028210000}"/>
    <cellStyle name="Currency 14 4 2 5 2 4" xfId="8463" xr:uid="{00000000-0005-0000-0000-000029210000}"/>
    <cellStyle name="Currency 14 4 2 5 3" xfId="8464" xr:uid="{00000000-0005-0000-0000-00002A210000}"/>
    <cellStyle name="Currency 14 4 2 5 3 2" xfId="8465" xr:uid="{00000000-0005-0000-0000-00002B210000}"/>
    <cellStyle name="Currency 14 4 2 5 3 2 2" xfId="8466" xr:uid="{00000000-0005-0000-0000-00002C210000}"/>
    <cellStyle name="Currency 14 4 2 5 3 3" xfId="8467" xr:uid="{00000000-0005-0000-0000-00002D210000}"/>
    <cellStyle name="Currency 14 4 2 5 3 4" xfId="8468" xr:uid="{00000000-0005-0000-0000-00002E210000}"/>
    <cellStyle name="Currency 14 4 2 5 4" xfId="8469" xr:uid="{00000000-0005-0000-0000-00002F210000}"/>
    <cellStyle name="Currency 14 4 2 5 4 2" xfId="8470" xr:uid="{00000000-0005-0000-0000-000030210000}"/>
    <cellStyle name="Currency 14 4 2 5 4 3" xfId="8471" xr:uid="{00000000-0005-0000-0000-000031210000}"/>
    <cellStyle name="Currency 14 4 2 5 5" xfId="8472" xr:uid="{00000000-0005-0000-0000-000032210000}"/>
    <cellStyle name="Currency 14 4 2 5 6" xfId="8473" xr:uid="{00000000-0005-0000-0000-000033210000}"/>
    <cellStyle name="Currency 14 4 2 5 7" xfId="8474" xr:uid="{00000000-0005-0000-0000-000034210000}"/>
    <cellStyle name="Currency 14 4 2 6" xfId="8475" xr:uid="{00000000-0005-0000-0000-000035210000}"/>
    <cellStyle name="Currency 14 4 2 6 2" xfId="8476" xr:uid="{00000000-0005-0000-0000-000036210000}"/>
    <cellStyle name="Currency 14 4 2 6 2 2" xfId="8477" xr:uid="{00000000-0005-0000-0000-000037210000}"/>
    <cellStyle name="Currency 14 4 2 6 3" xfId="8478" xr:uid="{00000000-0005-0000-0000-000038210000}"/>
    <cellStyle name="Currency 14 4 2 6 4" xfId="8479" xr:uid="{00000000-0005-0000-0000-000039210000}"/>
    <cellStyle name="Currency 14 4 2 7" xfId="8480" xr:uid="{00000000-0005-0000-0000-00003A210000}"/>
    <cellStyle name="Currency 14 4 2 7 2" xfId="8481" xr:uid="{00000000-0005-0000-0000-00003B210000}"/>
    <cellStyle name="Currency 14 4 2 7 2 2" xfId="8482" xr:uid="{00000000-0005-0000-0000-00003C210000}"/>
    <cellStyle name="Currency 14 4 2 7 3" xfId="8483" xr:uid="{00000000-0005-0000-0000-00003D210000}"/>
    <cellStyle name="Currency 14 4 2 7 4" xfId="8484" xr:uid="{00000000-0005-0000-0000-00003E210000}"/>
    <cellStyle name="Currency 14 4 2 8" xfId="8485" xr:uid="{00000000-0005-0000-0000-00003F210000}"/>
    <cellStyle name="Currency 14 4 2 8 2" xfId="8486" xr:uid="{00000000-0005-0000-0000-000040210000}"/>
    <cellStyle name="Currency 14 4 2 8 3" xfId="8487" xr:uid="{00000000-0005-0000-0000-000041210000}"/>
    <cellStyle name="Currency 14 4 2 9" xfId="8488" xr:uid="{00000000-0005-0000-0000-000042210000}"/>
    <cellStyle name="Currency 14 4 3" xfId="8489" xr:uid="{00000000-0005-0000-0000-000043210000}"/>
    <cellStyle name="Currency 14 4 4" xfId="8490" xr:uid="{00000000-0005-0000-0000-000044210000}"/>
    <cellStyle name="Currency 14 4 4 2" xfId="8491" xr:uid="{00000000-0005-0000-0000-000045210000}"/>
    <cellStyle name="Currency 14 4 4 3" xfId="8492" xr:uid="{00000000-0005-0000-0000-000046210000}"/>
    <cellStyle name="Currency 14 4 4 4" xfId="8493" xr:uid="{00000000-0005-0000-0000-000047210000}"/>
    <cellStyle name="Currency 14 4 4 4 2" xfId="8494" xr:uid="{00000000-0005-0000-0000-000048210000}"/>
    <cellStyle name="Currency 14 4 4 4 3" xfId="8495" xr:uid="{00000000-0005-0000-0000-000049210000}"/>
    <cellStyle name="Currency 14 4 4 5" xfId="8496" xr:uid="{00000000-0005-0000-0000-00004A210000}"/>
    <cellStyle name="Currency 14 4 5" xfId="8497" xr:uid="{00000000-0005-0000-0000-00004B210000}"/>
    <cellStyle name="Currency 14 4 5 2" xfId="8498" xr:uid="{00000000-0005-0000-0000-00004C210000}"/>
    <cellStyle name="Currency 14 4 5 3" xfId="8499" xr:uid="{00000000-0005-0000-0000-00004D210000}"/>
    <cellStyle name="Currency 14 4 6" xfId="8500" xr:uid="{00000000-0005-0000-0000-00004E210000}"/>
    <cellStyle name="Currency 14 5" xfId="8501" xr:uid="{00000000-0005-0000-0000-00004F210000}"/>
    <cellStyle name="Currency 15" xfId="8502" xr:uid="{00000000-0005-0000-0000-000050210000}"/>
    <cellStyle name="Currency 15 2" xfId="8503" xr:uid="{00000000-0005-0000-0000-000051210000}"/>
    <cellStyle name="Currency 15 2 2" xfId="8504" xr:uid="{00000000-0005-0000-0000-000052210000}"/>
    <cellStyle name="Currency 15 2 2 2" xfId="8505" xr:uid="{00000000-0005-0000-0000-000053210000}"/>
    <cellStyle name="Currency 15 2 2 2 10" xfId="8506" xr:uid="{00000000-0005-0000-0000-000054210000}"/>
    <cellStyle name="Currency 15 2 2 2 11" xfId="8507" xr:uid="{00000000-0005-0000-0000-000055210000}"/>
    <cellStyle name="Currency 15 2 2 2 2" xfId="8508" xr:uid="{00000000-0005-0000-0000-000056210000}"/>
    <cellStyle name="Currency 15 2 2 2 3" xfId="8509" xr:uid="{00000000-0005-0000-0000-000057210000}"/>
    <cellStyle name="Currency 15 2 2 2 3 2" xfId="8510" xr:uid="{00000000-0005-0000-0000-000058210000}"/>
    <cellStyle name="Currency 15 2 2 2 3 2 2" xfId="8511" xr:uid="{00000000-0005-0000-0000-000059210000}"/>
    <cellStyle name="Currency 15 2 2 2 3 2 2 2" xfId="8512" xr:uid="{00000000-0005-0000-0000-00005A210000}"/>
    <cellStyle name="Currency 15 2 2 2 3 2 2 2 2" xfId="8513" xr:uid="{00000000-0005-0000-0000-00005B210000}"/>
    <cellStyle name="Currency 15 2 2 2 3 2 2 2 2 2" xfId="8514" xr:uid="{00000000-0005-0000-0000-00005C210000}"/>
    <cellStyle name="Currency 15 2 2 2 3 2 2 2 3" xfId="8515" xr:uid="{00000000-0005-0000-0000-00005D210000}"/>
    <cellStyle name="Currency 15 2 2 2 3 2 2 2 4" xfId="8516" xr:uid="{00000000-0005-0000-0000-00005E210000}"/>
    <cellStyle name="Currency 15 2 2 2 3 2 2 3" xfId="8517" xr:uid="{00000000-0005-0000-0000-00005F210000}"/>
    <cellStyle name="Currency 15 2 2 2 3 2 2 3 2" xfId="8518" xr:uid="{00000000-0005-0000-0000-000060210000}"/>
    <cellStyle name="Currency 15 2 2 2 3 2 2 3 2 2" xfId="8519" xr:uid="{00000000-0005-0000-0000-000061210000}"/>
    <cellStyle name="Currency 15 2 2 2 3 2 2 3 3" xfId="8520" xr:uid="{00000000-0005-0000-0000-000062210000}"/>
    <cellStyle name="Currency 15 2 2 2 3 2 2 3 4" xfId="8521" xr:uid="{00000000-0005-0000-0000-000063210000}"/>
    <cellStyle name="Currency 15 2 2 2 3 2 2 4" xfId="8522" xr:uid="{00000000-0005-0000-0000-000064210000}"/>
    <cellStyle name="Currency 15 2 2 2 3 2 2 4 2" xfId="8523" xr:uid="{00000000-0005-0000-0000-000065210000}"/>
    <cellStyle name="Currency 15 2 2 2 3 2 2 4 3" xfId="8524" xr:uid="{00000000-0005-0000-0000-000066210000}"/>
    <cellStyle name="Currency 15 2 2 2 3 2 2 5" xfId="8525" xr:uid="{00000000-0005-0000-0000-000067210000}"/>
    <cellStyle name="Currency 15 2 2 2 3 2 2 6" xfId="8526" xr:uid="{00000000-0005-0000-0000-000068210000}"/>
    <cellStyle name="Currency 15 2 2 2 3 2 2 7" xfId="8527" xr:uid="{00000000-0005-0000-0000-000069210000}"/>
    <cellStyle name="Currency 15 2 2 2 3 2 3" xfId="8528" xr:uid="{00000000-0005-0000-0000-00006A210000}"/>
    <cellStyle name="Currency 15 2 2 2 3 2 3 2" xfId="8529" xr:uid="{00000000-0005-0000-0000-00006B210000}"/>
    <cellStyle name="Currency 15 2 2 2 3 2 3 2 2" xfId="8530" xr:uid="{00000000-0005-0000-0000-00006C210000}"/>
    <cellStyle name="Currency 15 2 2 2 3 2 3 3" xfId="8531" xr:uid="{00000000-0005-0000-0000-00006D210000}"/>
    <cellStyle name="Currency 15 2 2 2 3 2 3 4" xfId="8532" xr:uid="{00000000-0005-0000-0000-00006E210000}"/>
    <cellStyle name="Currency 15 2 2 2 3 2 4" xfId="8533" xr:uid="{00000000-0005-0000-0000-00006F210000}"/>
    <cellStyle name="Currency 15 2 2 2 3 2 4 2" xfId="8534" xr:uid="{00000000-0005-0000-0000-000070210000}"/>
    <cellStyle name="Currency 15 2 2 2 3 2 4 2 2" xfId="8535" xr:uid="{00000000-0005-0000-0000-000071210000}"/>
    <cellStyle name="Currency 15 2 2 2 3 2 4 3" xfId="8536" xr:uid="{00000000-0005-0000-0000-000072210000}"/>
    <cellStyle name="Currency 15 2 2 2 3 2 4 4" xfId="8537" xr:uid="{00000000-0005-0000-0000-000073210000}"/>
    <cellStyle name="Currency 15 2 2 2 3 2 5" xfId="8538" xr:uid="{00000000-0005-0000-0000-000074210000}"/>
    <cellStyle name="Currency 15 2 2 2 3 2 5 2" xfId="8539" xr:uid="{00000000-0005-0000-0000-000075210000}"/>
    <cellStyle name="Currency 15 2 2 2 3 2 5 3" xfId="8540" xr:uid="{00000000-0005-0000-0000-000076210000}"/>
    <cellStyle name="Currency 15 2 2 2 3 2 6" xfId="8541" xr:uid="{00000000-0005-0000-0000-000077210000}"/>
    <cellStyle name="Currency 15 2 2 2 3 2 7" xfId="8542" xr:uid="{00000000-0005-0000-0000-000078210000}"/>
    <cellStyle name="Currency 15 2 2 2 3 2 8" xfId="8543" xr:uid="{00000000-0005-0000-0000-000079210000}"/>
    <cellStyle name="Currency 15 2 2 2 3 3" xfId="8544" xr:uid="{00000000-0005-0000-0000-00007A210000}"/>
    <cellStyle name="Currency 15 2 2 2 3 3 2" xfId="8545" xr:uid="{00000000-0005-0000-0000-00007B210000}"/>
    <cellStyle name="Currency 15 2 2 2 3 3 2 2" xfId="8546" xr:uid="{00000000-0005-0000-0000-00007C210000}"/>
    <cellStyle name="Currency 15 2 2 2 3 3 2 2 2" xfId="8547" xr:uid="{00000000-0005-0000-0000-00007D210000}"/>
    <cellStyle name="Currency 15 2 2 2 3 3 2 3" xfId="8548" xr:uid="{00000000-0005-0000-0000-00007E210000}"/>
    <cellStyle name="Currency 15 2 2 2 3 3 2 4" xfId="8549" xr:uid="{00000000-0005-0000-0000-00007F210000}"/>
    <cellStyle name="Currency 15 2 2 2 3 3 3" xfId="8550" xr:uid="{00000000-0005-0000-0000-000080210000}"/>
    <cellStyle name="Currency 15 2 2 2 3 3 3 2" xfId="8551" xr:uid="{00000000-0005-0000-0000-000081210000}"/>
    <cellStyle name="Currency 15 2 2 2 3 3 3 2 2" xfId="8552" xr:uid="{00000000-0005-0000-0000-000082210000}"/>
    <cellStyle name="Currency 15 2 2 2 3 3 3 3" xfId="8553" xr:uid="{00000000-0005-0000-0000-000083210000}"/>
    <cellStyle name="Currency 15 2 2 2 3 3 3 4" xfId="8554" xr:uid="{00000000-0005-0000-0000-000084210000}"/>
    <cellStyle name="Currency 15 2 2 2 3 3 4" xfId="8555" xr:uid="{00000000-0005-0000-0000-000085210000}"/>
    <cellStyle name="Currency 15 2 2 2 3 3 4 2" xfId="8556" xr:uid="{00000000-0005-0000-0000-000086210000}"/>
    <cellStyle name="Currency 15 2 2 2 3 3 4 3" xfId="8557" xr:uid="{00000000-0005-0000-0000-000087210000}"/>
    <cellStyle name="Currency 15 2 2 2 3 3 5" xfId="8558" xr:uid="{00000000-0005-0000-0000-000088210000}"/>
    <cellStyle name="Currency 15 2 2 2 3 3 6" xfId="8559" xr:uid="{00000000-0005-0000-0000-000089210000}"/>
    <cellStyle name="Currency 15 2 2 2 3 3 7" xfId="8560" xr:uid="{00000000-0005-0000-0000-00008A210000}"/>
    <cellStyle name="Currency 15 2 2 2 3 4" xfId="8561" xr:uid="{00000000-0005-0000-0000-00008B210000}"/>
    <cellStyle name="Currency 15 2 2 2 3 4 2" xfId="8562" xr:uid="{00000000-0005-0000-0000-00008C210000}"/>
    <cellStyle name="Currency 15 2 2 2 3 4 2 2" xfId="8563" xr:uid="{00000000-0005-0000-0000-00008D210000}"/>
    <cellStyle name="Currency 15 2 2 2 3 4 3" xfId="8564" xr:uid="{00000000-0005-0000-0000-00008E210000}"/>
    <cellStyle name="Currency 15 2 2 2 3 4 4" xfId="8565" xr:uid="{00000000-0005-0000-0000-00008F210000}"/>
    <cellStyle name="Currency 15 2 2 2 3 5" xfId="8566" xr:uid="{00000000-0005-0000-0000-000090210000}"/>
    <cellStyle name="Currency 15 2 2 2 3 5 2" xfId="8567" xr:uid="{00000000-0005-0000-0000-000091210000}"/>
    <cellStyle name="Currency 15 2 2 2 3 5 2 2" xfId="8568" xr:uid="{00000000-0005-0000-0000-000092210000}"/>
    <cellStyle name="Currency 15 2 2 2 3 5 3" xfId="8569" xr:uid="{00000000-0005-0000-0000-000093210000}"/>
    <cellStyle name="Currency 15 2 2 2 3 5 4" xfId="8570" xr:uid="{00000000-0005-0000-0000-000094210000}"/>
    <cellStyle name="Currency 15 2 2 2 3 6" xfId="8571" xr:uid="{00000000-0005-0000-0000-000095210000}"/>
    <cellStyle name="Currency 15 2 2 2 3 6 2" xfId="8572" xr:uid="{00000000-0005-0000-0000-000096210000}"/>
    <cellStyle name="Currency 15 2 2 2 3 6 3" xfId="8573" xr:uid="{00000000-0005-0000-0000-000097210000}"/>
    <cellStyle name="Currency 15 2 2 2 3 7" xfId="8574" xr:uid="{00000000-0005-0000-0000-000098210000}"/>
    <cellStyle name="Currency 15 2 2 2 3 8" xfId="8575" xr:uid="{00000000-0005-0000-0000-000099210000}"/>
    <cellStyle name="Currency 15 2 2 2 3 9" xfId="8576" xr:uid="{00000000-0005-0000-0000-00009A210000}"/>
    <cellStyle name="Currency 15 2 2 2 4" xfId="8577" xr:uid="{00000000-0005-0000-0000-00009B210000}"/>
    <cellStyle name="Currency 15 2 2 2 4 2" xfId="8578" xr:uid="{00000000-0005-0000-0000-00009C210000}"/>
    <cellStyle name="Currency 15 2 2 2 4 2 2" xfId="8579" xr:uid="{00000000-0005-0000-0000-00009D210000}"/>
    <cellStyle name="Currency 15 2 2 2 4 2 2 2" xfId="8580" xr:uid="{00000000-0005-0000-0000-00009E210000}"/>
    <cellStyle name="Currency 15 2 2 2 4 2 2 2 2" xfId="8581" xr:uid="{00000000-0005-0000-0000-00009F210000}"/>
    <cellStyle name="Currency 15 2 2 2 4 2 2 3" xfId="8582" xr:uid="{00000000-0005-0000-0000-0000A0210000}"/>
    <cellStyle name="Currency 15 2 2 2 4 2 2 4" xfId="8583" xr:uid="{00000000-0005-0000-0000-0000A1210000}"/>
    <cellStyle name="Currency 15 2 2 2 4 2 3" xfId="8584" xr:uid="{00000000-0005-0000-0000-0000A2210000}"/>
    <cellStyle name="Currency 15 2 2 2 4 2 3 2" xfId="8585" xr:uid="{00000000-0005-0000-0000-0000A3210000}"/>
    <cellStyle name="Currency 15 2 2 2 4 2 3 2 2" xfId="8586" xr:uid="{00000000-0005-0000-0000-0000A4210000}"/>
    <cellStyle name="Currency 15 2 2 2 4 2 3 3" xfId="8587" xr:uid="{00000000-0005-0000-0000-0000A5210000}"/>
    <cellStyle name="Currency 15 2 2 2 4 2 3 4" xfId="8588" xr:uid="{00000000-0005-0000-0000-0000A6210000}"/>
    <cellStyle name="Currency 15 2 2 2 4 2 4" xfId="8589" xr:uid="{00000000-0005-0000-0000-0000A7210000}"/>
    <cellStyle name="Currency 15 2 2 2 4 2 4 2" xfId="8590" xr:uid="{00000000-0005-0000-0000-0000A8210000}"/>
    <cellStyle name="Currency 15 2 2 2 4 2 4 3" xfId="8591" xr:uid="{00000000-0005-0000-0000-0000A9210000}"/>
    <cellStyle name="Currency 15 2 2 2 4 2 5" xfId="8592" xr:uid="{00000000-0005-0000-0000-0000AA210000}"/>
    <cellStyle name="Currency 15 2 2 2 4 2 6" xfId="8593" xr:uid="{00000000-0005-0000-0000-0000AB210000}"/>
    <cellStyle name="Currency 15 2 2 2 4 2 7" xfId="8594" xr:uid="{00000000-0005-0000-0000-0000AC210000}"/>
    <cellStyle name="Currency 15 2 2 2 4 3" xfId="8595" xr:uid="{00000000-0005-0000-0000-0000AD210000}"/>
    <cellStyle name="Currency 15 2 2 2 4 3 2" xfId="8596" xr:uid="{00000000-0005-0000-0000-0000AE210000}"/>
    <cellStyle name="Currency 15 2 2 2 4 3 2 2" xfId="8597" xr:uid="{00000000-0005-0000-0000-0000AF210000}"/>
    <cellStyle name="Currency 15 2 2 2 4 3 3" xfId="8598" xr:uid="{00000000-0005-0000-0000-0000B0210000}"/>
    <cellStyle name="Currency 15 2 2 2 4 3 4" xfId="8599" xr:uid="{00000000-0005-0000-0000-0000B1210000}"/>
    <cellStyle name="Currency 15 2 2 2 4 4" xfId="8600" xr:uid="{00000000-0005-0000-0000-0000B2210000}"/>
    <cellStyle name="Currency 15 2 2 2 4 4 2" xfId="8601" xr:uid="{00000000-0005-0000-0000-0000B3210000}"/>
    <cellStyle name="Currency 15 2 2 2 4 4 2 2" xfId="8602" xr:uid="{00000000-0005-0000-0000-0000B4210000}"/>
    <cellStyle name="Currency 15 2 2 2 4 4 3" xfId="8603" xr:uid="{00000000-0005-0000-0000-0000B5210000}"/>
    <cellStyle name="Currency 15 2 2 2 4 4 4" xfId="8604" xr:uid="{00000000-0005-0000-0000-0000B6210000}"/>
    <cellStyle name="Currency 15 2 2 2 4 5" xfId="8605" xr:uid="{00000000-0005-0000-0000-0000B7210000}"/>
    <cellStyle name="Currency 15 2 2 2 4 5 2" xfId="8606" xr:uid="{00000000-0005-0000-0000-0000B8210000}"/>
    <cellStyle name="Currency 15 2 2 2 4 5 3" xfId="8607" xr:uid="{00000000-0005-0000-0000-0000B9210000}"/>
    <cellStyle name="Currency 15 2 2 2 4 6" xfId="8608" xr:uid="{00000000-0005-0000-0000-0000BA210000}"/>
    <cellStyle name="Currency 15 2 2 2 4 7" xfId="8609" xr:uid="{00000000-0005-0000-0000-0000BB210000}"/>
    <cellStyle name="Currency 15 2 2 2 4 8" xfId="8610" xr:uid="{00000000-0005-0000-0000-0000BC210000}"/>
    <cellStyle name="Currency 15 2 2 2 5" xfId="8611" xr:uid="{00000000-0005-0000-0000-0000BD210000}"/>
    <cellStyle name="Currency 15 2 2 2 5 2" xfId="8612" xr:uid="{00000000-0005-0000-0000-0000BE210000}"/>
    <cellStyle name="Currency 15 2 2 2 5 2 2" xfId="8613" xr:uid="{00000000-0005-0000-0000-0000BF210000}"/>
    <cellStyle name="Currency 15 2 2 2 5 2 2 2" xfId="8614" xr:uid="{00000000-0005-0000-0000-0000C0210000}"/>
    <cellStyle name="Currency 15 2 2 2 5 2 3" xfId="8615" xr:uid="{00000000-0005-0000-0000-0000C1210000}"/>
    <cellStyle name="Currency 15 2 2 2 5 2 4" xfId="8616" xr:uid="{00000000-0005-0000-0000-0000C2210000}"/>
    <cellStyle name="Currency 15 2 2 2 5 3" xfId="8617" xr:uid="{00000000-0005-0000-0000-0000C3210000}"/>
    <cellStyle name="Currency 15 2 2 2 5 3 2" xfId="8618" xr:uid="{00000000-0005-0000-0000-0000C4210000}"/>
    <cellStyle name="Currency 15 2 2 2 5 3 2 2" xfId="8619" xr:uid="{00000000-0005-0000-0000-0000C5210000}"/>
    <cellStyle name="Currency 15 2 2 2 5 3 3" xfId="8620" xr:uid="{00000000-0005-0000-0000-0000C6210000}"/>
    <cellStyle name="Currency 15 2 2 2 5 3 4" xfId="8621" xr:uid="{00000000-0005-0000-0000-0000C7210000}"/>
    <cellStyle name="Currency 15 2 2 2 5 4" xfId="8622" xr:uid="{00000000-0005-0000-0000-0000C8210000}"/>
    <cellStyle name="Currency 15 2 2 2 5 4 2" xfId="8623" xr:uid="{00000000-0005-0000-0000-0000C9210000}"/>
    <cellStyle name="Currency 15 2 2 2 5 4 3" xfId="8624" xr:uid="{00000000-0005-0000-0000-0000CA210000}"/>
    <cellStyle name="Currency 15 2 2 2 5 5" xfId="8625" xr:uid="{00000000-0005-0000-0000-0000CB210000}"/>
    <cellStyle name="Currency 15 2 2 2 5 6" xfId="8626" xr:uid="{00000000-0005-0000-0000-0000CC210000}"/>
    <cellStyle name="Currency 15 2 2 2 5 7" xfId="8627" xr:uid="{00000000-0005-0000-0000-0000CD210000}"/>
    <cellStyle name="Currency 15 2 2 2 6" xfId="8628" xr:uid="{00000000-0005-0000-0000-0000CE210000}"/>
    <cellStyle name="Currency 15 2 2 2 6 2" xfId="8629" xr:uid="{00000000-0005-0000-0000-0000CF210000}"/>
    <cellStyle name="Currency 15 2 2 2 6 2 2" xfId="8630" xr:uid="{00000000-0005-0000-0000-0000D0210000}"/>
    <cellStyle name="Currency 15 2 2 2 6 3" xfId="8631" xr:uid="{00000000-0005-0000-0000-0000D1210000}"/>
    <cellStyle name="Currency 15 2 2 2 6 4" xfId="8632" xr:uid="{00000000-0005-0000-0000-0000D2210000}"/>
    <cellStyle name="Currency 15 2 2 2 7" xfId="8633" xr:uid="{00000000-0005-0000-0000-0000D3210000}"/>
    <cellStyle name="Currency 15 2 2 2 7 2" xfId="8634" xr:uid="{00000000-0005-0000-0000-0000D4210000}"/>
    <cellStyle name="Currency 15 2 2 2 7 2 2" xfId="8635" xr:uid="{00000000-0005-0000-0000-0000D5210000}"/>
    <cellStyle name="Currency 15 2 2 2 7 3" xfId="8636" xr:uid="{00000000-0005-0000-0000-0000D6210000}"/>
    <cellStyle name="Currency 15 2 2 2 7 4" xfId="8637" xr:uid="{00000000-0005-0000-0000-0000D7210000}"/>
    <cellStyle name="Currency 15 2 2 2 8" xfId="8638" xr:uid="{00000000-0005-0000-0000-0000D8210000}"/>
    <cellStyle name="Currency 15 2 2 2 8 2" xfId="8639" xr:uid="{00000000-0005-0000-0000-0000D9210000}"/>
    <cellStyle name="Currency 15 2 2 2 8 3" xfId="8640" xr:uid="{00000000-0005-0000-0000-0000DA210000}"/>
    <cellStyle name="Currency 15 2 2 2 9" xfId="8641" xr:uid="{00000000-0005-0000-0000-0000DB210000}"/>
    <cellStyle name="Currency 15 2 2 3" xfId="8642" xr:uid="{00000000-0005-0000-0000-0000DC210000}"/>
    <cellStyle name="Currency 15 2 2 4" xfId="8643" xr:uid="{00000000-0005-0000-0000-0000DD210000}"/>
    <cellStyle name="Currency 15 2 2 4 2" xfId="8644" xr:uid="{00000000-0005-0000-0000-0000DE210000}"/>
    <cellStyle name="Currency 15 2 2 4 3" xfId="8645" xr:uid="{00000000-0005-0000-0000-0000DF210000}"/>
    <cellStyle name="Currency 15 2 2 4 4" xfId="8646" xr:uid="{00000000-0005-0000-0000-0000E0210000}"/>
    <cellStyle name="Currency 15 2 2 4 4 2" xfId="8647" xr:uid="{00000000-0005-0000-0000-0000E1210000}"/>
    <cellStyle name="Currency 15 2 2 4 4 3" xfId="8648" xr:uid="{00000000-0005-0000-0000-0000E2210000}"/>
    <cellStyle name="Currency 15 2 2 4 5" xfId="8649" xr:uid="{00000000-0005-0000-0000-0000E3210000}"/>
    <cellStyle name="Currency 15 2 2 5" xfId="8650" xr:uid="{00000000-0005-0000-0000-0000E4210000}"/>
    <cellStyle name="Currency 15 2 2 5 2" xfId="8651" xr:uid="{00000000-0005-0000-0000-0000E5210000}"/>
    <cellStyle name="Currency 15 2 2 5 3" xfId="8652" xr:uid="{00000000-0005-0000-0000-0000E6210000}"/>
    <cellStyle name="Currency 15 2 2 6" xfId="8653" xr:uid="{00000000-0005-0000-0000-0000E7210000}"/>
    <cellStyle name="Currency 15 2 3" xfId="8654" xr:uid="{00000000-0005-0000-0000-0000E8210000}"/>
    <cellStyle name="Currency 15 2 3 10" xfId="8655" xr:uid="{00000000-0005-0000-0000-0000E9210000}"/>
    <cellStyle name="Currency 15 2 3 11" xfId="8656" xr:uid="{00000000-0005-0000-0000-0000EA210000}"/>
    <cellStyle name="Currency 15 2 3 2" xfId="8657" xr:uid="{00000000-0005-0000-0000-0000EB210000}"/>
    <cellStyle name="Currency 15 2 3 3" xfId="8658" xr:uid="{00000000-0005-0000-0000-0000EC210000}"/>
    <cellStyle name="Currency 15 2 3 3 2" xfId="8659" xr:uid="{00000000-0005-0000-0000-0000ED210000}"/>
    <cellStyle name="Currency 15 2 3 3 2 2" xfId="8660" xr:uid="{00000000-0005-0000-0000-0000EE210000}"/>
    <cellStyle name="Currency 15 2 3 3 2 2 2" xfId="8661" xr:uid="{00000000-0005-0000-0000-0000EF210000}"/>
    <cellStyle name="Currency 15 2 3 3 2 2 2 2" xfId="8662" xr:uid="{00000000-0005-0000-0000-0000F0210000}"/>
    <cellStyle name="Currency 15 2 3 3 2 2 2 2 2" xfId="8663" xr:uid="{00000000-0005-0000-0000-0000F1210000}"/>
    <cellStyle name="Currency 15 2 3 3 2 2 2 3" xfId="8664" xr:uid="{00000000-0005-0000-0000-0000F2210000}"/>
    <cellStyle name="Currency 15 2 3 3 2 2 2 4" xfId="8665" xr:uid="{00000000-0005-0000-0000-0000F3210000}"/>
    <cellStyle name="Currency 15 2 3 3 2 2 3" xfId="8666" xr:uid="{00000000-0005-0000-0000-0000F4210000}"/>
    <cellStyle name="Currency 15 2 3 3 2 2 3 2" xfId="8667" xr:uid="{00000000-0005-0000-0000-0000F5210000}"/>
    <cellStyle name="Currency 15 2 3 3 2 2 3 2 2" xfId="8668" xr:uid="{00000000-0005-0000-0000-0000F6210000}"/>
    <cellStyle name="Currency 15 2 3 3 2 2 3 3" xfId="8669" xr:uid="{00000000-0005-0000-0000-0000F7210000}"/>
    <cellStyle name="Currency 15 2 3 3 2 2 3 4" xfId="8670" xr:uid="{00000000-0005-0000-0000-0000F8210000}"/>
    <cellStyle name="Currency 15 2 3 3 2 2 4" xfId="8671" xr:uid="{00000000-0005-0000-0000-0000F9210000}"/>
    <cellStyle name="Currency 15 2 3 3 2 2 4 2" xfId="8672" xr:uid="{00000000-0005-0000-0000-0000FA210000}"/>
    <cellStyle name="Currency 15 2 3 3 2 2 4 3" xfId="8673" xr:uid="{00000000-0005-0000-0000-0000FB210000}"/>
    <cellStyle name="Currency 15 2 3 3 2 2 5" xfId="8674" xr:uid="{00000000-0005-0000-0000-0000FC210000}"/>
    <cellStyle name="Currency 15 2 3 3 2 2 6" xfId="8675" xr:uid="{00000000-0005-0000-0000-0000FD210000}"/>
    <cellStyle name="Currency 15 2 3 3 2 2 7" xfId="8676" xr:uid="{00000000-0005-0000-0000-0000FE210000}"/>
    <cellStyle name="Currency 15 2 3 3 2 3" xfId="8677" xr:uid="{00000000-0005-0000-0000-0000FF210000}"/>
    <cellStyle name="Currency 15 2 3 3 2 3 2" xfId="8678" xr:uid="{00000000-0005-0000-0000-000000220000}"/>
    <cellStyle name="Currency 15 2 3 3 2 3 2 2" xfId="8679" xr:uid="{00000000-0005-0000-0000-000001220000}"/>
    <cellStyle name="Currency 15 2 3 3 2 3 3" xfId="8680" xr:uid="{00000000-0005-0000-0000-000002220000}"/>
    <cellStyle name="Currency 15 2 3 3 2 3 4" xfId="8681" xr:uid="{00000000-0005-0000-0000-000003220000}"/>
    <cellStyle name="Currency 15 2 3 3 2 4" xfId="8682" xr:uid="{00000000-0005-0000-0000-000004220000}"/>
    <cellStyle name="Currency 15 2 3 3 2 4 2" xfId="8683" xr:uid="{00000000-0005-0000-0000-000005220000}"/>
    <cellStyle name="Currency 15 2 3 3 2 4 2 2" xfId="8684" xr:uid="{00000000-0005-0000-0000-000006220000}"/>
    <cellStyle name="Currency 15 2 3 3 2 4 3" xfId="8685" xr:uid="{00000000-0005-0000-0000-000007220000}"/>
    <cellStyle name="Currency 15 2 3 3 2 4 4" xfId="8686" xr:uid="{00000000-0005-0000-0000-000008220000}"/>
    <cellStyle name="Currency 15 2 3 3 2 5" xfId="8687" xr:uid="{00000000-0005-0000-0000-000009220000}"/>
    <cellStyle name="Currency 15 2 3 3 2 5 2" xfId="8688" xr:uid="{00000000-0005-0000-0000-00000A220000}"/>
    <cellStyle name="Currency 15 2 3 3 2 5 3" xfId="8689" xr:uid="{00000000-0005-0000-0000-00000B220000}"/>
    <cellStyle name="Currency 15 2 3 3 2 6" xfId="8690" xr:uid="{00000000-0005-0000-0000-00000C220000}"/>
    <cellStyle name="Currency 15 2 3 3 2 7" xfId="8691" xr:uid="{00000000-0005-0000-0000-00000D220000}"/>
    <cellStyle name="Currency 15 2 3 3 2 8" xfId="8692" xr:uid="{00000000-0005-0000-0000-00000E220000}"/>
    <cellStyle name="Currency 15 2 3 3 3" xfId="8693" xr:uid="{00000000-0005-0000-0000-00000F220000}"/>
    <cellStyle name="Currency 15 2 3 3 3 2" xfId="8694" xr:uid="{00000000-0005-0000-0000-000010220000}"/>
    <cellStyle name="Currency 15 2 3 3 3 2 2" xfId="8695" xr:uid="{00000000-0005-0000-0000-000011220000}"/>
    <cellStyle name="Currency 15 2 3 3 3 2 2 2" xfId="8696" xr:uid="{00000000-0005-0000-0000-000012220000}"/>
    <cellStyle name="Currency 15 2 3 3 3 2 3" xfId="8697" xr:uid="{00000000-0005-0000-0000-000013220000}"/>
    <cellStyle name="Currency 15 2 3 3 3 2 4" xfId="8698" xr:uid="{00000000-0005-0000-0000-000014220000}"/>
    <cellStyle name="Currency 15 2 3 3 3 3" xfId="8699" xr:uid="{00000000-0005-0000-0000-000015220000}"/>
    <cellStyle name="Currency 15 2 3 3 3 3 2" xfId="8700" xr:uid="{00000000-0005-0000-0000-000016220000}"/>
    <cellStyle name="Currency 15 2 3 3 3 3 2 2" xfId="8701" xr:uid="{00000000-0005-0000-0000-000017220000}"/>
    <cellStyle name="Currency 15 2 3 3 3 3 3" xfId="8702" xr:uid="{00000000-0005-0000-0000-000018220000}"/>
    <cellStyle name="Currency 15 2 3 3 3 3 4" xfId="8703" xr:uid="{00000000-0005-0000-0000-000019220000}"/>
    <cellStyle name="Currency 15 2 3 3 3 4" xfId="8704" xr:uid="{00000000-0005-0000-0000-00001A220000}"/>
    <cellStyle name="Currency 15 2 3 3 3 4 2" xfId="8705" xr:uid="{00000000-0005-0000-0000-00001B220000}"/>
    <cellStyle name="Currency 15 2 3 3 3 4 3" xfId="8706" xr:uid="{00000000-0005-0000-0000-00001C220000}"/>
    <cellStyle name="Currency 15 2 3 3 3 5" xfId="8707" xr:uid="{00000000-0005-0000-0000-00001D220000}"/>
    <cellStyle name="Currency 15 2 3 3 3 6" xfId="8708" xr:uid="{00000000-0005-0000-0000-00001E220000}"/>
    <cellStyle name="Currency 15 2 3 3 3 7" xfId="8709" xr:uid="{00000000-0005-0000-0000-00001F220000}"/>
    <cellStyle name="Currency 15 2 3 3 4" xfId="8710" xr:uid="{00000000-0005-0000-0000-000020220000}"/>
    <cellStyle name="Currency 15 2 3 3 4 2" xfId="8711" xr:uid="{00000000-0005-0000-0000-000021220000}"/>
    <cellStyle name="Currency 15 2 3 3 4 2 2" xfId="8712" xr:uid="{00000000-0005-0000-0000-000022220000}"/>
    <cellStyle name="Currency 15 2 3 3 4 3" xfId="8713" xr:uid="{00000000-0005-0000-0000-000023220000}"/>
    <cellStyle name="Currency 15 2 3 3 4 4" xfId="8714" xr:uid="{00000000-0005-0000-0000-000024220000}"/>
    <cellStyle name="Currency 15 2 3 3 5" xfId="8715" xr:uid="{00000000-0005-0000-0000-000025220000}"/>
    <cellStyle name="Currency 15 2 3 3 5 2" xfId="8716" xr:uid="{00000000-0005-0000-0000-000026220000}"/>
    <cellStyle name="Currency 15 2 3 3 5 2 2" xfId="8717" xr:uid="{00000000-0005-0000-0000-000027220000}"/>
    <cellStyle name="Currency 15 2 3 3 5 3" xfId="8718" xr:uid="{00000000-0005-0000-0000-000028220000}"/>
    <cellStyle name="Currency 15 2 3 3 5 4" xfId="8719" xr:uid="{00000000-0005-0000-0000-000029220000}"/>
    <cellStyle name="Currency 15 2 3 3 6" xfId="8720" xr:uid="{00000000-0005-0000-0000-00002A220000}"/>
    <cellStyle name="Currency 15 2 3 3 6 2" xfId="8721" xr:uid="{00000000-0005-0000-0000-00002B220000}"/>
    <cellStyle name="Currency 15 2 3 3 6 3" xfId="8722" xr:uid="{00000000-0005-0000-0000-00002C220000}"/>
    <cellStyle name="Currency 15 2 3 3 7" xfId="8723" xr:uid="{00000000-0005-0000-0000-00002D220000}"/>
    <cellStyle name="Currency 15 2 3 3 8" xfId="8724" xr:uid="{00000000-0005-0000-0000-00002E220000}"/>
    <cellStyle name="Currency 15 2 3 3 9" xfId="8725" xr:uid="{00000000-0005-0000-0000-00002F220000}"/>
    <cellStyle name="Currency 15 2 3 4" xfId="8726" xr:uid="{00000000-0005-0000-0000-000030220000}"/>
    <cellStyle name="Currency 15 2 3 4 2" xfId="8727" xr:uid="{00000000-0005-0000-0000-000031220000}"/>
    <cellStyle name="Currency 15 2 3 4 2 2" xfId="8728" xr:uid="{00000000-0005-0000-0000-000032220000}"/>
    <cellStyle name="Currency 15 2 3 4 2 2 2" xfId="8729" xr:uid="{00000000-0005-0000-0000-000033220000}"/>
    <cellStyle name="Currency 15 2 3 4 2 2 2 2" xfId="8730" xr:uid="{00000000-0005-0000-0000-000034220000}"/>
    <cellStyle name="Currency 15 2 3 4 2 2 3" xfId="8731" xr:uid="{00000000-0005-0000-0000-000035220000}"/>
    <cellStyle name="Currency 15 2 3 4 2 2 4" xfId="8732" xr:uid="{00000000-0005-0000-0000-000036220000}"/>
    <cellStyle name="Currency 15 2 3 4 2 3" xfId="8733" xr:uid="{00000000-0005-0000-0000-000037220000}"/>
    <cellStyle name="Currency 15 2 3 4 2 3 2" xfId="8734" xr:uid="{00000000-0005-0000-0000-000038220000}"/>
    <cellStyle name="Currency 15 2 3 4 2 3 2 2" xfId="8735" xr:uid="{00000000-0005-0000-0000-000039220000}"/>
    <cellStyle name="Currency 15 2 3 4 2 3 3" xfId="8736" xr:uid="{00000000-0005-0000-0000-00003A220000}"/>
    <cellStyle name="Currency 15 2 3 4 2 3 4" xfId="8737" xr:uid="{00000000-0005-0000-0000-00003B220000}"/>
    <cellStyle name="Currency 15 2 3 4 2 4" xfId="8738" xr:uid="{00000000-0005-0000-0000-00003C220000}"/>
    <cellStyle name="Currency 15 2 3 4 2 4 2" xfId="8739" xr:uid="{00000000-0005-0000-0000-00003D220000}"/>
    <cellStyle name="Currency 15 2 3 4 2 4 3" xfId="8740" xr:uid="{00000000-0005-0000-0000-00003E220000}"/>
    <cellStyle name="Currency 15 2 3 4 2 5" xfId="8741" xr:uid="{00000000-0005-0000-0000-00003F220000}"/>
    <cellStyle name="Currency 15 2 3 4 2 6" xfId="8742" xr:uid="{00000000-0005-0000-0000-000040220000}"/>
    <cellStyle name="Currency 15 2 3 4 2 7" xfId="8743" xr:uid="{00000000-0005-0000-0000-000041220000}"/>
    <cellStyle name="Currency 15 2 3 4 3" xfId="8744" xr:uid="{00000000-0005-0000-0000-000042220000}"/>
    <cellStyle name="Currency 15 2 3 4 3 2" xfId="8745" xr:uid="{00000000-0005-0000-0000-000043220000}"/>
    <cellStyle name="Currency 15 2 3 4 3 2 2" xfId="8746" xr:uid="{00000000-0005-0000-0000-000044220000}"/>
    <cellStyle name="Currency 15 2 3 4 3 3" xfId="8747" xr:uid="{00000000-0005-0000-0000-000045220000}"/>
    <cellStyle name="Currency 15 2 3 4 3 4" xfId="8748" xr:uid="{00000000-0005-0000-0000-000046220000}"/>
    <cellStyle name="Currency 15 2 3 4 4" xfId="8749" xr:uid="{00000000-0005-0000-0000-000047220000}"/>
    <cellStyle name="Currency 15 2 3 4 4 2" xfId="8750" xr:uid="{00000000-0005-0000-0000-000048220000}"/>
    <cellStyle name="Currency 15 2 3 4 4 2 2" xfId="8751" xr:uid="{00000000-0005-0000-0000-000049220000}"/>
    <cellStyle name="Currency 15 2 3 4 4 3" xfId="8752" xr:uid="{00000000-0005-0000-0000-00004A220000}"/>
    <cellStyle name="Currency 15 2 3 4 4 4" xfId="8753" xr:uid="{00000000-0005-0000-0000-00004B220000}"/>
    <cellStyle name="Currency 15 2 3 4 5" xfId="8754" xr:uid="{00000000-0005-0000-0000-00004C220000}"/>
    <cellStyle name="Currency 15 2 3 4 5 2" xfId="8755" xr:uid="{00000000-0005-0000-0000-00004D220000}"/>
    <cellStyle name="Currency 15 2 3 4 5 3" xfId="8756" xr:uid="{00000000-0005-0000-0000-00004E220000}"/>
    <cellStyle name="Currency 15 2 3 4 6" xfId="8757" xr:uid="{00000000-0005-0000-0000-00004F220000}"/>
    <cellStyle name="Currency 15 2 3 4 7" xfId="8758" xr:uid="{00000000-0005-0000-0000-000050220000}"/>
    <cellStyle name="Currency 15 2 3 4 8" xfId="8759" xr:uid="{00000000-0005-0000-0000-000051220000}"/>
    <cellStyle name="Currency 15 2 3 5" xfId="8760" xr:uid="{00000000-0005-0000-0000-000052220000}"/>
    <cellStyle name="Currency 15 2 3 5 2" xfId="8761" xr:uid="{00000000-0005-0000-0000-000053220000}"/>
    <cellStyle name="Currency 15 2 3 5 2 2" xfId="8762" xr:uid="{00000000-0005-0000-0000-000054220000}"/>
    <cellStyle name="Currency 15 2 3 5 2 2 2" xfId="8763" xr:uid="{00000000-0005-0000-0000-000055220000}"/>
    <cellStyle name="Currency 15 2 3 5 2 3" xfId="8764" xr:uid="{00000000-0005-0000-0000-000056220000}"/>
    <cellStyle name="Currency 15 2 3 5 2 4" xfId="8765" xr:uid="{00000000-0005-0000-0000-000057220000}"/>
    <cellStyle name="Currency 15 2 3 5 3" xfId="8766" xr:uid="{00000000-0005-0000-0000-000058220000}"/>
    <cellStyle name="Currency 15 2 3 5 3 2" xfId="8767" xr:uid="{00000000-0005-0000-0000-000059220000}"/>
    <cellStyle name="Currency 15 2 3 5 3 2 2" xfId="8768" xr:uid="{00000000-0005-0000-0000-00005A220000}"/>
    <cellStyle name="Currency 15 2 3 5 3 3" xfId="8769" xr:uid="{00000000-0005-0000-0000-00005B220000}"/>
    <cellStyle name="Currency 15 2 3 5 3 4" xfId="8770" xr:uid="{00000000-0005-0000-0000-00005C220000}"/>
    <cellStyle name="Currency 15 2 3 5 4" xfId="8771" xr:uid="{00000000-0005-0000-0000-00005D220000}"/>
    <cellStyle name="Currency 15 2 3 5 4 2" xfId="8772" xr:uid="{00000000-0005-0000-0000-00005E220000}"/>
    <cellStyle name="Currency 15 2 3 5 4 3" xfId="8773" xr:uid="{00000000-0005-0000-0000-00005F220000}"/>
    <cellStyle name="Currency 15 2 3 5 5" xfId="8774" xr:uid="{00000000-0005-0000-0000-000060220000}"/>
    <cellStyle name="Currency 15 2 3 5 6" xfId="8775" xr:uid="{00000000-0005-0000-0000-000061220000}"/>
    <cellStyle name="Currency 15 2 3 5 7" xfId="8776" xr:uid="{00000000-0005-0000-0000-000062220000}"/>
    <cellStyle name="Currency 15 2 3 6" xfId="8777" xr:uid="{00000000-0005-0000-0000-000063220000}"/>
    <cellStyle name="Currency 15 2 3 6 2" xfId="8778" xr:uid="{00000000-0005-0000-0000-000064220000}"/>
    <cellStyle name="Currency 15 2 3 6 2 2" xfId="8779" xr:uid="{00000000-0005-0000-0000-000065220000}"/>
    <cellStyle name="Currency 15 2 3 6 3" xfId="8780" xr:uid="{00000000-0005-0000-0000-000066220000}"/>
    <cellStyle name="Currency 15 2 3 6 4" xfId="8781" xr:uid="{00000000-0005-0000-0000-000067220000}"/>
    <cellStyle name="Currency 15 2 3 7" xfId="8782" xr:uid="{00000000-0005-0000-0000-000068220000}"/>
    <cellStyle name="Currency 15 2 3 7 2" xfId="8783" xr:uid="{00000000-0005-0000-0000-000069220000}"/>
    <cellStyle name="Currency 15 2 3 7 2 2" xfId="8784" xr:uid="{00000000-0005-0000-0000-00006A220000}"/>
    <cellStyle name="Currency 15 2 3 7 3" xfId="8785" xr:uid="{00000000-0005-0000-0000-00006B220000}"/>
    <cellStyle name="Currency 15 2 3 7 4" xfId="8786" xr:uid="{00000000-0005-0000-0000-00006C220000}"/>
    <cellStyle name="Currency 15 2 3 8" xfId="8787" xr:uid="{00000000-0005-0000-0000-00006D220000}"/>
    <cellStyle name="Currency 15 2 3 8 2" xfId="8788" xr:uid="{00000000-0005-0000-0000-00006E220000}"/>
    <cellStyle name="Currency 15 2 3 8 3" xfId="8789" xr:uid="{00000000-0005-0000-0000-00006F220000}"/>
    <cellStyle name="Currency 15 2 3 9" xfId="8790" xr:uid="{00000000-0005-0000-0000-000070220000}"/>
    <cellStyle name="Currency 15 2 4" xfId="8791" xr:uid="{00000000-0005-0000-0000-000071220000}"/>
    <cellStyle name="Currency 15 2 5" xfId="8792" xr:uid="{00000000-0005-0000-0000-000072220000}"/>
    <cellStyle name="Currency 15 2 5 2" xfId="8793" xr:uid="{00000000-0005-0000-0000-000073220000}"/>
    <cellStyle name="Currency 15 2 5 3" xfId="8794" xr:uid="{00000000-0005-0000-0000-000074220000}"/>
    <cellStyle name="Currency 15 2 5 4" xfId="8795" xr:uid="{00000000-0005-0000-0000-000075220000}"/>
    <cellStyle name="Currency 15 2 5 4 2" xfId="8796" xr:uid="{00000000-0005-0000-0000-000076220000}"/>
    <cellStyle name="Currency 15 2 5 4 3" xfId="8797" xr:uid="{00000000-0005-0000-0000-000077220000}"/>
    <cellStyle name="Currency 15 2 5 5" xfId="8798" xr:uid="{00000000-0005-0000-0000-000078220000}"/>
    <cellStyle name="Currency 15 2 6" xfId="8799" xr:uid="{00000000-0005-0000-0000-000079220000}"/>
    <cellStyle name="Currency 15 2 6 2" xfId="8800" xr:uid="{00000000-0005-0000-0000-00007A220000}"/>
    <cellStyle name="Currency 15 2 6 3" xfId="8801" xr:uid="{00000000-0005-0000-0000-00007B220000}"/>
    <cellStyle name="Currency 15 2 7" xfId="8802" xr:uid="{00000000-0005-0000-0000-00007C220000}"/>
    <cellStyle name="Currency 15 3" xfId="8803" xr:uid="{00000000-0005-0000-0000-00007D220000}"/>
    <cellStyle name="Currency 15 4" xfId="8804" xr:uid="{00000000-0005-0000-0000-00007E220000}"/>
    <cellStyle name="Currency 15 4 2" xfId="8805" xr:uid="{00000000-0005-0000-0000-00007F220000}"/>
    <cellStyle name="Currency 15 4 2 10" xfId="8806" xr:uid="{00000000-0005-0000-0000-000080220000}"/>
    <cellStyle name="Currency 15 4 2 11" xfId="8807" xr:uid="{00000000-0005-0000-0000-000081220000}"/>
    <cellStyle name="Currency 15 4 2 2" xfId="8808" xr:uid="{00000000-0005-0000-0000-000082220000}"/>
    <cellStyle name="Currency 15 4 2 3" xfId="8809" xr:uid="{00000000-0005-0000-0000-000083220000}"/>
    <cellStyle name="Currency 15 4 2 3 2" xfId="8810" xr:uid="{00000000-0005-0000-0000-000084220000}"/>
    <cellStyle name="Currency 15 4 2 3 2 2" xfId="8811" xr:uid="{00000000-0005-0000-0000-000085220000}"/>
    <cellStyle name="Currency 15 4 2 3 2 2 2" xfId="8812" xr:uid="{00000000-0005-0000-0000-000086220000}"/>
    <cellStyle name="Currency 15 4 2 3 2 2 2 2" xfId="8813" xr:uid="{00000000-0005-0000-0000-000087220000}"/>
    <cellStyle name="Currency 15 4 2 3 2 2 2 2 2" xfId="8814" xr:uid="{00000000-0005-0000-0000-000088220000}"/>
    <cellStyle name="Currency 15 4 2 3 2 2 2 3" xfId="8815" xr:uid="{00000000-0005-0000-0000-000089220000}"/>
    <cellStyle name="Currency 15 4 2 3 2 2 2 4" xfId="8816" xr:uid="{00000000-0005-0000-0000-00008A220000}"/>
    <cellStyle name="Currency 15 4 2 3 2 2 3" xfId="8817" xr:uid="{00000000-0005-0000-0000-00008B220000}"/>
    <cellStyle name="Currency 15 4 2 3 2 2 3 2" xfId="8818" xr:uid="{00000000-0005-0000-0000-00008C220000}"/>
    <cellStyle name="Currency 15 4 2 3 2 2 3 2 2" xfId="8819" xr:uid="{00000000-0005-0000-0000-00008D220000}"/>
    <cellStyle name="Currency 15 4 2 3 2 2 3 3" xfId="8820" xr:uid="{00000000-0005-0000-0000-00008E220000}"/>
    <cellStyle name="Currency 15 4 2 3 2 2 3 4" xfId="8821" xr:uid="{00000000-0005-0000-0000-00008F220000}"/>
    <cellStyle name="Currency 15 4 2 3 2 2 4" xfId="8822" xr:uid="{00000000-0005-0000-0000-000090220000}"/>
    <cellStyle name="Currency 15 4 2 3 2 2 4 2" xfId="8823" xr:uid="{00000000-0005-0000-0000-000091220000}"/>
    <cellStyle name="Currency 15 4 2 3 2 2 4 3" xfId="8824" xr:uid="{00000000-0005-0000-0000-000092220000}"/>
    <cellStyle name="Currency 15 4 2 3 2 2 5" xfId="8825" xr:uid="{00000000-0005-0000-0000-000093220000}"/>
    <cellStyle name="Currency 15 4 2 3 2 2 6" xfId="8826" xr:uid="{00000000-0005-0000-0000-000094220000}"/>
    <cellStyle name="Currency 15 4 2 3 2 2 7" xfId="8827" xr:uid="{00000000-0005-0000-0000-000095220000}"/>
    <cellStyle name="Currency 15 4 2 3 2 3" xfId="8828" xr:uid="{00000000-0005-0000-0000-000096220000}"/>
    <cellStyle name="Currency 15 4 2 3 2 3 2" xfId="8829" xr:uid="{00000000-0005-0000-0000-000097220000}"/>
    <cellStyle name="Currency 15 4 2 3 2 3 2 2" xfId="8830" xr:uid="{00000000-0005-0000-0000-000098220000}"/>
    <cellStyle name="Currency 15 4 2 3 2 3 3" xfId="8831" xr:uid="{00000000-0005-0000-0000-000099220000}"/>
    <cellStyle name="Currency 15 4 2 3 2 3 4" xfId="8832" xr:uid="{00000000-0005-0000-0000-00009A220000}"/>
    <cellStyle name="Currency 15 4 2 3 2 4" xfId="8833" xr:uid="{00000000-0005-0000-0000-00009B220000}"/>
    <cellStyle name="Currency 15 4 2 3 2 4 2" xfId="8834" xr:uid="{00000000-0005-0000-0000-00009C220000}"/>
    <cellStyle name="Currency 15 4 2 3 2 4 2 2" xfId="8835" xr:uid="{00000000-0005-0000-0000-00009D220000}"/>
    <cellStyle name="Currency 15 4 2 3 2 4 3" xfId="8836" xr:uid="{00000000-0005-0000-0000-00009E220000}"/>
    <cellStyle name="Currency 15 4 2 3 2 4 4" xfId="8837" xr:uid="{00000000-0005-0000-0000-00009F220000}"/>
    <cellStyle name="Currency 15 4 2 3 2 5" xfId="8838" xr:uid="{00000000-0005-0000-0000-0000A0220000}"/>
    <cellStyle name="Currency 15 4 2 3 2 5 2" xfId="8839" xr:uid="{00000000-0005-0000-0000-0000A1220000}"/>
    <cellStyle name="Currency 15 4 2 3 2 5 3" xfId="8840" xr:uid="{00000000-0005-0000-0000-0000A2220000}"/>
    <cellStyle name="Currency 15 4 2 3 2 6" xfId="8841" xr:uid="{00000000-0005-0000-0000-0000A3220000}"/>
    <cellStyle name="Currency 15 4 2 3 2 7" xfId="8842" xr:uid="{00000000-0005-0000-0000-0000A4220000}"/>
    <cellStyle name="Currency 15 4 2 3 2 8" xfId="8843" xr:uid="{00000000-0005-0000-0000-0000A5220000}"/>
    <cellStyle name="Currency 15 4 2 3 3" xfId="8844" xr:uid="{00000000-0005-0000-0000-0000A6220000}"/>
    <cellStyle name="Currency 15 4 2 3 3 2" xfId="8845" xr:uid="{00000000-0005-0000-0000-0000A7220000}"/>
    <cellStyle name="Currency 15 4 2 3 3 2 2" xfId="8846" xr:uid="{00000000-0005-0000-0000-0000A8220000}"/>
    <cellStyle name="Currency 15 4 2 3 3 2 2 2" xfId="8847" xr:uid="{00000000-0005-0000-0000-0000A9220000}"/>
    <cellStyle name="Currency 15 4 2 3 3 2 3" xfId="8848" xr:uid="{00000000-0005-0000-0000-0000AA220000}"/>
    <cellStyle name="Currency 15 4 2 3 3 2 4" xfId="8849" xr:uid="{00000000-0005-0000-0000-0000AB220000}"/>
    <cellStyle name="Currency 15 4 2 3 3 3" xfId="8850" xr:uid="{00000000-0005-0000-0000-0000AC220000}"/>
    <cellStyle name="Currency 15 4 2 3 3 3 2" xfId="8851" xr:uid="{00000000-0005-0000-0000-0000AD220000}"/>
    <cellStyle name="Currency 15 4 2 3 3 3 2 2" xfId="8852" xr:uid="{00000000-0005-0000-0000-0000AE220000}"/>
    <cellStyle name="Currency 15 4 2 3 3 3 3" xfId="8853" xr:uid="{00000000-0005-0000-0000-0000AF220000}"/>
    <cellStyle name="Currency 15 4 2 3 3 3 4" xfId="8854" xr:uid="{00000000-0005-0000-0000-0000B0220000}"/>
    <cellStyle name="Currency 15 4 2 3 3 4" xfId="8855" xr:uid="{00000000-0005-0000-0000-0000B1220000}"/>
    <cellStyle name="Currency 15 4 2 3 3 4 2" xfId="8856" xr:uid="{00000000-0005-0000-0000-0000B2220000}"/>
    <cellStyle name="Currency 15 4 2 3 3 4 3" xfId="8857" xr:uid="{00000000-0005-0000-0000-0000B3220000}"/>
    <cellStyle name="Currency 15 4 2 3 3 5" xfId="8858" xr:uid="{00000000-0005-0000-0000-0000B4220000}"/>
    <cellStyle name="Currency 15 4 2 3 3 6" xfId="8859" xr:uid="{00000000-0005-0000-0000-0000B5220000}"/>
    <cellStyle name="Currency 15 4 2 3 3 7" xfId="8860" xr:uid="{00000000-0005-0000-0000-0000B6220000}"/>
    <cellStyle name="Currency 15 4 2 3 4" xfId="8861" xr:uid="{00000000-0005-0000-0000-0000B7220000}"/>
    <cellStyle name="Currency 15 4 2 3 4 2" xfId="8862" xr:uid="{00000000-0005-0000-0000-0000B8220000}"/>
    <cellStyle name="Currency 15 4 2 3 4 2 2" xfId="8863" xr:uid="{00000000-0005-0000-0000-0000B9220000}"/>
    <cellStyle name="Currency 15 4 2 3 4 3" xfId="8864" xr:uid="{00000000-0005-0000-0000-0000BA220000}"/>
    <cellStyle name="Currency 15 4 2 3 4 4" xfId="8865" xr:uid="{00000000-0005-0000-0000-0000BB220000}"/>
    <cellStyle name="Currency 15 4 2 3 5" xfId="8866" xr:uid="{00000000-0005-0000-0000-0000BC220000}"/>
    <cellStyle name="Currency 15 4 2 3 5 2" xfId="8867" xr:uid="{00000000-0005-0000-0000-0000BD220000}"/>
    <cellStyle name="Currency 15 4 2 3 5 2 2" xfId="8868" xr:uid="{00000000-0005-0000-0000-0000BE220000}"/>
    <cellStyle name="Currency 15 4 2 3 5 3" xfId="8869" xr:uid="{00000000-0005-0000-0000-0000BF220000}"/>
    <cellStyle name="Currency 15 4 2 3 5 4" xfId="8870" xr:uid="{00000000-0005-0000-0000-0000C0220000}"/>
    <cellStyle name="Currency 15 4 2 3 6" xfId="8871" xr:uid="{00000000-0005-0000-0000-0000C1220000}"/>
    <cellStyle name="Currency 15 4 2 3 6 2" xfId="8872" xr:uid="{00000000-0005-0000-0000-0000C2220000}"/>
    <cellStyle name="Currency 15 4 2 3 6 3" xfId="8873" xr:uid="{00000000-0005-0000-0000-0000C3220000}"/>
    <cellStyle name="Currency 15 4 2 3 7" xfId="8874" xr:uid="{00000000-0005-0000-0000-0000C4220000}"/>
    <cellStyle name="Currency 15 4 2 3 8" xfId="8875" xr:uid="{00000000-0005-0000-0000-0000C5220000}"/>
    <cellStyle name="Currency 15 4 2 3 9" xfId="8876" xr:uid="{00000000-0005-0000-0000-0000C6220000}"/>
    <cellStyle name="Currency 15 4 2 4" xfId="8877" xr:uid="{00000000-0005-0000-0000-0000C7220000}"/>
    <cellStyle name="Currency 15 4 2 4 2" xfId="8878" xr:uid="{00000000-0005-0000-0000-0000C8220000}"/>
    <cellStyle name="Currency 15 4 2 4 2 2" xfId="8879" xr:uid="{00000000-0005-0000-0000-0000C9220000}"/>
    <cellStyle name="Currency 15 4 2 4 2 2 2" xfId="8880" xr:uid="{00000000-0005-0000-0000-0000CA220000}"/>
    <cellStyle name="Currency 15 4 2 4 2 2 2 2" xfId="8881" xr:uid="{00000000-0005-0000-0000-0000CB220000}"/>
    <cellStyle name="Currency 15 4 2 4 2 2 3" xfId="8882" xr:uid="{00000000-0005-0000-0000-0000CC220000}"/>
    <cellStyle name="Currency 15 4 2 4 2 2 4" xfId="8883" xr:uid="{00000000-0005-0000-0000-0000CD220000}"/>
    <cellStyle name="Currency 15 4 2 4 2 3" xfId="8884" xr:uid="{00000000-0005-0000-0000-0000CE220000}"/>
    <cellStyle name="Currency 15 4 2 4 2 3 2" xfId="8885" xr:uid="{00000000-0005-0000-0000-0000CF220000}"/>
    <cellStyle name="Currency 15 4 2 4 2 3 2 2" xfId="8886" xr:uid="{00000000-0005-0000-0000-0000D0220000}"/>
    <cellStyle name="Currency 15 4 2 4 2 3 3" xfId="8887" xr:uid="{00000000-0005-0000-0000-0000D1220000}"/>
    <cellStyle name="Currency 15 4 2 4 2 3 4" xfId="8888" xr:uid="{00000000-0005-0000-0000-0000D2220000}"/>
    <cellStyle name="Currency 15 4 2 4 2 4" xfId="8889" xr:uid="{00000000-0005-0000-0000-0000D3220000}"/>
    <cellStyle name="Currency 15 4 2 4 2 4 2" xfId="8890" xr:uid="{00000000-0005-0000-0000-0000D4220000}"/>
    <cellStyle name="Currency 15 4 2 4 2 4 3" xfId="8891" xr:uid="{00000000-0005-0000-0000-0000D5220000}"/>
    <cellStyle name="Currency 15 4 2 4 2 5" xfId="8892" xr:uid="{00000000-0005-0000-0000-0000D6220000}"/>
    <cellStyle name="Currency 15 4 2 4 2 6" xfId="8893" xr:uid="{00000000-0005-0000-0000-0000D7220000}"/>
    <cellStyle name="Currency 15 4 2 4 2 7" xfId="8894" xr:uid="{00000000-0005-0000-0000-0000D8220000}"/>
    <cellStyle name="Currency 15 4 2 4 3" xfId="8895" xr:uid="{00000000-0005-0000-0000-0000D9220000}"/>
    <cellStyle name="Currency 15 4 2 4 3 2" xfId="8896" xr:uid="{00000000-0005-0000-0000-0000DA220000}"/>
    <cellStyle name="Currency 15 4 2 4 3 2 2" xfId="8897" xr:uid="{00000000-0005-0000-0000-0000DB220000}"/>
    <cellStyle name="Currency 15 4 2 4 3 3" xfId="8898" xr:uid="{00000000-0005-0000-0000-0000DC220000}"/>
    <cellStyle name="Currency 15 4 2 4 3 4" xfId="8899" xr:uid="{00000000-0005-0000-0000-0000DD220000}"/>
    <cellStyle name="Currency 15 4 2 4 4" xfId="8900" xr:uid="{00000000-0005-0000-0000-0000DE220000}"/>
    <cellStyle name="Currency 15 4 2 4 4 2" xfId="8901" xr:uid="{00000000-0005-0000-0000-0000DF220000}"/>
    <cellStyle name="Currency 15 4 2 4 4 2 2" xfId="8902" xr:uid="{00000000-0005-0000-0000-0000E0220000}"/>
    <cellStyle name="Currency 15 4 2 4 4 3" xfId="8903" xr:uid="{00000000-0005-0000-0000-0000E1220000}"/>
    <cellStyle name="Currency 15 4 2 4 4 4" xfId="8904" xr:uid="{00000000-0005-0000-0000-0000E2220000}"/>
    <cellStyle name="Currency 15 4 2 4 5" xfId="8905" xr:uid="{00000000-0005-0000-0000-0000E3220000}"/>
    <cellStyle name="Currency 15 4 2 4 5 2" xfId="8906" xr:uid="{00000000-0005-0000-0000-0000E4220000}"/>
    <cellStyle name="Currency 15 4 2 4 5 3" xfId="8907" xr:uid="{00000000-0005-0000-0000-0000E5220000}"/>
    <cellStyle name="Currency 15 4 2 4 6" xfId="8908" xr:uid="{00000000-0005-0000-0000-0000E6220000}"/>
    <cellStyle name="Currency 15 4 2 4 7" xfId="8909" xr:uid="{00000000-0005-0000-0000-0000E7220000}"/>
    <cellStyle name="Currency 15 4 2 4 8" xfId="8910" xr:uid="{00000000-0005-0000-0000-0000E8220000}"/>
    <cellStyle name="Currency 15 4 2 5" xfId="8911" xr:uid="{00000000-0005-0000-0000-0000E9220000}"/>
    <cellStyle name="Currency 15 4 2 5 2" xfId="8912" xr:uid="{00000000-0005-0000-0000-0000EA220000}"/>
    <cellStyle name="Currency 15 4 2 5 2 2" xfId="8913" xr:uid="{00000000-0005-0000-0000-0000EB220000}"/>
    <cellStyle name="Currency 15 4 2 5 2 2 2" xfId="8914" xr:uid="{00000000-0005-0000-0000-0000EC220000}"/>
    <cellStyle name="Currency 15 4 2 5 2 3" xfId="8915" xr:uid="{00000000-0005-0000-0000-0000ED220000}"/>
    <cellStyle name="Currency 15 4 2 5 2 4" xfId="8916" xr:uid="{00000000-0005-0000-0000-0000EE220000}"/>
    <cellStyle name="Currency 15 4 2 5 3" xfId="8917" xr:uid="{00000000-0005-0000-0000-0000EF220000}"/>
    <cellStyle name="Currency 15 4 2 5 3 2" xfId="8918" xr:uid="{00000000-0005-0000-0000-0000F0220000}"/>
    <cellStyle name="Currency 15 4 2 5 3 2 2" xfId="8919" xr:uid="{00000000-0005-0000-0000-0000F1220000}"/>
    <cellStyle name="Currency 15 4 2 5 3 3" xfId="8920" xr:uid="{00000000-0005-0000-0000-0000F2220000}"/>
    <cellStyle name="Currency 15 4 2 5 3 4" xfId="8921" xr:uid="{00000000-0005-0000-0000-0000F3220000}"/>
    <cellStyle name="Currency 15 4 2 5 4" xfId="8922" xr:uid="{00000000-0005-0000-0000-0000F4220000}"/>
    <cellStyle name="Currency 15 4 2 5 4 2" xfId="8923" xr:uid="{00000000-0005-0000-0000-0000F5220000}"/>
    <cellStyle name="Currency 15 4 2 5 4 3" xfId="8924" xr:uid="{00000000-0005-0000-0000-0000F6220000}"/>
    <cellStyle name="Currency 15 4 2 5 5" xfId="8925" xr:uid="{00000000-0005-0000-0000-0000F7220000}"/>
    <cellStyle name="Currency 15 4 2 5 6" xfId="8926" xr:uid="{00000000-0005-0000-0000-0000F8220000}"/>
    <cellStyle name="Currency 15 4 2 5 7" xfId="8927" xr:uid="{00000000-0005-0000-0000-0000F9220000}"/>
    <cellStyle name="Currency 15 4 2 6" xfId="8928" xr:uid="{00000000-0005-0000-0000-0000FA220000}"/>
    <cellStyle name="Currency 15 4 2 6 2" xfId="8929" xr:uid="{00000000-0005-0000-0000-0000FB220000}"/>
    <cellStyle name="Currency 15 4 2 6 2 2" xfId="8930" xr:uid="{00000000-0005-0000-0000-0000FC220000}"/>
    <cellStyle name="Currency 15 4 2 6 3" xfId="8931" xr:uid="{00000000-0005-0000-0000-0000FD220000}"/>
    <cellStyle name="Currency 15 4 2 6 4" xfId="8932" xr:uid="{00000000-0005-0000-0000-0000FE220000}"/>
    <cellStyle name="Currency 15 4 2 7" xfId="8933" xr:uid="{00000000-0005-0000-0000-0000FF220000}"/>
    <cellStyle name="Currency 15 4 2 7 2" xfId="8934" xr:uid="{00000000-0005-0000-0000-000000230000}"/>
    <cellStyle name="Currency 15 4 2 7 2 2" xfId="8935" xr:uid="{00000000-0005-0000-0000-000001230000}"/>
    <cellStyle name="Currency 15 4 2 7 3" xfId="8936" xr:uid="{00000000-0005-0000-0000-000002230000}"/>
    <cellStyle name="Currency 15 4 2 7 4" xfId="8937" xr:uid="{00000000-0005-0000-0000-000003230000}"/>
    <cellStyle name="Currency 15 4 2 8" xfId="8938" xr:uid="{00000000-0005-0000-0000-000004230000}"/>
    <cellStyle name="Currency 15 4 2 8 2" xfId="8939" xr:uid="{00000000-0005-0000-0000-000005230000}"/>
    <cellStyle name="Currency 15 4 2 8 3" xfId="8940" xr:uid="{00000000-0005-0000-0000-000006230000}"/>
    <cellStyle name="Currency 15 4 2 9" xfId="8941" xr:uid="{00000000-0005-0000-0000-000007230000}"/>
    <cellStyle name="Currency 15 4 3" xfId="8942" xr:uid="{00000000-0005-0000-0000-000008230000}"/>
    <cellStyle name="Currency 15 4 4" xfId="8943" xr:uid="{00000000-0005-0000-0000-000009230000}"/>
    <cellStyle name="Currency 15 4 4 2" xfId="8944" xr:uid="{00000000-0005-0000-0000-00000A230000}"/>
    <cellStyle name="Currency 15 4 4 3" xfId="8945" xr:uid="{00000000-0005-0000-0000-00000B230000}"/>
    <cellStyle name="Currency 15 4 4 4" xfId="8946" xr:uid="{00000000-0005-0000-0000-00000C230000}"/>
    <cellStyle name="Currency 15 4 4 4 2" xfId="8947" xr:uid="{00000000-0005-0000-0000-00000D230000}"/>
    <cellStyle name="Currency 15 4 4 4 3" xfId="8948" xr:uid="{00000000-0005-0000-0000-00000E230000}"/>
    <cellStyle name="Currency 15 4 4 5" xfId="8949" xr:uid="{00000000-0005-0000-0000-00000F230000}"/>
    <cellStyle name="Currency 15 4 5" xfId="8950" xr:uid="{00000000-0005-0000-0000-000010230000}"/>
    <cellStyle name="Currency 15 4 5 2" xfId="8951" xr:uid="{00000000-0005-0000-0000-000011230000}"/>
    <cellStyle name="Currency 15 4 5 3" xfId="8952" xr:uid="{00000000-0005-0000-0000-000012230000}"/>
    <cellStyle name="Currency 15 4 6" xfId="8953" xr:uid="{00000000-0005-0000-0000-000013230000}"/>
    <cellStyle name="Currency 15 5" xfId="8954" xr:uid="{00000000-0005-0000-0000-000014230000}"/>
    <cellStyle name="Currency 16" xfId="8955" xr:uid="{00000000-0005-0000-0000-000015230000}"/>
    <cellStyle name="Currency 16 2" xfId="8956" xr:uid="{00000000-0005-0000-0000-000016230000}"/>
    <cellStyle name="Currency 16 2 2" xfId="8957" xr:uid="{00000000-0005-0000-0000-000017230000}"/>
    <cellStyle name="Currency 16 2 2 2" xfId="8958" xr:uid="{00000000-0005-0000-0000-000018230000}"/>
    <cellStyle name="Currency 16 2 2 2 10" xfId="8959" xr:uid="{00000000-0005-0000-0000-000019230000}"/>
    <cellStyle name="Currency 16 2 2 2 11" xfId="8960" xr:uid="{00000000-0005-0000-0000-00001A230000}"/>
    <cellStyle name="Currency 16 2 2 2 2" xfId="8961" xr:uid="{00000000-0005-0000-0000-00001B230000}"/>
    <cellStyle name="Currency 16 2 2 2 3" xfId="8962" xr:uid="{00000000-0005-0000-0000-00001C230000}"/>
    <cellStyle name="Currency 16 2 2 2 3 2" xfId="8963" xr:uid="{00000000-0005-0000-0000-00001D230000}"/>
    <cellStyle name="Currency 16 2 2 2 3 2 2" xfId="8964" xr:uid="{00000000-0005-0000-0000-00001E230000}"/>
    <cellStyle name="Currency 16 2 2 2 3 2 2 2" xfId="8965" xr:uid="{00000000-0005-0000-0000-00001F230000}"/>
    <cellStyle name="Currency 16 2 2 2 3 2 2 2 2" xfId="8966" xr:uid="{00000000-0005-0000-0000-000020230000}"/>
    <cellStyle name="Currency 16 2 2 2 3 2 2 2 2 2" xfId="8967" xr:uid="{00000000-0005-0000-0000-000021230000}"/>
    <cellStyle name="Currency 16 2 2 2 3 2 2 2 3" xfId="8968" xr:uid="{00000000-0005-0000-0000-000022230000}"/>
    <cellStyle name="Currency 16 2 2 2 3 2 2 2 4" xfId="8969" xr:uid="{00000000-0005-0000-0000-000023230000}"/>
    <cellStyle name="Currency 16 2 2 2 3 2 2 3" xfId="8970" xr:uid="{00000000-0005-0000-0000-000024230000}"/>
    <cellStyle name="Currency 16 2 2 2 3 2 2 3 2" xfId="8971" xr:uid="{00000000-0005-0000-0000-000025230000}"/>
    <cellStyle name="Currency 16 2 2 2 3 2 2 3 2 2" xfId="8972" xr:uid="{00000000-0005-0000-0000-000026230000}"/>
    <cellStyle name="Currency 16 2 2 2 3 2 2 3 3" xfId="8973" xr:uid="{00000000-0005-0000-0000-000027230000}"/>
    <cellStyle name="Currency 16 2 2 2 3 2 2 3 4" xfId="8974" xr:uid="{00000000-0005-0000-0000-000028230000}"/>
    <cellStyle name="Currency 16 2 2 2 3 2 2 4" xfId="8975" xr:uid="{00000000-0005-0000-0000-000029230000}"/>
    <cellStyle name="Currency 16 2 2 2 3 2 2 4 2" xfId="8976" xr:uid="{00000000-0005-0000-0000-00002A230000}"/>
    <cellStyle name="Currency 16 2 2 2 3 2 2 4 3" xfId="8977" xr:uid="{00000000-0005-0000-0000-00002B230000}"/>
    <cellStyle name="Currency 16 2 2 2 3 2 2 5" xfId="8978" xr:uid="{00000000-0005-0000-0000-00002C230000}"/>
    <cellStyle name="Currency 16 2 2 2 3 2 2 6" xfId="8979" xr:uid="{00000000-0005-0000-0000-00002D230000}"/>
    <cellStyle name="Currency 16 2 2 2 3 2 2 7" xfId="8980" xr:uid="{00000000-0005-0000-0000-00002E230000}"/>
    <cellStyle name="Currency 16 2 2 2 3 2 3" xfId="8981" xr:uid="{00000000-0005-0000-0000-00002F230000}"/>
    <cellStyle name="Currency 16 2 2 2 3 2 3 2" xfId="8982" xr:uid="{00000000-0005-0000-0000-000030230000}"/>
    <cellStyle name="Currency 16 2 2 2 3 2 3 2 2" xfId="8983" xr:uid="{00000000-0005-0000-0000-000031230000}"/>
    <cellStyle name="Currency 16 2 2 2 3 2 3 3" xfId="8984" xr:uid="{00000000-0005-0000-0000-000032230000}"/>
    <cellStyle name="Currency 16 2 2 2 3 2 3 4" xfId="8985" xr:uid="{00000000-0005-0000-0000-000033230000}"/>
    <cellStyle name="Currency 16 2 2 2 3 2 4" xfId="8986" xr:uid="{00000000-0005-0000-0000-000034230000}"/>
    <cellStyle name="Currency 16 2 2 2 3 2 4 2" xfId="8987" xr:uid="{00000000-0005-0000-0000-000035230000}"/>
    <cellStyle name="Currency 16 2 2 2 3 2 4 2 2" xfId="8988" xr:uid="{00000000-0005-0000-0000-000036230000}"/>
    <cellStyle name="Currency 16 2 2 2 3 2 4 3" xfId="8989" xr:uid="{00000000-0005-0000-0000-000037230000}"/>
    <cellStyle name="Currency 16 2 2 2 3 2 4 4" xfId="8990" xr:uid="{00000000-0005-0000-0000-000038230000}"/>
    <cellStyle name="Currency 16 2 2 2 3 2 5" xfId="8991" xr:uid="{00000000-0005-0000-0000-000039230000}"/>
    <cellStyle name="Currency 16 2 2 2 3 2 5 2" xfId="8992" xr:uid="{00000000-0005-0000-0000-00003A230000}"/>
    <cellStyle name="Currency 16 2 2 2 3 2 5 3" xfId="8993" xr:uid="{00000000-0005-0000-0000-00003B230000}"/>
    <cellStyle name="Currency 16 2 2 2 3 2 6" xfId="8994" xr:uid="{00000000-0005-0000-0000-00003C230000}"/>
    <cellStyle name="Currency 16 2 2 2 3 2 7" xfId="8995" xr:uid="{00000000-0005-0000-0000-00003D230000}"/>
    <cellStyle name="Currency 16 2 2 2 3 2 8" xfId="8996" xr:uid="{00000000-0005-0000-0000-00003E230000}"/>
    <cellStyle name="Currency 16 2 2 2 3 3" xfId="8997" xr:uid="{00000000-0005-0000-0000-00003F230000}"/>
    <cellStyle name="Currency 16 2 2 2 3 3 2" xfId="8998" xr:uid="{00000000-0005-0000-0000-000040230000}"/>
    <cellStyle name="Currency 16 2 2 2 3 3 2 2" xfId="8999" xr:uid="{00000000-0005-0000-0000-000041230000}"/>
    <cellStyle name="Currency 16 2 2 2 3 3 2 2 2" xfId="9000" xr:uid="{00000000-0005-0000-0000-000042230000}"/>
    <cellStyle name="Currency 16 2 2 2 3 3 2 3" xfId="9001" xr:uid="{00000000-0005-0000-0000-000043230000}"/>
    <cellStyle name="Currency 16 2 2 2 3 3 2 4" xfId="9002" xr:uid="{00000000-0005-0000-0000-000044230000}"/>
    <cellStyle name="Currency 16 2 2 2 3 3 3" xfId="9003" xr:uid="{00000000-0005-0000-0000-000045230000}"/>
    <cellStyle name="Currency 16 2 2 2 3 3 3 2" xfId="9004" xr:uid="{00000000-0005-0000-0000-000046230000}"/>
    <cellStyle name="Currency 16 2 2 2 3 3 3 2 2" xfId="9005" xr:uid="{00000000-0005-0000-0000-000047230000}"/>
    <cellStyle name="Currency 16 2 2 2 3 3 3 3" xfId="9006" xr:uid="{00000000-0005-0000-0000-000048230000}"/>
    <cellStyle name="Currency 16 2 2 2 3 3 3 4" xfId="9007" xr:uid="{00000000-0005-0000-0000-000049230000}"/>
    <cellStyle name="Currency 16 2 2 2 3 3 4" xfId="9008" xr:uid="{00000000-0005-0000-0000-00004A230000}"/>
    <cellStyle name="Currency 16 2 2 2 3 3 4 2" xfId="9009" xr:uid="{00000000-0005-0000-0000-00004B230000}"/>
    <cellStyle name="Currency 16 2 2 2 3 3 4 3" xfId="9010" xr:uid="{00000000-0005-0000-0000-00004C230000}"/>
    <cellStyle name="Currency 16 2 2 2 3 3 5" xfId="9011" xr:uid="{00000000-0005-0000-0000-00004D230000}"/>
    <cellStyle name="Currency 16 2 2 2 3 3 6" xfId="9012" xr:uid="{00000000-0005-0000-0000-00004E230000}"/>
    <cellStyle name="Currency 16 2 2 2 3 3 7" xfId="9013" xr:uid="{00000000-0005-0000-0000-00004F230000}"/>
    <cellStyle name="Currency 16 2 2 2 3 4" xfId="9014" xr:uid="{00000000-0005-0000-0000-000050230000}"/>
    <cellStyle name="Currency 16 2 2 2 3 4 2" xfId="9015" xr:uid="{00000000-0005-0000-0000-000051230000}"/>
    <cellStyle name="Currency 16 2 2 2 3 4 2 2" xfId="9016" xr:uid="{00000000-0005-0000-0000-000052230000}"/>
    <cellStyle name="Currency 16 2 2 2 3 4 3" xfId="9017" xr:uid="{00000000-0005-0000-0000-000053230000}"/>
    <cellStyle name="Currency 16 2 2 2 3 4 4" xfId="9018" xr:uid="{00000000-0005-0000-0000-000054230000}"/>
    <cellStyle name="Currency 16 2 2 2 3 5" xfId="9019" xr:uid="{00000000-0005-0000-0000-000055230000}"/>
    <cellStyle name="Currency 16 2 2 2 3 5 2" xfId="9020" xr:uid="{00000000-0005-0000-0000-000056230000}"/>
    <cellStyle name="Currency 16 2 2 2 3 5 2 2" xfId="9021" xr:uid="{00000000-0005-0000-0000-000057230000}"/>
    <cellStyle name="Currency 16 2 2 2 3 5 3" xfId="9022" xr:uid="{00000000-0005-0000-0000-000058230000}"/>
    <cellStyle name="Currency 16 2 2 2 3 5 4" xfId="9023" xr:uid="{00000000-0005-0000-0000-000059230000}"/>
    <cellStyle name="Currency 16 2 2 2 3 6" xfId="9024" xr:uid="{00000000-0005-0000-0000-00005A230000}"/>
    <cellStyle name="Currency 16 2 2 2 3 6 2" xfId="9025" xr:uid="{00000000-0005-0000-0000-00005B230000}"/>
    <cellStyle name="Currency 16 2 2 2 3 6 3" xfId="9026" xr:uid="{00000000-0005-0000-0000-00005C230000}"/>
    <cellStyle name="Currency 16 2 2 2 3 7" xfId="9027" xr:uid="{00000000-0005-0000-0000-00005D230000}"/>
    <cellStyle name="Currency 16 2 2 2 3 8" xfId="9028" xr:uid="{00000000-0005-0000-0000-00005E230000}"/>
    <cellStyle name="Currency 16 2 2 2 3 9" xfId="9029" xr:uid="{00000000-0005-0000-0000-00005F230000}"/>
    <cellStyle name="Currency 16 2 2 2 4" xfId="9030" xr:uid="{00000000-0005-0000-0000-000060230000}"/>
    <cellStyle name="Currency 16 2 2 2 4 2" xfId="9031" xr:uid="{00000000-0005-0000-0000-000061230000}"/>
    <cellStyle name="Currency 16 2 2 2 4 2 2" xfId="9032" xr:uid="{00000000-0005-0000-0000-000062230000}"/>
    <cellStyle name="Currency 16 2 2 2 4 2 2 2" xfId="9033" xr:uid="{00000000-0005-0000-0000-000063230000}"/>
    <cellStyle name="Currency 16 2 2 2 4 2 2 2 2" xfId="9034" xr:uid="{00000000-0005-0000-0000-000064230000}"/>
    <cellStyle name="Currency 16 2 2 2 4 2 2 3" xfId="9035" xr:uid="{00000000-0005-0000-0000-000065230000}"/>
    <cellStyle name="Currency 16 2 2 2 4 2 2 4" xfId="9036" xr:uid="{00000000-0005-0000-0000-000066230000}"/>
    <cellStyle name="Currency 16 2 2 2 4 2 3" xfId="9037" xr:uid="{00000000-0005-0000-0000-000067230000}"/>
    <cellStyle name="Currency 16 2 2 2 4 2 3 2" xfId="9038" xr:uid="{00000000-0005-0000-0000-000068230000}"/>
    <cellStyle name="Currency 16 2 2 2 4 2 3 2 2" xfId="9039" xr:uid="{00000000-0005-0000-0000-000069230000}"/>
    <cellStyle name="Currency 16 2 2 2 4 2 3 3" xfId="9040" xr:uid="{00000000-0005-0000-0000-00006A230000}"/>
    <cellStyle name="Currency 16 2 2 2 4 2 3 4" xfId="9041" xr:uid="{00000000-0005-0000-0000-00006B230000}"/>
    <cellStyle name="Currency 16 2 2 2 4 2 4" xfId="9042" xr:uid="{00000000-0005-0000-0000-00006C230000}"/>
    <cellStyle name="Currency 16 2 2 2 4 2 4 2" xfId="9043" xr:uid="{00000000-0005-0000-0000-00006D230000}"/>
    <cellStyle name="Currency 16 2 2 2 4 2 4 3" xfId="9044" xr:uid="{00000000-0005-0000-0000-00006E230000}"/>
    <cellStyle name="Currency 16 2 2 2 4 2 5" xfId="9045" xr:uid="{00000000-0005-0000-0000-00006F230000}"/>
    <cellStyle name="Currency 16 2 2 2 4 2 6" xfId="9046" xr:uid="{00000000-0005-0000-0000-000070230000}"/>
    <cellStyle name="Currency 16 2 2 2 4 2 7" xfId="9047" xr:uid="{00000000-0005-0000-0000-000071230000}"/>
    <cellStyle name="Currency 16 2 2 2 4 3" xfId="9048" xr:uid="{00000000-0005-0000-0000-000072230000}"/>
    <cellStyle name="Currency 16 2 2 2 4 3 2" xfId="9049" xr:uid="{00000000-0005-0000-0000-000073230000}"/>
    <cellStyle name="Currency 16 2 2 2 4 3 2 2" xfId="9050" xr:uid="{00000000-0005-0000-0000-000074230000}"/>
    <cellStyle name="Currency 16 2 2 2 4 3 3" xfId="9051" xr:uid="{00000000-0005-0000-0000-000075230000}"/>
    <cellStyle name="Currency 16 2 2 2 4 3 4" xfId="9052" xr:uid="{00000000-0005-0000-0000-000076230000}"/>
    <cellStyle name="Currency 16 2 2 2 4 4" xfId="9053" xr:uid="{00000000-0005-0000-0000-000077230000}"/>
    <cellStyle name="Currency 16 2 2 2 4 4 2" xfId="9054" xr:uid="{00000000-0005-0000-0000-000078230000}"/>
    <cellStyle name="Currency 16 2 2 2 4 4 2 2" xfId="9055" xr:uid="{00000000-0005-0000-0000-000079230000}"/>
    <cellStyle name="Currency 16 2 2 2 4 4 3" xfId="9056" xr:uid="{00000000-0005-0000-0000-00007A230000}"/>
    <cellStyle name="Currency 16 2 2 2 4 4 4" xfId="9057" xr:uid="{00000000-0005-0000-0000-00007B230000}"/>
    <cellStyle name="Currency 16 2 2 2 4 5" xfId="9058" xr:uid="{00000000-0005-0000-0000-00007C230000}"/>
    <cellStyle name="Currency 16 2 2 2 4 5 2" xfId="9059" xr:uid="{00000000-0005-0000-0000-00007D230000}"/>
    <cellStyle name="Currency 16 2 2 2 4 5 3" xfId="9060" xr:uid="{00000000-0005-0000-0000-00007E230000}"/>
    <cellStyle name="Currency 16 2 2 2 4 6" xfId="9061" xr:uid="{00000000-0005-0000-0000-00007F230000}"/>
    <cellStyle name="Currency 16 2 2 2 4 7" xfId="9062" xr:uid="{00000000-0005-0000-0000-000080230000}"/>
    <cellStyle name="Currency 16 2 2 2 4 8" xfId="9063" xr:uid="{00000000-0005-0000-0000-000081230000}"/>
    <cellStyle name="Currency 16 2 2 2 5" xfId="9064" xr:uid="{00000000-0005-0000-0000-000082230000}"/>
    <cellStyle name="Currency 16 2 2 2 5 2" xfId="9065" xr:uid="{00000000-0005-0000-0000-000083230000}"/>
    <cellStyle name="Currency 16 2 2 2 5 2 2" xfId="9066" xr:uid="{00000000-0005-0000-0000-000084230000}"/>
    <cellStyle name="Currency 16 2 2 2 5 2 2 2" xfId="9067" xr:uid="{00000000-0005-0000-0000-000085230000}"/>
    <cellStyle name="Currency 16 2 2 2 5 2 3" xfId="9068" xr:uid="{00000000-0005-0000-0000-000086230000}"/>
    <cellStyle name="Currency 16 2 2 2 5 2 4" xfId="9069" xr:uid="{00000000-0005-0000-0000-000087230000}"/>
    <cellStyle name="Currency 16 2 2 2 5 3" xfId="9070" xr:uid="{00000000-0005-0000-0000-000088230000}"/>
    <cellStyle name="Currency 16 2 2 2 5 3 2" xfId="9071" xr:uid="{00000000-0005-0000-0000-000089230000}"/>
    <cellStyle name="Currency 16 2 2 2 5 3 2 2" xfId="9072" xr:uid="{00000000-0005-0000-0000-00008A230000}"/>
    <cellStyle name="Currency 16 2 2 2 5 3 3" xfId="9073" xr:uid="{00000000-0005-0000-0000-00008B230000}"/>
    <cellStyle name="Currency 16 2 2 2 5 3 4" xfId="9074" xr:uid="{00000000-0005-0000-0000-00008C230000}"/>
    <cellStyle name="Currency 16 2 2 2 5 4" xfId="9075" xr:uid="{00000000-0005-0000-0000-00008D230000}"/>
    <cellStyle name="Currency 16 2 2 2 5 4 2" xfId="9076" xr:uid="{00000000-0005-0000-0000-00008E230000}"/>
    <cellStyle name="Currency 16 2 2 2 5 4 3" xfId="9077" xr:uid="{00000000-0005-0000-0000-00008F230000}"/>
    <cellStyle name="Currency 16 2 2 2 5 5" xfId="9078" xr:uid="{00000000-0005-0000-0000-000090230000}"/>
    <cellStyle name="Currency 16 2 2 2 5 6" xfId="9079" xr:uid="{00000000-0005-0000-0000-000091230000}"/>
    <cellStyle name="Currency 16 2 2 2 5 7" xfId="9080" xr:uid="{00000000-0005-0000-0000-000092230000}"/>
    <cellStyle name="Currency 16 2 2 2 6" xfId="9081" xr:uid="{00000000-0005-0000-0000-000093230000}"/>
    <cellStyle name="Currency 16 2 2 2 6 2" xfId="9082" xr:uid="{00000000-0005-0000-0000-000094230000}"/>
    <cellStyle name="Currency 16 2 2 2 6 2 2" xfId="9083" xr:uid="{00000000-0005-0000-0000-000095230000}"/>
    <cellStyle name="Currency 16 2 2 2 6 3" xfId="9084" xr:uid="{00000000-0005-0000-0000-000096230000}"/>
    <cellStyle name="Currency 16 2 2 2 6 4" xfId="9085" xr:uid="{00000000-0005-0000-0000-000097230000}"/>
    <cellStyle name="Currency 16 2 2 2 7" xfId="9086" xr:uid="{00000000-0005-0000-0000-000098230000}"/>
    <cellStyle name="Currency 16 2 2 2 7 2" xfId="9087" xr:uid="{00000000-0005-0000-0000-000099230000}"/>
    <cellStyle name="Currency 16 2 2 2 7 2 2" xfId="9088" xr:uid="{00000000-0005-0000-0000-00009A230000}"/>
    <cellStyle name="Currency 16 2 2 2 7 3" xfId="9089" xr:uid="{00000000-0005-0000-0000-00009B230000}"/>
    <cellStyle name="Currency 16 2 2 2 7 4" xfId="9090" xr:uid="{00000000-0005-0000-0000-00009C230000}"/>
    <cellStyle name="Currency 16 2 2 2 8" xfId="9091" xr:uid="{00000000-0005-0000-0000-00009D230000}"/>
    <cellStyle name="Currency 16 2 2 2 8 2" xfId="9092" xr:uid="{00000000-0005-0000-0000-00009E230000}"/>
    <cellStyle name="Currency 16 2 2 2 8 3" xfId="9093" xr:uid="{00000000-0005-0000-0000-00009F230000}"/>
    <cellStyle name="Currency 16 2 2 2 9" xfId="9094" xr:uid="{00000000-0005-0000-0000-0000A0230000}"/>
    <cellStyle name="Currency 16 2 2 3" xfId="9095" xr:uid="{00000000-0005-0000-0000-0000A1230000}"/>
    <cellStyle name="Currency 16 2 2 4" xfId="9096" xr:uid="{00000000-0005-0000-0000-0000A2230000}"/>
    <cellStyle name="Currency 16 2 2 4 2" xfId="9097" xr:uid="{00000000-0005-0000-0000-0000A3230000}"/>
    <cellStyle name="Currency 16 2 2 4 3" xfId="9098" xr:uid="{00000000-0005-0000-0000-0000A4230000}"/>
    <cellStyle name="Currency 16 2 2 4 4" xfId="9099" xr:uid="{00000000-0005-0000-0000-0000A5230000}"/>
    <cellStyle name="Currency 16 2 2 4 4 2" xfId="9100" xr:uid="{00000000-0005-0000-0000-0000A6230000}"/>
    <cellStyle name="Currency 16 2 2 4 4 3" xfId="9101" xr:uid="{00000000-0005-0000-0000-0000A7230000}"/>
    <cellStyle name="Currency 16 2 2 4 5" xfId="9102" xr:uid="{00000000-0005-0000-0000-0000A8230000}"/>
    <cellStyle name="Currency 16 2 2 5" xfId="9103" xr:uid="{00000000-0005-0000-0000-0000A9230000}"/>
    <cellStyle name="Currency 16 2 2 5 2" xfId="9104" xr:uid="{00000000-0005-0000-0000-0000AA230000}"/>
    <cellStyle name="Currency 16 2 2 5 3" xfId="9105" xr:uid="{00000000-0005-0000-0000-0000AB230000}"/>
    <cellStyle name="Currency 16 2 2 6" xfId="9106" xr:uid="{00000000-0005-0000-0000-0000AC230000}"/>
    <cellStyle name="Currency 16 2 3" xfId="9107" xr:uid="{00000000-0005-0000-0000-0000AD230000}"/>
    <cellStyle name="Currency 16 2 3 10" xfId="9108" xr:uid="{00000000-0005-0000-0000-0000AE230000}"/>
    <cellStyle name="Currency 16 2 3 11" xfId="9109" xr:uid="{00000000-0005-0000-0000-0000AF230000}"/>
    <cellStyle name="Currency 16 2 3 2" xfId="9110" xr:uid="{00000000-0005-0000-0000-0000B0230000}"/>
    <cellStyle name="Currency 16 2 3 3" xfId="9111" xr:uid="{00000000-0005-0000-0000-0000B1230000}"/>
    <cellStyle name="Currency 16 2 3 3 2" xfId="9112" xr:uid="{00000000-0005-0000-0000-0000B2230000}"/>
    <cellStyle name="Currency 16 2 3 3 2 2" xfId="9113" xr:uid="{00000000-0005-0000-0000-0000B3230000}"/>
    <cellStyle name="Currency 16 2 3 3 2 2 2" xfId="9114" xr:uid="{00000000-0005-0000-0000-0000B4230000}"/>
    <cellStyle name="Currency 16 2 3 3 2 2 2 2" xfId="9115" xr:uid="{00000000-0005-0000-0000-0000B5230000}"/>
    <cellStyle name="Currency 16 2 3 3 2 2 2 2 2" xfId="9116" xr:uid="{00000000-0005-0000-0000-0000B6230000}"/>
    <cellStyle name="Currency 16 2 3 3 2 2 2 3" xfId="9117" xr:uid="{00000000-0005-0000-0000-0000B7230000}"/>
    <cellStyle name="Currency 16 2 3 3 2 2 2 4" xfId="9118" xr:uid="{00000000-0005-0000-0000-0000B8230000}"/>
    <cellStyle name="Currency 16 2 3 3 2 2 3" xfId="9119" xr:uid="{00000000-0005-0000-0000-0000B9230000}"/>
    <cellStyle name="Currency 16 2 3 3 2 2 3 2" xfId="9120" xr:uid="{00000000-0005-0000-0000-0000BA230000}"/>
    <cellStyle name="Currency 16 2 3 3 2 2 3 2 2" xfId="9121" xr:uid="{00000000-0005-0000-0000-0000BB230000}"/>
    <cellStyle name="Currency 16 2 3 3 2 2 3 3" xfId="9122" xr:uid="{00000000-0005-0000-0000-0000BC230000}"/>
    <cellStyle name="Currency 16 2 3 3 2 2 3 4" xfId="9123" xr:uid="{00000000-0005-0000-0000-0000BD230000}"/>
    <cellStyle name="Currency 16 2 3 3 2 2 4" xfId="9124" xr:uid="{00000000-0005-0000-0000-0000BE230000}"/>
    <cellStyle name="Currency 16 2 3 3 2 2 4 2" xfId="9125" xr:uid="{00000000-0005-0000-0000-0000BF230000}"/>
    <cellStyle name="Currency 16 2 3 3 2 2 4 3" xfId="9126" xr:uid="{00000000-0005-0000-0000-0000C0230000}"/>
    <cellStyle name="Currency 16 2 3 3 2 2 5" xfId="9127" xr:uid="{00000000-0005-0000-0000-0000C1230000}"/>
    <cellStyle name="Currency 16 2 3 3 2 2 6" xfId="9128" xr:uid="{00000000-0005-0000-0000-0000C2230000}"/>
    <cellStyle name="Currency 16 2 3 3 2 2 7" xfId="9129" xr:uid="{00000000-0005-0000-0000-0000C3230000}"/>
    <cellStyle name="Currency 16 2 3 3 2 3" xfId="9130" xr:uid="{00000000-0005-0000-0000-0000C4230000}"/>
    <cellStyle name="Currency 16 2 3 3 2 3 2" xfId="9131" xr:uid="{00000000-0005-0000-0000-0000C5230000}"/>
    <cellStyle name="Currency 16 2 3 3 2 3 2 2" xfId="9132" xr:uid="{00000000-0005-0000-0000-0000C6230000}"/>
    <cellStyle name="Currency 16 2 3 3 2 3 3" xfId="9133" xr:uid="{00000000-0005-0000-0000-0000C7230000}"/>
    <cellStyle name="Currency 16 2 3 3 2 3 4" xfId="9134" xr:uid="{00000000-0005-0000-0000-0000C8230000}"/>
    <cellStyle name="Currency 16 2 3 3 2 4" xfId="9135" xr:uid="{00000000-0005-0000-0000-0000C9230000}"/>
    <cellStyle name="Currency 16 2 3 3 2 4 2" xfId="9136" xr:uid="{00000000-0005-0000-0000-0000CA230000}"/>
    <cellStyle name="Currency 16 2 3 3 2 4 2 2" xfId="9137" xr:uid="{00000000-0005-0000-0000-0000CB230000}"/>
    <cellStyle name="Currency 16 2 3 3 2 4 3" xfId="9138" xr:uid="{00000000-0005-0000-0000-0000CC230000}"/>
    <cellStyle name="Currency 16 2 3 3 2 4 4" xfId="9139" xr:uid="{00000000-0005-0000-0000-0000CD230000}"/>
    <cellStyle name="Currency 16 2 3 3 2 5" xfId="9140" xr:uid="{00000000-0005-0000-0000-0000CE230000}"/>
    <cellStyle name="Currency 16 2 3 3 2 5 2" xfId="9141" xr:uid="{00000000-0005-0000-0000-0000CF230000}"/>
    <cellStyle name="Currency 16 2 3 3 2 5 3" xfId="9142" xr:uid="{00000000-0005-0000-0000-0000D0230000}"/>
    <cellStyle name="Currency 16 2 3 3 2 6" xfId="9143" xr:uid="{00000000-0005-0000-0000-0000D1230000}"/>
    <cellStyle name="Currency 16 2 3 3 2 7" xfId="9144" xr:uid="{00000000-0005-0000-0000-0000D2230000}"/>
    <cellStyle name="Currency 16 2 3 3 2 8" xfId="9145" xr:uid="{00000000-0005-0000-0000-0000D3230000}"/>
    <cellStyle name="Currency 16 2 3 3 3" xfId="9146" xr:uid="{00000000-0005-0000-0000-0000D4230000}"/>
    <cellStyle name="Currency 16 2 3 3 3 2" xfId="9147" xr:uid="{00000000-0005-0000-0000-0000D5230000}"/>
    <cellStyle name="Currency 16 2 3 3 3 2 2" xfId="9148" xr:uid="{00000000-0005-0000-0000-0000D6230000}"/>
    <cellStyle name="Currency 16 2 3 3 3 2 2 2" xfId="9149" xr:uid="{00000000-0005-0000-0000-0000D7230000}"/>
    <cellStyle name="Currency 16 2 3 3 3 2 3" xfId="9150" xr:uid="{00000000-0005-0000-0000-0000D8230000}"/>
    <cellStyle name="Currency 16 2 3 3 3 2 4" xfId="9151" xr:uid="{00000000-0005-0000-0000-0000D9230000}"/>
    <cellStyle name="Currency 16 2 3 3 3 3" xfId="9152" xr:uid="{00000000-0005-0000-0000-0000DA230000}"/>
    <cellStyle name="Currency 16 2 3 3 3 3 2" xfId="9153" xr:uid="{00000000-0005-0000-0000-0000DB230000}"/>
    <cellStyle name="Currency 16 2 3 3 3 3 2 2" xfId="9154" xr:uid="{00000000-0005-0000-0000-0000DC230000}"/>
    <cellStyle name="Currency 16 2 3 3 3 3 3" xfId="9155" xr:uid="{00000000-0005-0000-0000-0000DD230000}"/>
    <cellStyle name="Currency 16 2 3 3 3 3 4" xfId="9156" xr:uid="{00000000-0005-0000-0000-0000DE230000}"/>
    <cellStyle name="Currency 16 2 3 3 3 4" xfId="9157" xr:uid="{00000000-0005-0000-0000-0000DF230000}"/>
    <cellStyle name="Currency 16 2 3 3 3 4 2" xfId="9158" xr:uid="{00000000-0005-0000-0000-0000E0230000}"/>
    <cellStyle name="Currency 16 2 3 3 3 4 3" xfId="9159" xr:uid="{00000000-0005-0000-0000-0000E1230000}"/>
    <cellStyle name="Currency 16 2 3 3 3 5" xfId="9160" xr:uid="{00000000-0005-0000-0000-0000E2230000}"/>
    <cellStyle name="Currency 16 2 3 3 3 6" xfId="9161" xr:uid="{00000000-0005-0000-0000-0000E3230000}"/>
    <cellStyle name="Currency 16 2 3 3 3 7" xfId="9162" xr:uid="{00000000-0005-0000-0000-0000E4230000}"/>
    <cellStyle name="Currency 16 2 3 3 4" xfId="9163" xr:uid="{00000000-0005-0000-0000-0000E5230000}"/>
    <cellStyle name="Currency 16 2 3 3 4 2" xfId="9164" xr:uid="{00000000-0005-0000-0000-0000E6230000}"/>
    <cellStyle name="Currency 16 2 3 3 4 2 2" xfId="9165" xr:uid="{00000000-0005-0000-0000-0000E7230000}"/>
    <cellStyle name="Currency 16 2 3 3 4 3" xfId="9166" xr:uid="{00000000-0005-0000-0000-0000E8230000}"/>
    <cellStyle name="Currency 16 2 3 3 4 4" xfId="9167" xr:uid="{00000000-0005-0000-0000-0000E9230000}"/>
    <cellStyle name="Currency 16 2 3 3 5" xfId="9168" xr:uid="{00000000-0005-0000-0000-0000EA230000}"/>
    <cellStyle name="Currency 16 2 3 3 5 2" xfId="9169" xr:uid="{00000000-0005-0000-0000-0000EB230000}"/>
    <cellStyle name="Currency 16 2 3 3 5 2 2" xfId="9170" xr:uid="{00000000-0005-0000-0000-0000EC230000}"/>
    <cellStyle name="Currency 16 2 3 3 5 3" xfId="9171" xr:uid="{00000000-0005-0000-0000-0000ED230000}"/>
    <cellStyle name="Currency 16 2 3 3 5 4" xfId="9172" xr:uid="{00000000-0005-0000-0000-0000EE230000}"/>
    <cellStyle name="Currency 16 2 3 3 6" xfId="9173" xr:uid="{00000000-0005-0000-0000-0000EF230000}"/>
    <cellStyle name="Currency 16 2 3 3 6 2" xfId="9174" xr:uid="{00000000-0005-0000-0000-0000F0230000}"/>
    <cellStyle name="Currency 16 2 3 3 6 3" xfId="9175" xr:uid="{00000000-0005-0000-0000-0000F1230000}"/>
    <cellStyle name="Currency 16 2 3 3 7" xfId="9176" xr:uid="{00000000-0005-0000-0000-0000F2230000}"/>
    <cellStyle name="Currency 16 2 3 3 8" xfId="9177" xr:uid="{00000000-0005-0000-0000-0000F3230000}"/>
    <cellStyle name="Currency 16 2 3 3 9" xfId="9178" xr:uid="{00000000-0005-0000-0000-0000F4230000}"/>
    <cellStyle name="Currency 16 2 3 4" xfId="9179" xr:uid="{00000000-0005-0000-0000-0000F5230000}"/>
    <cellStyle name="Currency 16 2 3 4 2" xfId="9180" xr:uid="{00000000-0005-0000-0000-0000F6230000}"/>
    <cellStyle name="Currency 16 2 3 4 2 2" xfId="9181" xr:uid="{00000000-0005-0000-0000-0000F7230000}"/>
    <cellStyle name="Currency 16 2 3 4 2 2 2" xfId="9182" xr:uid="{00000000-0005-0000-0000-0000F8230000}"/>
    <cellStyle name="Currency 16 2 3 4 2 2 2 2" xfId="9183" xr:uid="{00000000-0005-0000-0000-0000F9230000}"/>
    <cellStyle name="Currency 16 2 3 4 2 2 3" xfId="9184" xr:uid="{00000000-0005-0000-0000-0000FA230000}"/>
    <cellStyle name="Currency 16 2 3 4 2 2 4" xfId="9185" xr:uid="{00000000-0005-0000-0000-0000FB230000}"/>
    <cellStyle name="Currency 16 2 3 4 2 3" xfId="9186" xr:uid="{00000000-0005-0000-0000-0000FC230000}"/>
    <cellStyle name="Currency 16 2 3 4 2 3 2" xfId="9187" xr:uid="{00000000-0005-0000-0000-0000FD230000}"/>
    <cellStyle name="Currency 16 2 3 4 2 3 2 2" xfId="9188" xr:uid="{00000000-0005-0000-0000-0000FE230000}"/>
    <cellStyle name="Currency 16 2 3 4 2 3 3" xfId="9189" xr:uid="{00000000-0005-0000-0000-0000FF230000}"/>
    <cellStyle name="Currency 16 2 3 4 2 3 4" xfId="9190" xr:uid="{00000000-0005-0000-0000-000000240000}"/>
    <cellStyle name="Currency 16 2 3 4 2 4" xfId="9191" xr:uid="{00000000-0005-0000-0000-000001240000}"/>
    <cellStyle name="Currency 16 2 3 4 2 4 2" xfId="9192" xr:uid="{00000000-0005-0000-0000-000002240000}"/>
    <cellStyle name="Currency 16 2 3 4 2 4 3" xfId="9193" xr:uid="{00000000-0005-0000-0000-000003240000}"/>
    <cellStyle name="Currency 16 2 3 4 2 5" xfId="9194" xr:uid="{00000000-0005-0000-0000-000004240000}"/>
    <cellStyle name="Currency 16 2 3 4 2 6" xfId="9195" xr:uid="{00000000-0005-0000-0000-000005240000}"/>
    <cellStyle name="Currency 16 2 3 4 2 7" xfId="9196" xr:uid="{00000000-0005-0000-0000-000006240000}"/>
    <cellStyle name="Currency 16 2 3 4 3" xfId="9197" xr:uid="{00000000-0005-0000-0000-000007240000}"/>
    <cellStyle name="Currency 16 2 3 4 3 2" xfId="9198" xr:uid="{00000000-0005-0000-0000-000008240000}"/>
    <cellStyle name="Currency 16 2 3 4 3 2 2" xfId="9199" xr:uid="{00000000-0005-0000-0000-000009240000}"/>
    <cellStyle name="Currency 16 2 3 4 3 3" xfId="9200" xr:uid="{00000000-0005-0000-0000-00000A240000}"/>
    <cellStyle name="Currency 16 2 3 4 3 4" xfId="9201" xr:uid="{00000000-0005-0000-0000-00000B240000}"/>
    <cellStyle name="Currency 16 2 3 4 4" xfId="9202" xr:uid="{00000000-0005-0000-0000-00000C240000}"/>
    <cellStyle name="Currency 16 2 3 4 4 2" xfId="9203" xr:uid="{00000000-0005-0000-0000-00000D240000}"/>
    <cellStyle name="Currency 16 2 3 4 4 2 2" xfId="9204" xr:uid="{00000000-0005-0000-0000-00000E240000}"/>
    <cellStyle name="Currency 16 2 3 4 4 3" xfId="9205" xr:uid="{00000000-0005-0000-0000-00000F240000}"/>
    <cellStyle name="Currency 16 2 3 4 4 4" xfId="9206" xr:uid="{00000000-0005-0000-0000-000010240000}"/>
    <cellStyle name="Currency 16 2 3 4 5" xfId="9207" xr:uid="{00000000-0005-0000-0000-000011240000}"/>
    <cellStyle name="Currency 16 2 3 4 5 2" xfId="9208" xr:uid="{00000000-0005-0000-0000-000012240000}"/>
    <cellStyle name="Currency 16 2 3 4 5 3" xfId="9209" xr:uid="{00000000-0005-0000-0000-000013240000}"/>
    <cellStyle name="Currency 16 2 3 4 6" xfId="9210" xr:uid="{00000000-0005-0000-0000-000014240000}"/>
    <cellStyle name="Currency 16 2 3 4 7" xfId="9211" xr:uid="{00000000-0005-0000-0000-000015240000}"/>
    <cellStyle name="Currency 16 2 3 4 8" xfId="9212" xr:uid="{00000000-0005-0000-0000-000016240000}"/>
    <cellStyle name="Currency 16 2 3 5" xfId="9213" xr:uid="{00000000-0005-0000-0000-000017240000}"/>
    <cellStyle name="Currency 16 2 3 5 2" xfId="9214" xr:uid="{00000000-0005-0000-0000-000018240000}"/>
    <cellStyle name="Currency 16 2 3 5 2 2" xfId="9215" xr:uid="{00000000-0005-0000-0000-000019240000}"/>
    <cellStyle name="Currency 16 2 3 5 2 2 2" xfId="9216" xr:uid="{00000000-0005-0000-0000-00001A240000}"/>
    <cellStyle name="Currency 16 2 3 5 2 3" xfId="9217" xr:uid="{00000000-0005-0000-0000-00001B240000}"/>
    <cellStyle name="Currency 16 2 3 5 2 4" xfId="9218" xr:uid="{00000000-0005-0000-0000-00001C240000}"/>
    <cellStyle name="Currency 16 2 3 5 3" xfId="9219" xr:uid="{00000000-0005-0000-0000-00001D240000}"/>
    <cellStyle name="Currency 16 2 3 5 3 2" xfId="9220" xr:uid="{00000000-0005-0000-0000-00001E240000}"/>
    <cellStyle name="Currency 16 2 3 5 3 2 2" xfId="9221" xr:uid="{00000000-0005-0000-0000-00001F240000}"/>
    <cellStyle name="Currency 16 2 3 5 3 3" xfId="9222" xr:uid="{00000000-0005-0000-0000-000020240000}"/>
    <cellStyle name="Currency 16 2 3 5 3 4" xfId="9223" xr:uid="{00000000-0005-0000-0000-000021240000}"/>
    <cellStyle name="Currency 16 2 3 5 4" xfId="9224" xr:uid="{00000000-0005-0000-0000-000022240000}"/>
    <cellStyle name="Currency 16 2 3 5 4 2" xfId="9225" xr:uid="{00000000-0005-0000-0000-000023240000}"/>
    <cellStyle name="Currency 16 2 3 5 4 3" xfId="9226" xr:uid="{00000000-0005-0000-0000-000024240000}"/>
    <cellStyle name="Currency 16 2 3 5 5" xfId="9227" xr:uid="{00000000-0005-0000-0000-000025240000}"/>
    <cellStyle name="Currency 16 2 3 5 6" xfId="9228" xr:uid="{00000000-0005-0000-0000-000026240000}"/>
    <cellStyle name="Currency 16 2 3 5 7" xfId="9229" xr:uid="{00000000-0005-0000-0000-000027240000}"/>
    <cellStyle name="Currency 16 2 3 6" xfId="9230" xr:uid="{00000000-0005-0000-0000-000028240000}"/>
    <cellStyle name="Currency 16 2 3 6 2" xfId="9231" xr:uid="{00000000-0005-0000-0000-000029240000}"/>
    <cellStyle name="Currency 16 2 3 6 2 2" xfId="9232" xr:uid="{00000000-0005-0000-0000-00002A240000}"/>
    <cellStyle name="Currency 16 2 3 6 3" xfId="9233" xr:uid="{00000000-0005-0000-0000-00002B240000}"/>
    <cellStyle name="Currency 16 2 3 6 4" xfId="9234" xr:uid="{00000000-0005-0000-0000-00002C240000}"/>
    <cellStyle name="Currency 16 2 3 7" xfId="9235" xr:uid="{00000000-0005-0000-0000-00002D240000}"/>
    <cellStyle name="Currency 16 2 3 7 2" xfId="9236" xr:uid="{00000000-0005-0000-0000-00002E240000}"/>
    <cellStyle name="Currency 16 2 3 7 2 2" xfId="9237" xr:uid="{00000000-0005-0000-0000-00002F240000}"/>
    <cellStyle name="Currency 16 2 3 7 3" xfId="9238" xr:uid="{00000000-0005-0000-0000-000030240000}"/>
    <cellStyle name="Currency 16 2 3 7 4" xfId="9239" xr:uid="{00000000-0005-0000-0000-000031240000}"/>
    <cellStyle name="Currency 16 2 3 8" xfId="9240" xr:uid="{00000000-0005-0000-0000-000032240000}"/>
    <cellStyle name="Currency 16 2 3 8 2" xfId="9241" xr:uid="{00000000-0005-0000-0000-000033240000}"/>
    <cellStyle name="Currency 16 2 3 8 3" xfId="9242" xr:uid="{00000000-0005-0000-0000-000034240000}"/>
    <cellStyle name="Currency 16 2 3 9" xfId="9243" xr:uid="{00000000-0005-0000-0000-000035240000}"/>
    <cellStyle name="Currency 16 2 4" xfId="9244" xr:uid="{00000000-0005-0000-0000-000036240000}"/>
    <cellStyle name="Currency 16 2 5" xfId="9245" xr:uid="{00000000-0005-0000-0000-000037240000}"/>
    <cellStyle name="Currency 16 2 5 2" xfId="9246" xr:uid="{00000000-0005-0000-0000-000038240000}"/>
    <cellStyle name="Currency 16 2 5 3" xfId="9247" xr:uid="{00000000-0005-0000-0000-000039240000}"/>
    <cellStyle name="Currency 16 2 5 4" xfId="9248" xr:uid="{00000000-0005-0000-0000-00003A240000}"/>
    <cellStyle name="Currency 16 2 5 4 2" xfId="9249" xr:uid="{00000000-0005-0000-0000-00003B240000}"/>
    <cellStyle name="Currency 16 2 5 4 3" xfId="9250" xr:uid="{00000000-0005-0000-0000-00003C240000}"/>
    <cellStyle name="Currency 16 2 5 5" xfId="9251" xr:uid="{00000000-0005-0000-0000-00003D240000}"/>
    <cellStyle name="Currency 16 2 6" xfId="9252" xr:uid="{00000000-0005-0000-0000-00003E240000}"/>
    <cellStyle name="Currency 16 2 6 2" xfId="9253" xr:uid="{00000000-0005-0000-0000-00003F240000}"/>
    <cellStyle name="Currency 16 2 6 3" xfId="9254" xr:uid="{00000000-0005-0000-0000-000040240000}"/>
    <cellStyle name="Currency 16 2 7" xfId="9255" xr:uid="{00000000-0005-0000-0000-000041240000}"/>
    <cellStyle name="Currency 16 3" xfId="9256" xr:uid="{00000000-0005-0000-0000-000042240000}"/>
    <cellStyle name="Currency 16 4" xfId="9257" xr:uid="{00000000-0005-0000-0000-000043240000}"/>
    <cellStyle name="Currency 16 4 2" xfId="9258" xr:uid="{00000000-0005-0000-0000-000044240000}"/>
    <cellStyle name="Currency 16 4 2 10" xfId="9259" xr:uid="{00000000-0005-0000-0000-000045240000}"/>
    <cellStyle name="Currency 16 4 2 11" xfId="9260" xr:uid="{00000000-0005-0000-0000-000046240000}"/>
    <cellStyle name="Currency 16 4 2 2" xfId="9261" xr:uid="{00000000-0005-0000-0000-000047240000}"/>
    <cellStyle name="Currency 16 4 2 3" xfId="9262" xr:uid="{00000000-0005-0000-0000-000048240000}"/>
    <cellStyle name="Currency 16 4 2 3 2" xfId="9263" xr:uid="{00000000-0005-0000-0000-000049240000}"/>
    <cellStyle name="Currency 16 4 2 3 2 2" xfId="9264" xr:uid="{00000000-0005-0000-0000-00004A240000}"/>
    <cellStyle name="Currency 16 4 2 3 2 2 2" xfId="9265" xr:uid="{00000000-0005-0000-0000-00004B240000}"/>
    <cellStyle name="Currency 16 4 2 3 2 2 2 2" xfId="9266" xr:uid="{00000000-0005-0000-0000-00004C240000}"/>
    <cellStyle name="Currency 16 4 2 3 2 2 2 2 2" xfId="9267" xr:uid="{00000000-0005-0000-0000-00004D240000}"/>
    <cellStyle name="Currency 16 4 2 3 2 2 2 3" xfId="9268" xr:uid="{00000000-0005-0000-0000-00004E240000}"/>
    <cellStyle name="Currency 16 4 2 3 2 2 2 4" xfId="9269" xr:uid="{00000000-0005-0000-0000-00004F240000}"/>
    <cellStyle name="Currency 16 4 2 3 2 2 3" xfId="9270" xr:uid="{00000000-0005-0000-0000-000050240000}"/>
    <cellStyle name="Currency 16 4 2 3 2 2 3 2" xfId="9271" xr:uid="{00000000-0005-0000-0000-000051240000}"/>
    <cellStyle name="Currency 16 4 2 3 2 2 3 2 2" xfId="9272" xr:uid="{00000000-0005-0000-0000-000052240000}"/>
    <cellStyle name="Currency 16 4 2 3 2 2 3 3" xfId="9273" xr:uid="{00000000-0005-0000-0000-000053240000}"/>
    <cellStyle name="Currency 16 4 2 3 2 2 3 4" xfId="9274" xr:uid="{00000000-0005-0000-0000-000054240000}"/>
    <cellStyle name="Currency 16 4 2 3 2 2 4" xfId="9275" xr:uid="{00000000-0005-0000-0000-000055240000}"/>
    <cellStyle name="Currency 16 4 2 3 2 2 4 2" xfId="9276" xr:uid="{00000000-0005-0000-0000-000056240000}"/>
    <cellStyle name="Currency 16 4 2 3 2 2 4 3" xfId="9277" xr:uid="{00000000-0005-0000-0000-000057240000}"/>
    <cellStyle name="Currency 16 4 2 3 2 2 5" xfId="9278" xr:uid="{00000000-0005-0000-0000-000058240000}"/>
    <cellStyle name="Currency 16 4 2 3 2 2 6" xfId="9279" xr:uid="{00000000-0005-0000-0000-000059240000}"/>
    <cellStyle name="Currency 16 4 2 3 2 2 7" xfId="9280" xr:uid="{00000000-0005-0000-0000-00005A240000}"/>
    <cellStyle name="Currency 16 4 2 3 2 3" xfId="9281" xr:uid="{00000000-0005-0000-0000-00005B240000}"/>
    <cellStyle name="Currency 16 4 2 3 2 3 2" xfId="9282" xr:uid="{00000000-0005-0000-0000-00005C240000}"/>
    <cellStyle name="Currency 16 4 2 3 2 3 2 2" xfId="9283" xr:uid="{00000000-0005-0000-0000-00005D240000}"/>
    <cellStyle name="Currency 16 4 2 3 2 3 3" xfId="9284" xr:uid="{00000000-0005-0000-0000-00005E240000}"/>
    <cellStyle name="Currency 16 4 2 3 2 3 4" xfId="9285" xr:uid="{00000000-0005-0000-0000-00005F240000}"/>
    <cellStyle name="Currency 16 4 2 3 2 4" xfId="9286" xr:uid="{00000000-0005-0000-0000-000060240000}"/>
    <cellStyle name="Currency 16 4 2 3 2 4 2" xfId="9287" xr:uid="{00000000-0005-0000-0000-000061240000}"/>
    <cellStyle name="Currency 16 4 2 3 2 4 2 2" xfId="9288" xr:uid="{00000000-0005-0000-0000-000062240000}"/>
    <cellStyle name="Currency 16 4 2 3 2 4 3" xfId="9289" xr:uid="{00000000-0005-0000-0000-000063240000}"/>
    <cellStyle name="Currency 16 4 2 3 2 4 4" xfId="9290" xr:uid="{00000000-0005-0000-0000-000064240000}"/>
    <cellStyle name="Currency 16 4 2 3 2 5" xfId="9291" xr:uid="{00000000-0005-0000-0000-000065240000}"/>
    <cellStyle name="Currency 16 4 2 3 2 5 2" xfId="9292" xr:uid="{00000000-0005-0000-0000-000066240000}"/>
    <cellStyle name="Currency 16 4 2 3 2 5 3" xfId="9293" xr:uid="{00000000-0005-0000-0000-000067240000}"/>
    <cellStyle name="Currency 16 4 2 3 2 6" xfId="9294" xr:uid="{00000000-0005-0000-0000-000068240000}"/>
    <cellStyle name="Currency 16 4 2 3 2 7" xfId="9295" xr:uid="{00000000-0005-0000-0000-000069240000}"/>
    <cellStyle name="Currency 16 4 2 3 2 8" xfId="9296" xr:uid="{00000000-0005-0000-0000-00006A240000}"/>
    <cellStyle name="Currency 16 4 2 3 3" xfId="9297" xr:uid="{00000000-0005-0000-0000-00006B240000}"/>
    <cellStyle name="Currency 16 4 2 3 3 2" xfId="9298" xr:uid="{00000000-0005-0000-0000-00006C240000}"/>
    <cellStyle name="Currency 16 4 2 3 3 2 2" xfId="9299" xr:uid="{00000000-0005-0000-0000-00006D240000}"/>
    <cellStyle name="Currency 16 4 2 3 3 2 2 2" xfId="9300" xr:uid="{00000000-0005-0000-0000-00006E240000}"/>
    <cellStyle name="Currency 16 4 2 3 3 2 3" xfId="9301" xr:uid="{00000000-0005-0000-0000-00006F240000}"/>
    <cellStyle name="Currency 16 4 2 3 3 2 4" xfId="9302" xr:uid="{00000000-0005-0000-0000-000070240000}"/>
    <cellStyle name="Currency 16 4 2 3 3 3" xfId="9303" xr:uid="{00000000-0005-0000-0000-000071240000}"/>
    <cellStyle name="Currency 16 4 2 3 3 3 2" xfId="9304" xr:uid="{00000000-0005-0000-0000-000072240000}"/>
    <cellStyle name="Currency 16 4 2 3 3 3 2 2" xfId="9305" xr:uid="{00000000-0005-0000-0000-000073240000}"/>
    <cellStyle name="Currency 16 4 2 3 3 3 3" xfId="9306" xr:uid="{00000000-0005-0000-0000-000074240000}"/>
    <cellStyle name="Currency 16 4 2 3 3 3 4" xfId="9307" xr:uid="{00000000-0005-0000-0000-000075240000}"/>
    <cellStyle name="Currency 16 4 2 3 3 4" xfId="9308" xr:uid="{00000000-0005-0000-0000-000076240000}"/>
    <cellStyle name="Currency 16 4 2 3 3 4 2" xfId="9309" xr:uid="{00000000-0005-0000-0000-000077240000}"/>
    <cellStyle name="Currency 16 4 2 3 3 4 3" xfId="9310" xr:uid="{00000000-0005-0000-0000-000078240000}"/>
    <cellStyle name="Currency 16 4 2 3 3 5" xfId="9311" xr:uid="{00000000-0005-0000-0000-000079240000}"/>
    <cellStyle name="Currency 16 4 2 3 3 6" xfId="9312" xr:uid="{00000000-0005-0000-0000-00007A240000}"/>
    <cellStyle name="Currency 16 4 2 3 3 7" xfId="9313" xr:uid="{00000000-0005-0000-0000-00007B240000}"/>
    <cellStyle name="Currency 16 4 2 3 4" xfId="9314" xr:uid="{00000000-0005-0000-0000-00007C240000}"/>
    <cellStyle name="Currency 16 4 2 3 4 2" xfId="9315" xr:uid="{00000000-0005-0000-0000-00007D240000}"/>
    <cellStyle name="Currency 16 4 2 3 4 2 2" xfId="9316" xr:uid="{00000000-0005-0000-0000-00007E240000}"/>
    <cellStyle name="Currency 16 4 2 3 4 3" xfId="9317" xr:uid="{00000000-0005-0000-0000-00007F240000}"/>
    <cellStyle name="Currency 16 4 2 3 4 4" xfId="9318" xr:uid="{00000000-0005-0000-0000-000080240000}"/>
    <cellStyle name="Currency 16 4 2 3 5" xfId="9319" xr:uid="{00000000-0005-0000-0000-000081240000}"/>
    <cellStyle name="Currency 16 4 2 3 5 2" xfId="9320" xr:uid="{00000000-0005-0000-0000-000082240000}"/>
    <cellStyle name="Currency 16 4 2 3 5 2 2" xfId="9321" xr:uid="{00000000-0005-0000-0000-000083240000}"/>
    <cellStyle name="Currency 16 4 2 3 5 3" xfId="9322" xr:uid="{00000000-0005-0000-0000-000084240000}"/>
    <cellStyle name="Currency 16 4 2 3 5 4" xfId="9323" xr:uid="{00000000-0005-0000-0000-000085240000}"/>
    <cellStyle name="Currency 16 4 2 3 6" xfId="9324" xr:uid="{00000000-0005-0000-0000-000086240000}"/>
    <cellStyle name="Currency 16 4 2 3 6 2" xfId="9325" xr:uid="{00000000-0005-0000-0000-000087240000}"/>
    <cellStyle name="Currency 16 4 2 3 6 3" xfId="9326" xr:uid="{00000000-0005-0000-0000-000088240000}"/>
    <cellStyle name="Currency 16 4 2 3 7" xfId="9327" xr:uid="{00000000-0005-0000-0000-000089240000}"/>
    <cellStyle name="Currency 16 4 2 3 8" xfId="9328" xr:uid="{00000000-0005-0000-0000-00008A240000}"/>
    <cellStyle name="Currency 16 4 2 3 9" xfId="9329" xr:uid="{00000000-0005-0000-0000-00008B240000}"/>
    <cellStyle name="Currency 16 4 2 4" xfId="9330" xr:uid="{00000000-0005-0000-0000-00008C240000}"/>
    <cellStyle name="Currency 16 4 2 4 2" xfId="9331" xr:uid="{00000000-0005-0000-0000-00008D240000}"/>
    <cellStyle name="Currency 16 4 2 4 2 2" xfId="9332" xr:uid="{00000000-0005-0000-0000-00008E240000}"/>
    <cellStyle name="Currency 16 4 2 4 2 2 2" xfId="9333" xr:uid="{00000000-0005-0000-0000-00008F240000}"/>
    <cellStyle name="Currency 16 4 2 4 2 2 2 2" xfId="9334" xr:uid="{00000000-0005-0000-0000-000090240000}"/>
    <cellStyle name="Currency 16 4 2 4 2 2 3" xfId="9335" xr:uid="{00000000-0005-0000-0000-000091240000}"/>
    <cellStyle name="Currency 16 4 2 4 2 2 4" xfId="9336" xr:uid="{00000000-0005-0000-0000-000092240000}"/>
    <cellStyle name="Currency 16 4 2 4 2 3" xfId="9337" xr:uid="{00000000-0005-0000-0000-000093240000}"/>
    <cellStyle name="Currency 16 4 2 4 2 3 2" xfId="9338" xr:uid="{00000000-0005-0000-0000-000094240000}"/>
    <cellStyle name="Currency 16 4 2 4 2 3 2 2" xfId="9339" xr:uid="{00000000-0005-0000-0000-000095240000}"/>
    <cellStyle name="Currency 16 4 2 4 2 3 3" xfId="9340" xr:uid="{00000000-0005-0000-0000-000096240000}"/>
    <cellStyle name="Currency 16 4 2 4 2 3 4" xfId="9341" xr:uid="{00000000-0005-0000-0000-000097240000}"/>
    <cellStyle name="Currency 16 4 2 4 2 4" xfId="9342" xr:uid="{00000000-0005-0000-0000-000098240000}"/>
    <cellStyle name="Currency 16 4 2 4 2 4 2" xfId="9343" xr:uid="{00000000-0005-0000-0000-000099240000}"/>
    <cellStyle name="Currency 16 4 2 4 2 4 3" xfId="9344" xr:uid="{00000000-0005-0000-0000-00009A240000}"/>
    <cellStyle name="Currency 16 4 2 4 2 5" xfId="9345" xr:uid="{00000000-0005-0000-0000-00009B240000}"/>
    <cellStyle name="Currency 16 4 2 4 2 6" xfId="9346" xr:uid="{00000000-0005-0000-0000-00009C240000}"/>
    <cellStyle name="Currency 16 4 2 4 2 7" xfId="9347" xr:uid="{00000000-0005-0000-0000-00009D240000}"/>
    <cellStyle name="Currency 16 4 2 4 3" xfId="9348" xr:uid="{00000000-0005-0000-0000-00009E240000}"/>
    <cellStyle name="Currency 16 4 2 4 3 2" xfId="9349" xr:uid="{00000000-0005-0000-0000-00009F240000}"/>
    <cellStyle name="Currency 16 4 2 4 3 2 2" xfId="9350" xr:uid="{00000000-0005-0000-0000-0000A0240000}"/>
    <cellStyle name="Currency 16 4 2 4 3 3" xfId="9351" xr:uid="{00000000-0005-0000-0000-0000A1240000}"/>
    <cellStyle name="Currency 16 4 2 4 3 4" xfId="9352" xr:uid="{00000000-0005-0000-0000-0000A2240000}"/>
    <cellStyle name="Currency 16 4 2 4 4" xfId="9353" xr:uid="{00000000-0005-0000-0000-0000A3240000}"/>
    <cellStyle name="Currency 16 4 2 4 4 2" xfId="9354" xr:uid="{00000000-0005-0000-0000-0000A4240000}"/>
    <cellStyle name="Currency 16 4 2 4 4 2 2" xfId="9355" xr:uid="{00000000-0005-0000-0000-0000A5240000}"/>
    <cellStyle name="Currency 16 4 2 4 4 3" xfId="9356" xr:uid="{00000000-0005-0000-0000-0000A6240000}"/>
    <cellStyle name="Currency 16 4 2 4 4 4" xfId="9357" xr:uid="{00000000-0005-0000-0000-0000A7240000}"/>
    <cellStyle name="Currency 16 4 2 4 5" xfId="9358" xr:uid="{00000000-0005-0000-0000-0000A8240000}"/>
    <cellStyle name="Currency 16 4 2 4 5 2" xfId="9359" xr:uid="{00000000-0005-0000-0000-0000A9240000}"/>
    <cellStyle name="Currency 16 4 2 4 5 3" xfId="9360" xr:uid="{00000000-0005-0000-0000-0000AA240000}"/>
    <cellStyle name="Currency 16 4 2 4 6" xfId="9361" xr:uid="{00000000-0005-0000-0000-0000AB240000}"/>
    <cellStyle name="Currency 16 4 2 4 7" xfId="9362" xr:uid="{00000000-0005-0000-0000-0000AC240000}"/>
    <cellStyle name="Currency 16 4 2 4 8" xfId="9363" xr:uid="{00000000-0005-0000-0000-0000AD240000}"/>
    <cellStyle name="Currency 16 4 2 5" xfId="9364" xr:uid="{00000000-0005-0000-0000-0000AE240000}"/>
    <cellStyle name="Currency 16 4 2 5 2" xfId="9365" xr:uid="{00000000-0005-0000-0000-0000AF240000}"/>
    <cellStyle name="Currency 16 4 2 5 2 2" xfId="9366" xr:uid="{00000000-0005-0000-0000-0000B0240000}"/>
    <cellStyle name="Currency 16 4 2 5 2 2 2" xfId="9367" xr:uid="{00000000-0005-0000-0000-0000B1240000}"/>
    <cellStyle name="Currency 16 4 2 5 2 3" xfId="9368" xr:uid="{00000000-0005-0000-0000-0000B2240000}"/>
    <cellStyle name="Currency 16 4 2 5 2 4" xfId="9369" xr:uid="{00000000-0005-0000-0000-0000B3240000}"/>
    <cellStyle name="Currency 16 4 2 5 3" xfId="9370" xr:uid="{00000000-0005-0000-0000-0000B4240000}"/>
    <cellStyle name="Currency 16 4 2 5 3 2" xfId="9371" xr:uid="{00000000-0005-0000-0000-0000B5240000}"/>
    <cellStyle name="Currency 16 4 2 5 3 2 2" xfId="9372" xr:uid="{00000000-0005-0000-0000-0000B6240000}"/>
    <cellStyle name="Currency 16 4 2 5 3 3" xfId="9373" xr:uid="{00000000-0005-0000-0000-0000B7240000}"/>
    <cellStyle name="Currency 16 4 2 5 3 4" xfId="9374" xr:uid="{00000000-0005-0000-0000-0000B8240000}"/>
    <cellStyle name="Currency 16 4 2 5 4" xfId="9375" xr:uid="{00000000-0005-0000-0000-0000B9240000}"/>
    <cellStyle name="Currency 16 4 2 5 4 2" xfId="9376" xr:uid="{00000000-0005-0000-0000-0000BA240000}"/>
    <cellStyle name="Currency 16 4 2 5 4 3" xfId="9377" xr:uid="{00000000-0005-0000-0000-0000BB240000}"/>
    <cellStyle name="Currency 16 4 2 5 5" xfId="9378" xr:uid="{00000000-0005-0000-0000-0000BC240000}"/>
    <cellStyle name="Currency 16 4 2 5 6" xfId="9379" xr:uid="{00000000-0005-0000-0000-0000BD240000}"/>
    <cellStyle name="Currency 16 4 2 5 7" xfId="9380" xr:uid="{00000000-0005-0000-0000-0000BE240000}"/>
    <cellStyle name="Currency 16 4 2 6" xfId="9381" xr:uid="{00000000-0005-0000-0000-0000BF240000}"/>
    <cellStyle name="Currency 16 4 2 6 2" xfId="9382" xr:uid="{00000000-0005-0000-0000-0000C0240000}"/>
    <cellStyle name="Currency 16 4 2 6 2 2" xfId="9383" xr:uid="{00000000-0005-0000-0000-0000C1240000}"/>
    <cellStyle name="Currency 16 4 2 6 3" xfId="9384" xr:uid="{00000000-0005-0000-0000-0000C2240000}"/>
    <cellStyle name="Currency 16 4 2 6 4" xfId="9385" xr:uid="{00000000-0005-0000-0000-0000C3240000}"/>
    <cellStyle name="Currency 16 4 2 7" xfId="9386" xr:uid="{00000000-0005-0000-0000-0000C4240000}"/>
    <cellStyle name="Currency 16 4 2 7 2" xfId="9387" xr:uid="{00000000-0005-0000-0000-0000C5240000}"/>
    <cellStyle name="Currency 16 4 2 7 2 2" xfId="9388" xr:uid="{00000000-0005-0000-0000-0000C6240000}"/>
    <cellStyle name="Currency 16 4 2 7 3" xfId="9389" xr:uid="{00000000-0005-0000-0000-0000C7240000}"/>
    <cellStyle name="Currency 16 4 2 7 4" xfId="9390" xr:uid="{00000000-0005-0000-0000-0000C8240000}"/>
    <cellStyle name="Currency 16 4 2 8" xfId="9391" xr:uid="{00000000-0005-0000-0000-0000C9240000}"/>
    <cellStyle name="Currency 16 4 2 8 2" xfId="9392" xr:uid="{00000000-0005-0000-0000-0000CA240000}"/>
    <cellStyle name="Currency 16 4 2 8 3" xfId="9393" xr:uid="{00000000-0005-0000-0000-0000CB240000}"/>
    <cellStyle name="Currency 16 4 2 9" xfId="9394" xr:uid="{00000000-0005-0000-0000-0000CC240000}"/>
    <cellStyle name="Currency 16 4 3" xfId="9395" xr:uid="{00000000-0005-0000-0000-0000CD240000}"/>
    <cellStyle name="Currency 16 4 4" xfId="9396" xr:uid="{00000000-0005-0000-0000-0000CE240000}"/>
    <cellStyle name="Currency 16 4 4 2" xfId="9397" xr:uid="{00000000-0005-0000-0000-0000CF240000}"/>
    <cellStyle name="Currency 16 4 4 3" xfId="9398" xr:uid="{00000000-0005-0000-0000-0000D0240000}"/>
    <cellStyle name="Currency 16 4 4 4" xfId="9399" xr:uid="{00000000-0005-0000-0000-0000D1240000}"/>
    <cellStyle name="Currency 16 4 4 4 2" xfId="9400" xr:uid="{00000000-0005-0000-0000-0000D2240000}"/>
    <cellStyle name="Currency 16 4 4 4 3" xfId="9401" xr:uid="{00000000-0005-0000-0000-0000D3240000}"/>
    <cellStyle name="Currency 16 4 4 5" xfId="9402" xr:uid="{00000000-0005-0000-0000-0000D4240000}"/>
    <cellStyle name="Currency 16 4 5" xfId="9403" xr:uid="{00000000-0005-0000-0000-0000D5240000}"/>
    <cellStyle name="Currency 16 4 5 2" xfId="9404" xr:uid="{00000000-0005-0000-0000-0000D6240000}"/>
    <cellStyle name="Currency 16 4 5 3" xfId="9405" xr:uid="{00000000-0005-0000-0000-0000D7240000}"/>
    <cellStyle name="Currency 16 4 6" xfId="9406" xr:uid="{00000000-0005-0000-0000-0000D8240000}"/>
    <cellStyle name="Currency 17" xfId="9407" xr:uid="{00000000-0005-0000-0000-0000D9240000}"/>
    <cellStyle name="Currency 17 2" xfId="9408" xr:uid="{00000000-0005-0000-0000-0000DA240000}"/>
    <cellStyle name="Currency 17 2 2" xfId="9409" xr:uid="{00000000-0005-0000-0000-0000DB240000}"/>
    <cellStyle name="Currency 17 2 2 2" xfId="9410" xr:uid="{00000000-0005-0000-0000-0000DC240000}"/>
    <cellStyle name="Currency 17 2 2 2 10" xfId="9411" xr:uid="{00000000-0005-0000-0000-0000DD240000}"/>
    <cellStyle name="Currency 17 2 2 2 11" xfId="9412" xr:uid="{00000000-0005-0000-0000-0000DE240000}"/>
    <cellStyle name="Currency 17 2 2 2 2" xfId="9413" xr:uid="{00000000-0005-0000-0000-0000DF240000}"/>
    <cellStyle name="Currency 17 2 2 2 3" xfId="9414" xr:uid="{00000000-0005-0000-0000-0000E0240000}"/>
    <cellStyle name="Currency 17 2 2 2 3 2" xfId="9415" xr:uid="{00000000-0005-0000-0000-0000E1240000}"/>
    <cellStyle name="Currency 17 2 2 2 3 2 2" xfId="9416" xr:uid="{00000000-0005-0000-0000-0000E2240000}"/>
    <cellStyle name="Currency 17 2 2 2 3 2 2 2" xfId="9417" xr:uid="{00000000-0005-0000-0000-0000E3240000}"/>
    <cellStyle name="Currency 17 2 2 2 3 2 2 2 2" xfId="9418" xr:uid="{00000000-0005-0000-0000-0000E4240000}"/>
    <cellStyle name="Currency 17 2 2 2 3 2 2 2 2 2" xfId="9419" xr:uid="{00000000-0005-0000-0000-0000E5240000}"/>
    <cellStyle name="Currency 17 2 2 2 3 2 2 2 3" xfId="9420" xr:uid="{00000000-0005-0000-0000-0000E6240000}"/>
    <cellStyle name="Currency 17 2 2 2 3 2 2 2 4" xfId="9421" xr:uid="{00000000-0005-0000-0000-0000E7240000}"/>
    <cellStyle name="Currency 17 2 2 2 3 2 2 3" xfId="9422" xr:uid="{00000000-0005-0000-0000-0000E8240000}"/>
    <cellStyle name="Currency 17 2 2 2 3 2 2 3 2" xfId="9423" xr:uid="{00000000-0005-0000-0000-0000E9240000}"/>
    <cellStyle name="Currency 17 2 2 2 3 2 2 3 2 2" xfId="9424" xr:uid="{00000000-0005-0000-0000-0000EA240000}"/>
    <cellStyle name="Currency 17 2 2 2 3 2 2 3 3" xfId="9425" xr:uid="{00000000-0005-0000-0000-0000EB240000}"/>
    <cellStyle name="Currency 17 2 2 2 3 2 2 3 4" xfId="9426" xr:uid="{00000000-0005-0000-0000-0000EC240000}"/>
    <cellStyle name="Currency 17 2 2 2 3 2 2 4" xfId="9427" xr:uid="{00000000-0005-0000-0000-0000ED240000}"/>
    <cellStyle name="Currency 17 2 2 2 3 2 2 4 2" xfId="9428" xr:uid="{00000000-0005-0000-0000-0000EE240000}"/>
    <cellStyle name="Currency 17 2 2 2 3 2 2 4 3" xfId="9429" xr:uid="{00000000-0005-0000-0000-0000EF240000}"/>
    <cellStyle name="Currency 17 2 2 2 3 2 2 5" xfId="9430" xr:uid="{00000000-0005-0000-0000-0000F0240000}"/>
    <cellStyle name="Currency 17 2 2 2 3 2 2 6" xfId="9431" xr:uid="{00000000-0005-0000-0000-0000F1240000}"/>
    <cellStyle name="Currency 17 2 2 2 3 2 2 7" xfId="9432" xr:uid="{00000000-0005-0000-0000-0000F2240000}"/>
    <cellStyle name="Currency 17 2 2 2 3 2 3" xfId="9433" xr:uid="{00000000-0005-0000-0000-0000F3240000}"/>
    <cellStyle name="Currency 17 2 2 2 3 2 3 2" xfId="9434" xr:uid="{00000000-0005-0000-0000-0000F4240000}"/>
    <cellStyle name="Currency 17 2 2 2 3 2 3 2 2" xfId="9435" xr:uid="{00000000-0005-0000-0000-0000F5240000}"/>
    <cellStyle name="Currency 17 2 2 2 3 2 3 3" xfId="9436" xr:uid="{00000000-0005-0000-0000-0000F6240000}"/>
    <cellStyle name="Currency 17 2 2 2 3 2 3 4" xfId="9437" xr:uid="{00000000-0005-0000-0000-0000F7240000}"/>
    <cellStyle name="Currency 17 2 2 2 3 2 4" xfId="9438" xr:uid="{00000000-0005-0000-0000-0000F8240000}"/>
    <cellStyle name="Currency 17 2 2 2 3 2 4 2" xfId="9439" xr:uid="{00000000-0005-0000-0000-0000F9240000}"/>
    <cellStyle name="Currency 17 2 2 2 3 2 4 2 2" xfId="9440" xr:uid="{00000000-0005-0000-0000-0000FA240000}"/>
    <cellStyle name="Currency 17 2 2 2 3 2 4 3" xfId="9441" xr:uid="{00000000-0005-0000-0000-0000FB240000}"/>
    <cellStyle name="Currency 17 2 2 2 3 2 4 4" xfId="9442" xr:uid="{00000000-0005-0000-0000-0000FC240000}"/>
    <cellStyle name="Currency 17 2 2 2 3 2 5" xfId="9443" xr:uid="{00000000-0005-0000-0000-0000FD240000}"/>
    <cellStyle name="Currency 17 2 2 2 3 2 5 2" xfId="9444" xr:uid="{00000000-0005-0000-0000-0000FE240000}"/>
    <cellStyle name="Currency 17 2 2 2 3 2 5 3" xfId="9445" xr:uid="{00000000-0005-0000-0000-0000FF240000}"/>
    <cellStyle name="Currency 17 2 2 2 3 2 6" xfId="9446" xr:uid="{00000000-0005-0000-0000-000000250000}"/>
    <cellStyle name="Currency 17 2 2 2 3 2 7" xfId="9447" xr:uid="{00000000-0005-0000-0000-000001250000}"/>
    <cellStyle name="Currency 17 2 2 2 3 2 8" xfId="9448" xr:uid="{00000000-0005-0000-0000-000002250000}"/>
    <cellStyle name="Currency 17 2 2 2 3 3" xfId="9449" xr:uid="{00000000-0005-0000-0000-000003250000}"/>
    <cellStyle name="Currency 17 2 2 2 3 3 2" xfId="9450" xr:uid="{00000000-0005-0000-0000-000004250000}"/>
    <cellStyle name="Currency 17 2 2 2 3 3 2 2" xfId="9451" xr:uid="{00000000-0005-0000-0000-000005250000}"/>
    <cellStyle name="Currency 17 2 2 2 3 3 2 2 2" xfId="9452" xr:uid="{00000000-0005-0000-0000-000006250000}"/>
    <cellStyle name="Currency 17 2 2 2 3 3 2 3" xfId="9453" xr:uid="{00000000-0005-0000-0000-000007250000}"/>
    <cellStyle name="Currency 17 2 2 2 3 3 2 4" xfId="9454" xr:uid="{00000000-0005-0000-0000-000008250000}"/>
    <cellStyle name="Currency 17 2 2 2 3 3 3" xfId="9455" xr:uid="{00000000-0005-0000-0000-000009250000}"/>
    <cellStyle name="Currency 17 2 2 2 3 3 3 2" xfId="9456" xr:uid="{00000000-0005-0000-0000-00000A250000}"/>
    <cellStyle name="Currency 17 2 2 2 3 3 3 2 2" xfId="9457" xr:uid="{00000000-0005-0000-0000-00000B250000}"/>
    <cellStyle name="Currency 17 2 2 2 3 3 3 3" xfId="9458" xr:uid="{00000000-0005-0000-0000-00000C250000}"/>
    <cellStyle name="Currency 17 2 2 2 3 3 3 4" xfId="9459" xr:uid="{00000000-0005-0000-0000-00000D250000}"/>
    <cellStyle name="Currency 17 2 2 2 3 3 4" xfId="9460" xr:uid="{00000000-0005-0000-0000-00000E250000}"/>
    <cellStyle name="Currency 17 2 2 2 3 3 4 2" xfId="9461" xr:uid="{00000000-0005-0000-0000-00000F250000}"/>
    <cellStyle name="Currency 17 2 2 2 3 3 4 3" xfId="9462" xr:uid="{00000000-0005-0000-0000-000010250000}"/>
    <cellStyle name="Currency 17 2 2 2 3 3 5" xfId="9463" xr:uid="{00000000-0005-0000-0000-000011250000}"/>
    <cellStyle name="Currency 17 2 2 2 3 3 6" xfId="9464" xr:uid="{00000000-0005-0000-0000-000012250000}"/>
    <cellStyle name="Currency 17 2 2 2 3 3 7" xfId="9465" xr:uid="{00000000-0005-0000-0000-000013250000}"/>
    <cellStyle name="Currency 17 2 2 2 3 4" xfId="9466" xr:uid="{00000000-0005-0000-0000-000014250000}"/>
    <cellStyle name="Currency 17 2 2 2 3 4 2" xfId="9467" xr:uid="{00000000-0005-0000-0000-000015250000}"/>
    <cellStyle name="Currency 17 2 2 2 3 4 2 2" xfId="9468" xr:uid="{00000000-0005-0000-0000-000016250000}"/>
    <cellStyle name="Currency 17 2 2 2 3 4 3" xfId="9469" xr:uid="{00000000-0005-0000-0000-000017250000}"/>
    <cellStyle name="Currency 17 2 2 2 3 4 4" xfId="9470" xr:uid="{00000000-0005-0000-0000-000018250000}"/>
    <cellStyle name="Currency 17 2 2 2 3 5" xfId="9471" xr:uid="{00000000-0005-0000-0000-000019250000}"/>
    <cellStyle name="Currency 17 2 2 2 3 5 2" xfId="9472" xr:uid="{00000000-0005-0000-0000-00001A250000}"/>
    <cellStyle name="Currency 17 2 2 2 3 5 2 2" xfId="9473" xr:uid="{00000000-0005-0000-0000-00001B250000}"/>
    <cellStyle name="Currency 17 2 2 2 3 5 3" xfId="9474" xr:uid="{00000000-0005-0000-0000-00001C250000}"/>
    <cellStyle name="Currency 17 2 2 2 3 5 4" xfId="9475" xr:uid="{00000000-0005-0000-0000-00001D250000}"/>
    <cellStyle name="Currency 17 2 2 2 3 6" xfId="9476" xr:uid="{00000000-0005-0000-0000-00001E250000}"/>
    <cellStyle name="Currency 17 2 2 2 3 6 2" xfId="9477" xr:uid="{00000000-0005-0000-0000-00001F250000}"/>
    <cellStyle name="Currency 17 2 2 2 3 6 3" xfId="9478" xr:uid="{00000000-0005-0000-0000-000020250000}"/>
    <cellStyle name="Currency 17 2 2 2 3 7" xfId="9479" xr:uid="{00000000-0005-0000-0000-000021250000}"/>
    <cellStyle name="Currency 17 2 2 2 3 8" xfId="9480" xr:uid="{00000000-0005-0000-0000-000022250000}"/>
    <cellStyle name="Currency 17 2 2 2 3 9" xfId="9481" xr:uid="{00000000-0005-0000-0000-000023250000}"/>
    <cellStyle name="Currency 17 2 2 2 4" xfId="9482" xr:uid="{00000000-0005-0000-0000-000024250000}"/>
    <cellStyle name="Currency 17 2 2 2 4 2" xfId="9483" xr:uid="{00000000-0005-0000-0000-000025250000}"/>
    <cellStyle name="Currency 17 2 2 2 4 2 2" xfId="9484" xr:uid="{00000000-0005-0000-0000-000026250000}"/>
    <cellStyle name="Currency 17 2 2 2 4 2 2 2" xfId="9485" xr:uid="{00000000-0005-0000-0000-000027250000}"/>
    <cellStyle name="Currency 17 2 2 2 4 2 2 2 2" xfId="9486" xr:uid="{00000000-0005-0000-0000-000028250000}"/>
    <cellStyle name="Currency 17 2 2 2 4 2 2 3" xfId="9487" xr:uid="{00000000-0005-0000-0000-000029250000}"/>
    <cellStyle name="Currency 17 2 2 2 4 2 2 4" xfId="9488" xr:uid="{00000000-0005-0000-0000-00002A250000}"/>
    <cellStyle name="Currency 17 2 2 2 4 2 3" xfId="9489" xr:uid="{00000000-0005-0000-0000-00002B250000}"/>
    <cellStyle name="Currency 17 2 2 2 4 2 3 2" xfId="9490" xr:uid="{00000000-0005-0000-0000-00002C250000}"/>
    <cellStyle name="Currency 17 2 2 2 4 2 3 2 2" xfId="9491" xr:uid="{00000000-0005-0000-0000-00002D250000}"/>
    <cellStyle name="Currency 17 2 2 2 4 2 3 3" xfId="9492" xr:uid="{00000000-0005-0000-0000-00002E250000}"/>
    <cellStyle name="Currency 17 2 2 2 4 2 3 4" xfId="9493" xr:uid="{00000000-0005-0000-0000-00002F250000}"/>
    <cellStyle name="Currency 17 2 2 2 4 2 4" xfId="9494" xr:uid="{00000000-0005-0000-0000-000030250000}"/>
    <cellStyle name="Currency 17 2 2 2 4 2 4 2" xfId="9495" xr:uid="{00000000-0005-0000-0000-000031250000}"/>
    <cellStyle name="Currency 17 2 2 2 4 2 4 3" xfId="9496" xr:uid="{00000000-0005-0000-0000-000032250000}"/>
    <cellStyle name="Currency 17 2 2 2 4 2 5" xfId="9497" xr:uid="{00000000-0005-0000-0000-000033250000}"/>
    <cellStyle name="Currency 17 2 2 2 4 2 6" xfId="9498" xr:uid="{00000000-0005-0000-0000-000034250000}"/>
    <cellStyle name="Currency 17 2 2 2 4 2 7" xfId="9499" xr:uid="{00000000-0005-0000-0000-000035250000}"/>
    <cellStyle name="Currency 17 2 2 2 4 3" xfId="9500" xr:uid="{00000000-0005-0000-0000-000036250000}"/>
    <cellStyle name="Currency 17 2 2 2 4 3 2" xfId="9501" xr:uid="{00000000-0005-0000-0000-000037250000}"/>
    <cellStyle name="Currency 17 2 2 2 4 3 2 2" xfId="9502" xr:uid="{00000000-0005-0000-0000-000038250000}"/>
    <cellStyle name="Currency 17 2 2 2 4 3 3" xfId="9503" xr:uid="{00000000-0005-0000-0000-000039250000}"/>
    <cellStyle name="Currency 17 2 2 2 4 3 4" xfId="9504" xr:uid="{00000000-0005-0000-0000-00003A250000}"/>
    <cellStyle name="Currency 17 2 2 2 4 4" xfId="9505" xr:uid="{00000000-0005-0000-0000-00003B250000}"/>
    <cellStyle name="Currency 17 2 2 2 4 4 2" xfId="9506" xr:uid="{00000000-0005-0000-0000-00003C250000}"/>
    <cellStyle name="Currency 17 2 2 2 4 4 2 2" xfId="9507" xr:uid="{00000000-0005-0000-0000-00003D250000}"/>
    <cellStyle name="Currency 17 2 2 2 4 4 3" xfId="9508" xr:uid="{00000000-0005-0000-0000-00003E250000}"/>
    <cellStyle name="Currency 17 2 2 2 4 4 4" xfId="9509" xr:uid="{00000000-0005-0000-0000-00003F250000}"/>
    <cellStyle name="Currency 17 2 2 2 4 5" xfId="9510" xr:uid="{00000000-0005-0000-0000-000040250000}"/>
    <cellStyle name="Currency 17 2 2 2 4 5 2" xfId="9511" xr:uid="{00000000-0005-0000-0000-000041250000}"/>
    <cellStyle name="Currency 17 2 2 2 4 5 3" xfId="9512" xr:uid="{00000000-0005-0000-0000-000042250000}"/>
    <cellStyle name="Currency 17 2 2 2 4 6" xfId="9513" xr:uid="{00000000-0005-0000-0000-000043250000}"/>
    <cellStyle name="Currency 17 2 2 2 4 7" xfId="9514" xr:uid="{00000000-0005-0000-0000-000044250000}"/>
    <cellStyle name="Currency 17 2 2 2 4 8" xfId="9515" xr:uid="{00000000-0005-0000-0000-000045250000}"/>
    <cellStyle name="Currency 17 2 2 2 5" xfId="9516" xr:uid="{00000000-0005-0000-0000-000046250000}"/>
    <cellStyle name="Currency 17 2 2 2 5 2" xfId="9517" xr:uid="{00000000-0005-0000-0000-000047250000}"/>
    <cellStyle name="Currency 17 2 2 2 5 2 2" xfId="9518" xr:uid="{00000000-0005-0000-0000-000048250000}"/>
    <cellStyle name="Currency 17 2 2 2 5 2 2 2" xfId="9519" xr:uid="{00000000-0005-0000-0000-000049250000}"/>
    <cellStyle name="Currency 17 2 2 2 5 2 3" xfId="9520" xr:uid="{00000000-0005-0000-0000-00004A250000}"/>
    <cellStyle name="Currency 17 2 2 2 5 2 4" xfId="9521" xr:uid="{00000000-0005-0000-0000-00004B250000}"/>
    <cellStyle name="Currency 17 2 2 2 5 3" xfId="9522" xr:uid="{00000000-0005-0000-0000-00004C250000}"/>
    <cellStyle name="Currency 17 2 2 2 5 3 2" xfId="9523" xr:uid="{00000000-0005-0000-0000-00004D250000}"/>
    <cellStyle name="Currency 17 2 2 2 5 3 2 2" xfId="9524" xr:uid="{00000000-0005-0000-0000-00004E250000}"/>
    <cellStyle name="Currency 17 2 2 2 5 3 3" xfId="9525" xr:uid="{00000000-0005-0000-0000-00004F250000}"/>
    <cellStyle name="Currency 17 2 2 2 5 3 4" xfId="9526" xr:uid="{00000000-0005-0000-0000-000050250000}"/>
    <cellStyle name="Currency 17 2 2 2 5 4" xfId="9527" xr:uid="{00000000-0005-0000-0000-000051250000}"/>
    <cellStyle name="Currency 17 2 2 2 5 4 2" xfId="9528" xr:uid="{00000000-0005-0000-0000-000052250000}"/>
    <cellStyle name="Currency 17 2 2 2 5 4 3" xfId="9529" xr:uid="{00000000-0005-0000-0000-000053250000}"/>
    <cellStyle name="Currency 17 2 2 2 5 5" xfId="9530" xr:uid="{00000000-0005-0000-0000-000054250000}"/>
    <cellStyle name="Currency 17 2 2 2 5 6" xfId="9531" xr:uid="{00000000-0005-0000-0000-000055250000}"/>
    <cellStyle name="Currency 17 2 2 2 5 7" xfId="9532" xr:uid="{00000000-0005-0000-0000-000056250000}"/>
    <cellStyle name="Currency 17 2 2 2 6" xfId="9533" xr:uid="{00000000-0005-0000-0000-000057250000}"/>
    <cellStyle name="Currency 17 2 2 2 6 2" xfId="9534" xr:uid="{00000000-0005-0000-0000-000058250000}"/>
    <cellStyle name="Currency 17 2 2 2 6 2 2" xfId="9535" xr:uid="{00000000-0005-0000-0000-000059250000}"/>
    <cellStyle name="Currency 17 2 2 2 6 3" xfId="9536" xr:uid="{00000000-0005-0000-0000-00005A250000}"/>
    <cellStyle name="Currency 17 2 2 2 6 4" xfId="9537" xr:uid="{00000000-0005-0000-0000-00005B250000}"/>
    <cellStyle name="Currency 17 2 2 2 7" xfId="9538" xr:uid="{00000000-0005-0000-0000-00005C250000}"/>
    <cellStyle name="Currency 17 2 2 2 7 2" xfId="9539" xr:uid="{00000000-0005-0000-0000-00005D250000}"/>
    <cellStyle name="Currency 17 2 2 2 7 2 2" xfId="9540" xr:uid="{00000000-0005-0000-0000-00005E250000}"/>
    <cellStyle name="Currency 17 2 2 2 7 3" xfId="9541" xr:uid="{00000000-0005-0000-0000-00005F250000}"/>
    <cellStyle name="Currency 17 2 2 2 7 4" xfId="9542" xr:uid="{00000000-0005-0000-0000-000060250000}"/>
    <cellStyle name="Currency 17 2 2 2 8" xfId="9543" xr:uid="{00000000-0005-0000-0000-000061250000}"/>
    <cellStyle name="Currency 17 2 2 2 8 2" xfId="9544" xr:uid="{00000000-0005-0000-0000-000062250000}"/>
    <cellStyle name="Currency 17 2 2 2 8 3" xfId="9545" xr:uid="{00000000-0005-0000-0000-000063250000}"/>
    <cellStyle name="Currency 17 2 2 2 9" xfId="9546" xr:uid="{00000000-0005-0000-0000-000064250000}"/>
    <cellStyle name="Currency 17 2 2 3" xfId="9547" xr:uid="{00000000-0005-0000-0000-000065250000}"/>
    <cellStyle name="Currency 17 2 2 4" xfId="9548" xr:uid="{00000000-0005-0000-0000-000066250000}"/>
    <cellStyle name="Currency 17 2 2 4 2" xfId="9549" xr:uid="{00000000-0005-0000-0000-000067250000}"/>
    <cellStyle name="Currency 17 2 2 4 3" xfId="9550" xr:uid="{00000000-0005-0000-0000-000068250000}"/>
    <cellStyle name="Currency 17 2 2 4 4" xfId="9551" xr:uid="{00000000-0005-0000-0000-000069250000}"/>
    <cellStyle name="Currency 17 2 2 4 4 2" xfId="9552" xr:uid="{00000000-0005-0000-0000-00006A250000}"/>
    <cellStyle name="Currency 17 2 2 4 4 3" xfId="9553" xr:uid="{00000000-0005-0000-0000-00006B250000}"/>
    <cellStyle name="Currency 17 2 2 4 5" xfId="9554" xr:uid="{00000000-0005-0000-0000-00006C250000}"/>
    <cellStyle name="Currency 17 2 2 5" xfId="9555" xr:uid="{00000000-0005-0000-0000-00006D250000}"/>
    <cellStyle name="Currency 17 2 2 5 2" xfId="9556" xr:uid="{00000000-0005-0000-0000-00006E250000}"/>
    <cellStyle name="Currency 17 2 2 5 3" xfId="9557" xr:uid="{00000000-0005-0000-0000-00006F250000}"/>
    <cellStyle name="Currency 17 2 2 6" xfId="9558" xr:uid="{00000000-0005-0000-0000-000070250000}"/>
    <cellStyle name="Currency 17 2 3" xfId="9559" xr:uid="{00000000-0005-0000-0000-000071250000}"/>
    <cellStyle name="Currency 17 2 3 10" xfId="9560" xr:uid="{00000000-0005-0000-0000-000072250000}"/>
    <cellStyle name="Currency 17 2 3 11" xfId="9561" xr:uid="{00000000-0005-0000-0000-000073250000}"/>
    <cellStyle name="Currency 17 2 3 2" xfId="9562" xr:uid="{00000000-0005-0000-0000-000074250000}"/>
    <cellStyle name="Currency 17 2 3 3" xfId="9563" xr:uid="{00000000-0005-0000-0000-000075250000}"/>
    <cellStyle name="Currency 17 2 3 3 2" xfId="9564" xr:uid="{00000000-0005-0000-0000-000076250000}"/>
    <cellStyle name="Currency 17 2 3 3 2 2" xfId="9565" xr:uid="{00000000-0005-0000-0000-000077250000}"/>
    <cellStyle name="Currency 17 2 3 3 2 2 2" xfId="9566" xr:uid="{00000000-0005-0000-0000-000078250000}"/>
    <cellStyle name="Currency 17 2 3 3 2 2 2 2" xfId="9567" xr:uid="{00000000-0005-0000-0000-000079250000}"/>
    <cellStyle name="Currency 17 2 3 3 2 2 2 2 2" xfId="9568" xr:uid="{00000000-0005-0000-0000-00007A250000}"/>
    <cellStyle name="Currency 17 2 3 3 2 2 2 3" xfId="9569" xr:uid="{00000000-0005-0000-0000-00007B250000}"/>
    <cellStyle name="Currency 17 2 3 3 2 2 2 4" xfId="9570" xr:uid="{00000000-0005-0000-0000-00007C250000}"/>
    <cellStyle name="Currency 17 2 3 3 2 2 3" xfId="9571" xr:uid="{00000000-0005-0000-0000-00007D250000}"/>
    <cellStyle name="Currency 17 2 3 3 2 2 3 2" xfId="9572" xr:uid="{00000000-0005-0000-0000-00007E250000}"/>
    <cellStyle name="Currency 17 2 3 3 2 2 3 2 2" xfId="9573" xr:uid="{00000000-0005-0000-0000-00007F250000}"/>
    <cellStyle name="Currency 17 2 3 3 2 2 3 3" xfId="9574" xr:uid="{00000000-0005-0000-0000-000080250000}"/>
    <cellStyle name="Currency 17 2 3 3 2 2 3 4" xfId="9575" xr:uid="{00000000-0005-0000-0000-000081250000}"/>
    <cellStyle name="Currency 17 2 3 3 2 2 4" xfId="9576" xr:uid="{00000000-0005-0000-0000-000082250000}"/>
    <cellStyle name="Currency 17 2 3 3 2 2 4 2" xfId="9577" xr:uid="{00000000-0005-0000-0000-000083250000}"/>
    <cellStyle name="Currency 17 2 3 3 2 2 4 3" xfId="9578" xr:uid="{00000000-0005-0000-0000-000084250000}"/>
    <cellStyle name="Currency 17 2 3 3 2 2 5" xfId="9579" xr:uid="{00000000-0005-0000-0000-000085250000}"/>
    <cellStyle name="Currency 17 2 3 3 2 2 6" xfId="9580" xr:uid="{00000000-0005-0000-0000-000086250000}"/>
    <cellStyle name="Currency 17 2 3 3 2 2 7" xfId="9581" xr:uid="{00000000-0005-0000-0000-000087250000}"/>
    <cellStyle name="Currency 17 2 3 3 2 3" xfId="9582" xr:uid="{00000000-0005-0000-0000-000088250000}"/>
    <cellStyle name="Currency 17 2 3 3 2 3 2" xfId="9583" xr:uid="{00000000-0005-0000-0000-000089250000}"/>
    <cellStyle name="Currency 17 2 3 3 2 3 2 2" xfId="9584" xr:uid="{00000000-0005-0000-0000-00008A250000}"/>
    <cellStyle name="Currency 17 2 3 3 2 3 3" xfId="9585" xr:uid="{00000000-0005-0000-0000-00008B250000}"/>
    <cellStyle name="Currency 17 2 3 3 2 3 4" xfId="9586" xr:uid="{00000000-0005-0000-0000-00008C250000}"/>
    <cellStyle name="Currency 17 2 3 3 2 4" xfId="9587" xr:uid="{00000000-0005-0000-0000-00008D250000}"/>
    <cellStyle name="Currency 17 2 3 3 2 4 2" xfId="9588" xr:uid="{00000000-0005-0000-0000-00008E250000}"/>
    <cellStyle name="Currency 17 2 3 3 2 4 2 2" xfId="9589" xr:uid="{00000000-0005-0000-0000-00008F250000}"/>
    <cellStyle name="Currency 17 2 3 3 2 4 3" xfId="9590" xr:uid="{00000000-0005-0000-0000-000090250000}"/>
    <cellStyle name="Currency 17 2 3 3 2 4 4" xfId="9591" xr:uid="{00000000-0005-0000-0000-000091250000}"/>
    <cellStyle name="Currency 17 2 3 3 2 5" xfId="9592" xr:uid="{00000000-0005-0000-0000-000092250000}"/>
    <cellStyle name="Currency 17 2 3 3 2 5 2" xfId="9593" xr:uid="{00000000-0005-0000-0000-000093250000}"/>
    <cellStyle name="Currency 17 2 3 3 2 5 3" xfId="9594" xr:uid="{00000000-0005-0000-0000-000094250000}"/>
    <cellStyle name="Currency 17 2 3 3 2 6" xfId="9595" xr:uid="{00000000-0005-0000-0000-000095250000}"/>
    <cellStyle name="Currency 17 2 3 3 2 7" xfId="9596" xr:uid="{00000000-0005-0000-0000-000096250000}"/>
    <cellStyle name="Currency 17 2 3 3 2 8" xfId="9597" xr:uid="{00000000-0005-0000-0000-000097250000}"/>
    <cellStyle name="Currency 17 2 3 3 3" xfId="9598" xr:uid="{00000000-0005-0000-0000-000098250000}"/>
    <cellStyle name="Currency 17 2 3 3 3 2" xfId="9599" xr:uid="{00000000-0005-0000-0000-000099250000}"/>
    <cellStyle name="Currency 17 2 3 3 3 2 2" xfId="9600" xr:uid="{00000000-0005-0000-0000-00009A250000}"/>
    <cellStyle name="Currency 17 2 3 3 3 2 2 2" xfId="9601" xr:uid="{00000000-0005-0000-0000-00009B250000}"/>
    <cellStyle name="Currency 17 2 3 3 3 2 3" xfId="9602" xr:uid="{00000000-0005-0000-0000-00009C250000}"/>
    <cellStyle name="Currency 17 2 3 3 3 2 4" xfId="9603" xr:uid="{00000000-0005-0000-0000-00009D250000}"/>
    <cellStyle name="Currency 17 2 3 3 3 3" xfId="9604" xr:uid="{00000000-0005-0000-0000-00009E250000}"/>
    <cellStyle name="Currency 17 2 3 3 3 3 2" xfId="9605" xr:uid="{00000000-0005-0000-0000-00009F250000}"/>
    <cellStyle name="Currency 17 2 3 3 3 3 2 2" xfId="9606" xr:uid="{00000000-0005-0000-0000-0000A0250000}"/>
    <cellStyle name="Currency 17 2 3 3 3 3 3" xfId="9607" xr:uid="{00000000-0005-0000-0000-0000A1250000}"/>
    <cellStyle name="Currency 17 2 3 3 3 3 4" xfId="9608" xr:uid="{00000000-0005-0000-0000-0000A2250000}"/>
    <cellStyle name="Currency 17 2 3 3 3 4" xfId="9609" xr:uid="{00000000-0005-0000-0000-0000A3250000}"/>
    <cellStyle name="Currency 17 2 3 3 3 4 2" xfId="9610" xr:uid="{00000000-0005-0000-0000-0000A4250000}"/>
    <cellStyle name="Currency 17 2 3 3 3 4 3" xfId="9611" xr:uid="{00000000-0005-0000-0000-0000A5250000}"/>
    <cellStyle name="Currency 17 2 3 3 3 5" xfId="9612" xr:uid="{00000000-0005-0000-0000-0000A6250000}"/>
    <cellStyle name="Currency 17 2 3 3 3 6" xfId="9613" xr:uid="{00000000-0005-0000-0000-0000A7250000}"/>
    <cellStyle name="Currency 17 2 3 3 3 7" xfId="9614" xr:uid="{00000000-0005-0000-0000-0000A8250000}"/>
    <cellStyle name="Currency 17 2 3 3 4" xfId="9615" xr:uid="{00000000-0005-0000-0000-0000A9250000}"/>
    <cellStyle name="Currency 17 2 3 3 4 2" xfId="9616" xr:uid="{00000000-0005-0000-0000-0000AA250000}"/>
    <cellStyle name="Currency 17 2 3 3 4 2 2" xfId="9617" xr:uid="{00000000-0005-0000-0000-0000AB250000}"/>
    <cellStyle name="Currency 17 2 3 3 4 3" xfId="9618" xr:uid="{00000000-0005-0000-0000-0000AC250000}"/>
    <cellStyle name="Currency 17 2 3 3 4 4" xfId="9619" xr:uid="{00000000-0005-0000-0000-0000AD250000}"/>
    <cellStyle name="Currency 17 2 3 3 5" xfId="9620" xr:uid="{00000000-0005-0000-0000-0000AE250000}"/>
    <cellStyle name="Currency 17 2 3 3 5 2" xfId="9621" xr:uid="{00000000-0005-0000-0000-0000AF250000}"/>
    <cellStyle name="Currency 17 2 3 3 5 2 2" xfId="9622" xr:uid="{00000000-0005-0000-0000-0000B0250000}"/>
    <cellStyle name="Currency 17 2 3 3 5 3" xfId="9623" xr:uid="{00000000-0005-0000-0000-0000B1250000}"/>
    <cellStyle name="Currency 17 2 3 3 5 4" xfId="9624" xr:uid="{00000000-0005-0000-0000-0000B2250000}"/>
    <cellStyle name="Currency 17 2 3 3 6" xfId="9625" xr:uid="{00000000-0005-0000-0000-0000B3250000}"/>
    <cellStyle name="Currency 17 2 3 3 6 2" xfId="9626" xr:uid="{00000000-0005-0000-0000-0000B4250000}"/>
    <cellStyle name="Currency 17 2 3 3 6 3" xfId="9627" xr:uid="{00000000-0005-0000-0000-0000B5250000}"/>
    <cellStyle name="Currency 17 2 3 3 7" xfId="9628" xr:uid="{00000000-0005-0000-0000-0000B6250000}"/>
    <cellStyle name="Currency 17 2 3 3 8" xfId="9629" xr:uid="{00000000-0005-0000-0000-0000B7250000}"/>
    <cellStyle name="Currency 17 2 3 3 9" xfId="9630" xr:uid="{00000000-0005-0000-0000-0000B8250000}"/>
    <cellStyle name="Currency 17 2 3 4" xfId="9631" xr:uid="{00000000-0005-0000-0000-0000B9250000}"/>
    <cellStyle name="Currency 17 2 3 4 2" xfId="9632" xr:uid="{00000000-0005-0000-0000-0000BA250000}"/>
    <cellStyle name="Currency 17 2 3 4 2 2" xfId="9633" xr:uid="{00000000-0005-0000-0000-0000BB250000}"/>
    <cellStyle name="Currency 17 2 3 4 2 2 2" xfId="9634" xr:uid="{00000000-0005-0000-0000-0000BC250000}"/>
    <cellStyle name="Currency 17 2 3 4 2 2 2 2" xfId="9635" xr:uid="{00000000-0005-0000-0000-0000BD250000}"/>
    <cellStyle name="Currency 17 2 3 4 2 2 3" xfId="9636" xr:uid="{00000000-0005-0000-0000-0000BE250000}"/>
    <cellStyle name="Currency 17 2 3 4 2 2 4" xfId="9637" xr:uid="{00000000-0005-0000-0000-0000BF250000}"/>
    <cellStyle name="Currency 17 2 3 4 2 3" xfId="9638" xr:uid="{00000000-0005-0000-0000-0000C0250000}"/>
    <cellStyle name="Currency 17 2 3 4 2 3 2" xfId="9639" xr:uid="{00000000-0005-0000-0000-0000C1250000}"/>
    <cellStyle name="Currency 17 2 3 4 2 3 2 2" xfId="9640" xr:uid="{00000000-0005-0000-0000-0000C2250000}"/>
    <cellStyle name="Currency 17 2 3 4 2 3 3" xfId="9641" xr:uid="{00000000-0005-0000-0000-0000C3250000}"/>
    <cellStyle name="Currency 17 2 3 4 2 3 4" xfId="9642" xr:uid="{00000000-0005-0000-0000-0000C4250000}"/>
    <cellStyle name="Currency 17 2 3 4 2 4" xfId="9643" xr:uid="{00000000-0005-0000-0000-0000C5250000}"/>
    <cellStyle name="Currency 17 2 3 4 2 4 2" xfId="9644" xr:uid="{00000000-0005-0000-0000-0000C6250000}"/>
    <cellStyle name="Currency 17 2 3 4 2 4 3" xfId="9645" xr:uid="{00000000-0005-0000-0000-0000C7250000}"/>
    <cellStyle name="Currency 17 2 3 4 2 5" xfId="9646" xr:uid="{00000000-0005-0000-0000-0000C8250000}"/>
    <cellStyle name="Currency 17 2 3 4 2 6" xfId="9647" xr:uid="{00000000-0005-0000-0000-0000C9250000}"/>
    <cellStyle name="Currency 17 2 3 4 2 7" xfId="9648" xr:uid="{00000000-0005-0000-0000-0000CA250000}"/>
    <cellStyle name="Currency 17 2 3 4 3" xfId="9649" xr:uid="{00000000-0005-0000-0000-0000CB250000}"/>
    <cellStyle name="Currency 17 2 3 4 3 2" xfId="9650" xr:uid="{00000000-0005-0000-0000-0000CC250000}"/>
    <cellStyle name="Currency 17 2 3 4 3 2 2" xfId="9651" xr:uid="{00000000-0005-0000-0000-0000CD250000}"/>
    <cellStyle name="Currency 17 2 3 4 3 3" xfId="9652" xr:uid="{00000000-0005-0000-0000-0000CE250000}"/>
    <cellStyle name="Currency 17 2 3 4 3 4" xfId="9653" xr:uid="{00000000-0005-0000-0000-0000CF250000}"/>
    <cellStyle name="Currency 17 2 3 4 4" xfId="9654" xr:uid="{00000000-0005-0000-0000-0000D0250000}"/>
    <cellStyle name="Currency 17 2 3 4 4 2" xfId="9655" xr:uid="{00000000-0005-0000-0000-0000D1250000}"/>
    <cellStyle name="Currency 17 2 3 4 4 2 2" xfId="9656" xr:uid="{00000000-0005-0000-0000-0000D2250000}"/>
    <cellStyle name="Currency 17 2 3 4 4 3" xfId="9657" xr:uid="{00000000-0005-0000-0000-0000D3250000}"/>
    <cellStyle name="Currency 17 2 3 4 4 4" xfId="9658" xr:uid="{00000000-0005-0000-0000-0000D4250000}"/>
    <cellStyle name="Currency 17 2 3 4 5" xfId="9659" xr:uid="{00000000-0005-0000-0000-0000D5250000}"/>
    <cellStyle name="Currency 17 2 3 4 5 2" xfId="9660" xr:uid="{00000000-0005-0000-0000-0000D6250000}"/>
    <cellStyle name="Currency 17 2 3 4 5 3" xfId="9661" xr:uid="{00000000-0005-0000-0000-0000D7250000}"/>
    <cellStyle name="Currency 17 2 3 4 6" xfId="9662" xr:uid="{00000000-0005-0000-0000-0000D8250000}"/>
    <cellStyle name="Currency 17 2 3 4 7" xfId="9663" xr:uid="{00000000-0005-0000-0000-0000D9250000}"/>
    <cellStyle name="Currency 17 2 3 4 8" xfId="9664" xr:uid="{00000000-0005-0000-0000-0000DA250000}"/>
    <cellStyle name="Currency 17 2 3 5" xfId="9665" xr:uid="{00000000-0005-0000-0000-0000DB250000}"/>
    <cellStyle name="Currency 17 2 3 5 2" xfId="9666" xr:uid="{00000000-0005-0000-0000-0000DC250000}"/>
    <cellStyle name="Currency 17 2 3 5 2 2" xfId="9667" xr:uid="{00000000-0005-0000-0000-0000DD250000}"/>
    <cellStyle name="Currency 17 2 3 5 2 2 2" xfId="9668" xr:uid="{00000000-0005-0000-0000-0000DE250000}"/>
    <cellStyle name="Currency 17 2 3 5 2 3" xfId="9669" xr:uid="{00000000-0005-0000-0000-0000DF250000}"/>
    <cellStyle name="Currency 17 2 3 5 2 4" xfId="9670" xr:uid="{00000000-0005-0000-0000-0000E0250000}"/>
    <cellStyle name="Currency 17 2 3 5 3" xfId="9671" xr:uid="{00000000-0005-0000-0000-0000E1250000}"/>
    <cellStyle name="Currency 17 2 3 5 3 2" xfId="9672" xr:uid="{00000000-0005-0000-0000-0000E2250000}"/>
    <cellStyle name="Currency 17 2 3 5 3 2 2" xfId="9673" xr:uid="{00000000-0005-0000-0000-0000E3250000}"/>
    <cellStyle name="Currency 17 2 3 5 3 3" xfId="9674" xr:uid="{00000000-0005-0000-0000-0000E4250000}"/>
    <cellStyle name="Currency 17 2 3 5 3 4" xfId="9675" xr:uid="{00000000-0005-0000-0000-0000E5250000}"/>
    <cellStyle name="Currency 17 2 3 5 4" xfId="9676" xr:uid="{00000000-0005-0000-0000-0000E6250000}"/>
    <cellStyle name="Currency 17 2 3 5 4 2" xfId="9677" xr:uid="{00000000-0005-0000-0000-0000E7250000}"/>
    <cellStyle name="Currency 17 2 3 5 4 3" xfId="9678" xr:uid="{00000000-0005-0000-0000-0000E8250000}"/>
    <cellStyle name="Currency 17 2 3 5 5" xfId="9679" xr:uid="{00000000-0005-0000-0000-0000E9250000}"/>
    <cellStyle name="Currency 17 2 3 5 6" xfId="9680" xr:uid="{00000000-0005-0000-0000-0000EA250000}"/>
    <cellStyle name="Currency 17 2 3 5 7" xfId="9681" xr:uid="{00000000-0005-0000-0000-0000EB250000}"/>
    <cellStyle name="Currency 17 2 3 6" xfId="9682" xr:uid="{00000000-0005-0000-0000-0000EC250000}"/>
    <cellStyle name="Currency 17 2 3 6 2" xfId="9683" xr:uid="{00000000-0005-0000-0000-0000ED250000}"/>
    <cellStyle name="Currency 17 2 3 6 2 2" xfId="9684" xr:uid="{00000000-0005-0000-0000-0000EE250000}"/>
    <cellStyle name="Currency 17 2 3 6 3" xfId="9685" xr:uid="{00000000-0005-0000-0000-0000EF250000}"/>
    <cellStyle name="Currency 17 2 3 6 4" xfId="9686" xr:uid="{00000000-0005-0000-0000-0000F0250000}"/>
    <cellStyle name="Currency 17 2 3 7" xfId="9687" xr:uid="{00000000-0005-0000-0000-0000F1250000}"/>
    <cellStyle name="Currency 17 2 3 7 2" xfId="9688" xr:uid="{00000000-0005-0000-0000-0000F2250000}"/>
    <cellStyle name="Currency 17 2 3 7 2 2" xfId="9689" xr:uid="{00000000-0005-0000-0000-0000F3250000}"/>
    <cellStyle name="Currency 17 2 3 7 3" xfId="9690" xr:uid="{00000000-0005-0000-0000-0000F4250000}"/>
    <cellStyle name="Currency 17 2 3 7 4" xfId="9691" xr:uid="{00000000-0005-0000-0000-0000F5250000}"/>
    <cellStyle name="Currency 17 2 3 8" xfId="9692" xr:uid="{00000000-0005-0000-0000-0000F6250000}"/>
    <cellStyle name="Currency 17 2 3 8 2" xfId="9693" xr:uid="{00000000-0005-0000-0000-0000F7250000}"/>
    <cellStyle name="Currency 17 2 3 8 3" xfId="9694" xr:uid="{00000000-0005-0000-0000-0000F8250000}"/>
    <cellStyle name="Currency 17 2 3 9" xfId="9695" xr:uid="{00000000-0005-0000-0000-0000F9250000}"/>
    <cellStyle name="Currency 17 2 4" xfId="9696" xr:uid="{00000000-0005-0000-0000-0000FA250000}"/>
    <cellStyle name="Currency 17 2 5" xfId="9697" xr:uid="{00000000-0005-0000-0000-0000FB250000}"/>
    <cellStyle name="Currency 17 2 5 2" xfId="9698" xr:uid="{00000000-0005-0000-0000-0000FC250000}"/>
    <cellStyle name="Currency 17 2 5 3" xfId="9699" xr:uid="{00000000-0005-0000-0000-0000FD250000}"/>
    <cellStyle name="Currency 17 2 5 4" xfId="9700" xr:uid="{00000000-0005-0000-0000-0000FE250000}"/>
    <cellStyle name="Currency 17 2 5 4 2" xfId="9701" xr:uid="{00000000-0005-0000-0000-0000FF250000}"/>
    <cellStyle name="Currency 17 2 5 4 3" xfId="9702" xr:uid="{00000000-0005-0000-0000-000000260000}"/>
    <cellStyle name="Currency 17 2 5 5" xfId="9703" xr:uid="{00000000-0005-0000-0000-000001260000}"/>
    <cellStyle name="Currency 17 2 6" xfId="9704" xr:uid="{00000000-0005-0000-0000-000002260000}"/>
    <cellStyle name="Currency 17 2 6 2" xfId="9705" xr:uid="{00000000-0005-0000-0000-000003260000}"/>
    <cellStyle name="Currency 17 2 6 3" xfId="9706" xr:uid="{00000000-0005-0000-0000-000004260000}"/>
    <cellStyle name="Currency 17 2 7" xfId="9707" xr:uid="{00000000-0005-0000-0000-000005260000}"/>
    <cellStyle name="Currency 17 3" xfId="9708" xr:uid="{00000000-0005-0000-0000-000006260000}"/>
    <cellStyle name="Currency 17 4" xfId="9709" xr:uid="{00000000-0005-0000-0000-000007260000}"/>
    <cellStyle name="Currency 17 4 2" xfId="9710" xr:uid="{00000000-0005-0000-0000-000008260000}"/>
    <cellStyle name="Currency 17 4 2 10" xfId="9711" xr:uid="{00000000-0005-0000-0000-000009260000}"/>
    <cellStyle name="Currency 17 4 2 11" xfId="9712" xr:uid="{00000000-0005-0000-0000-00000A260000}"/>
    <cellStyle name="Currency 17 4 2 2" xfId="9713" xr:uid="{00000000-0005-0000-0000-00000B260000}"/>
    <cellStyle name="Currency 17 4 2 3" xfId="9714" xr:uid="{00000000-0005-0000-0000-00000C260000}"/>
    <cellStyle name="Currency 17 4 2 3 2" xfId="9715" xr:uid="{00000000-0005-0000-0000-00000D260000}"/>
    <cellStyle name="Currency 17 4 2 3 2 2" xfId="9716" xr:uid="{00000000-0005-0000-0000-00000E260000}"/>
    <cellStyle name="Currency 17 4 2 3 2 2 2" xfId="9717" xr:uid="{00000000-0005-0000-0000-00000F260000}"/>
    <cellStyle name="Currency 17 4 2 3 2 2 2 2" xfId="9718" xr:uid="{00000000-0005-0000-0000-000010260000}"/>
    <cellStyle name="Currency 17 4 2 3 2 2 2 2 2" xfId="9719" xr:uid="{00000000-0005-0000-0000-000011260000}"/>
    <cellStyle name="Currency 17 4 2 3 2 2 2 3" xfId="9720" xr:uid="{00000000-0005-0000-0000-000012260000}"/>
    <cellStyle name="Currency 17 4 2 3 2 2 2 4" xfId="9721" xr:uid="{00000000-0005-0000-0000-000013260000}"/>
    <cellStyle name="Currency 17 4 2 3 2 2 3" xfId="9722" xr:uid="{00000000-0005-0000-0000-000014260000}"/>
    <cellStyle name="Currency 17 4 2 3 2 2 3 2" xfId="9723" xr:uid="{00000000-0005-0000-0000-000015260000}"/>
    <cellStyle name="Currency 17 4 2 3 2 2 3 2 2" xfId="9724" xr:uid="{00000000-0005-0000-0000-000016260000}"/>
    <cellStyle name="Currency 17 4 2 3 2 2 3 3" xfId="9725" xr:uid="{00000000-0005-0000-0000-000017260000}"/>
    <cellStyle name="Currency 17 4 2 3 2 2 3 4" xfId="9726" xr:uid="{00000000-0005-0000-0000-000018260000}"/>
    <cellStyle name="Currency 17 4 2 3 2 2 4" xfId="9727" xr:uid="{00000000-0005-0000-0000-000019260000}"/>
    <cellStyle name="Currency 17 4 2 3 2 2 4 2" xfId="9728" xr:uid="{00000000-0005-0000-0000-00001A260000}"/>
    <cellStyle name="Currency 17 4 2 3 2 2 4 3" xfId="9729" xr:uid="{00000000-0005-0000-0000-00001B260000}"/>
    <cellStyle name="Currency 17 4 2 3 2 2 5" xfId="9730" xr:uid="{00000000-0005-0000-0000-00001C260000}"/>
    <cellStyle name="Currency 17 4 2 3 2 2 6" xfId="9731" xr:uid="{00000000-0005-0000-0000-00001D260000}"/>
    <cellStyle name="Currency 17 4 2 3 2 2 7" xfId="9732" xr:uid="{00000000-0005-0000-0000-00001E260000}"/>
    <cellStyle name="Currency 17 4 2 3 2 3" xfId="9733" xr:uid="{00000000-0005-0000-0000-00001F260000}"/>
    <cellStyle name="Currency 17 4 2 3 2 3 2" xfId="9734" xr:uid="{00000000-0005-0000-0000-000020260000}"/>
    <cellStyle name="Currency 17 4 2 3 2 3 2 2" xfId="9735" xr:uid="{00000000-0005-0000-0000-000021260000}"/>
    <cellStyle name="Currency 17 4 2 3 2 3 3" xfId="9736" xr:uid="{00000000-0005-0000-0000-000022260000}"/>
    <cellStyle name="Currency 17 4 2 3 2 3 4" xfId="9737" xr:uid="{00000000-0005-0000-0000-000023260000}"/>
    <cellStyle name="Currency 17 4 2 3 2 4" xfId="9738" xr:uid="{00000000-0005-0000-0000-000024260000}"/>
    <cellStyle name="Currency 17 4 2 3 2 4 2" xfId="9739" xr:uid="{00000000-0005-0000-0000-000025260000}"/>
    <cellStyle name="Currency 17 4 2 3 2 4 2 2" xfId="9740" xr:uid="{00000000-0005-0000-0000-000026260000}"/>
    <cellStyle name="Currency 17 4 2 3 2 4 3" xfId="9741" xr:uid="{00000000-0005-0000-0000-000027260000}"/>
    <cellStyle name="Currency 17 4 2 3 2 4 4" xfId="9742" xr:uid="{00000000-0005-0000-0000-000028260000}"/>
    <cellStyle name="Currency 17 4 2 3 2 5" xfId="9743" xr:uid="{00000000-0005-0000-0000-000029260000}"/>
    <cellStyle name="Currency 17 4 2 3 2 5 2" xfId="9744" xr:uid="{00000000-0005-0000-0000-00002A260000}"/>
    <cellStyle name="Currency 17 4 2 3 2 5 3" xfId="9745" xr:uid="{00000000-0005-0000-0000-00002B260000}"/>
    <cellStyle name="Currency 17 4 2 3 2 6" xfId="9746" xr:uid="{00000000-0005-0000-0000-00002C260000}"/>
    <cellStyle name="Currency 17 4 2 3 2 7" xfId="9747" xr:uid="{00000000-0005-0000-0000-00002D260000}"/>
    <cellStyle name="Currency 17 4 2 3 2 8" xfId="9748" xr:uid="{00000000-0005-0000-0000-00002E260000}"/>
    <cellStyle name="Currency 17 4 2 3 3" xfId="9749" xr:uid="{00000000-0005-0000-0000-00002F260000}"/>
    <cellStyle name="Currency 17 4 2 3 3 2" xfId="9750" xr:uid="{00000000-0005-0000-0000-000030260000}"/>
    <cellStyle name="Currency 17 4 2 3 3 2 2" xfId="9751" xr:uid="{00000000-0005-0000-0000-000031260000}"/>
    <cellStyle name="Currency 17 4 2 3 3 2 2 2" xfId="9752" xr:uid="{00000000-0005-0000-0000-000032260000}"/>
    <cellStyle name="Currency 17 4 2 3 3 2 3" xfId="9753" xr:uid="{00000000-0005-0000-0000-000033260000}"/>
    <cellStyle name="Currency 17 4 2 3 3 2 4" xfId="9754" xr:uid="{00000000-0005-0000-0000-000034260000}"/>
    <cellStyle name="Currency 17 4 2 3 3 3" xfId="9755" xr:uid="{00000000-0005-0000-0000-000035260000}"/>
    <cellStyle name="Currency 17 4 2 3 3 3 2" xfId="9756" xr:uid="{00000000-0005-0000-0000-000036260000}"/>
    <cellStyle name="Currency 17 4 2 3 3 3 2 2" xfId="9757" xr:uid="{00000000-0005-0000-0000-000037260000}"/>
    <cellStyle name="Currency 17 4 2 3 3 3 3" xfId="9758" xr:uid="{00000000-0005-0000-0000-000038260000}"/>
    <cellStyle name="Currency 17 4 2 3 3 3 4" xfId="9759" xr:uid="{00000000-0005-0000-0000-000039260000}"/>
    <cellStyle name="Currency 17 4 2 3 3 4" xfId="9760" xr:uid="{00000000-0005-0000-0000-00003A260000}"/>
    <cellStyle name="Currency 17 4 2 3 3 4 2" xfId="9761" xr:uid="{00000000-0005-0000-0000-00003B260000}"/>
    <cellStyle name="Currency 17 4 2 3 3 4 3" xfId="9762" xr:uid="{00000000-0005-0000-0000-00003C260000}"/>
    <cellStyle name="Currency 17 4 2 3 3 5" xfId="9763" xr:uid="{00000000-0005-0000-0000-00003D260000}"/>
    <cellStyle name="Currency 17 4 2 3 3 6" xfId="9764" xr:uid="{00000000-0005-0000-0000-00003E260000}"/>
    <cellStyle name="Currency 17 4 2 3 3 7" xfId="9765" xr:uid="{00000000-0005-0000-0000-00003F260000}"/>
    <cellStyle name="Currency 17 4 2 3 4" xfId="9766" xr:uid="{00000000-0005-0000-0000-000040260000}"/>
    <cellStyle name="Currency 17 4 2 3 4 2" xfId="9767" xr:uid="{00000000-0005-0000-0000-000041260000}"/>
    <cellStyle name="Currency 17 4 2 3 4 2 2" xfId="9768" xr:uid="{00000000-0005-0000-0000-000042260000}"/>
    <cellStyle name="Currency 17 4 2 3 4 3" xfId="9769" xr:uid="{00000000-0005-0000-0000-000043260000}"/>
    <cellStyle name="Currency 17 4 2 3 4 4" xfId="9770" xr:uid="{00000000-0005-0000-0000-000044260000}"/>
    <cellStyle name="Currency 17 4 2 3 5" xfId="9771" xr:uid="{00000000-0005-0000-0000-000045260000}"/>
    <cellStyle name="Currency 17 4 2 3 5 2" xfId="9772" xr:uid="{00000000-0005-0000-0000-000046260000}"/>
    <cellStyle name="Currency 17 4 2 3 5 2 2" xfId="9773" xr:uid="{00000000-0005-0000-0000-000047260000}"/>
    <cellStyle name="Currency 17 4 2 3 5 3" xfId="9774" xr:uid="{00000000-0005-0000-0000-000048260000}"/>
    <cellStyle name="Currency 17 4 2 3 5 4" xfId="9775" xr:uid="{00000000-0005-0000-0000-000049260000}"/>
    <cellStyle name="Currency 17 4 2 3 6" xfId="9776" xr:uid="{00000000-0005-0000-0000-00004A260000}"/>
    <cellStyle name="Currency 17 4 2 3 6 2" xfId="9777" xr:uid="{00000000-0005-0000-0000-00004B260000}"/>
    <cellStyle name="Currency 17 4 2 3 6 3" xfId="9778" xr:uid="{00000000-0005-0000-0000-00004C260000}"/>
    <cellStyle name="Currency 17 4 2 3 7" xfId="9779" xr:uid="{00000000-0005-0000-0000-00004D260000}"/>
    <cellStyle name="Currency 17 4 2 3 8" xfId="9780" xr:uid="{00000000-0005-0000-0000-00004E260000}"/>
    <cellStyle name="Currency 17 4 2 3 9" xfId="9781" xr:uid="{00000000-0005-0000-0000-00004F260000}"/>
    <cellStyle name="Currency 17 4 2 4" xfId="9782" xr:uid="{00000000-0005-0000-0000-000050260000}"/>
    <cellStyle name="Currency 17 4 2 4 2" xfId="9783" xr:uid="{00000000-0005-0000-0000-000051260000}"/>
    <cellStyle name="Currency 17 4 2 4 2 2" xfId="9784" xr:uid="{00000000-0005-0000-0000-000052260000}"/>
    <cellStyle name="Currency 17 4 2 4 2 2 2" xfId="9785" xr:uid="{00000000-0005-0000-0000-000053260000}"/>
    <cellStyle name="Currency 17 4 2 4 2 2 2 2" xfId="9786" xr:uid="{00000000-0005-0000-0000-000054260000}"/>
    <cellStyle name="Currency 17 4 2 4 2 2 3" xfId="9787" xr:uid="{00000000-0005-0000-0000-000055260000}"/>
    <cellStyle name="Currency 17 4 2 4 2 2 4" xfId="9788" xr:uid="{00000000-0005-0000-0000-000056260000}"/>
    <cellStyle name="Currency 17 4 2 4 2 3" xfId="9789" xr:uid="{00000000-0005-0000-0000-000057260000}"/>
    <cellStyle name="Currency 17 4 2 4 2 3 2" xfId="9790" xr:uid="{00000000-0005-0000-0000-000058260000}"/>
    <cellStyle name="Currency 17 4 2 4 2 3 2 2" xfId="9791" xr:uid="{00000000-0005-0000-0000-000059260000}"/>
    <cellStyle name="Currency 17 4 2 4 2 3 3" xfId="9792" xr:uid="{00000000-0005-0000-0000-00005A260000}"/>
    <cellStyle name="Currency 17 4 2 4 2 3 4" xfId="9793" xr:uid="{00000000-0005-0000-0000-00005B260000}"/>
    <cellStyle name="Currency 17 4 2 4 2 4" xfId="9794" xr:uid="{00000000-0005-0000-0000-00005C260000}"/>
    <cellStyle name="Currency 17 4 2 4 2 4 2" xfId="9795" xr:uid="{00000000-0005-0000-0000-00005D260000}"/>
    <cellStyle name="Currency 17 4 2 4 2 4 3" xfId="9796" xr:uid="{00000000-0005-0000-0000-00005E260000}"/>
    <cellStyle name="Currency 17 4 2 4 2 5" xfId="9797" xr:uid="{00000000-0005-0000-0000-00005F260000}"/>
    <cellStyle name="Currency 17 4 2 4 2 6" xfId="9798" xr:uid="{00000000-0005-0000-0000-000060260000}"/>
    <cellStyle name="Currency 17 4 2 4 2 7" xfId="9799" xr:uid="{00000000-0005-0000-0000-000061260000}"/>
    <cellStyle name="Currency 17 4 2 4 3" xfId="9800" xr:uid="{00000000-0005-0000-0000-000062260000}"/>
    <cellStyle name="Currency 17 4 2 4 3 2" xfId="9801" xr:uid="{00000000-0005-0000-0000-000063260000}"/>
    <cellStyle name="Currency 17 4 2 4 3 2 2" xfId="9802" xr:uid="{00000000-0005-0000-0000-000064260000}"/>
    <cellStyle name="Currency 17 4 2 4 3 3" xfId="9803" xr:uid="{00000000-0005-0000-0000-000065260000}"/>
    <cellStyle name="Currency 17 4 2 4 3 4" xfId="9804" xr:uid="{00000000-0005-0000-0000-000066260000}"/>
    <cellStyle name="Currency 17 4 2 4 4" xfId="9805" xr:uid="{00000000-0005-0000-0000-000067260000}"/>
    <cellStyle name="Currency 17 4 2 4 4 2" xfId="9806" xr:uid="{00000000-0005-0000-0000-000068260000}"/>
    <cellStyle name="Currency 17 4 2 4 4 2 2" xfId="9807" xr:uid="{00000000-0005-0000-0000-000069260000}"/>
    <cellStyle name="Currency 17 4 2 4 4 3" xfId="9808" xr:uid="{00000000-0005-0000-0000-00006A260000}"/>
    <cellStyle name="Currency 17 4 2 4 4 4" xfId="9809" xr:uid="{00000000-0005-0000-0000-00006B260000}"/>
    <cellStyle name="Currency 17 4 2 4 5" xfId="9810" xr:uid="{00000000-0005-0000-0000-00006C260000}"/>
    <cellStyle name="Currency 17 4 2 4 5 2" xfId="9811" xr:uid="{00000000-0005-0000-0000-00006D260000}"/>
    <cellStyle name="Currency 17 4 2 4 5 3" xfId="9812" xr:uid="{00000000-0005-0000-0000-00006E260000}"/>
    <cellStyle name="Currency 17 4 2 4 6" xfId="9813" xr:uid="{00000000-0005-0000-0000-00006F260000}"/>
    <cellStyle name="Currency 17 4 2 4 7" xfId="9814" xr:uid="{00000000-0005-0000-0000-000070260000}"/>
    <cellStyle name="Currency 17 4 2 4 8" xfId="9815" xr:uid="{00000000-0005-0000-0000-000071260000}"/>
    <cellStyle name="Currency 17 4 2 5" xfId="9816" xr:uid="{00000000-0005-0000-0000-000072260000}"/>
    <cellStyle name="Currency 17 4 2 5 2" xfId="9817" xr:uid="{00000000-0005-0000-0000-000073260000}"/>
    <cellStyle name="Currency 17 4 2 5 2 2" xfId="9818" xr:uid="{00000000-0005-0000-0000-000074260000}"/>
    <cellStyle name="Currency 17 4 2 5 2 2 2" xfId="9819" xr:uid="{00000000-0005-0000-0000-000075260000}"/>
    <cellStyle name="Currency 17 4 2 5 2 3" xfId="9820" xr:uid="{00000000-0005-0000-0000-000076260000}"/>
    <cellStyle name="Currency 17 4 2 5 2 4" xfId="9821" xr:uid="{00000000-0005-0000-0000-000077260000}"/>
    <cellStyle name="Currency 17 4 2 5 3" xfId="9822" xr:uid="{00000000-0005-0000-0000-000078260000}"/>
    <cellStyle name="Currency 17 4 2 5 3 2" xfId="9823" xr:uid="{00000000-0005-0000-0000-000079260000}"/>
    <cellStyle name="Currency 17 4 2 5 3 2 2" xfId="9824" xr:uid="{00000000-0005-0000-0000-00007A260000}"/>
    <cellStyle name="Currency 17 4 2 5 3 3" xfId="9825" xr:uid="{00000000-0005-0000-0000-00007B260000}"/>
    <cellStyle name="Currency 17 4 2 5 3 4" xfId="9826" xr:uid="{00000000-0005-0000-0000-00007C260000}"/>
    <cellStyle name="Currency 17 4 2 5 4" xfId="9827" xr:uid="{00000000-0005-0000-0000-00007D260000}"/>
    <cellStyle name="Currency 17 4 2 5 4 2" xfId="9828" xr:uid="{00000000-0005-0000-0000-00007E260000}"/>
    <cellStyle name="Currency 17 4 2 5 4 3" xfId="9829" xr:uid="{00000000-0005-0000-0000-00007F260000}"/>
    <cellStyle name="Currency 17 4 2 5 5" xfId="9830" xr:uid="{00000000-0005-0000-0000-000080260000}"/>
    <cellStyle name="Currency 17 4 2 5 6" xfId="9831" xr:uid="{00000000-0005-0000-0000-000081260000}"/>
    <cellStyle name="Currency 17 4 2 5 7" xfId="9832" xr:uid="{00000000-0005-0000-0000-000082260000}"/>
    <cellStyle name="Currency 17 4 2 6" xfId="9833" xr:uid="{00000000-0005-0000-0000-000083260000}"/>
    <cellStyle name="Currency 17 4 2 6 2" xfId="9834" xr:uid="{00000000-0005-0000-0000-000084260000}"/>
    <cellStyle name="Currency 17 4 2 6 2 2" xfId="9835" xr:uid="{00000000-0005-0000-0000-000085260000}"/>
    <cellStyle name="Currency 17 4 2 6 3" xfId="9836" xr:uid="{00000000-0005-0000-0000-000086260000}"/>
    <cellStyle name="Currency 17 4 2 6 4" xfId="9837" xr:uid="{00000000-0005-0000-0000-000087260000}"/>
    <cellStyle name="Currency 17 4 2 7" xfId="9838" xr:uid="{00000000-0005-0000-0000-000088260000}"/>
    <cellStyle name="Currency 17 4 2 7 2" xfId="9839" xr:uid="{00000000-0005-0000-0000-000089260000}"/>
    <cellStyle name="Currency 17 4 2 7 2 2" xfId="9840" xr:uid="{00000000-0005-0000-0000-00008A260000}"/>
    <cellStyle name="Currency 17 4 2 7 3" xfId="9841" xr:uid="{00000000-0005-0000-0000-00008B260000}"/>
    <cellStyle name="Currency 17 4 2 7 4" xfId="9842" xr:uid="{00000000-0005-0000-0000-00008C260000}"/>
    <cellStyle name="Currency 17 4 2 8" xfId="9843" xr:uid="{00000000-0005-0000-0000-00008D260000}"/>
    <cellStyle name="Currency 17 4 2 8 2" xfId="9844" xr:uid="{00000000-0005-0000-0000-00008E260000}"/>
    <cellStyle name="Currency 17 4 2 8 3" xfId="9845" xr:uid="{00000000-0005-0000-0000-00008F260000}"/>
    <cellStyle name="Currency 17 4 2 9" xfId="9846" xr:uid="{00000000-0005-0000-0000-000090260000}"/>
    <cellStyle name="Currency 17 4 3" xfId="9847" xr:uid="{00000000-0005-0000-0000-000091260000}"/>
    <cellStyle name="Currency 17 4 4" xfId="9848" xr:uid="{00000000-0005-0000-0000-000092260000}"/>
    <cellStyle name="Currency 17 4 4 2" xfId="9849" xr:uid="{00000000-0005-0000-0000-000093260000}"/>
    <cellStyle name="Currency 17 4 4 3" xfId="9850" xr:uid="{00000000-0005-0000-0000-000094260000}"/>
    <cellStyle name="Currency 17 4 4 4" xfId="9851" xr:uid="{00000000-0005-0000-0000-000095260000}"/>
    <cellStyle name="Currency 17 4 4 4 2" xfId="9852" xr:uid="{00000000-0005-0000-0000-000096260000}"/>
    <cellStyle name="Currency 17 4 4 4 3" xfId="9853" xr:uid="{00000000-0005-0000-0000-000097260000}"/>
    <cellStyle name="Currency 17 4 4 5" xfId="9854" xr:uid="{00000000-0005-0000-0000-000098260000}"/>
    <cellStyle name="Currency 17 4 5" xfId="9855" xr:uid="{00000000-0005-0000-0000-000099260000}"/>
    <cellStyle name="Currency 17 4 5 2" xfId="9856" xr:uid="{00000000-0005-0000-0000-00009A260000}"/>
    <cellStyle name="Currency 17 4 5 3" xfId="9857" xr:uid="{00000000-0005-0000-0000-00009B260000}"/>
    <cellStyle name="Currency 17 4 6" xfId="9858" xr:uid="{00000000-0005-0000-0000-00009C260000}"/>
    <cellStyle name="Currency 18" xfId="9859" xr:uid="{00000000-0005-0000-0000-00009D260000}"/>
    <cellStyle name="Currency 18 2" xfId="9860" xr:uid="{00000000-0005-0000-0000-00009E260000}"/>
    <cellStyle name="Currency 18 3" xfId="9861" xr:uid="{00000000-0005-0000-0000-00009F260000}"/>
    <cellStyle name="Currency 18 3 2" xfId="9862" xr:uid="{00000000-0005-0000-0000-0000A0260000}"/>
    <cellStyle name="Currency 18 3 2 2" xfId="9863" xr:uid="{00000000-0005-0000-0000-0000A1260000}"/>
    <cellStyle name="Currency 18 3 2 2 10" xfId="9864" xr:uid="{00000000-0005-0000-0000-0000A2260000}"/>
    <cellStyle name="Currency 18 3 2 2 11" xfId="9865" xr:uid="{00000000-0005-0000-0000-0000A3260000}"/>
    <cellStyle name="Currency 18 3 2 2 2" xfId="9866" xr:uid="{00000000-0005-0000-0000-0000A4260000}"/>
    <cellStyle name="Currency 18 3 2 2 3" xfId="9867" xr:uid="{00000000-0005-0000-0000-0000A5260000}"/>
    <cellStyle name="Currency 18 3 2 2 3 2" xfId="9868" xr:uid="{00000000-0005-0000-0000-0000A6260000}"/>
    <cellStyle name="Currency 18 3 2 2 3 2 2" xfId="9869" xr:uid="{00000000-0005-0000-0000-0000A7260000}"/>
    <cellStyle name="Currency 18 3 2 2 3 2 2 2" xfId="9870" xr:uid="{00000000-0005-0000-0000-0000A8260000}"/>
    <cellStyle name="Currency 18 3 2 2 3 2 2 2 2" xfId="9871" xr:uid="{00000000-0005-0000-0000-0000A9260000}"/>
    <cellStyle name="Currency 18 3 2 2 3 2 2 2 2 2" xfId="9872" xr:uid="{00000000-0005-0000-0000-0000AA260000}"/>
    <cellStyle name="Currency 18 3 2 2 3 2 2 2 3" xfId="9873" xr:uid="{00000000-0005-0000-0000-0000AB260000}"/>
    <cellStyle name="Currency 18 3 2 2 3 2 2 2 4" xfId="9874" xr:uid="{00000000-0005-0000-0000-0000AC260000}"/>
    <cellStyle name="Currency 18 3 2 2 3 2 2 3" xfId="9875" xr:uid="{00000000-0005-0000-0000-0000AD260000}"/>
    <cellStyle name="Currency 18 3 2 2 3 2 2 3 2" xfId="9876" xr:uid="{00000000-0005-0000-0000-0000AE260000}"/>
    <cellStyle name="Currency 18 3 2 2 3 2 2 3 2 2" xfId="9877" xr:uid="{00000000-0005-0000-0000-0000AF260000}"/>
    <cellStyle name="Currency 18 3 2 2 3 2 2 3 3" xfId="9878" xr:uid="{00000000-0005-0000-0000-0000B0260000}"/>
    <cellStyle name="Currency 18 3 2 2 3 2 2 3 4" xfId="9879" xr:uid="{00000000-0005-0000-0000-0000B1260000}"/>
    <cellStyle name="Currency 18 3 2 2 3 2 2 4" xfId="9880" xr:uid="{00000000-0005-0000-0000-0000B2260000}"/>
    <cellStyle name="Currency 18 3 2 2 3 2 2 4 2" xfId="9881" xr:uid="{00000000-0005-0000-0000-0000B3260000}"/>
    <cellStyle name="Currency 18 3 2 2 3 2 2 4 3" xfId="9882" xr:uid="{00000000-0005-0000-0000-0000B4260000}"/>
    <cellStyle name="Currency 18 3 2 2 3 2 2 5" xfId="9883" xr:uid="{00000000-0005-0000-0000-0000B5260000}"/>
    <cellStyle name="Currency 18 3 2 2 3 2 2 6" xfId="9884" xr:uid="{00000000-0005-0000-0000-0000B6260000}"/>
    <cellStyle name="Currency 18 3 2 2 3 2 2 7" xfId="9885" xr:uid="{00000000-0005-0000-0000-0000B7260000}"/>
    <cellStyle name="Currency 18 3 2 2 3 2 3" xfId="9886" xr:uid="{00000000-0005-0000-0000-0000B8260000}"/>
    <cellStyle name="Currency 18 3 2 2 3 2 3 2" xfId="9887" xr:uid="{00000000-0005-0000-0000-0000B9260000}"/>
    <cellStyle name="Currency 18 3 2 2 3 2 3 2 2" xfId="9888" xr:uid="{00000000-0005-0000-0000-0000BA260000}"/>
    <cellStyle name="Currency 18 3 2 2 3 2 3 3" xfId="9889" xr:uid="{00000000-0005-0000-0000-0000BB260000}"/>
    <cellStyle name="Currency 18 3 2 2 3 2 3 4" xfId="9890" xr:uid="{00000000-0005-0000-0000-0000BC260000}"/>
    <cellStyle name="Currency 18 3 2 2 3 2 4" xfId="9891" xr:uid="{00000000-0005-0000-0000-0000BD260000}"/>
    <cellStyle name="Currency 18 3 2 2 3 2 4 2" xfId="9892" xr:uid="{00000000-0005-0000-0000-0000BE260000}"/>
    <cellStyle name="Currency 18 3 2 2 3 2 4 2 2" xfId="9893" xr:uid="{00000000-0005-0000-0000-0000BF260000}"/>
    <cellStyle name="Currency 18 3 2 2 3 2 4 3" xfId="9894" xr:uid="{00000000-0005-0000-0000-0000C0260000}"/>
    <cellStyle name="Currency 18 3 2 2 3 2 4 4" xfId="9895" xr:uid="{00000000-0005-0000-0000-0000C1260000}"/>
    <cellStyle name="Currency 18 3 2 2 3 2 5" xfId="9896" xr:uid="{00000000-0005-0000-0000-0000C2260000}"/>
    <cellStyle name="Currency 18 3 2 2 3 2 5 2" xfId="9897" xr:uid="{00000000-0005-0000-0000-0000C3260000}"/>
    <cellStyle name="Currency 18 3 2 2 3 2 5 3" xfId="9898" xr:uid="{00000000-0005-0000-0000-0000C4260000}"/>
    <cellStyle name="Currency 18 3 2 2 3 2 6" xfId="9899" xr:uid="{00000000-0005-0000-0000-0000C5260000}"/>
    <cellStyle name="Currency 18 3 2 2 3 2 7" xfId="9900" xr:uid="{00000000-0005-0000-0000-0000C6260000}"/>
    <cellStyle name="Currency 18 3 2 2 3 2 8" xfId="9901" xr:uid="{00000000-0005-0000-0000-0000C7260000}"/>
    <cellStyle name="Currency 18 3 2 2 3 3" xfId="9902" xr:uid="{00000000-0005-0000-0000-0000C8260000}"/>
    <cellStyle name="Currency 18 3 2 2 3 3 2" xfId="9903" xr:uid="{00000000-0005-0000-0000-0000C9260000}"/>
    <cellStyle name="Currency 18 3 2 2 3 3 2 2" xfId="9904" xr:uid="{00000000-0005-0000-0000-0000CA260000}"/>
    <cellStyle name="Currency 18 3 2 2 3 3 2 2 2" xfId="9905" xr:uid="{00000000-0005-0000-0000-0000CB260000}"/>
    <cellStyle name="Currency 18 3 2 2 3 3 2 3" xfId="9906" xr:uid="{00000000-0005-0000-0000-0000CC260000}"/>
    <cellStyle name="Currency 18 3 2 2 3 3 2 4" xfId="9907" xr:uid="{00000000-0005-0000-0000-0000CD260000}"/>
    <cellStyle name="Currency 18 3 2 2 3 3 3" xfId="9908" xr:uid="{00000000-0005-0000-0000-0000CE260000}"/>
    <cellStyle name="Currency 18 3 2 2 3 3 3 2" xfId="9909" xr:uid="{00000000-0005-0000-0000-0000CF260000}"/>
    <cellStyle name="Currency 18 3 2 2 3 3 3 2 2" xfId="9910" xr:uid="{00000000-0005-0000-0000-0000D0260000}"/>
    <cellStyle name="Currency 18 3 2 2 3 3 3 3" xfId="9911" xr:uid="{00000000-0005-0000-0000-0000D1260000}"/>
    <cellStyle name="Currency 18 3 2 2 3 3 3 4" xfId="9912" xr:uid="{00000000-0005-0000-0000-0000D2260000}"/>
    <cellStyle name="Currency 18 3 2 2 3 3 4" xfId="9913" xr:uid="{00000000-0005-0000-0000-0000D3260000}"/>
    <cellStyle name="Currency 18 3 2 2 3 3 4 2" xfId="9914" xr:uid="{00000000-0005-0000-0000-0000D4260000}"/>
    <cellStyle name="Currency 18 3 2 2 3 3 4 3" xfId="9915" xr:uid="{00000000-0005-0000-0000-0000D5260000}"/>
    <cellStyle name="Currency 18 3 2 2 3 3 5" xfId="9916" xr:uid="{00000000-0005-0000-0000-0000D6260000}"/>
    <cellStyle name="Currency 18 3 2 2 3 3 6" xfId="9917" xr:uid="{00000000-0005-0000-0000-0000D7260000}"/>
    <cellStyle name="Currency 18 3 2 2 3 3 7" xfId="9918" xr:uid="{00000000-0005-0000-0000-0000D8260000}"/>
    <cellStyle name="Currency 18 3 2 2 3 4" xfId="9919" xr:uid="{00000000-0005-0000-0000-0000D9260000}"/>
    <cellStyle name="Currency 18 3 2 2 3 4 2" xfId="9920" xr:uid="{00000000-0005-0000-0000-0000DA260000}"/>
    <cellStyle name="Currency 18 3 2 2 3 4 2 2" xfId="9921" xr:uid="{00000000-0005-0000-0000-0000DB260000}"/>
    <cellStyle name="Currency 18 3 2 2 3 4 3" xfId="9922" xr:uid="{00000000-0005-0000-0000-0000DC260000}"/>
    <cellStyle name="Currency 18 3 2 2 3 4 4" xfId="9923" xr:uid="{00000000-0005-0000-0000-0000DD260000}"/>
    <cellStyle name="Currency 18 3 2 2 3 5" xfId="9924" xr:uid="{00000000-0005-0000-0000-0000DE260000}"/>
    <cellStyle name="Currency 18 3 2 2 3 5 2" xfId="9925" xr:uid="{00000000-0005-0000-0000-0000DF260000}"/>
    <cellStyle name="Currency 18 3 2 2 3 5 2 2" xfId="9926" xr:uid="{00000000-0005-0000-0000-0000E0260000}"/>
    <cellStyle name="Currency 18 3 2 2 3 5 3" xfId="9927" xr:uid="{00000000-0005-0000-0000-0000E1260000}"/>
    <cellStyle name="Currency 18 3 2 2 3 5 4" xfId="9928" xr:uid="{00000000-0005-0000-0000-0000E2260000}"/>
    <cellStyle name="Currency 18 3 2 2 3 6" xfId="9929" xr:uid="{00000000-0005-0000-0000-0000E3260000}"/>
    <cellStyle name="Currency 18 3 2 2 3 6 2" xfId="9930" xr:uid="{00000000-0005-0000-0000-0000E4260000}"/>
    <cellStyle name="Currency 18 3 2 2 3 6 3" xfId="9931" xr:uid="{00000000-0005-0000-0000-0000E5260000}"/>
    <cellStyle name="Currency 18 3 2 2 3 7" xfId="9932" xr:uid="{00000000-0005-0000-0000-0000E6260000}"/>
    <cellStyle name="Currency 18 3 2 2 3 8" xfId="9933" xr:uid="{00000000-0005-0000-0000-0000E7260000}"/>
    <cellStyle name="Currency 18 3 2 2 3 9" xfId="9934" xr:uid="{00000000-0005-0000-0000-0000E8260000}"/>
    <cellStyle name="Currency 18 3 2 2 4" xfId="9935" xr:uid="{00000000-0005-0000-0000-0000E9260000}"/>
    <cellStyle name="Currency 18 3 2 2 4 2" xfId="9936" xr:uid="{00000000-0005-0000-0000-0000EA260000}"/>
    <cellStyle name="Currency 18 3 2 2 4 2 2" xfId="9937" xr:uid="{00000000-0005-0000-0000-0000EB260000}"/>
    <cellStyle name="Currency 18 3 2 2 4 2 2 2" xfId="9938" xr:uid="{00000000-0005-0000-0000-0000EC260000}"/>
    <cellStyle name="Currency 18 3 2 2 4 2 2 2 2" xfId="9939" xr:uid="{00000000-0005-0000-0000-0000ED260000}"/>
    <cellStyle name="Currency 18 3 2 2 4 2 2 3" xfId="9940" xr:uid="{00000000-0005-0000-0000-0000EE260000}"/>
    <cellStyle name="Currency 18 3 2 2 4 2 2 4" xfId="9941" xr:uid="{00000000-0005-0000-0000-0000EF260000}"/>
    <cellStyle name="Currency 18 3 2 2 4 2 3" xfId="9942" xr:uid="{00000000-0005-0000-0000-0000F0260000}"/>
    <cellStyle name="Currency 18 3 2 2 4 2 3 2" xfId="9943" xr:uid="{00000000-0005-0000-0000-0000F1260000}"/>
    <cellStyle name="Currency 18 3 2 2 4 2 3 2 2" xfId="9944" xr:uid="{00000000-0005-0000-0000-0000F2260000}"/>
    <cellStyle name="Currency 18 3 2 2 4 2 3 3" xfId="9945" xr:uid="{00000000-0005-0000-0000-0000F3260000}"/>
    <cellStyle name="Currency 18 3 2 2 4 2 3 4" xfId="9946" xr:uid="{00000000-0005-0000-0000-0000F4260000}"/>
    <cellStyle name="Currency 18 3 2 2 4 2 4" xfId="9947" xr:uid="{00000000-0005-0000-0000-0000F5260000}"/>
    <cellStyle name="Currency 18 3 2 2 4 2 4 2" xfId="9948" xr:uid="{00000000-0005-0000-0000-0000F6260000}"/>
    <cellStyle name="Currency 18 3 2 2 4 2 4 3" xfId="9949" xr:uid="{00000000-0005-0000-0000-0000F7260000}"/>
    <cellStyle name="Currency 18 3 2 2 4 2 5" xfId="9950" xr:uid="{00000000-0005-0000-0000-0000F8260000}"/>
    <cellStyle name="Currency 18 3 2 2 4 2 6" xfId="9951" xr:uid="{00000000-0005-0000-0000-0000F9260000}"/>
    <cellStyle name="Currency 18 3 2 2 4 2 7" xfId="9952" xr:uid="{00000000-0005-0000-0000-0000FA260000}"/>
    <cellStyle name="Currency 18 3 2 2 4 3" xfId="9953" xr:uid="{00000000-0005-0000-0000-0000FB260000}"/>
    <cellStyle name="Currency 18 3 2 2 4 3 2" xfId="9954" xr:uid="{00000000-0005-0000-0000-0000FC260000}"/>
    <cellStyle name="Currency 18 3 2 2 4 3 2 2" xfId="9955" xr:uid="{00000000-0005-0000-0000-0000FD260000}"/>
    <cellStyle name="Currency 18 3 2 2 4 3 3" xfId="9956" xr:uid="{00000000-0005-0000-0000-0000FE260000}"/>
    <cellStyle name="Currency 18 3 2 2 4 3 4" xfId="9957" xr:uid="{00000000-0005-0000-0000-0000FF260000}"/>
    <cellStyle name="Currency 18 3 2 2 4 4" xfId="9958" xr:uid="{00000000-0005-0000-0000-000000270000}"/>
    <cellStyle name="Currency 18 3 2 2 4 4 2" xfId="9959" xr:uid="{00000000-0005-0000-0000-000001270000}"/>
    <cellStyle name="Currency 18 3 2 2 4 4 2 2" xfId="9960" xr:uid="{00000000-0005-0000-0000-000002270000}"/>
    <cellStyle name="Currency 18 3 2 2 4 4 3" xfId="9961" xr:uid="{00000000-0005-0000-0000-000003270000}"/>
    <cellStyle name="Currency 18 3 2 2 4 4 4" xfId="9962" xr:uid="{00000000-0005-0000-0000-000004270000}"/>
    <cellStyle name="Currency 18 3 2 2 4 5" xfId="9963" xr:uid="{00000000-0005-0000-0000-000005270000}"/>
    <cellStyle name="Currency 18 3 2 2 4 5 2" xfId="9964" xr:uid="{00000000-0005-0000-0000-000006270000}"/>
    <cellStyle name="Currency 18 3 2 2 4 5 3" xfId="9965" xr:uid="{00000000-0005-0000-0000-000007270000}"/>
    <cellStyle name="Currency 18 3 2 2 4 6" xfId="9966" xr:uid="{00000000-0005-0000-0000-000008270000}"/>
    <cellStyle name="Currency 18 3 2 2 4 7" xfId="9967" xr:uid="{00000000-0005-0000-0000-000009270000}"/>
    <cellStyle name="Currency 18 3 2 2 4 8" xfId="9968" xr:uid="{00000000-0005-0000-0000-00000A270000}"/>
    <cellStyle name="Currency 18 3 2 2 5" xfId="9969" xr:uid="{00000000-0005-0000-0000-00000B270000}"/>
    <cellStyle name="Currency 18 3 2 2 5 2" xfId="9970" xr:uid="{00000000-0005-0000-0000-00000C270000}"/>
    <cellStyle name="Currency 18 3 2 2 5 2 2" xfId="9971" xr:uid="{00000000-0005-0000-0000-00000D270000}"/>
    <cellStyle name="Currency 18 3 2 2 5 2 2 2" xfId="9972" xr:uid="{00000000-0005-0000-0000-00000E270000}"/>
    <cellStyle name="Currency 18 3 2 2 5 2 3" xfId="9973" xr:uid="{00000000-0005-0000-0000-00000F270000}"/>
    <cellStyle name="Currency 18 3 2 2 5 2 4" xfId="9974" xr:uid="{00000000-0005-0000-0000-000010270000}"/>
    <cellStyle name="Currency 18 3 2 2 5 3" xfId="9975" xr:uid="{00000000-0005-0000-0000-000011270000}"/>
    <cellStyle name="Currency 18 3 2 2 5 3 2" xfId="9976" xr:uid="{00000000-0005-0000-0000-000012270000}"/>
    <cellStyle name="Currency 18 3 2 2 5 3 2 2" xfId="9977" xr:uid="{00000000-0005-0000-0000-000013270000}"/>
    <cellStyle name="Currency 18 3 2 2 5 3 3" xfId="9978" xr:uid="{00000000-0005-0000-0000-000014270000}"/>
    <cellStyle name="Currency 18 3 2 2 5 3 4" xfId="9979" xr:uid="{00000000-0005-0000-0000-000015270000}"/>
    <cellStyle name="Currency 18 3 2 2 5 4" xfId="9980" xr:uid="{00000000-0005-0000-0000-000016270000}"/>
    <cellStyle name="Currency 18 3 2 2 5 4 2" xfId="9981" xr:uid="{00000000-0005-0000-0000-000017270000}"/>
    <cellStyle name="Currency 18 3 2 2 5 4 3" xfId="9982" xr:uid="{00000000-0005-0000-0000-000018270000}"/>
    <cellStyle name="Currency 18 3 2 2 5 5" xfId="9983" xr:uid="{00000000-0005-0000-0000-000019270000}"/>
    <cellStyle name="Currency 18 3 2 2 5 6" xfId="9984" xr:uid="{00000000-0005-0000-0000-00001A270000}"/>
    <cellStyle name="Currency 18 3 2 2 5 7" xfId="9985" xr:uid="{00000000-0005-0000-0000-00001B270000}"/>
    <cellStyle name="Currency 18 3 2 2 6" xfId="9986" xr:uid="{00000000-0005-0000-0000-00001C270000}"/>
    <cellStyle name="Currency 18 3 2 2 6 2" xfId="9987" xr:uid="{00000000-0005-0000-0000-00001D270000}"/>
    <cellStyle name="Currency 18 3 2 2 6 2 2" xfId="9988" xr:uid="{00000000-0005-0000-0000-00001E270000}"/>
    <cellStyle name="Currency 18 3 2 2 6 3" xfId="9989" xr:uid="{00000000-0005-0000-0000-00001F270000}"/>
    <cellStyle name="Currency 18 3 2 2 6 4" xfId="9990" xr:uid="{00000000-0005-0000-0000-000020270000}"/>
    <cellStyle name="Currency 18 3 2 2 7" xfId="9991" xr:uid="{00000000-0005-0000-0000-000021270000}"/>
    <cellStyle name="Currency 18 3 2 2 7 2" xfId="9992" xr:uid="{00000000-0005-0000-0000-000022270000}"/>
    <cellStyle name="Currency 18 3 2 2 7 2 2" xfId="9993" xr:uid="{00000000-0005-0000-0000-000023270000}"/>
    <cellStyle name="Currency 18 3 2 2 7 3" xfId="9994" xr:uid="{00000000-0005-0000-0000-000024270000}"/>
    <cellStyle name="Currency 18 3 2 2 7 4" xfId="9995" xr:uid="{00000000-0005-0000-0000-000025270000}"/>
    <cellStyle name="Currency 18 3 2 2 8" xfId="9996" xr:uid="{00000000-0005-0000-0000-000026270000}"/>
    <cellStyle name="Currency 18 3 2 2 8 2" xfId="9997" xr:uid="{00000000-0005-0000-0000-000027270000}"/>
    <cellStyle name="Currency 18 3 2 2 8 3" xfId="9998" xr:uid="{00000000-0005-0000-0000-000028270000}"/>
    <cellStyle name="Currency 18 3 2 2 9" xfId="9999" xr:uid="{00000000-0005-0000-0000-000029270000}"/>
    <cellStyle name="Currency 18 3 2 3" xfId="10000" xr:uid="{00000000-0005-0000-0000-00002A270000}"/>
    <cellStyle name="Currency 18 3 2 4" xfId="10001" xr:uid="{00000000-0005-0000-0000-00002B270000}"/>
    <cellStyle name="Currency 18 3 2 4 2" xfId="10002" xr:uid="{00000000-0005-0000-0000-00002C270000}"/>
    <cellStyle name="Currency 18 3 2 4 3" xfId="10003" xr:uid="{00000000-0005-0000-0000-00002D270000}"/>
    <cellStyle name="Currency 18 3 2 4 4" xfId="10004" xr:uid="{00000000-0005-0000-0000-00002E270000}"/>
    <cellStyle name="Currency 18 3 2 4 4 2" xfId="10005" xr:uid="{00000000-0005-0000-0000-00002F270000}"/>
    <cellStyle name="Currency 18 3 2 4 4 3" xfId="10006" xr:uid="{00000000-0005-0000-0000-000030270000}"/>
    <cellStyle name="Currency 18 3 2 4 5" xfId="10007" xr:uid="{00000000-0005-0000-0000-000031270000}"/>
    <cellStyle name="Currency 18 3 2 5" xfId="10008" xr:uid="{00000000-0005-0000-0000-000032270000}"/>
    <cellStyle name="Currency 18 3 2 5 2" xfId="10009" xr:uid="{00000000-0005-0000-0000-000033270000}"/>
    <cellStyle name="Currency 18 3 2 5 3" xfId="10010" xr:uid="{00000000-0005-0000-0000-000034270000}"/>
    <cellStyle name="Currency 18 3 2 6" xfId="10011" xr:uid="{00000000-0005-0000-0000-000035270000}"/>
    <cellStyle name="Currency 18 3 3" xfId="10012" xr:uid="{00000000-0005-0000-0000-000036270000}"/>
    <cellStyle name="Currency 18 3 3 10" xfId="10013" xr:uid="{00000000-0005-0000-0000-000037270000}"/>
    <cellStyle name="Currency 18 3 3 11" xfId="10014" xr:uid="{00000000-0005-0000-0000-000038270000}"/>
    <cellStyle name="Currency 18 3 3 2" xfId="10015" xr:uid="{00000000-0005-0000-0000-000039270000}"/>
    <cellStyle name="Currency 18 3 3 3" xfId="10016" xr:uid="{00000000-0005-0000-0000-00003A270000}"/>
    <cellStyle name="Currency 18 3 3 3 2" xfId="10017" xr:uid="{00000000-0005-0000-0000-00003B270000}"/>
    <cellStyle name="Currency 18 3 3 3 2 2" xfId="10018" xr:uid="{00000000-0005-0000-0000-00003C270000}"/>
    <cellStyle name="Currency 18 3 3 3 2 2 2" xfId="10019" xr:uid="{00000000-0005-0000-0000-00003D270000}"/>
    <cellStyle name="Currency 18 3 3 3 2 2 2 2" xfId="10020" xr:uid="{00000000-0005-0000-0000-00003E270000}"/>
    <cellStyle name="Currency 18 3 3 3 2 2 2 2 2" xfId="10021" xr:uid="{00000000-0005-0000-0000-00003F270000}"/>
    <cellStyle name="Currency 18 3 3 3 2 2 2 3" xfId="10022" xr:uid="{00000000-0005-0000-0000-000040270000}"/>
    <cellStyle name="Currency 18 3 3 3 2 2 2 4" xfId="10023" xr:uid="{00000000-0005-0000-0000-000041270000}"/>
    <cellStyle name="Currency 18 3 3 3 2 2 3" xfId="10024" xr:uid="{00000000-0005-0000-0000-000042270000}"/>
    <cellStyle name="Currency 18 3 3 3 2 2 3 2" xfId="10025" xr:uid="{00000000-0005-0000-0000-000043270000}"/>
    <cellStyle name="Currency 18 3 3 3 2 2 3 2 2" xfId="10026" xr:uid="{00000000-0005-0000-0000-000044270000}"/>
    <cellStyle name="Currency 18 3 3 3 2 2 3 3" xfId="10027" xr:uid="{00000000-0005-0000-0000-000045270000}"/>
    <cellStyle name="Currency 18 3 3 3 2 2 3 4" xfId="10028" xr:uid="{00000000-0005-0000-0000-000046270000}"/>
    <cellStyle name="Currency 18 3 3 3 2 2 4" xfId="10029" xr:uid="{00000000-0005-0000-0000-000047270000}"/>
    <cellStyle name="Currency 18 3 3 3 2 2 4 2" xfId="10030" xr:uid="{00000000-0005-0000-0000-000048270000}"/>
    <cellStyle name="Currency 18 3 3 3 2 2 4 3" xfId="10031" xr:uid="{00000000-0005-0000-0000-000049270000}"/>
    <cellStyle name="Currency 18 3 3 3 2 2 5" xfId="10032" xr:uid="{00000000-0005-0000-0000-00004A270000}"/>
    <cellStyle name="Currency 18 3 3 3 2 2 6" xfId="10033" xr:uid="{00000000-0005-0000-0000-00004B270000}"/>
    <cellStyle name="Currency 18 3 3 3 2 2 7" xfId="10034" xr:uid="{00000000-0005-0000-0000-00004C270000}"/>
    <cellStyle name="Currency 18 3 3 3 2 3" xfId="10035" xr:uid="{00000000-0005-0000-0000-00004D270000}"/>
    <cellStyle name="Currency 18 3 3 3 2 3 2" xfId="10036" xr:uid="{00000000-0005-0000-0000-00004E270000}"/>
    <cellStyle name="Currency 18 3 3 3 2 3 2 2" xfId="10037" xr:uid="{00000000-0005-0000-0000-00004F270000}"/>
    <cellStyle name="Currency 18 3 3 3 2 3 3" xfId="10038" xr:uid="{00000000-0005-0000-0000-000050270000}"/>
    <cellStyle name="Currency 18 3 3 3 2 3 4" xfId="10039" xr:uid="{00000000-0005-0000-0000-000051270000}"/>
    <cellStyle name="Currency 18 3 3 3 2 4" xfId="10040" xr:uid="{00000000-0005-0000-0000-000052270000}"/>
    <cellStyle name="Currency 18 3 3 3 2 4 2" xfId="10041" xr:uid="{00000000-0005-0000-0000-000053270000}"/>
    <cellStyle name="Currency 18 3 3 3 2 4 2 2" xfId="10042" xr:uid="{00000000-0005-0000-0000-000054270000}"/>
    <cellStyle name="Currency 18 3 3 3 2 4 3" xfId="10043" xr:uid="{00000000-0005-0000-0000-000055270000}"/>
    <cellStyle name="Currency 18 3 3 3 2 4 4" xfId="10044" xr:uid="{00000000-0005-0000-0000-000056270000}"/>
    <cellStyle name="Currency 18 3 3 3 2 5" xfId="10045" xr:uid="{00000000-0005-0000-0000-000057270000}"/>
    <cellStyle name="Currency 18 3 3 3 2 5 2" xfId="10046" xr:uid="{00000000-0005-0000-0000-000058270000}"/>
    <cellStyle name="Currency 18 3 3 3 2 5 3" xfId="10047" xr:uid="{00000000-0005-0000-0000-000059270000}"/>
    <cellStyle name="Currency 18 3 3 3 2 6" xfId="10048" xr:uid="{00000000-0005-0000-0000-00005A270000}"/>
    <cellStyle name="Currency 18 3 3 3 2 7" xfId="10049" xr:uid="{00000000-0005-0000-0000-00005B270000}"/>
    <cellStyle name="Currency 18 3 3 3 2 8" xfId="10050" xr:uid="{00000000-0005-0000-0000-00005C270000}"/>
    <cellStyle name="Currency 18 3 3 3 3" xfId="10051" xr:uid="{00000000-0005-0000-0000-00005D270000}"/>
    <cellStyle name="Currency 18 3 3 3 3 2" xfId="10052" xr:uid="{00000000-0005-0000-0000-00005E270000}"/>
    <cellStyle name="Currency 18 3 3 3 3 2 2" xfId="10053" xr:uid="{00000000-0005-0000-0000-00005F270000}"/>
    <cellStyle name="Currency 18 3 3 3 3 2 2 2" xfId="10054" xr:uid="{00000000-0005-0000-0000-000060270000}"/>
    <cellStyle name="Currency 18 3 3 3 3 2 3" xfId="10055" xr:uid="{00000000-0005-0000-0000-000061270000}"/>
    <cellStyle name="Currency 18 3 3 3 3 2 4" xfId="10056" xr:uid="{00000000-0005-0000-0000-000062270000}"/>
    <cellStyle name="Currency 18 3 3 3 3 3" xfId="10057" xr:uid="{00000000-0005-0000-0000-000063270000}"/>
    <cellStyle name="Currency 18 3 3 3 3 3 2" xfId="10058" xr:uid="{00000000-0005-0000-0000-000064270000}"/>
    <cellStyle name="Currency 18 3 3 3 3 3 2 2" xfId="10059" xr:uid="{00000000-0005-0000-0000-000065270000}"/>
    <cellStyle name="Currency 18 3 3 3 3 3 3" xfId="10060" xr:uid="{00000000-0005-0000-0000-000066270000}"/>
    <cellStyle name="Currency 18 3 3 3 3 3 4" xfId="10061" xr:uid="{00000000-0005-0000-0000-000067270000}"/>
    <cellStyle name="Currency 18 3 3 3 3 4" xfId="10062" xr:uid="{00000000-0005-0000-0000-000068270000}"/>
    <cellStyle name="Currency 18 3 3 3 3 4 2" xfId="10063" xr:uid="{00000000-0005-0000-0000-000069270000}"/>
    <cellStyle name="Currency 18 3 3 3 3 4 3" xfId="10064" xr:uid="{00000000-0005-0000-0000-00006A270000}"/>
    <cellStyle name="Currency 18 3 3 3 3 5" xfId="10065" xr:uid="{00000000-0005-0000-0000-00006B270000}"/>
    <cellStyle name="Currency 18 3 3 3 3 6" xfId="10066" xr:uid="{00000000-0005-0000-0000-00006C270000}"/>
    <cellStyle name="Currency 18 3 3 3 3 7" xfId="10067" xr:uid="{00000000-0005-0000-0000-00006D270000}"/>
    <cellStyle name="Currency 18 3 3 3 4" xfId="10068" xr:uid="{00000000-0005-0000-0000-00006E270000}"/>
    <cellStyle name="Currency 18 3 3 3 4 2" xfId="10069" xr:uid="{00000000-0005-0000-0000-00006F270000}"/>
    <cellStyle name="Currency 18 3 3 3 4 2 2" xfId="10070" xr:uid="{00000000-0005-0000-0000-000070270000}"/>
    <cellStyle name="Currency 18 3 3 3 4 3" xfId="10071" xr:uid="{00000000-0005-0000-0000-000071270000}"/>
    <cellStyle name="Currency 18 3 3 3 4 4" xfId="10072" xr:uid="{00000000-0005-0000-0000-000072270000}"/>
    <cellStyle name="Currency 18 3 3 3 5" xfId="10073" xr:uid="{00000000-0005-0000-0000-000073270000}"/>
    <cellStyle name="Currency 18 3 3 3 5 2" xfId="10074" xr:uid="{00000000-0005-0000-0000-000074270000}"/>
    <cellStyle name="Currency 18 3 3 3 5 2 2" xfId="10075" xr:uid="{00000000-0005-0000-0000-000075270000}"/>
    <cellStyle name="Currency 18 3 3 3 5 3" xfId="10076" xr:uid="{00000000-0005-0000-0000-000076270000}"/>
    <cellStyle name="Currency 18 3 3 3 5 4" xfId="10077" xr:uid="{00000000-0005-0000-0000-000077270000}"/>
    <cellStyle name="Currency 18 3 3 3 6" xfId="10078" xr:uid="{00000000-0005-0000-0000-000078270000}"/>
    <cellStyle name="Currency 18 3 3 3 6 2" xfId="10079" xr:uid="{00000000-0005-0000-0000-000079270000}"/>
    <cellStyle name="Currency 18 3 3 3 6 3" xfId="10080" xr:uid="{00000000-0005-0000-0000-00007A270000}"/>
    <cellStyle name="Currency 18 3 3 3 7" xfId="10081" xr:uid="{00000000-0005-0000-0000-00007B270000}"/>
    <cellStyle name="Currency 18 3 3 3 8" xfId="10082" xr:uid="{00000000-0005-0000-0000-00007C270000}"/>
    <cellStyle name="Currency 18 3 3 3 9" xfId="10083" xr:uid="{00000000-0005-0000-0000-00007D270000}"/>
    <cellStyle name="Currency 18 3 3 4" xfId="10084" xr:uid="{00000000-0005-0000-0000-00007E270000}"/>
    <cellStyle name="Currency 18 3 3 4 2" xfId="10085" xr:uid="{00000000-0005-0000-0000-00007F270000}"/>
    <cellStyle name="Currency 18 3 3 4 2 2" xfId="10086" xr:uid="{00000000-0005-0000-0000-000080270000}"/>
    <cellStyle name="Currency 18 3 3 4 2 2 2" xfId="10087" xr:uid="{00000000-0005-0000-0000-000081270000}"/>
    <cellStyle name="Currency 18 3 3 4 2 2 2 2" xfId="10088" xr:uid="{00000000-0005-0000-0000-000082270000}"/>
    <cellStyle name="Currency 18 3 3 4 2 2 3" xfId="10089" xr:uid="{00000000-0005-0000-0000-000083270000}"/>
    <cellStyle name="Currency 18 3 3 4 2 2 4" xfId="10090" xr:uid="{00000000-0005-0000-0000-000084270000}"/>
    <cellStyle name="Currency 18 3 3 4 2 3" xfId="10091" xr:uid="{00000000-0005-0000-0000-000085270000}"/>
    <cellStyle name="Currency 18 3 3 4 2 3 2" xfId="10092" xr:uid="{00000000-0005-0000-0000-000086270000}"/>
    <cellStyle name="Currency 18 3 3 4 2 3 2 2" xfId="10093" xr:uid="{00000000-0005-0000-0000-000087270000}"/>
    <cellStyle name="Currency 18 3 3 4 2 3 3" xfId="10094" xr:uid="{00000000-0005-0000-0000-000088270000}"/>
    <cellStyle name="Currency 18 3 3 4 2 3 4" xfId="10095" xr:uid="{00000000-0005-0000-0000-000089270000}"/>
    <cellStyle name="Currency 18 3 3 4 2 4" xfId="10096" xr:uid="{00000000-0005-0000-0000-00008A270000}"/>
    <cellStyle name="Currency 18 3 3 4 2 4 2" xfId="10097" xr:uid="{00000000-0005-0000-0000-00008B270000}"/>
    <cellStyle name="Currency 18 3 3 4 2 4 3" xfId="10098" xr:uid="{00000000-0005-0000-0000-00008C270000}"/>
    <cellStyle name="Currency 18 3 3 4 2 5" xfId="10099" xr:uid="{00000000-0005-0000-0000-00008D270000}"/>
    <cellStyle name="Currency 18 3 3 4 2 6" xfId="10100" xr:uid="{00000000-0005-0000-0000-00008E270000}"/>
    <cellStyle name="Currency 18 3 3 4 2 7" xfId="10101" xr:uid="{00000000-0005-0000-0000-00008F270000}"/>
    <cellStyle name="Currency 18 3 3 4 3" xfId="10102" xr:uid="{00000000-0005-0000-0000-000090270000}"/>
    <cellStyle name="Currency 18 3 3 4 3 2" xfId="10103" xr:uid="{00000000-0005-0000-0000-000091270000}"/>
    <cellStyle name="Currency 18 3 3 4 3 2 2" xfId="10104" xr:uid="{00000000-0005-0000-0000-000092270000}"/>
    <cellStyle name="Currency 18 3 3 4 3 3" xfId="10105" xr:uid="{00000000-0005-0000-0000-000093270000}"/>
    <cellStyle name="Currency 18 3 3 4 3 4" xfId="10106" xr:uid="{00000000-0005-0000-0000-000094270000}"/>
    <cellStyle name="Currency 18 3 3 4 4" xfId="10107" xr:uid="{00000000-0005-0000-0000-000095270000}"/>
    <cellStyle name="Currency 18 3 3 4 4 2" xfId="10108" xr:uid="{00000000-0005-0000-0000-000096270000}"/>
    <cellStyle name="Currency 18 3 3 4 4 2 2" xfId="10109" xr:uid="{00000000-0005-0000-0000-000097270000}"/>
    <cellStyle name="Currency 18 3 3 4 4 3" xfId="10110" xr:uid="{00000000-0005-0000-0000-000098270000}"/>
    <cellStyle name="Currency 18 3 3 4 4 4" xfId="10111" xr:uid="{00000000-0005-0000-0000-000099270000}"/>
    <cellStyle name="Currency 18 3 3 4 5" xfId="10112" xr:uid="{00000000-0005-0000-0000-00009A270000}"/>
    <cellStyle name="Currency 18 3 3 4 5 2" xfId="10113" xr:uid="{00000000-0005-0000-0000-00009B270000}"/>
    <cellStyle name="Currency 18 3 3 4 5 3" xfId="10114" xr:uid="{00000000-0005-0000-0000-00009C270000}"/>
    <cellStyle name="Currency 18 3 3 4 6" xfId="10115" xr:uid="{00000000-0005-0000-0000-00009D270000}"/>
    <cellStyle name="Currency 18 3 3 4 7" xfId="10116" xr:uid="{00000000-0005-0000-0000-00009E270000}"/>
    <cellStyle name="Currency 18 3 3 4 8" xfId="10117" xr:uid="{00000000-0005-0000-0000-00009F270000}"/>
    <cellStyle name="Currency 18 3 3 5" xfId="10118" xr:uid="{00000000-0005-0000-0000-0000A0270000}"/>
    <cellStyle name="Currency 18 3 3 5 2" xfId="10119" xr:uid="{00000000-0005-0000-0000-0000A1270000}"/>
    <cellStyle name="Currency 18 3 3 5 2 2" xfId="10120" xr:uid="{00000000-0005-0000-0000-0000A2270000}"/>
    <cellStyle name="Currency 18 3 3 5 2 2 2" xfId="10121" xr:uid="{00000000-0005-0000-0000-0000A3270000}"/>
    <cellStyle name="Currency 18 3 3 5 2 3" xfId="10122" xr:uid="{00000000-0005-0000-0000-0000A4270000}"/>
    <cellStyle name="Currency 18 3 3 5 2 4" xfId="10123" xr:uid="{00000000-0005-0000-0000-0000A5270000}"/>
    <cellStyle name="Currency 18 3 3 5 3" xfId="10124" xr:uid="{00000000-0005-0000-0000-0000A6270000}"/>
    <cellStyle name="Currency 18 3 3 5 3 2" xfId="10125" xr:uid="{00000000-0005-0000-0000-0000A7270000}"/>
    <cellStyle name="Currency 18 3 3 5 3 2 2" xfId="10126" xr:uid="{00000000-0005-0000-0000-0000A8270000}"/>
    <cellStyle name="Currency 18 3 3 5 3 3" xfId="10127" xr:uid="{00000000-0005-0000-0000-0000A9270000}"/>
    <cellStyle name="Currency 18 3 3 5 3 4" xfId="10128" xr:uid="{00000000-0005-0000-0000-0000AA270000}"/>
    <cellStyle name="Currency 18 3 3 5 4" xfId="10129" xr:uid="{00000000-0005-0000-0000-0000AB270000}"/>
    <cellStyle name="Currency 18 3 3 5 4 2" xfId="10130" xr:uid="{00000000-0005-0000-0000-0000AC270000}"/>
    <cellStyle name="Currency 18 3 3 5 4 3" xfId="10131" xr:uid="{00000000-0005-0000-0000-0000AD270000}"/>
    <cellStyle name="Currency 18 3 3 5 5" xfId="10132" xr:uid="{00000000-0005-0000-0000-0000AE270000}"/>
    <cellStyle name="Currency 18 3 3 5 6" xfId="10133" xr:uid="{00000000-0005-0000-0000-0000AF270000}"/>
    <cellStyle name="Currency 18 3 3 5 7" xfId="10134" xr:uid="{00000000-0005-0000-0000-0000B0270000}"/>
    <cellStyle name="Currency 18 3 3 6" xfId="10135" xr:uid="{00000000-0005-0000-0000-0000B1270000}"/>
    <cellStyle name="Currency 18 3 3 6 2" xfId="10136" xr:uid="{00000000-0005-0000-0000-0000B2270000}"/>
    <cellStyle name="Currency 18 3 3 6 2 2" xfId="10137" xr:uid="{00000000-0005-0000-0000-0000B3270000}"/>
    <cellStyle name="Currency 18 3 3 6 3" xfId="10138" xr:uid="{00000000-0005-0000-0000-0000B4270000}"/>
    <cellStyle name="Currency 18 3 3 6 4" xfId="10139" xr:uid="{00000000-0005-0000-0000-0000B5270000}"/>
    <cellStyle name="Currency 18 3 3 7" xfId="10140" xr:uid="{00000000-0005-0000-0000-0000B6270000}"/>
    <cellStyle name="Currency 18 3 3 7 2" xfId="10141" xr:uid="{00000000-0005-0000-0000-0000B7270000}"/>
    <cellStyle name="Currency 18 3 3 7 2 2" xfId="10142" xr:uid="{00000000-0005-0000-0000-0000B8270000}"/>
    <cellStyle name="Currency 18 3 3 7 3" xfId="10143" xr:uid="{00000000-0005-0000-0000-0000B9270000}"/>
    <cellStyle name="Currency 18 3 3 7 4" xfId="10144" xr:uid="{00000000-0005-0000-0000-0000BA270000}"/>
    <cellStyle name="Currency 18 3 3 8" xfId="10145" xr:uid="{00000000-0005-0000-0000-0000BB270000}"/>
    <cellStyle name="Currency 18 3 3 8 2" xfId="10146" xr:uid="{00000000-0005-0000-0000-0000BC270000}"/>
    <cellStyle name="Currency 18 3 3 8 3" xfId="10147" xr:uid="{00000000-0005-0000-0000-0000BD270000}"/>
    <cellStyle name="Currency 18 3 3 9" xfId="10148" xr:uid="{00000000-0005-0000-0000-0000BE270000}"/>
    <cellStyle name="Currency 18 3 4" xfId="10149" xr:uid="{00000000-0005-0000-0000-0000BF270000}"/>
    <cellStyle name="Currency 18 3 5" xfId="10150" xr:uid="{00000000-0005-0000-0000-0000C0270000}"/>
    <cellStyle name="Currency 18 3 5 2" xfId="10151" xr:uid="{00000000-0005-0000-0000-0000C1270000}"/>
    <cellStyle name="Currency 18 3 5 3" xfId="10152" xr:uid="{00000000-0005-0000-0000-0000C2270000}"/>
    <cellStyle name="Currency 18 3 5 4" xfId="10153" xr:uid="{00000000-0005-0000-0000-0000C3270000}"/>
    <cellStyle name="Currency 18 3 5 4 2" xfId="10154" xr:uid="{00000000-0005-0000-0000-0000C4270000}"/>
    <cellStyle name="Currency 18 3 5 4 3" xfId="10155" xr:uid="{00000000-0005-0000-0000-0000C5270000}"/>
    <cellStyle name="Currency 18 3 5 5" xfId="10156" xr:uid="{00000000-0005-0000-0000-0000C6270000}"/>
    <cellStyle name="Currency 18 3 6" xfId="10157" xr:uid="{00000000-0005-0000-0000-0000C7270000}"/>
    <cellStyle name="Currency 18 3 6 2" xfId="10158" xr:uid="{00000000-0005-0000-0000-0000C8270000}"/>
    <cellStyle name="Currency 18 3 6 3" xfId="10159" xr:uid="{00000000-0005-0000-0000-0000C9270000}"/>
    <cellStyle name="Currency 18 3 7" xfId="10160" xr:uid="{00000000-0005-0000-0000-0000CA270000}"/>
    <cellStyle name="Currency 18 4" xfId="10161" xr:uid="{00000000-0005-0000-0000-0000CB270000}"/>
    <cellStyle name="Currency 18 5" xfId="10162" xr:uid="{00000000-0005-0000-0000-0000CC270000}"/>
    <cellStyle name="Currency 18 5 2" xfId="10163" xr:uid="{00000000-0005-0000-0000-0000CD270000}"/>
    <cellStyle name="Currency 18 5 2 10" xfId="10164" xr:uid="{00000000-0005-0000-0000-0000CE270000}"/>
    <cellStyle name="Currency 18 5 2 11" xfId="10165" xr:uid="{00000000-0005-0000-0000-0000CF270000}"/>
    <cellStyle name="Currency 18 5 2 2" xfId="10166" xr:uid="{00000000-0005-0000-0000-0000D0270000}"/>
    <cellStyle name="Currency 18 5 2 3" xfId="10167" xr:uid="{00000000-0005-0000-0000-0000D1270000}"/>
    <cellStyle name="Currency 18 5 2 3 2" xfId="10168" xr:uid="{00000000-0005-0000-0000-0000D2270000}"/>
    <cellStyle name="Currency 18 5 2 3 2 2" xfId="10169" xr:uid="{00000000-0005-0000-0000-0000D3270000}"/>
    <cellStyle name="Currency 18 5 2 3 2 2 2" xfId="10170" xr:uid="{00000000-0005-0000-0000-0000D4270000}"/>
    <cellStyle name="Currency 18 5 2 3 2 2 2 2" xfId="10171" xr:uid="{00000000-0005-0000-0000-0000D5270000}"/>
    <cellStyle name="Currency 18 5 2 3 2 2 2 2 2" xfId="10172" xr:uid="{00000000-0005-0000-0000-0000D6270000}"/>
    <cellStyle name="Currency 18 5 2 3 2 2 2 3" xfId="10173" xr:uid="{00000000-0005-0000-0000-0000D7270000}"/>
    <cellStyle name="Currency 18 5 2 3 2 2 2 4" xfId="10174" xr:uid="{00000000-0005-0000-0000-0000D8270000}"/>
    <cellStyle name="Currency 18 5 2 3 2 2 3" xfId="10175" xr:uid="{00000000-0005-0000-0000-0000D9270000}"/>
    <cellStyle name="Currency 18 5 2 3 2 2 3 2" xfId="10176" xr:uid="{00000000-0005-0000-0000-0000DA270000}"/>
    <cellStyle name="Currency 18 5 2 3 2 2 3 2 2" xfId="10177" xr:uid="{00000000-0005-0000-0000-0000DB270000}"/>
    <cellStyle name="Currency 18 5 2 3 2 2 3 3" xfId="10178" xr:uid="{00000000-0005-0000-0000-0000DC270000}"/>
    <cellStyle name="Currency 18 5 2 3 2 2 3 4" xfId="10179" xr:uid="{00000000-0005-0000-0000-0000DD270000}"/>
    <cellStyle name="Currency 18 5 2 3 2 2 4" xfId="10180" xr:uid="{00000000-0005-0000-0000-0000DE270000}"/>
    <cellStyle name="Currency 18 5 2 3 2 2 4 2" xfId="10181" xr:uid="{00000000-0005-0000-0000-0000DF270000}"/>
    <cellStyle name="Currency 18 5 2 3 2 2 4 3" xfId="10182" xr:uid="{00000000-0005-0000-0000-0000E0270000}"/>
    <cellStyle name="Currency 18 5 2 3 2 2 5" xfId="10183" xr:uid="{00000000-0005-0000-0000-0000E1270000}"/>
    <cellStyle name="Currency 18 5 2 3 2 2 6" xfId="10184" xr:uid="{00000000-0005-0000-0000-0000E2270000}"/>
    <cellStyle name="Currency 18 5 2 3 2 2 7" xfId="10185" xr:uid="{00000000-0005-0000-0000-0000E3270000}"/>
    <cellStyle name="Currency 18 5 2 3 2 3" xfId="10186" xr:uid="{00000000-0005-0000-0000-0000E4270000}"/>
    <cellStyle name="Currency 18 5 2 3 2 3 2" xfId="10187" xr:uid="{00000000-0005-0000-0000-0000E5270000}"/>
    <cellStyle name="Currency 18 5 2 3 2 3 2 2" xfId="10188" xr:uid="{00000000-0005-0000-0000-0000E6270000}"/>
    <cellStyle name="Currency 18 5 2 3 2 3 3" xfId="10189" xr:uid="{00000000-0005-0000-0000-0000E7270000}"/>
    <cellStyle name="Currency 18 5 2 3 2 3 4" xfId="10190" xr:uid="{00000000-0005-0000-0000-0000E8270000}"/>
    <cellStyle name="Currency 18 5 2 3 2 4" xfId="10191" xr:uid="{00000000-0005-0000-0000-0000E9270000}"/>
    <cellStyle name="Currency 18 5 2 3 2 4 2" xfId="10192" xr:uid="{00000000-0005-0000-0000-0000EA270000}"/>
    <cellStyle name="Currency 18 5 2 3 2 4 2 2" xfId="10193" xr:uid="{00000000-0005-0000-0000-0000EB270000}"/>
    <cellStyle name="Currency 18 5 2 3 2 4 3" xfId="10194" xr:uid="{00000000-0005-0000-0000-0000EC270000}"/>
    <cellStyle name="Currency 18 5 2 3 2 4 4" xfId="10195" xr:uid="{00000000-0005-0000-0000-0000ED270000}"/>
    <cellStyle name="Currency 18 5 2 3 2 5" xfId="10196" xr:uid="{00000000-0005-0000-0000-0000EE270000}"/>
    <cellStyle name="Currency 18 5 2 3 2 5 2" xfId="10197" xr:uid="{00000000-0005-0000-0000-0000EF270000}"/>
    <cellStyle name="Currency 18 5 2 3 2 5 3" xfId="10198" xr:uid="{00000000-0005-0000-0000-0000F0270000}"/>
    <cellStyle name="Currency 18 5 2 3 2 6" xfId="10199" xr:uid="{00000000-0005-0000-0000-0000F1270000}"/>
    <cellStyle name="Currency 18 5 2 3 2 7" xfId="10200" xr:uid="{00000000-0005-0000-0000-0000F2270000}"/>
    <cellStyle name="Currency 18 5 2 3 2 8" xfId="10201" xr:uid="{00000000-0005-0000-0000-0000F3270000}"/>
    <cellStyle name="Currency 18 5 2 3 3" xfId="10202" xr:uid="{00000000-0005-0000-0000-0000F4270000}"/>
    <cellStyle name="Currency 18 5 2 3 3 2" xfId="10203" xr:uid="{00000000-0005-0000-0000-0000F5270000}"/>
    <cellStyle name="Currency 18 5 2 3 3 2 2" xfId="10204" xr:uid="{00000000-0005-0000-0000-0000F6270000}"/>
    <cellStyle name="Currency 18 5 2 3 3 2 2 2" xfId="10205" xr:uid="{00000000-0005-0000-0000-0000F7270000}"/>
    <cellStyle name="Currency 18 5 2 3 3 2 3" xfId="10206" xr:uid="{00000000-0005-0000-0000-0000F8270000}"/>
    <cellStyle name="Currency 18 5 2 3 3 2 4" xfId="10207" xr:uid="{00000000-0005-0000-0000-0000F9270000}"/>
    <cellStyle name="Currency 18 5 2 3 3 3" xfId="10208" xr:uid="{00000000-0005-0000-0000-0000FA270000}"/>
    <cellStyle name="Currency 18 5 2 3 3 3 2" xfId="10209" xr:uid="{00000000-0005-0000-0000-0000FB270000}"/>
    <cellStyle name="Currency 18 5 2 3 3 3 2 2" xfId="10210" xr:uid="{00000000-0005-0000-0000-0000FC270000}"/>
    <cellStyle name="Currency 18 5 2 3 3 3 3" xfId="10211" xr:uid="{00000000-0005-0000-0000-0000FD270000}"/>
    <cellStyle name="Currency 18 5 2 3 3 3 4" xfId="10212" xr:uid="{00000000-0005-0000-0000-0000FE270000}"/>
    <cellStyle name="Currency 18 5 2 3 3 4" xfId="10213" xr:uid="{00000000-0005-0000-0000-0000FF270000}"/>
    <cellStyle name="Currency 18 5 2 3 3 4 2" xfId="10214" xr:uid="{00000000-0005-0000-0000-000000280000}"/>
    <cellStyle name="Currency 18 5 2 3 3 4 3" xfId="10215" xr:uid="{00000000-0005-0000-0000-000001280000}"/>
    <cellStyle name="Currency 18 5 2 3 3 5" xfId="10216" xr:uid="{00000000-0005-0000-0000-000002280000}"/>
    <cellStyle name="Currency 18 5 2 3 3 6" xfId="10217" xr:uid="{00000000-0005-0000-0000-000003280000}"/>
    <cellStyle name="Currency 18 5 2 3 3 7" xfId="10218" xr:uid="{00000000-0005-0000-0000-000004280000}"/>
    <cellStyle name="Currency 18 5 2 3 4" xfId="10219" xr:uid="{00000000-0005-0000-0000-000005280000}"/>
    <cellStyle name="Currency 18 5 2 3 4 2" xfId="10220" xr:uid="{00000000-0005-0000-0000-000006280000}"/>
    <cellStyle name="Currency 18 5 2 3 4 2 2" xfId="10221" xr:uid="{00000000-0005-0000-0000-000007280000}"/>
    <cellStyle name="Currency 18 5 2 3 4 3" xfId="10222" xr:uid="{00000000-0005-0000-0000-000008280000}"/>
    <cellStyle name="Currency 18 5 2 3 4 4" xfId="10223" xr:uid="{00000000-0005-0000-0000-000009280000}"/>
    <cellStyle name="Currency 18 5 2 3 5" xfId="10224" xr:uid="{00000000-0005-0000-0000-00000A280000}"/>
    <cellStyle name="Currency 18 5 2 3 5 2" xfId="10225" xr:uid="{00000000-0005-0000-0000-00000B280000}"/>
    <cellStyle name="Currency 18 5 2 3 5 2 2" xfId="10226" xr:uid="{00000000-0005-0000-0000-00000C280000}"/>
    <cellStyle name="Currency 18 5 2 3 5 3" xfId="10227" xr:uid="{00000000-0005-0000-0000-00000D280000}"/>
    <cellStyle name="Currency 18 5 2 3 5 4" xfId="10228" xr:uid="{00000000-0005-0000-0000-00000E280000}"/>
    <cellStyle name="Currency 18 5 2 3 6" xfId="10229" xr:uid="{00000000-0005-0000-0000-00000F280000}"/>
    <cellStyle name="Currency 18 5 2 3 6 2" xfId="10230" xr:uid="{00000000-0005-0000-0000-000010280000}"/>
    <cellStyle name="Currency 18 5 2 3 6 3" xfId="10231" xr:uid="{00000000-0005-0000-0000-000011280000}"/>
    <cellStyle name="Currency 18 5 2 3 7" xfId="10232" xr:uid="{00000000-0005-0000-0000-000012280000}"/>
    <cellStyle name="Currency 18 5 2 3 8" xfId="10233" xr:uid="{00000000-0005-0000-0000-000013280000}"/>
    <cellStyle name="Currency 18 5 2 3 9" xfId="10234" xr:uid="{00000000-0005-0000-0000-000014280000}"/>
    <cellStyle name="Currency 18 5 2 4" xfId="10235" xr:uid="{00000000-0005-0000-0000-000015280000}"/>
    <cellStyle name="Currency 18 5 2 4 2" xfId="10236" xr:uid="{00000000-0005-0000-0000-000016280000}"/>
    <cellStyle name="Currency 18 5 2 4 2 2" xfId="10237" xr:uid="{00000000-0005-0000-0000-000017280000}"/>
    <cellStyle name="Currency 18 5 2 4 2 2 2" xfId="10238" xr:uid="{00000000-0005-0000-0000-000018280000}"/>
    <cellStyle name="Currency 18 5 2 4 2 2 2 2" xfId="10239" xr:uid="{00000000-0005-0000-0000-000019280000}"/>
    <cellStyle name="Currency 18 5 2 4 2 2 3" xfId="10240" xr:uid="{00000000-0005-0000-0000-00001A280000}"/>
    <cellStyle name="Currency 18 5 2 4 2 2 4" xfId="10241" xr:uid="{00000000-0005-0000-0000-00001B280000}"/>
    <cellStyle name="Currency 18 5 2 4 2 3" xfId="10242" xr:uid="{00000000-0005-0000-0000-00001C280000}"/>
    <cellStyle name="Currency 18 5 2 4 2 3 2" xfId="10243" xr:uid="{00000000-0005-0000-0000-00001D280000}"/>
    <cellStyle name="Currency 18 5 2 4 2 3 2 2" xfId="10244" xr:uid="{00000000-0005-0000-0000-00001E280000}"/>
    <cellStyle name="Currency 18 5 2 4 2 3 3" xfId="10245" xr:uid="{00000000-0005-0000-0000-00001F280000}"/>
    <cellStyle name="Currency 18 5 2 4 2 3 4" xfId="10246" xr:uid="{00000000-0005-0000-0000-000020280000}"/>
    <cellStyle name="Currency 18 5 2 4 2 4" xfId="10247" xr:uid="{00000000-0005-0000-0000-000021280000}"/>
    <cellStyle name="Currency 18 5 2 4 2 4 2" xfId="10248" xr:uid="{00000000-0005-0000-0000-000022280000}"/>
    <cellStyle name="Currency 18 5 2 4 2 4 3" xfId="10249" xr:uid="{00000000-0005-0000-0000-000023280000}"/>
    <cellStyle name="Currency 18 5 2 4 2 5" xfId="10250" xr:uid="{00000000-0005-0000-0000-000024280000}"/>
    <cellStyle name="Currency 18 5 2 4 2 6" xfId="10251" xr:uid="{00000000-0005-0000-0000-000025280000}"/>
    <cellStyle name="Currency 18 5 2 4 2 7" xfId="10252" xr:uid="{00000000-0005-0000-0000-000026280000}"/>
    <cellStyle name="Currency 18 5 2 4 3" xfId="10253" xr:uid="{00000000-0005-0000-0000-000027280000}"/>
    <cellStyle name="Currency 18 5 2 4 3 2" xfId="10254" xr:uid="{00000000-0005-0000-0000-000028280000}"/>
    <cellStyle name="Currency 18 5 2 4 3 2 2" xfId="10255" xr:uid="{00000000-0005-0000-0000-000029280000}"/>
    <cellStyle name="Currency 18 5 2 4 3 3" xfId="10256" xr:uid="{00000000-0005-0000-0000-00002A280000}"/>
    <cellStyle name="Currency 18 5 2 4 3 4" xfId="10257" xr:uid="{00000000-0005-0000-0000-00002B280000}"/>
    <cellStyle name="Currency 18 5 2 4 4" xfId="10258" xr:uid="{00000000-0005-0000-0000-00002C280000}"/>
    <cellStyle name="Currency 18 5 2 4 4 2" xfId="10259" xr:uid="{00000000-0005-0000-0000-00002D280000}"/>
    <cellStyle name="Currency 18 5 2 4 4 2 2" xfId="10260" xr:uid="{00000000-0005-0000-0000-00002E280000}"/>
    <cellStyle name="Currency 18 5 2 4 4 3" xfId="10261" xr:uid="{00000000-0005-0000-0000-00002F280000}"/>
    <cellStyle name="Currency 18 5 2 4 4 4" xfId="10262" xr:uid="{00000000-0005-0000-0000-000030280000}"/>
    <cellStyle name="Currency 18 5 2 4 5" xfId="10263" xr:uid="{00000000-0005-0000-0000-000031280000}"/>
    <cellStyle name="Currency 18 5 2 4 5 2" xfId="10264" xr:uid="{00000000-0005-0000-0000-000032280000}"/>
    <cellStyle name="Currency 18 5 2 4 5 3" xfId="10265" xr:uid="{00000000-0005-0000-0000-000033280000}"/>
    <cellStyle name="Currency 18 5 2 4 6" xfId="10266" xr:uid="{00000000-0005-0000-0000-000034280000}"/>
    <cellStyle name="Currency 18 5 2 4 7" xfId="10267" xr:uid="{00000000-0005-0000-0000-000035280000}"/>
    <cellStyle name="Currency 18 5 2 4 8" xfId="10268" xr:uid="{00000000-0005-0000-0000-000036280000}"/>
    <cellStyle name="Currency 18 5 2 5" xfId="10269" xr:uid="{00000000-0005-0000-0000-000037280000}"/>
    <cellStyle name="Currency 18 5 2 5 2" xfId="10270" xr:uid="{00000000-0005-0000-0000-000038280000}"/>
    <cellStyle name="Currency 18 5 2 5 2 2" xfId="10271" xr:uid="{00000000-0005-0000-0000-000039280000}"/>
    <cellStyle name="Currency 18 5 2 5 2 2 2" xfId="10272" xr:uid="{00000000-0005-0000-0000-00003A280000}"/>
    <cellStyle name="Currency 18 5 2 5 2 3" xfId="10273" xr:uid="{00000000-0005-0000-0000-00003B280000}"/>
    <cellStyle name="Currency 18 5 2 5 2 4" xfId="10274" xr:uid="{00000000-0005-0000-0000-00003C280000}"/>
    <cellStyle name="Currency 18 5 2 5 3" xfId="10275" xr:uid="{00000000-0005-0000-0000-00003D280000}"/>
    <cellStyle name="Currency 18 5 2 5 3 2" xfId="10276" xr:uid="{00000000-0005-0000-0000-00003E280000}"/>
    <cellStyle name="Currency 18 5 2 5 3 2 2" xfId="10277" xr:uid="{00000000-0005-0000-0000-00003F280000}"/>
    <cellStyle name="Currency 18 5 2 5 3 3" xfId="10278" xr:uid="{00000000-0005-0000-0000-000040280000}"/>
    <cellStyle name="Currency 18 5 2 5 3 4" xfId="10279" xr:uid="{00000000-0005-0000-0000-000041280000}"/>
    <cellStyle name="Currency 18 5 2 5 4" xfId="10280" xr:uid="{00000000-0005-0000-0000-000042280000}"/>
    <cellStyle name="Currency 18 5 2 5 4 2" xfId="10281" xr:uid="{00000000-0005-0000-0000-000043280000}"/>
    <cellStyle name="Currency 18 5 2 5 4 3" xfId="10282" xr:uid="{00000000-0005-0000-0000-000044280000}"/>
    <cellStyle name="Currency 18 5 2 5 5" xfId="10283" xr:uid="{00000000-0005-0000-0000-000045280000}"/>
    <cellStyle name="Currency 18 5 2 5 6" xfId="10284" xr:uid="{00000000-0005-0000-0000-000046280000}"/>
    <cellStyle name="Currency 18 5 2 5 7" xfId="10285" xr:uid="{00000000-0005-0000-0000-000047280000}"/>
    <cellStyle name="Currency 18 5 2 6" xfId="10286" xr:uid="{00000000-0005-0000-0000-000048280000}"/>
    <cellStyle name="Currency 18 5 2 6 2" xfId="10287" xr:uid="{00000000-0005-0000-0000-000049280000}"/>
    <cellStyle name="Currency 18 5 2 6 2 2" xfId="10288" xr:uid="{00000000-0005-0000-0000-00004A280000}"/>
    <cellStyle name="Currency 18 5 2 6 3" xfId="10289" xr:uid="{00000000-0005-0000-0000-00004B280000}"/>
    <cellStyle name="Currency 18 5 2 6 4" xfId="10290" xr:uid="{00000000-0005-0000-0000-00004C280000}"/>
    <cellStyle name="Currency 18 5 2 7" xfId="10291" xr:uid="{00000000-0005-0000-0000-00004D280000}"/>
    <cellStyle name="Currency 18 5 2 7 2" xfId="10292" xr:uid="{00000000-0005-0000-0000-00004E280000}"/>
    <cellStyle name="Currency 18 5 2 7 2 2" xfId="10293" xr:uid="{00000000-0005-0000-0000-00004F280000}"/>
    <cellStyle name="Currency 18 5 2 7 3" xfId="10294" xr:uid="{00000000-0005-0000-0000-000050280000}"/>
    <cellStyle name="Currency 18 5 2 7 4" xfId="10295" xr:uid="{00000000-0005-0000-0000-000051280000}"/>
    <cellStyle name="Currency 18 5 2 8" xfId="10296" xr:uid="{00000000-0005-0000-0000-000052280000}"/>
    <cellStyle name="Currency 18 5 2 8 2" xfId="10297" xr:uid="{00000000-0005-0000-0000-000053280000}"/>
    <cellStyle name="Currency 18 5 2 8 3" xfId="10298" xr:uid="{00000000-0005-0000-0000-000054280000}"/>
    <cellStyle name="Currency 18 5 2 9" xfId="10299" xr:uid="{00000000-0005-0000-0000-000055280000}"/>
    <cellStyle name="Currency 18 5 3" xfId="10300" xr:uid="{00000000-0005-0000-0000-000056280000}"/>
    <cellStyle name="Currency 18 5 4" xfId="10301" xr:uid="{00000000-0005-0000-0000-000057280000}"/>
    <cellStyle name="Currency 18 5 4 2" xfId="10302" xr:uid="{00000000-0005-0000-0000-000058280000}"/>
    <cellStyle name="Currency 18 5 4 3" xfId="10303" xr:uid="{00000000-0005-0000-0000-000059280000}"/>
    <cellStyle name="Currency 18 5 4 4" xfId="10304" xr:uid="{00000000-0005-0000-0000-00005A280000}"/>
    <cellStyle name="Currency 18 5 4 4 2" xfId="10305" xr:uid="{00000000-0005-0000-0000-00005B280000}"/>
    <cellStyle name="Currency 18 5 4 4 3" xfId="10306" xr:uid="{00000000-0005-0000-0000-00005C280000}"/>
    <cellStyle name="Currency 18 5 4 5" xfId="10307" xr:uid="{00000000-0005-0000-0000-00005D280000}"/>
    <cellStyle name="Currency 18 5 5" xfId="10308" xr:uid="{00000000-0005-0000-0000-00005E280000}"/>
    <cellStyle name="Currency 18 5 5 2" xfId="10309" xr:uid="{00000000-0005-0000-0000-00005F280000}"/>
    <cellStyle name="Currency 18 5 5 3" xfId="10310" xr:uid="{00000000-0005-0000-0000-000060280000}"/>
    <cellStyle name="Currency 18 5 6" xfId="10311" xr:uid="{00000000-0005-0000-0000-000061280000}"/>
    <cellStyle name="Currency 18 6" xfId="10312" xr:uid="{00000000-0005-0000-0000-000062280000}"/>
    <cellStyle name="Currency 19" xfId="10313" xr:uid="{00000000-0005-0000-0000-000063280000}"/>
    <cellStyle name="Currency 19 2" xfId="10314" xr:uid="{00000000-0005-0000-0000-000064280000}"/>
    <cellStyle name="Currency 19 2 2" xfId="10315" xr:uid="{00000000-0005-0000-0000-000065280000}"/>
    <cellStyle name="Currency 19 2 2 10" xfId="10316" xr:uid="{00000000-0005-0000-0000-000066280000}"/>
    <cellStyle name="Currency 19 2 2 11" xfId="10317" xr:uid="{00000000-0005-0000-0000-000067280000}"/>
    <cellStyle name="Currency 19 2 2 2" xfId="10318" xr:uid="{00000000-0005-0000-0000-000068280000}"/>
    <cellStyle name="Currency 19 2 2 3" xfId="10319" xr:uid="{00000000-0005-0000-0000-000069280000}"/>
    <cellStyle name="Currency 19 2 2 3 2" xfId="10320" xr:uid="{00000000-0005-0000-0000-00006A280000}"/>
    <cellStyle name="Currency 19 2 2 3 2 2" xfId="10321" xr:uid="{00000000-0005-0000-0000-00006B280000}"/>
    <cellStyle name="Currency 19 2 2 3 2 2 2" xfId="10322" xr:uid="{00000000-0005-0000-0000-00006C280000}"/>
    <cellStyle name="Currency 19 2 2 3 2 2 2 2" xfId="10323" xr:uid="{00000000-0005-0000-0000-00006D280000}"/>
    <cellStyle name="Currency 19 2 2 3 2 2 2 2 2" xfId="10324" xr:uid="{00000000-0005-0000-0000-00006E280000}"/>
    <cellStyle name="Currency 19 2 2 3 2 2 2 3" xfId="10325" xr:uid="{00000000-0005-0000-0000-00006F280000}"/>
    <cellStyle name="Currency 19 2 2 3 2 2 2 4" xfId="10326" xr:uid="{00000000-0005-0000-0000-000070280000}"/>
    <cellStyle name="Currency 19 2 2 3 2 2 3" xfId="10327" xr:uid="{00000000-0005-0000-0000-000071280000}"/>
    <cellStyle name="Currency 19 2 2 3 2 2 3 2" xfId="10328" xr:uid="{00000000-0005-0000-0000-000072280000}"/>
    <cellStyle name="Currency 19 2 2 3 2 2 3 2 2" xfId="10329" xr:uid="{00000000-0005-0000-0000-000073280000}"/>
    <cellStyle name="Currency 19 2 2 3 2 2 3 3" xfId="10330" xr:uid="{00000000-0005-0000-0000-000074280000}"/>
    <cellStyle name="Currency 19 2 2 3 2 2 3 4" xfId="10331" xr:uid="{00000000-0005-0000-0000-000075280000}"/>
    <cellStyle name="Currency 19 2 2 3 2 2 4" xfId="10332" xr:uid="{00000000-0005-0000-0000-000076280000}"/>
    <cellStyle name="Currency 19 2 2 3 2 2 4 2" xfId="10333" xr:uid="{00000000-0005-0000-0000-000077280000}"/>
    <cellStyle name="Currency 19 2 2 3 2 2 4 3" xfId="10334" xr:uid="{00000000-0005-0000-0000-000078280000}"/>
    <cellStyle name="Currency 19 2 2 3 2 2 5" xfId="10335" xr:uid="{00000000-0005-0000-0000-000079280000}"/>
    <cellStyle name="Currency 19 2 2 3 2 2 6" xfId="10336" xr:uid="{00000000-0005-0000-0000-00007A280000}"/>
    <cellStyle name="Currency 19 2 2 3 2 2 7" xfId="10337" xr:uid="{00000000-0005-0000-0000-00007B280000}"/>
    <cellStyle name="Currency 19 2 2 3 2 3" xfId="10338" xr:uid="{00000000-0005-0000-0000-00007C280000}"/>
    <cellStyle name="Currency 19 2 2 3 2 3 2" xfId="10339" xr:uid="{00000000-0005-0000-0000-00007D280000}"/>
    <cellStyle name="Currency 19 2 2 3 2 3 2 2" xfId="10340" xr:uid="{00000000-0005-0000-0000-00007E280000}"/>
    <cellStyle name="Currency 19 2 2 3 2 3 3" xfId="10341" xr:uid="{00000000-0005-0000-0000-00007F280000}"/>
    <cellStyle name="Currency 19 2 2 3 2 3 4" xfId="10342" xr:uid="{00000000-0005-0000-0000-000080280000}"/>
    <cellStyle name="Currency 19 2 2 3 2 4" xfId="10343" xr:uid="{00000000-0005-0000-0000-000081280000}"/>
    <cellStyle name="Currency 19 2 2 3 2 4 2" xfId="10344" xr:uid="{00000000-0005-0000-0000-000082280000}"/>
    <cellStyle name="Currency 19 2 2 3 2 4 2 2" xfId="10345" xr:uid="{00000000-0005-0000-0000-000083280000}"/>
    <cellStyle name="Currency 19 2 2 3 2 4 3" xfId="10346" xr:uid="{00000000-0005-0000-0000-000084280000}"/>
    <cellStyle name="Currency 19 2 2 3 2 4 4" xfId="10347" xr:uid="{00000000-0005-0000-0000-000085280000}"/>
    <cellStyle name="Currency 19 2 2 3 2 5" xfId="10348" xr:uid="{00000000-0005-0000-0000-000086280000}"/>
    <cellStyle name="Currency 19 2 2 3 2 5 2" xfId="10349" xr:uid="{00000000-0005-0000-0000-000087280000}"/>
    <cellStyle name="Currency 19 2 2 3 2 5 3" xfId="10350" xr:uid="{00000000-0005-0000-0000-000088280000}"/>
    <cellStyle name="Currency 19 2 2 3 2 6" xfId="10351" xr:uid="{00000000-0005-0000-0000-000089280000}"/>
    <cellStyle name="Currency 19 2 2 3 2 7" xfId="10352" xr:uid="{00000000-0005-0000-0000-00008A280000}"/>
    <cellStyle name="Currency 19 2 2 3 2 8" xfId="10353" xr:uid="{00000000-0005-0000-0000-00008B280000}"/>
    <cellStyle name="Currency 19 2 2 3 3" xfId="10354" xr:uid="{00000000-0005-0000-0000-00008C280000}"/>
    <cellStyle name="Currency 19 2 2 3 3 2" xfId="10355" xr:uid="{00000000-0005-0000-0000-00008D280000}"/>
    <cellStyle name="Currency 19 2 2 3 3 2 2" xfId="10356" xr:uid="{00000000-0005-0000-0000-00008E280000}"/>
    <cellStyle name="Currency 19 2 2 3 3 2 2 2" xfId="10357" xr:uid="{00000000-0005-0000-0000-00008F280000}"/>
    <cellStyle name="Currency 19 2 2 3 3 2 3" xfId="10358" xr:uid="{00000000-0005-0000-0000-000090280000}"/>
    <cellStyle name="Currency 19 2 2 3 3 2 4" xfId="10359" xr:uid="{00000000-0005-0000-0000-000091280000}"/>
    <cellStyle name="Currency 19 2 2 3 3 3" xfId="10360" xr:uid="{00000000-0005-0000-0000-000092280000}"/>
    <cellStyle name="Currency 19 2 2 3 3 3 2" xfId="10361" xr:uid="{00000000-0005-0000-0000-000093280000}"/>
    <cellStyle name="Currency 19 2 2 3 3 3 2 2" xfId="10362" xr:uid="{00000000-0005-0000-0000-000094280000}"/>
    <cellStyle name="Currency 19 2 2 3 3 3 3" xfId="10363" xr:uid="{00000000-0005-0000-0000-000095280000}"/>
    <cellStyle name="Currency 19 2 2 3 3 3 4" xfId="10364" xr:uid="{00000000-0005-0000-0000-000096280000}"/>
    <cellStyle name="Currency 19 2 2 3 3 4" xfId="10365" xr:uid="{00000000-0005-0000-0000-000097280000}"/>
    <cellStyle name="Currency 19 2 2 3 3 4 2" xfId="10366" xr:uid="{00000000-0005-0000-0000-000098280000}"/>
    <cellStyle name="Currency 19 2 2 3 3 4 3" xfId="10367" xr:uid="{00000000-0005-0000-0000-000099280000}"/>
    <cellStyle name="Currency 19 2 2 3 3 5" xfId="10368" xr:uid="{00000000-0005-0000-0000-00009A280000}"/>
    <cellStyle name="Currency 19 2 2 3 3 6" xfId="10369" xr:uid="{00000000-0005-0000-0000-00009B280000}"/>
    <cellStyle name="Currency 19 2 2 3 3 7" xfId="10370" xr:uid="{00000000-0005-0000-0000-00009C280000}"/>
    <cellStyle name="Currency 19 2 2 3 4" xfId="10371" xr:uid="{00000000-0005-0000-0000-00009D280000}"/>
    <cellStyle name="Currency 19 2 2 3 4 2" xfId="10372" xr:uid="{00000000-0005-0000-0000-00009E280000}"/>
    <cellStyle name="Currency 19 2 2 3 4 2 2" xfId="10373" xr:uid="{00000000-0005-0000-0000-00009F280000}"/>
    <cellStyle name="Currency 19 2 2 3 4 3" xfId="10374" xr:uid="{00000000-0005-0000-0000-0000A0280000}"/>
    <cellStyle name="Currency 19 2 2 3 4 4" xfId="10375" xr:uid="{00000000-0005-0000-0000-0000A1280000}"/>
    <cellStyle name="Currency 19 2 2 3 5" xfId="10376" xr:uid="{00000000-0005-0000-0000-0000A2280000}"/>
    <cellStyle name="Currency 19 2 2 3 5 2" xfId="10377" xr:uid="{00000000-0005-0000-0000-0000A3280000}"/>
    <cellStyle name="Currency 19 2 2 3 5 2 2" xfId="10378" xr:uid="{00000000-0005-0000-0000-0000A4280000}"/>
    <cellStyle name="Currency 19 2 2 3 5 3" xfId="10379" xr:uid="{00000000-0005-0000-0000-0000A5280000}"/>
    <cellStyle name="Currency 19 2 2 3 5 4" xfId="10380" xr:uid="{00000000-0005-0000-0000-0000A6280000}"/>
    <cellStyle name="Currency 19 2 2 3 6" xfId="10381" xr:uid="{00000000-0005-0000-0000-0000A7280000}"/>
    <cellStyle name="Currency 19 2 2 3 6 2" xfId="10382" xr:uid="{00000000-0005-0000-0000-0000A8280000}"/>
    <cellStyle name="Currency 19 2 2 3 6 3" xfId="10383" xr:uid="{00000000-0005-0000-0000-0000A9280000}"/>
    <cellStyle name="Currency 19 2 2 3 7" xfId="10384" xr:uid="{00000000-0005-0000-0000-0000AA280000}"/>
    <cellStyle name="Currency 19 2 2 3 8" xfId="10385" xr:uid="{00000000-0005-0000-0000-0000AB280000}"/>
    <cellStyle name="Currency 19 2 2 3 9" xfId="10386" xr:uid="{00000000-0005-0000-0000-0000AC280000}"/>
    <cellStyle name="Currency 19 2 2 4" xfId="10387" xr:uid="{00000000-0005-0000-0000-0000AD280000}"/>
    <cellStyle name="Currency 19 2 2 4 2" xfId="10388" xr:uid="{00000000-0005-0000-0000-0000AE280000}"/>
    <cellStyle name="Currency 19 2 2 4 2 2" xfId="10389" xr:uid="{00000000-0005-0000-0000-0000AF280000}"/>
    <cellStyle name="Currency 19 2 2 4 2 2 2" xfId="10390" xr:uid="{00000000-0005-0000-0000-0000B0280000}"/>
    <cellStyle name="Currency 19 2 2 4 2 2 2 2" xfId="10391" xr:uid="{00000000-0005-0000-0000-0000B1280000}"/>
    <cellStyle name="Currency 19 2 2 4 2 2 3" xfId="10392" xr:uid="{00000000-0005-0000-0000-0000B2280000}"/>
    <cellStyle name="Currency 19 2 2 4 2 2 4" xfId="10393" xr:uid="{00000000-0005-0000-0000-0000B3280000}"/>
    <cellStyle name="Currency 19 2 2 4 2 3" xfId="10394" xr:uid="{00000000-0005-0000-0000-0000B4280000}"/>
    <cellStyle name="Currency 19 2 2 4 2 3 2" xfId="10395" xr:uid="{00000000-0005-0000-0000-0000B5280000}"/>
    <cellStyle name="Currency 19 2 2 4 2 3 2 2" xfId="10396" xr:uid="{00000000-0005-0000-0000-0000B6280000}"/>
    <cellStyle name="Currency 19 2 2 4 2 3 3" xfId="10397" xr:uid="{00000000-0005-0000-0000-0000B7280000}"/>
    <cellStyle name="Currency 19 2 2 4 2 3 4" xfId="10398" xr:uid="{00000000-0005-0000-0000-0000B8280000}"/>
    <cellStyle name="Currency 19 2 2 4 2 4" xfId="10399" xr:uid="{00000000-0005-0000-0000-0000B9280000}"/>
    <cellStyle name="Currency 19 2 2 4 2 4 2" xfId="10400" xr:uid="{00000000-0005-0000-0000-0000BA280000}"/>
    <cellStyle name="Currency 19 2 2 4 2 4 3" xfId="10401" xr:uid="{00000000-0005-0000-0000-0000BB280000}"/>
    <cellStyle name="Currency 19 2 2 4 2 5" xfId="10402" xr:uid="{00000000-0005-0000-0000-0000BC280000}"/>
    <cellStyle name="Currency 19 2 2 4 2 6" xfId="10403" xr:uid="{00000000-0005-0000-0000-0000BD280000}"/>
    <cellStyle name="Currency 19 2 2 4 2 7" xfId="10404" xr:uid="{00000000-0005-0000-0000-0000BE280000}"/>
    <cellStyle name="Currency 19 2 2 4 3" xfId="10405" xr:uid="{00000000-0005-0000-0000-0000BF280000}"/>
    <cellStyle name="Currency 19 2 2 4 3 2" xfId="10406" xr:uid="{00000000-0005-0000-0000-0000C0280000}"/>
    <cellStyle name="Currency 19 2 2 4 3 2 2" xfId="10407" xr:uid="{00000000-0005-0000-0000-0000C1280000}"/>
    <cellStyle name="Currency 19 2 2 4 3 3" xfId="10408" xr:uid="{00000000-0005-0000-0000-0000C2280000}"/>
    <cellStyle name="Currency 19 2 2 4 3 4" xfId="10409" xr:uid="{00000000-0005-0000-0000-0000C3280000}"/>
    <cellStyle name="Currency 19 2 2 4 4" xfId="10410" xr:uid="{00000000-0005-0000-0000-0000C4280000}"/>
    <cellStyle name="Currency 19 2 2 4 4 2" xfId="10411" xr:uid="{00000000-0005-0000-0000-0000C5280000}"/>
    <cellStyle name="Currency 19 2 2 4 4 2 2" xfId="10412" xr:uid="{00000000-0005-0000-0000-0000C6280000}"/>
    <cellStyle name="Currency 19 2 2 4 4 3" xfId="10413" xr:uid="{00000000-0005-0000-0000-0000C7280000}"/>
    <cellStyle name="Currency 19 2 2 4 4 4" xfId="10414" xr:uid="{00000000-0005-0000-0000-0000C8280000}"/>
    <cellStyle name="Currency 19 2 2 4 5" xfId="10415" xr:uid="{00000000-0005-0000-0000-0000C9280000}"/>
    <cellStyle name="Currency 19 2 2 4 5 2" xfId="10416" xr:uid="{00000000-0005-0000-0000-0000CA280000}"/>
    <cellStyle name="Currency 19 2 2 4 5 3" xfId="10417" xr:uid="{00000000-0005-0000-0000-0000CB280000}"/>
    <cellStyle name="Currency 19 2 2 4 6" xfId="10418" xr:uid="{00000000-0005-0000-0000-0000CC280000}"/>
    <cellStyle name="Currency 19 2 2 4 7" xfId="10419" xr:uid="{00000000-0005-0000-0000-0000CD280000}"/>
    <cellStyle name="Currency 19 2 2 4 8" xfId="10420" xr:uid="{00000000-0005-0000-0000-0000CE280000}"/>
    <cellStyle name="Currency 19 2 2 5" xfId="10421" xr:uid="{00000000-0005-0000-0000-0000CF280000}"/>
    <cellStyle name="Currency 19 2 2 5 2" xfId="10422" xr:uid="{00000000-0005-0000-0000-0000D0280000}"/>
    <cellStyle name="Currency 19 2 2 5 2 2" xfId="10423" xr:uid="{00000000-0005-0000-0000-0000D1280000}"/>
    <cellStyle name="Currency 19 2 2 5 2 2 2" xfId="10424" xr:uid="{00000000-0005-0000-0000-0000D2280000}"/>
    <cellStyle name="Currency 19 2 2 5 2 3" xfId="10425" xr:uid="{00000000-0005-0000-0000-0000D3280000}"/>
    <cellStyle name="Currency 19 2 2 5 2 4" xfId="10426" xr:uid="{00000000-0005-0000-0000-0000D4280000}"/>
    <cellStyle name="Currency 19 2 2 5 3" xfId="10427" xr:uid="{00000000-0005-0000-0000-0000D5280000}"/>
    <cellStyle name="Currency 19 2 2 5 3 2" xfId="10428" xr:uid="{00000000-0005-0000-0000-0000D6280000}"/>
    <cellStyle name="Currency 19 2 2 5 3 2 2" xfId="10429" xr:uid="{00000000-0005-0000-0000-0000D7280000}"/>
    <cellStyle name="Currency 19 2 2 5 3 3" xfId="10430" xr:uid="{00000000-0005-0000-0000-0000D8280000}"/>
    <cellStyle name="Currency 19 2 2 5 3 4" xfId="10431" xr:uid="{00000000-0005-0000-0000-0000D9280000}"/>
    <cellStyle name="Currency 19 2 2 5 4" xfId="10432" xr:uid="{00000000-0005-0000-0000-0000DA280000}"/>
    <cellStyle name="Currency 19 2 2 5 4 2" xfId="10433" xr:uid="{00000000-0005-0000-0000-0000DB280000}"/>
    <cellStyle name="Currency 19 2 2 5 4 3" xfId="10434" xr:uid="{00000000-0005-0000-0000-0000DC280000}"/>
    <cellStyle name="Currency 19 2 2 5 5" xfId="10435" xr:uid="{00000000-0005-0000-0000-0000DD280000}"/>
    <cellStyle name="Currency 19 2 2 5 6" xfId="10436" xr:uid="{00000000-0005-0000-0000-0000DE280000}"/>
    <cellStyle name="Currency 19 2 2 5 7" xfId="10437" xr:uid="{00000000-0005-0000-0000-0000DF280000}"/>
    <cellStyle name="Currency 19 2 2 6" xfId="10438" xr:uid="{00000000-0005-0000-0000-0000E0280000}"/>
    <cellStyle name="Currency 19 2 2 6 2" xfId="10439" xr:uid="{00000000-0005-0000-0000-0000E1280000}"/>
    <cellStyle name="Currency 19 2 2 6 2 2" xfId="10440" xr:uid="{00000000-0005-0000-0000-0000E2280000}"/>
    <cellStyle name="Currency 19 2 2 6 3" xfId="10441" xr:uid="{00000000-0005-0000-0000-0000E3280000}"/>
    <cellStyle name="Currency 19 2 2 6 4" xfId="10442" xr:uid="{00000000-0005-0000-0000-0000E4280000}"/>
    <cellStyle name="Currency 19 2 2 7" xfId="10443" xr:uid="{00000000-0005-0000-0000-0000E5280000}"/>
    <cellStyle name="Currency 19 2 2 7 2" xfId="10444" xr:uid="{00000000-0005-0000-0000-0000E6280000}"/>
    <cellStyle name="Currency 19 2 2 7 2 2" xfId="10445" xr:uid="{00000000-0005-0000-0000-0000E7280000}"/>
    <cellStyle name="Currency 19 2 2 7 3" xfId="10446" xr:uid="{00000000-0005-0000-0000-0000E8280000}"/>
    <cellStyle name="Currency 19 2 2 7 4" xfId="10447" xr:uid="{00000000-0005-0000-0000-0000E9280000}"/>
    <cellStyle name="Currency 19 2 2 8" xfId="10448" xr:uid="{00000000-0005-0000-0000-0000EA280000}"/>
    <cellStyle name="Currency 19 2 2 8 2" xfId="10449" xr:uid="{00000000-0005-0000-0000-0000EB280000}"/>
    <cellStyle name="Currency 19 2 2 8 3" xfId="10450" xr:uid="{00000000-0005-0000-0000-0000EC280000}"/>
    <cellStyle name="Currency 19 2 2 9" xfId="10451" xr:uid="{00000000-0005-0000-0000-0000ED280000}"/>
    <cellStyle name="Currency 19 2 3" xfId="10452" xr:uid="{00000000-0005-0000-0000-0000EE280000}"/>
    <cellStyle name="Currency 19 2 4" xfId="10453" xr:uid="{00000000-0005-0000-0000-0000EF280000}"/>
    <cellStyle name="Currency 19 2 4 2" xfId="10454" xr:uid="{00000000-0005-0000-0000-0000F0280000}"/>
    <cellStyle name="Currency 19 2 4 3" xfId="10455" xr:uid="{00000000-0005-0000-0000-0000F1280000}"/>
    <cellStyle name="Currency 19 2 4 4" xfId="10456" xr:uid="{00000000-0005-0000-0000-0000F2280000}"/>
    <cellStyle name="Currency 19 2 4 4 2" xfId="10457" xr:uid="{00000000-0005-0000-0000-0000F3280000}"/>
    <cellStyle name="Currency 19 2 4 4 3" xfId="10458" xr:uid="{00000000-0005-0000-0000-0000F4280000}"/>
    <cellStyle name="Currency 19 2 4 5" xfId="10459" xr:uid="{00000000-0005-0000-0000-0000F5280000}"/>
    <cellStyle name="Currency 19 2 5" xfId="10460" xr:uid="{00000000-0005-0000-0000-0000F6280000}"/>
    <cellStyle name="Currency 19 2 5 2" xfId="10461" xr:uid="{00000000-0005-0000-0000-0000F7280000}"/>
    <cellStyle name="Currency 19 2 5 3" xfId="10462" xr:uid="{00000000-0005-0000-0000-0000F8280000}"/>
    <cellStyle name="Currency 19 2 6" xfId="10463" xr:uid="{00000000-0005-0000-0000-0000F9280000}"/>
    <cellStyle name="Currency 19 3" xfId="10464" xr:uid="{00000000-0005-0000-0000-0000FA280000}"/>
    <cellStyle name="Currency 19 3 10" xfId="10465" xr:uid="{00000000-0005-0000-0000-0000FB280000}"/>
    <cellStyle name="Currency 19 3 11" xfId="10466" xr:uid="{00000000-0005-0000-0000-0000FC280000}"/>
    <cellStyle name="Currency 19 3 2" xfId="10467" xr:uid="{00000000-0005-0000-0000-0000FD280000}"/>
    <cellStyle name="Currency 19 3 3" xfId="10468" xr:uid="{00000000-0005-0000-0000-0000FE280000}"/>
    <cellStyle name="Currency 19 3 3 2" xfId="10469" xr:uid="{00000000-0005-0000-0000-0000FF280000}"/>
    <cellStyle name="Currency 19 3 3 2 2" xfId="10470" xr:uid="{00000000-0005-0000-0000-000000290000}"/>
    <cellStyle name="Currency 19 3 3 2 2 2" xfId="10471" xr:uid="{00000000-0005-0000-0000-000001290000}"/>
    <cellStyle name="Currency 19 3 3 2 2 2 2" xfId="10472" xr:uid="{00000000-0005-0000-0000-000002290000}"/>
    <cellStyle name="Currency 19 3 3 2 2 2 2 2" xfId="10473" xr:uid="{00000000-0005-0000-0000-000003290000}"/>
    <cellStyle name="Currency 19 3 3 2 2 2 3" xfId="10474" xr:uid="{00000000-0005-0000-0000-000004290000}"/>
    <cellStyle name="Currency 19 3 3 2 2 2 4" xfId="10475" xr:uid="{00000000-0005-0000-0000-000005290000}"/>
    <cellStyle name="Currency 19 3 3 2 2 3" xfId="10476" xr:uid="{00000000-0005-0000-0000-000006290000}"/>
    <cellStyle name="Currency 19 3 3 2 2 3 2" xfId="10477" xr:uid="{00000000-0005-0000-0000-000007290000}"/>
    <cellStyle name="Currency 19 3 3 2 2 3 2 2" xfId="10478" xr:uid="{00000000-0005-0000-0000-000008290000}"/>
    <cellStyle name="Currency 19 3 3 2 2 3 3" xfId="10479" xr:uid="{00000000-0005-0000-0000-000009290000}"/>
    <cellStyle name="Currency 19 3 3 2 2 3 4" xfId="10480" xr:uid="{00000000-0005-0000-0000-00000A290000}"/>
    <cellStyle name="Currency 19 3 3 2 2 4" xfId="10481" xr:uid="{00000000-0005-0000-0000-00000B290000}"/>
    <cellStyle name="Currency 19 3 3 2 2 4 2" xfId="10482" xr:uid="{00000000-0005-0000-0000-00000C290000}"/>
    <cellStyle name="Currency 19 3 3 2 2 4 3" xfId="10483" xr:uid="{00000000-0005-0000-0000-00000D290000}"/>
    <cellStyle name="Currency 19 3 3 2 2 5" xfId="10484" xr:uid="{00000000-0005-0000-0000-00000E290000}"/>
    <cellStyle name="Currency 19 3 3 2 2 6" xfId="10485" xr:uid="{00000000-0005-0000-0000-00000F290000}"/>
    <cellStyle name="Currency 19 3 3 2 2 7" xfId="10486" xr:uid="{00000000-0005-0000-0000-000010290000}"/>
    <cellStyle name="Currency 19 3 3 2 3" xfId="10487" xr:uid="{00000000-0005-0000-0000-000011290000}"/>
    <cellStyle name="Currency 19 3 3 2 3 2" xfId="10488" xr:uid="{00000000-0005-0000-0000-000012290000}"/>
    <cellStyle name="Currency 19 3 3 2 3 2 2" xfId="10489" xr:uid="{00000000-0005-0000-0000-000013290000}"/>
    <cellStyle name="Currency 19 3 3 2 3 3" xfId="10490" xr:uid="{00000000-0005-0000-0000-000014290000}"/>
    <cellStyle name="Currency 19 3 3 2 3 4" xfId="10491" xr:uid="{00000000-0005-0000-0000-000015290000}"/>
    <cellStyle name="Currency 19 3 3 2 4" xfId="10492" xr:uid="{00000000-0005-0000-0000-000016290000}"/>
    <cellStyle name="Currency 19 3 3 2 4 2" xfId="10493" xr:uid="{00000000-0005-0000-0000-000017290000}"/>
    <cellStyle name="Currency 19 3 3 2 4 2 2" xfId="10494" xr:uid="{00000000-0005-0000-0000-000018290000}"/>
    <cellStyle name="Currency 19 3 3 2 4 3" xfId="10495" xr:uid="{00000000-0005-0000-0000-000019290000}"/>
    <cellStyle name="Currency 19 3 3 2 4 4" xfId="10496" xr:uid="{00000000-0005-0000-0000-00001A290000}"/>
    <cellStyle name="Currency 19 3 3 2 5" xfId="10497" xr:uid="{00000000-0005-0000-0000-00001B290000}"/>
    <cellStyle name="Currency 19 3 3 2 5 2" xfId="10498" xr:uid="{00000000-0005-0000-0000-00001C290000}"/>
    <cellStyle name="Currency 19 3 3 2 5 3" xfId="10499" xr:uid="{00000000-0005-0000-0000-00001D290000}"/>
    <cellStyle name="Currency 19 3 3 2 6" xfId="10500" xr:uid="{00000000-0005-0000-0000-00001E290000}"/>
    <cellStyle name="Currency 19 3 3 2 7" xfId="10501" xr:uid="{00000000-0005-0000-0000-00001F290000}"/>
    <cellStyle name="Currency 19 3 3 2 8" xfId="10502" xr:uid="{00000000-0005-0000-0000-000020290000}"/>
    <cellStyle name="Currency 19 3 3 3" xfId="10503" xr:uid="{00000000-0005-0000-0000-000021290000}"/>
    <cellStyle name="Currency 19 3 3 3 2" xfId="10504" xr:uid="{00000000-0005-0000-0000-000022290000}"/>
    <cellStyle name="Currency 19 3 3 3 2 2" xfId="10505" xr:uid="{00000000-0005-0000-0000-000023290000}"/>
    <cellStyle name="Currency 19 3 3 3 2 2 2" xfId="10506" xr:uid="{00000000-0005-0000-0000-000024290000}"/>
    <cellStyle name="Currency 19 3 3 3 2 3" xfId="10507" xr:uid="{00000000-0005-0000-0000-000025290000}"/>
    <cellStyle name="Currency 19 3 3 3 2 4" xfId="10508" xr:uid="{00000000-0005-0000-0000-000026290000}"/>
    <cellStyle name="Currency 19 3 3 3 3" xfId="10509" xr:uid="{00000000-0005-0000-0000-000027290000}"/>
    <cellStyle name="Currency 19 3 3 3 3 2" xfId="10510" xr:uid="{00000000-0005-0000-0000-000028290000}"/>
    <cellStyle name="Currency 19 3 3 3 3 2 2" xfId="10511" xr:uid="{00000000-0005-0000-0000-000029290000}"/>
    <cellStyle name="Currency 19 3 3 3 3 3" xfId="10512" xr:uid="{00000000-0005-0000-0000-00002A290000}"/>
    <cellStyle name="Currency 19 3 3 3 3 4" xfId="10513" xr:uid="{00000000-0005-0000-0000-00002B290000}"/>
    <cellStyle name="Currency 19 3 3 3 4" xfId="10514" xr:uid="{00000000-0005-0000-0000-00002C290000}"/>
    <cellStyle name="Currency 19 3 3 3 4 2" xfId="10515" xr:uid="{00000000-0005-0000-0000-00002D290000}"/>
    <cellStyle name="Currency 19 3 3 3 4 3" xfId="10516" xr:uid="{00000000-0005-0000-0000-00002E290000}"/>
    <cellStyle name="Currency 19 3 3 3 5" xfId="10517" xr:uid="{00000000-0005-0000-0000-00002F290000}"/>
    <cellStyle name="Currency 19 3 3 3 6" xfId="10518" xr:uid="{00000000-0005-0000-0000-000030290000}"/>
    <cellStyle name="Currency 19 3 3 3 7" xfId="10519" xr:uid="{00000000-0005-0000-0000-000031290000}"/>
    <cellStyle name="Currency 19 3 3 4" xfId="10520" xr:uid="{00000000-0005-0000-0000-000032290000}"/>
    <cellStyle name="Currency 19 3 3 4 2" xfId="10521" xr:uid="{00000000-0005-0000-0000-000033290000}"/>
    <cellStyle name="Currency 19 3 3 4 2 2" xfId="10522" xr:uid="{00000000-0005-0000-0000-000034290000}"/>
    <cellStyle name="Currency 19 3 3 4 3" xfId="10523" xr:uid="{00000000-0005-0000-0000-000035290000}"/>
    <cellStyle name="Currency 19 3 3 4 4" xfId="10524" xr:uid="{00000000-0005-0000-0000-000036290000}"/>
    <cellStyle name="Currency 19 3 3 5" xfId="10525" xr:uid="{00000000-0005-0000-0000-000037290000}"/>
    <cellStyle name="Currency 19 3 3 5 2" xfId="10526" xr:uid="{00000000-0005-0000-0000-000038290000}"/>
    <cellStyle name="Currency 19 3 3 5 2 2" xfId="10527" xr:uid="{00000000-0005-0000-0000-000039290000}"/>
    <cellStyle name="Currency 19 3 3 5 3" xfId="10528" xr:uid="{00000000-0005-0000-0000-00003A290000}"/>
    <cellStyle name="Currency 19 3 3 5 4" xfId="10529" xr:uid="{00000000-0005-0000-0000-00003B290000}"/>
    <cellStyle name="Currency 19 3 3 6" xfId="10530" xr:uid="{00000000-0005-0000-0000-00003C290000}"/>
    <cellStyle name="Currency 19 3 3 6 2" xfId="10531" xr:uid="{00000000-0005-0000-0000-00003D290000}"/>
    <cellStyle name="Currency 19 3 3 6 3" xfId="10532" xr:uid="{00000000-0005-0000-0000-00003E290000}"/>
    <cellStyle name="Currency 19 3 3 7" xfId="10533" xr:uid="{00000000-0005-0000-0000-00003F290000}"/>
    <cellStyle name="Currency 19 3 3 8" xfId="10534" xr:uid="{00000000-0005-0000-0000-000040290000}"/>
    <cellStyle name="Currency 19 3 3 9" xfId="10535" xr:uid="{00000000-0005-0000-0000-000041290000}"/>
    <cellStyle name="Currency 19 3 4" xfId="10536" xr:uid="{00000000-0005-0000-0000-000042290000}"/>
    <cellStyle name="Currency 19 3 4 2" xfId="10537" xr:uid="{00000000-0005-0000-0000-000043290000}"/>
    <cellStyle name="Currency 19 3 4 2 2" xfId="10538" xr:uid="{00000000-0005-0000-0000-000044290000}"/>
    <cellStyle name="Currency 19 3 4 2 2 2" xfId="10539" xr:uid="{00000000-0005-0000-0000-000045290000}"/>
    <cellStyle name="Currency 19 3 4 2 2 2 2" xfId="10540" xr:uid="{00000000-0005-0000-0000-000046290000}"/>
    <cellStyle name="Currency 19 3 4 2 2 3" xfId="10541" xr:uid="{00000000-0005-0000-0000-000047290000}"/>
    <cellStyle name="Currency 19 3 4 2 2 4" xfId="10542" xr:uid="{00000000-0005-0000-0000-000048290000}"/>
    <cellStyle name="Currency 19 3 4 2 3" xfId="10543" xr:uid="{00000000-0005-0000-0000-000049290000}"/>
    <cellStyle name="Currency 19 3 4 2 3 2" xfId="10544" xr:uid="{00000000-0005-0000-0000-00004A290000}"/>
    <cellStyle name="Currency 19 3 4 2 3 2 2" xfId="10545" xr:uid="{00000000-0005-0000-0000-00004B290000}"/>
    <cellStyle name="Currency 19 3 4 2 3 3" xfId="10546" xr:uid="{00000000-0005-0000-0000-00004C290000}"/>
    <cellStyle name="Currency 19 3 4 2 3 4" xfId="10547" xr:uid="{00000000-0005-0000-0000-00004D290000}"/>
    <cellStyle name="Currency 19 3 4 2 4" xfId="10548" xr:uid="{00000000-0005-0000-0000-00004E290000}"/>
    <cellStyle name="Currency 19 3 4 2 4 2" xfId="10549" xr:uid="{00000000-0005-0000-0000-00004F290000}"/>
    <cellStyle name="Currency 19 3 4 2 4 3" xfId="10550" xr:uid="{00000000-0005-0000-0000-000050290000}"/>
    <cellStyle name="Currency 19 3 4 2 5" xfId="10551" xr:uid="{00000000-0005-0000-0000-000051290000}"/>
    <cellStyle name="Currency 19 3 4 2 6" xfId="10552" xr:uid="{00000000-0005-0000-0000-000052290000}"/>
    <cellStyle name="Currency 19 3 4 2 7" xfId="10553" xr:uid="{00000000-0005-0000-0000-000053290000}"/>
    <cellStyle name="Currency 19 3 4 3" xfId="10554" xr:uid="{00000000-0005-0000-0000-000054290000}"/>
    <cellStyle name="Currency 19 3 4 3 2" xfId="10555" xr:uid="{00000000-0005-0000-0000-000055290000}"/>
    <cellStyle name="Currency 19 3 4 3 2 2" xfId="10556" xr:uid="{00000000-0005-0000-0000-000056290000}"/>
    <cellStyle name="Currency 19 3 4 3 3" xfId="10557" xr:uid="{00000000-0005-0000-0000-000057290000}"/>
    <cellStyle name="Currency 19 3 4 3 4" xfId="10558" xr:uid="{00000000-0005-0000-0000-000058290000}"/>
    <cellStyle name="Currency 19 3 4 4" xfId="10559" xr:uid="{00000000-0005-0000-0000-000059290000}"/>
    <cellStyle name="Currency 19 3 4 4 2" xfId="10560" xr:uid="{00000000-0005-0000-0000-00005A290000}"/>
    <cellStyle name="Currency 19 3 4 4 2 2" xfId="10561" xr:uid="{00000000-0005-0000-0000-00005B290000}"/>
    <cellStyle name="Currency 19 3 4 4 3" xfId="10562" xr:uid="{00000000-0005-0000-0000-00005C290000}"/>
    <cellStyle name="Currency 19 3 4 4 4" xfId="10563" xr:uid="{00000000-0005-0000-0000-00005D290000}"/>
    <cellStyle name="Currency 19 3 4 5" xfId="10564" xr:uid="{00000000-0005-0000-0000-00005E290000}"/>
    <cellStyle name="Currency 19 3 4 5 2" xfId="10565" xr:uid="{00000000-0005-0000-0000-00005F290000}"/>
    <cellStyle name="Currency 19 3 4 5 3" xfId="10566" xr:uid="{00000000-0005-0000-0000-000060290000}"/>
    <cellStyle name="Currency 19 3 4 6" xfId="10567" xr:uid="{00000000-0005-0000-0000-000061290000}"/>
    <cellStyle name="Currency 19 3 4 7" xfId="10568" xr:uid="{00000000-0005-0000-0000-000062290000}"/>
    <cellStyle name="Currency 19 3 4 8" xfId="10569" xr:uid="{00000000-0005-0000-0000-000063290000}"/>
    <cellStyle name="Currency 19 3 5" xfId="10570" xr:uid="{00000000-0005-0000-0000-000064290000}"/>
    <cellStyle name="Currency 19 3 5 2" xfId="10571" xr:uid="{00000000-0005-0000-0000-000065290000}"/>
    <cellStyle name="Currency 19 3 5 2 2" xfId="10572" xr:uid="{00000000-0005-0000-0000-000066290000}"/>
    <cellStyle name="Currency 19 3 5 2 2 2" xfId="10573" xr:uid="{00000000-0005-0000-0000-000067290000}"/>
    <cellStyle name="Currency 19 3 5 2 3" xfId="10574" xr:uid="{00000000-0005-0000-0000-000068290000}"/>
    <cellStyle name="Currency 19 3 5 2 4" xfId="10575" xr:uid="{00000000-0005-0000-0000-000069290000}"/>
    <cellStyle name="Currency 19 3 5 3" xfId="10576" xr:uid="{00000000-0005-0000-0000-00006A290000}"/>
    <cellStyle name="Currency 19 3 5 3 2" xfId="10577" xr:uid="{00000000-0005-0000-0000-00006B290000}"/>
    <cellStyle name="Currency 19 3 5 3 2 2" xfId="10578" xr:uid="{00000000-0005-0000-0000-00006C290000}"/>
    <cellStyle name="Currency 19 3 5 3 3" xfId="10579" xr:uid="{00000000-0005-0000-0000-00006D290000}"/>
    <cellStyle name="Currency 19 3 5 3 4" xfId="10580" xr:uid="{00000000-0005-0000-0000-00006E290000}"/>
    <cellStyle name="Currency 19 3 5 4" xfId="10581" xr:uid="{00000000-0005-0000-0000-00006F290000}"/>
    <cellStyle name="Currency 19 3 5 4 2" xfId="10582" xr:uid="{00000000-0005-0000-0000-000070290000}"/>
    <cellStyle name="Currency 19 3 5 4 3" xfId="10583" xr:uid="{00000000-0005-0000-0000-000071290000}"/>
    <cellStyle name="Currency 19 3 5 5" xfId="10584" xr:uid="{00000000-0005-0000-0000-000072290000}"/>
    <cellStyle name="Currency 19 3 5 6" xfId="10585" xr:uid="{00000000-0005-0000-0000-000073290000}"/>
    <cellStyle name="Currency 19 3 5 7" xfId="10586" xr:uid="{00000000-0005-0000-0000-000074290000}"/>
    <cellStyle name="Currency 19 3 6" xfId="10587" xr:uid="{00000000-0005-0000-0000-000075290000}"/>
    <cellStyle name="Currency 19 3 6 2" xfId="10588" xr:uid="{00000000-0005-0000-0000-000076290000}"/>
    <cellStyle name="Currency 19 3 6 2 2" xfId="10589" xr:uid="{00000000-0005-0000-0000-000077290000}"/>
    <cellStyle name="Currency 19 3 6 3" xfId="10590" xr:uid="{00000000-0005-0000-0000-000078290000}"/>
    <cellStyle name="Currency 19 3 6 4" xfId="10591" xr:uid="{00000000-0005-0000-0000-000079290000}"/>
    <cellStyle name="Currency 19 3 7" xfId="10592" xr:uid="{00000000-0005-0000-0000-00007A290000}"/>
    <cellStyle name="Currency 19 3 7 2" xfId="10593" xr:uid="{00000000-0005-0000-0000-00007B290000}"/>
    <cellStyle name="Currency 19 3 7 2 2" xfId="10594" xr:uid="{00000000-0005-0000-0000-00007C290000}"/>
    <cellStyle name="Currency 19 3 7 3" xfId="10595" xr:uid="{00000000-0005-0000-0000-00007D290000}"/>
    <cellStyle name="Currency 19 3 7 4" xfId="10596" xr:uid="{00000000-0005-0000-0000-00007E290000}"/>
    <cellStyle name="Currency 19 3 8" xfId="10597" xr:uid="{00000000-0005-0000-0000-00007F290000}"/>
    <cellStyle name="Currency 19 3 8 2" xfId="10598" xr:uid="{00000000-0005-0000-0000-000080290000}"/>
    <cellStyle name="Currency 19 3 8 3" xfId="10599" xr:uid="{00000000-0005-0000-0000-000081290000}"/>
    <cellStyle name="Currency 19 3 9" xfId="10600" xr:uid="{00000000-0005-0000-0000-000082290000}"/>
    <cellStyle name="Currency 19 4" xfId="10601" xr:uid="{00000000-0005-0000-0000-000083290000}"/>
    <cellStyle name="Currency 19 5" xfId="10602" xr:uid="{00000000-0005-0000-0000-000084290000}"/>
    <cellStyle name="Currency 19 5 2" xfId="10603" xr:uid="{00000000-0005-0000-0000-000085290000}"/>
    <cellStyle name="Currency 19 5 3" xfId="10604" xr:uid="{00000000-0005-0000-0000-000086290000}"/>
    <cellStyle name="Currency 19 5 4" xfId="10605" xr:uid="{00000000-0005-0000-0000-000087290000}"/>
    <cellStyle name="Currency 19 5 4 2" xfId="10606" xr:uid="{00000000-0005-0000-0000-000088290000}"/>
    <cellStyle name="Currency 19 5 4 3" xfId="10607" xr:uid="{00000000-0005-0000-0000-000089290000}"/>
    <cellStyle name="Currency 19 5 5" xfId="10608" xr:uid="{00000000-0005-0000-0000-00008A290000}"/>
    <cellStyle name="Currency 19 6" xfId="10609" xr:uid="{00000000-0005-0000-0000-00008B290000}"/>
    <cellStyle name="Currency 19 6 2" xfId="10610" xr:uid="{00000000-0005-0000-0000-00008C290000}"/>
    <cellStyle name="Currency 19 6 3" xfId="10611" xr:uid="{00000000-0005-0000-0000-00008D290000}"/>
    <cellStyle name="Currency 19 7" xfId="10612" xr:uid="{00000000-0005-0000-0000-00008E290000}"/>
    <cellStyle name="Currency 2" xfId="10613" xr:uid="{00000000-0005-0000-0000-00008F290000}"/>
    <cellStyle name="Currency 2 2" xfId="10614" xr:uid="{00000000-0005-0000-0000-000090290000}"/>
    <cellStyle name="Currency 2 2 2" xfId="10615" xr:uid="{00000000-0005-0000-0000-000091290000}"/>
    <cellStyle name="Currency 2 2 2 2" xfId="10616" xr:uid="{00000000-0005-0000-0000-000092290000}"/>
    <cellStyle name="Currency 2 2 2 3" xfId="10617" xr:uid="{00000000-0005-0000-0000-000093290000}"/>
    <cellStyle name="Currency 2 2 3" xfId="10618" xr:uid="{00000000-0005-0000-0000-000094290000}"/>
    <cellStyle name="Currency 2 2 4" xfId="10619" xr:uid="{00000000-0005-0000-0000-000095290000}"/>
    <cellStyle name="Currency 2 3" xfId="10620" xr:uid="{00000000-0005-0000-0000-000096290000}"/>
    <cellStyle name="Currency 2 3 2" xfId="10621" xr:uid="{00000000-0005-0000-0000-000097290000}"/>
    <cellStyle name="Currency 2 3 3" xfId="10622" xr:uid="{00000000-0005-0000-0000-000098290000}"/>
    <cellStyle name="Currency 2 3 4" xfId="10623" xr:uid="{00000000-0005-0000-0000-000099290000}"/>
    <cellStyle name="Currency 2 4" xfId="10624" xr:uid="{00000000-0005-0000-0000-00009A290000}"/>
    <cellStyle name="Currency 2 4 2" xfId="10625" xr:uid="{00000000-0005-0000-0000-00009B290000}"/>
    <cellStyle name="Currency 2 4 3" xfId="10626" xr:uid="{00000000-0005-0000-0000-00009C290000}"/>
    <cellStyle name="Currency 2 4 4" xfId="40257" xr:uid="{00000000-0005-0000-0000-00009D290000}"/>
    <cellStyle name="Currency 2 5" xfId="10627" xr:uid="{00000000-0005-0000-0000-00009E290000}"/>
    <cellStyle name="Currency 2 5 2" xfId="10628" xr:uid="{00000000-0005-0000-0000-00009F290000}"/>
    <cellStyle name="Currency 2 5 2 2" xfId="10629" xr:uid="{00000000-0005-0000-0000-0000A0290000}"/>
    <cellStyle name="Currency 2 5 3" xfId="10630" xr:uid="{00000000-0005-0000-0000-0000A1290000}"/>
    <cellStyle name="Currency 2 5 4" xfId="10631" xr:uid="{00000000-0005-0000-0000-0000A2290000}"/>
    <cellStyle name="Currency 2 6" xfId="10632" xr:uid="{00000000-0005-0000-0000-0000A3290000}"/>
    <cellStyle name="Currency 2 7" xfId="10633" xr:uid="{00000000-0005-0000-0000-0000A4290000}"/>
    <cellStyle name="Currency 20" xfId="10634" xr:uid="{00000000-0005-0000-0000-0000A5290000}"/>
    <cellStyle name="Currency 20 2" xfId="10635" xr:uid="{00000000-0005-0000-0000-0000A6290000}"/>
    <cellStyle name="Currency 20 2 2" xfId="10636" xr:uid="{00000000-0005-0000-0000-0000A7290000}"/>
    <cellStyle name="Currency 20 2 2 10" xfId="10637" xr:uid="{00000000-0005-0000-0000-0000A8290000}"/>
    <cellStyle name="Currency 20 2 2 11" xfId="10638" xr:uid="{00000000-0005-0000-0000-0000A9290000}"/>
    <cellStyle name="Currency 20 2 2 2" xfId="10639" xr:uid="{00000000-0005-0000-0000-0000AA290000}"/>
    <cellStyle name="Currency 20 2 2 3" xfId="10640" xr:uid="{00000000-0005-0000-0000-0000AB290000}"/>
    <cellStyle name="Currency 20 2 2 3 2" xfId="10641" xr:uid="{00000000-0005-0000-0000-0000AC290000}"/>
    <cellStyle name="Currency 20 2 2 3 2 2" xfId="10642" xr:uid="{00000000-0005-0000-0000-0000AD290000}"/>
    <cellStyle name="Currency 20 2 2 3 2 2 2" xfId="10643" xr:uid="{00000000-0005-0000-0000-0000AE290000}"/>
    <cellStyle name="Currency 20 2 2 3 2 2 2 2" xfId="10644" xr:uid="{00000000-0005-0000-0000-0000AF290000}"/>
    <cellStyle name="Currency 20 2 2 3 2 2 2 2 2" xfId="10645" xr:uid="{00000000-0005-0000-0000-0000B0290000}"/>
    <cellStyle name="Currency 20 2 2 3 2 2 2 3" xfId="10646" xr:uid="{00000000-0005-0000-0000-0000B1290000}"/>
    <cellStyle name="Currency 20 2 2 3 2 2 2 4" xfId="10647" xr:uid="{00000000-0005-0000-0000-0000B2290000}"/>
    <cellStyle name="Currency 20 2 2 3 2 2 3" xfId="10648" xr:uid="{00000000-0005-0000-0000-0000B3290000}"/>
    <cellStyle name="Currency 20 2 2 3 2 2 3 2" xfId="10649" xr:uid="{00000000-0005-0000-0000-0000B4290000}"/>
    <cellStyle name="Currency 20 2 2 3 2 2 3 2 2" xfId="10650" xr:uid="{00000000-0005-0000-0000-0000B5290000}"/>
    <cellStyle name="Currency 20 2 2 3 2 2 3 3" xfId="10651" xr:uid="{00000000-0005-0000-0000-0000B6290000}"/>
    <cellStyle name="Currency 20 2 2 3 2 2 3 4" xfId="10652" xr:uid="{00000000-0005-0000-0000-0000B7290000}"/>
    <cellStyle name="Currency 20 2 2 3 2 2 4" xfId="10653" xr:uid="{00000000-0005-0000-0000-0000B8290000}"/>
    <cellStyle name="Currency 20 2 2 3 2 2 4 2" xfId="10654" xr:uid="{00000000-0005-0000-0000-0000B9290000}"/>
    <cellStyle name="Currency 20 2 2 3 2 2 4 3" xfId="10655" xr:uid="{00000000-0005-0000-0000-0000BA290000}"/>
    <cellStyle name="Currency 20 2 2 3 2 2 5" xfId="10656" xr:uid="{00000000-0005-0000-0000-0000BB290000}"/>
    <cellStyle name="Currency 20 2 2 3 2 2 6" xfId="10657" xr:uid="{00000000-0005-0000-0000-0000BC290000}"/>
    <cellStyle name="Currency 20 2 2 3 2 2 7" xfId="10658" xr:uid="{00000000-0005-0000-0000-0000BD290000}"/>
    <cellStyle name="Currency 20 2 2 3 2 3" xfId="10659" xr:uid="{00000000-0005-0000-0000-0000BE290000}"/>
    <cellStyle name="Currency 20 2 2 3 2 3 2" xfId="10660" xr:uid="{00000000-0005-0000-0000-0000BF290000}"/>
    <cellStyle name="Currency 20 2 2 3 2 3 2 2" xfId="10661" xr:uid="{00000000-0005-0000-0000-0000C0290000}"/>
    <cellStyle name="Currency 20 2 2 3 2 3 3" xfId="10662" xr:uid="{00000000-0005-0000-0000-0000C1290000}"/>
    <cellStyle name="Currency 20 2 2 3 2 3 4" xfId="10663" xr:uid="{00000000-0005-0000-0000-0000C2290000}"/>
    <cellStyle name="Currency 20 2 2 3 2 4" xfId="10664" xr:uid="{00000000-0005-0000-0000-0000C3290000}"/>
    <cellStyle name="Currency 20 2 2 3 2 4 2" xfId="10665" xr:uid="{00000000-0005-0000-0000-0000C4290000}"/>
    <cellStyle name="Currency 20 2 2 3 2 4 2 2" xfId="10666" xr:uid="{00000000-0005-0000-0000-0000C5290000}"/>
    <cellStyle name="Currency 20 2 2 3 2 4 3" xfId="10667" xr:uid="{00000000-0005-0000-0000-0000C6290000}"/>
    <cellStyle name="Currency 20 2 2 3 2 4 4" xfId="10668" xr:uid="{00000000-0005-0000-0000-0000C7290000}"/>
    <cellStyle name="Currency 20 2 2 3 2 5" xfId="10669" xr:uid="{00000000-0005-0000-0000-0000C8290000}"/>
    <cellStyle name="Currency 20 2 2 3 2 5 2" xfId="10670" xr:uid="{00000000-0005-0000-0000-0000C9290000}"/>
    <cellStyle name="Currency 20 2 2 3 2 5 3" xfId="10671" xr:uid="{00000000-0005-0000-0000-0000CA290000}"/>
    <cellStyle name="Currency 20 2 2 3 2 6" xfId="10672" xr:uid="{00000000-0005-0000-0000-0000CB290000}"/>
    <cellStyle name="Currency 20 2 2 3 2 7" xfId="10673" xr:uid="{00000000-0005-0000-0000-0000CC290000}"/>
    <cellStyle name="Currency 20 2 2 3 2 8" xfId="10674" xr:uid="{00000000-0005-0000-0000-0000CD290000}"/>
    <cellStyle name="Currency 20 2 2 3 3" xfId="10675" xr:uid="{00000000-0005-0000-0000-0000CE290000}"/>
    <cellStyle name="Currency 20 2 2 3 3 2" xfId="10676" xr:uid="{00000000-0005-0000-0000-0000CF290000}"/>
    <cellStyle name="Currency 20 2 2 3 3 2 2" xfId="10677" xr:uid="{00000000-0005-0000-0000-0000D0290000}"/>
    <cellStyle name="Currency 20 2 2 3 3 2 2 2" xfId="10678" xr:uid="{00000000-0005-0000-0000-0000D1290000}"/>
    <cellStyle name="Currency 20 2 2 3 3 2 3" xfId="10679" xr:uid="{00000000-0005-0000-0000-0000D2290000}"/>
    <cellStyle name="Currency 20 2 2 3 3 2 4" xfId="10680" xr:uid="{00000000-0005-0000-0000-0000D3290000}"/>
    <cellStyle name="Currency 20 2 2 3 3 3" xfId="10681" xr:uid="{00000000-0005-0000-0000-0000D4290000}"/>
    <cellStyle name="Currency 20 2 2 3 3 3 2" xfId="10682" xr:uid="{00000000-0005-0000-0000-0000D5290000}"/>
    <cellStyle name="Currency 20 2 2 3 3 3 2 2" xfId="10683" xr:uid="{00000000-0005-0000-0000-0000D6290000}"/>
    <cellStyle name="Currency 20 2 2 3 3 3 3" xfId="10684" xr:uid="{00000000-0005-0000-0000-0000D7290000}"/>
    <cellStyle name="Currency 20 2 2 3 3 3 4" xfId="10685" xr:uid="{00000000-0005-0000-0000-0000D8290000}"/>
    <cellStyle name="Currency 20 2 2 3 3 4" xfId="10686" xr:uid="{00000000-0005-0000-0000-0000D9290000}"/>
    <cellStyle name="Currency 20 2 2 3 3 4 2" xfId="10687" xr:uid="{00000000-0005-0000-0000-0000DA290000}"/>
    <cellStyle name="Currency 20 2 2 3 3 4 3" xfId="10688" xr:uid="{00000000-0005-0000-0000-0000DB290000}"/>
    <cellStyle name="Currency 20 2 2 3 3 5" xfId="10689" xr:uid="{00000000-0005-0000-0000-0000DC290000}"/>
    <cellStyle name="Currency 20 2 2 3 3 6" xfId="10690" xr:uid="{00000000-0005-0000-0000-0000DD290000}"/>
    <cellStyle name="Currency 20 2 2 3 3 7" xfId="10691" xr:uid="{00000000-0005-0000-0000-0000DE290000}"/>
    <cellStyle name="Currency 20 2 2 3 4" xfId="10692" xr:uid="{00000000-0005-0000-0000-0000DF290000}"/>
    <cellStyle name="Currency 20 2 2 3 4 2" xfId="10693" xr:uid="{00000000-0005-0000-0000-0000E0290000}"/>
    <cellStyle name="Currency 20 2 2 3 4 2 2" xfId="10694" xr:uid="{00000000-0005-0000-0000-0000E1290000}"/>
    <cellStyle name="Currency 20 2 2 3 4 3" xfId="10695" xr:uid="{00000000-0005-0000-0000-0000E2290000}"/>
    <cellStyle name="Currency 20 2 2 3 4 4" xfId="10696" xr:uid="{00000000-0005-0000-0000-0000E3290000}"/>
    <cellStyle name="Currency 20 2 2 3 5" xfId="10697" xr:uid="{00000000-0005-0000-0000-0000E4290000}"/>
    <cellStyle name="Currency 20 2 2 3 5 2" xfId="10698" xr:uid="{00000000-0005-0000-0000-0000E5290000}"/>
    <cellStyle name="Currency 20 2 2 3 5 2 2" xfId="10699" xr:uid="{00000000-0005-0000-0000-0000E6290000}"/>
    <cellStyle name="Currency 20 2 2 3 5 3" xfId="10700" xr:uid="{00000000-0005-0000-0000-0000E7290000}"/>
    <cellStyle name="Currency 20 2 2 3 5 4" xfId="10701" xr:uid="{00000000-0005-0000-0000-0000E8290000}"/>
    <cellStyle name="Currency 20 2 2 3 6" xfId="10702" xr:uid="{00000000-0005-0000-0000-0000E9290000}"/>
    <cellStyle name="Currency 20 2 2 3 6 2" xfId="10703" xr:uid="{00000000-0005-0000-0000-0000EA290000}"/>
    <cellStyle name="Currency 20 2 2 3 6 3" xfId="10704" xr:uid="{00000000-0005-0000-0000-0000EB290000}"/>
    <cellStyle name="Currency 20 2 2 3 7" xfId="10705" xr:uid="{00000000-0005-0000-0000-0000EC290000}"/>
    <cellStyle name="Currency 20 2 2 3 8" xfId="10706" xr:uid="{00000000-0005-0000-0000-0000ED290000}"/>
    <cellStyle name="Currency 20 2 2 3 9" xfId="10707" xr:uid="{00000000-0005-0000-0000-0000EE290000}"/>
    <cellStyle name="Currency 20 2 2 4" xfId="10708" xr:uid="{00000000-0005-0000-0000-0000EF290000}"/>
    <cellStyle name="Currency 20 2 2 4 2" xfId="10709" xr:uid="{00000000-0005-0000-0000-0000F0290000}"/>
    <cellStyle name="Currency 20 2 2 4 2 2" xfId="10710" xr:uid="{00000000-0005-0000-0000-0000F1290000}"/>
    <cellStyle name="Currency 20 2 2 4 2 2 2" xfId="10711" xr:uid="{00000000-0005-0000-0000-0000F2290000}"/>
    <cellStyle name="Currency 20 2 2 4 2 2 2 2" xfId="10712" xr:uid="{00000000-0005-0000-0000-0000F3290000}"/>
    <cellStyle name="Currency 20 2 2 4 2 2 3" xfId="10713" xr:uid="{00000000-0005-0000-0000-0000F4290000}"/>
    <cellStyle name="Currency 20 2 2 4 2 2 4" xfId="10714" xr:uid="{00000000-0005-0000-0000-0000F5290000}"/>
    <cellStyle name="Currency 20 2 2 4 2 3" xfId="10715" xr:uid="{00000000-0005-0000-0000-0000F6290000}"/>
    <cellStyle name="Currency 20 2 2 4 2 3 2" xfId="10716" xr:uid="{00000000-0005-0000-0000-0000F7290000}"/>
    <cellStyle name="Currency 20 2 2 4 2 3 2 2" xfId="10717" xr:uid="{00000000-0005-0000-0000-0000F8290000}"/>
    <cellStyle name="Currency 20 2 2 4 2 3 3" xfId="10718" xr:uid="{00000000-0005-0000-0000-0000F9290000}"/>
    <cellStyle name="Currency 20 2 2 4 2 3 4" xfId="10719" xr:uid="{00000000-0005-0000-0000-0000FA290000}"/>
    <cellStyle name="Currency 20 2 2 4 2 4" xfId="10720" xr:uid="{00000000-0005-0000-0000-0000FB290000}"/>
    <cellStyle name="Currency 20 2 2 4 2 4 2" xfId="10721" xr:uid="{00000000-0005-0000-0000-0000FC290000}"/>
    <cellStyle name="Currency 20 2 2 4 2 4 3" xfId="10722" xr:uid="{00000000-0005-0000-0000-0000FD290000}"/>
    <cellStyle name="Currency 20 2 2 4 2 5" xfId="10723" xr:uid="{00000000-0005-0000-0000-0000FE290000}"/>
    <cellStyle name="Currency 20 2 2 4 2 6" xfId="10724" xr:uid="{00000000-0005-0000-0000-0000FF290000}"/>
    <cellStyle name="Currency 20 2 2 4 2 7" xfId="10725" xr:uid="{00000000-0005-0000-0000-0000002A0000}"/>
    <cellStyle name="Currency 20 2 2 4 3" xfId="10726" xr:uid="{00000000-0005-0000-0000-0000012A0000}"/>
    <cellStyle name="Currency 20 2 2 4 3 2" xfId="10727" xr:uid="{00000000-0005-0000-0000-0000022A0000}"/>
    <cellStyle name="Currency 20 2 2 4 3 2 2" xfId="10728" xr:uid="{00000000-0005-0000-0000-0000032A0000}"/>
    <cellStyle name="Currency 20 2 2 4 3 3" xfId="10729" xr:uid="{00000000-0005-0000-0000-0000042A0000}"/>
    <cellStyle name="Currency 20 2 2 4 3 4" xfId="10730" xr:uid="{00000000-0005-0000-0000-0000052A0000}"/>
    <cellStyle name="Currency 20 2 2 4 4" xfId="10731" xr:uid="{00000000-0005-0000-0000-0000062A0000}"/>
    <cellStyle name="Currency 20 2 2 4 4 2" xfId="10732" xr:uid="{00000000-0005-0000-0000-0000072A0000}"/>
    <cellStyle name="Currency 20 2 2 4 4 2 2" xfId="10733" xr:uid="{00000000-0005-0000-0000-0000082A0000}"/>
    <cellStyle name="Currency 20 2 2 4 4 3" xfId="10734" xr:uid="{00000000-0005-0000-0000-0000092A0000}"/>
    <cellStyle name="Currency 20 2 2 4 4 4" xfId="10735" xr:uid="{00000000-0005-0000-0000-00000A2A0000}"/>
    <cellStyle name="Currency 20 2 2 4 5" xfId="10736" xr:uid="{00000000-0005-0000-0000-00000B2A0000}"/>
    <cellStyle name="Currency 20 2 2 4 5 2" xfId="10737" xr:uid="{00000000-0005-0000-0000-00000C2A0000}"/>
    <cellStyle name="Currency 20 2 2 4 5 3" xfId="10738" xr:uid="{00000000-0005-0000-0000-00000D2A0000}"/>
    <cellStyle name="Currency 20 2 2 4 6" xfId="10739" xr:uid="{00000000-0005-0000-0000-00000E2A0000}"/>
    <cellStyle name="Currency 20 2 2 4 7" xfId="10740" xr:uid="{00000000-0005-0000-0000-00000F2A0000}"/>
    <cellStyle name="Currency 20 2 2 4 8" xfId="10741" xr:uid="{00000000-0005-0000-0000-0000102A0000}"/>
    <cellStyle name="Currency 20 2 2 5" xfId="10742" xr:uid="{00000000-0005-0000-0000-0000112A0000}"/>
    <cellStyle name="Currency 20 2 2 5 2" xfId="10743" xr:uid="{00000000-0005-0000-0000-0000122A0000}"/>
    <cellStyle name="Currency 20 2 2 5 2 2" xfId="10744" xr:uid="{00000000-0005-0000-0000-0000132A0000}"/>
    <cellStyle name="Currency 20 2 2 5 2 2 2" xfId="10745" xr:uid="{00000000-0005-0000-0000-0000142A0000}"/>
    <cellStyle name="Currency 20 2 2 5 2 3" xfId="10746" xr:uid="{00000000-0005-0000-0000-0000152A0000}"/>
    <cellStyle name="Currency 20 2 2 5 2 4" xfId="10747" xr:uid="{00000000-0005-0000-0000-0000162A0000}"/>
    <cellStyle name="Currency 20 2 2 5 3" xfId="10748" xr:uid="{00000000-0005-0000-0000-0000172A0000}"/>
    <cellStyle name="Currency 20 2 2 5 3 2" xfId="10749" xr:uid="{00000000-0005-0000-0000-0000182A0000}"/>
    <cellStyle name="Currency 20 2 2 5 3 2 2" xfId="10750" xr:uid="{00000000-0005-0000-0000-0000192A0000}"/>
    <cellStyle name="Currency 20 2 2 5 3 3" xfId="10751" xr:uid="{00000000-0005-0000-0000-00001A2A0000}"/>
    <cellStyle name="Currency 20 2 2 5 3 4" xfId="10752" xr:uid="{00000000-0005-0000-0000-00001B2A0000}"/>
    <cellStyle name="Currency 20 2 2 5 4" xfId="10753" xr:uid="{00000000-0005-0000-0000-00001C2A0000}"/>
    <cellStyle name="Currency 20 2 2 5 4 2" xfId="10754" xr:uid="{00000000-0005-0000-0000-00001D2A0000}"/>
    <cellStyle name="Currency 20 2 2 5 4 3" xfId="10755" xr:uid="{00000000-0005-0000-0000-00001E2A0000}"/>
    <cellStyle name="Currency 20 2 2 5 5" xfId="10756" xr:uid="{00000000-0005-0000-0000-00001F2A0000}"/>
    <cellStyle name="Currency 20 2 2 5 6" xfId="10757" xr:uid="{00000000-0005-0000-0000-0000202A0000}"/>
    <cellStyle name="Currency 20 2 2 5 7" xfId="10758" xr:uid="{00000000-0005-0000-0000-0000212A0000}"/>
    <cellStyle name="Currency 20 2 2 6" xfId="10759" xr:uid="{00000000-0005-0000-0000-0000222A0000}"/>
    <cellStyle name="Currency 20 2 2 6 2" xfId="10760" xr:uid="{00000000-0005-0000-0000-0000232A0000}"/>
    <cellStyle name="Currency 20 2 2 6 2 2" xfId="10761" xr:uid="{00000000-0005-0000-0000-0000242A0000}"/>
    <cellStyle name="Currency 20 2 2 6 3" xfId="10762" xr:uid="{00000000-0005-0000-0000-0000252A0000}"/>
    <cellStyle name="Currency 20 2 2 6 4" xfId="10763" xr:uid="{00000000-0005-0000-0000-0000262A0000}"/>
    <cellStyle name="Currency 20 2 2 7" xfId="10764" xr:uid="{00000000-0005-0000-0000-0000272A0000}"/>
    <cellStyle name="Currency 20 2 2 7 2" xfId="10765" xr:uid="{00000000-0005-0000-0000-0000282A0000}"/>
    <cellStyle name="Currency 20 2 2 7 2 2" xfId="10766" xr:uid="{00000000-0005-0000-0000-0000292A0000}"/>
    <cellStyle name="Currency 20 2 2 7 3" xfId="10767" xr:uid="{00000000-0005-0000-0000-00002A2A0000}"/>
    <cellStyle name="Currency 20 2 2 7 4" xfId="10768" xr:uid="{00000000-0005-0000-0000-00002B2A0000}"/>
    <cellStyle name="Currency 20 2 2 8" xfId="10769" xr:uid="{00000000-0005-0000-0000-00002C2A0000}"/>
    <cellStyle name="Currency 20 2 2 8 2" xfId="10770" xr:uid="{00000000-0005-0000-0000-00002D2A0000}"/>
    <cellStyle name="Currency 20 2 2 8 3" xfId="10771" xr:uid="{00000000-0005-0000-0000-00002E2A0000}"/>
    <cellStyle name="Currency 20 2 2 9" xfId="10772" xr:uid="{00000000-0005-0000-0000-00002F2A0000}"/>
    <cellStyle name="Currency 20 2 3" xfId="10773" xr:uid="{00000000-0005-0000-0000-0000302A0000}"/>
    <cellStyle name="Currency 20 2 4" xfId="10774" xr:uid="{00000000-0005-0000-0000-0000312A0000}"/>
    <cellStyle name="Currency 20 2 4 2" xfId="10775" xr:uid="{00000000-0005-0000-0000-0000322A0000}"/>
    <cellStyle name="Currency 20 2 4 3" xfId="10776" xr:uid="{00000000-0005-0000-0000-0000332A0000}"/>
    <cellStyle name="Currency 20 2 4 4" xfId="10777" xr:uid="{00000000-0005-0000-0000-0000342A0000}"/>
    <cellStyle name="Currency 20 2 4 4 2" xfId="10778" xr:uid="{00000000-0005-0000-0000-0000352A0000}"/>
    <cellStyle name="Currency 20 2 4 4 3" xfId="10779" xr:uid="{00000000-0005-0000-0000-0000362A0000}"/>
    <cellStyle name="Currency 20 2 4 5" xfId="10780" xr:uid="{00000000-0005-0000-0000-0000372A0000}"/>
    <cellStyle name="Currency 20 2 5" xfId="10781" xr:uid="{00000000-0005-0000-0000-0000382A0000}"/>
    <cellStyle name="Currency 20 2 5 2" xfId="10782" xr:uid="{00000000-0005-0000-0000-0000392A0000}"/>
    <cellStyle name="Currency 20 2 5 3" xfId="10783" xr:uid="{00000000-0005-0000-0000-00003A2A0000}"/>
    <cellStyle name="Currency 20 2 6" xfId="10784" xr:uid="{00000000-0005-0000-0000-00003B2A0000}"/>
    <cellStyle name="Currency 20 3" xfId="10785" xr:uid="{00000000-0005-0000-0000-00003C2A0000}"/>
    <cellStyle name="Currency 20 3 10" xfId="10786" xr:uid="{00000000-0005-0000-0000-00003D2A0000}"/>
    <cellStyle name="Currency 20 3 11" xfId="10787" xr:uid="{00000000-0005-0000-0000-00003E2A0000}"/>
    <cellStyle name="Currency 20 3 2" xfId="10788" xr:uid="{00000000-0005-0000-0000-00003F2A0000}"/>
    <cellStyle name="Currency 20 3 3" xfId="10789" xr:uid="{00000000-0005-0000-0000-0000402A0000}"/>
    <cellStyle name="Currency 20 3 3 2" xfId="10790" xr:uid="{00000000-0005-0000-0000-0000412A0000}"/>
    <cellStyle name="Currency 20 3 3 2 2" xfId="10791" xr:uid="{00000000-0005-0000-0000-0000422A0000}"/>
    <cellStyle name="Currency 20 3 3 2 2 2" xfId="10792" xr:uid="{00000000-0005-0000-0000-0000432A0000}"/>
    <cellStyle name="Currency 20 3 3 2 2 2 2" xfId="10793" xr:uid="{00000000-0005-0000-0000-0000442A0000}"/>
    <cellStyle name="Currency 20 3 3 2 2 2 2 2" xfId="10794" xr:uid="{00000000-0005-0000-0000-0000452A0000}"/>
    <cellStyle name="Currency 20 3 3 2 2 2 3" xfId="10795" xr:uid="{00000000-0005-0000-0000-0000462A0000}"/>
    <cellStyle name="Currency 20 3 3 2 2 2 4" xfId="10796" xr:uid="{00000000-0005-0000-0000-0000472A0000}"/>
    <cellStyle name="Currency 20 3 3 2 2 3" xfId="10797" xr:uid="{00000000-0005-0000-0000-0000482A0000}"/>
    <cellStyle name="Currency 20 3 3 2 2 3 2" xfId="10798" xr:uid="{00000000-0005-0000-0000-0000492A0000}"/>
    <cellStyle name="Currency 20 3 3 2 2 3 2 2" xfId="10799" xr:uid="{00000000-0005-0000-0000-00004A2A0000}"/>
    <cellStyle name="Currency 20 3 3 2 2 3 3" xfId="10800" xr:uid="{00000000-0005-0000-0000-00004B2A0000}"/>
    <cellStyle name="Currency 20 3 3 2 2 3 4" xfId="10801" xr:uid="{00000000-0005-0000-0000-00004C2A0000}"/>
    <cellStyle name="Currency 20 3 3 2 2 4" xfId="10802" xr:uid="{00000000-0005-0000-0000-00004D2A0000}"/>
    <cellStyle name="Currency 20 3 3 2 2 4 2" xfId="10803" xr:uid="{00000000-0005-0000-0000-00004E2A0000}"/>
    <cellStyle name="Currency 20 3 3 2 2 4 3" xfId="10804" xr:uid="{00000000-0005-0000-0000-00004F2A0000}"/>
    <cellStyle name="Currency 20 3 3 2 2 5" xfId="10805" xr:uid="{00000000-0005-0000-0000-0000502A0000}"/>
    <cellStyle name="Currency 20 3 3 2 2 6" xfId="10806" xr:uid="{00000000-0005-0000-0000-0000512A0000}"/>
    <cellStyle name="Currency 20 3 3 2 2 7" xfId="10807" xr:uid="{00000000-0005-0000-0000-0000522A0000}"/>
    <cellStyle name="Currency 20 3 3 2 3" xfId="10808" xr:uid="{00000000-0005-0000-0000-0000532A0000}"/>
    <cellStyle name="Currency 20 3 3 2 3 2" xfId="10809" xr:uid="{00000000-0005-0000-0000-0000542A0000}"/>
    <cellStyle name="Currency 20 3 3 2 3 2 2" xfId="10810" xr:uid="{00000000-0005-0000-0000-0000552A0000}"/>
    <cellStyle name="Currency 20 3 3 2 3 3" xfId="10811" xr:uid="{00000000-0005-0000-0000-0000562A0000}"/>
    <cellStyle name="Currency 20 3 3 2 3 4" xfId="10812" xr:uid="{00000000-0005-0000-0000-0000572A0000}"/>
    <cellStyle name="Currency 20 3 3 2 4" xfId="10813" xr:uid="{00000000-0005-0000-0000-0000582A0000}"/>
    <cellStyle name="Currency 20 3 3 2 4 2" xfId="10814" xr:uid="{00000000-0005-0000-0000-0000592A0000}"/>
    <cellStyle name="Currency 20 3 3 2 4 2 2" xfId="10815" xr:uid="{00000000-0005-0000-0000-00005A2A0000}"/>
    <cellStyle name="Currency 20 3 3 2 4 3" xfId="10816" xr:uid="{00000000-0005-0000-0000-00005B2A0000}"/>
    <cellStyle name="Currency 20 3 3 2 4 4" xfId="10817" xr:uid="{00000000-0005-0000-0000-00005C2A0000}"/>
    <cellStyle name="Currency 20 3 3 2 5" xfId="10818" xr:uid="{00000000-0005-0000-0000-00005D2A0000}"/>
    <cellStyle name="Currency 20 3 3 2 5 2" xfId="10819" xr:uid="{00000000-0005-0000-0000-00005E2A0000}"/>
    <cellStyle name="Currency 20 3 3 2 5 3" xfId="10820" xr:uid="{00000000-0005-0000-0000-00005F2A0000}"/>
    <cellStyle name="Currency 20 3 3 2 6" xfId="10821" xr:uid="{00000000-0005-0000-0000-0000602A0000}"/>
    <cellStyle name="Currency 20 3 3 2 7" xfId="10822" xr:uid="{00000000-0005-0000-0000-0000612A0000}"/>
    <cellStyle name="Currency 20 3 3 2 8" xfId="10823" xr:uid="{00000000-0005-0000-0000-0000622A0000}"/>
    <cellStyle name="Currency 20 3 3 3" xfId="10824" xr:uid="{00000000-0005-0000-0000-0000632A0000}"/>
    <cellStyle name="Currency 20 3 3 3 2" xfId="10825" xr:uid="{00000000-0005-0000-0000-0000642A0000}"/>
    <cellStyle name="Currency 20 3 3 3 2 2" xfId="10826" xr:uid="{00000000-0005-0000-0000-0000652A0000}"/>
    <cellStyle name="Currency 20 3 3 3 2 2 2" xfId="10827" xr:uid="{00000000-0005-0000-0000-0000662A0000}"/>
    <cellStyle name="Currency 20 3 3 3 2 3" xfId="10828" xr:uid="{00000000-0005-0000-0000-0000672A0000}"/>
    <cellStyle name="Currency 20 3 3 3 2 4" xfId="10829" xr:uid="{00000000-0005-0000-0000-0000682A0000}"/>
    <cellStyle name="Currency 20 3 3 3 3" xfId="10830" xr:uid="{00000000-0005-0000-0000-0000692A0000}"/>
    <cellStyle name="Currency 20 3 3 3 3 2" xfId="10831" xr:uid="{00000000-0005-0000-0000-00006A2A0000}"/>
    <cellStyle name="Currency 20 3 3 3 3 2 2" xfId="10832" xr:uid="{00000000-0005-0000-0000-00006B2A0000}"/>
    <cellStyle name="Currency 20 3 3 3 3 3" xfId="10833" xr:uid="{00000000-0005-0000-0000-00006C2A0000}"/>
    <cellStyle name="Currency 20 3 3 3 3 4" xfId="10834" xr:uid="{00000000-0005-0000-0000-00006D2A0000}"/>
    <cellStyle name="Currency 20 3 3 3 4" xfId="10835" xr:uid="{00000000-0005-0000-0000-00006E2A0000}"/>
    <cellStyle name="Currency 20 3 3 3 4 2" xfId="10836" xr:uid="{00000000-0005-0000-0000-00006F2A0000}"/>
    <cellStyle name="Currency 20 3 3 3 4 3" xfId="10837" xr:uid="{00000000-0005-0000-0000-0000702A0000}"/>
    <cellStyle name="Currency 20 3 3 3 5" xfId="10838" xr:uid="{00000000-0005-0000-0000-0000712A0000}"/>
    <cellStyle name="Currency 20 3 3 3 6" xfId="10839" xr:uid="{00000000-0005-0000-0000-0000722A0000}"/>
    <cellStyle name="Currency 20 3 3 3 7" xfId="10840" xr:uid="{00000000-0005-0000-0000-0000732A0000}"/>
    <cellStyle name="Currency 20 3 3 4" xfId="10841" xr:uid="{00000000-0005-0000-0000-0000742A0000}"/>
    <cellStyle name="Currency 20 3 3 4 2" xfId="10842" xr:uid="{00000000-0005-0000-0000-0000752A0000}"/>
    <cellStyle name="Currency 20 3 3 4 2 2" xfId="10843" xr:uid="{00000000-0005-0000-0000-0000762A0000}"/>
    <cellStyle name="Currency 20 3 3 4 3" xfId="10844" xr:uid="{00000000-0005-0000-0000-0000772A0000}"/>
    <cellStyle name="Currency 20 3 3 4 4" xfId="10845" xr:uid="{00000000-0005-0000-0000-0000782A0000}"/>
    <cellStyle name="Currency 20 3 3 5" xfId="10846" xr:uid="{00000000-0005-0000-0000-0000792A0000}"/>
    <cellStyle name="Currency 20 3 3 5 2" xfId="10847" xr:uid="{00000000-0005-0000-0000-00007A2A0000}"/>
    <cellStyle name="Currency 20 3 3 5 2 2" xfId="10848" xr:uid="{00000000-0005-0000-0000-00007B2A0000}"/>
    <cellStyle name="Currency 20 3 3 5 3" xfId="10849" xr:uid="{00000000-0005-0000-0000-00007C2A0000}"/>
    <cellStyle name="Currency 20 3 3 5 4" xfId="10850" xr:uid="{00000000-0005-0000-0000-00007D2A0000}"/>
    <cellStyle name="Currency 20 3 3 6" xfId="10851" xr:uid="{00000000-0005-0000-0000-00007E2A0000}"/>
    <cellStyle name="Currency 20 3 3 6 2" xfId="10852" xr:uid="{00000000-0005-0000-0000-00007F2A0000}"/>
    <cellStyle name="Currency 20 3 3 6 3" xfId="10853" xr:uid="{00000000-0005-0000-0000-0000802A0000}"/>
    <cellStyle name="Currency 20 3 3 7" xfId="10854" xr:uid="{00000000-0005-0000-0000-0000812A0000}"/>
    <cellStyle name="Currency 20 3 3 8" xfId="10855" xr:uid="{00000000-0005-0000-0000-0000822A0000}"/>
    <cellStyle name="Currency 20 3 3 9" xfId="10856" xr:uid="{00000000-0005-0000-0000-0000832A0000}"/>
    <cellStyle name="Currency 20 3 4" xfId="10857" xr:uid="{00000000-0005-0000-0000-0000842A0000}"/>
    <cellStyle name="Currency 20 3 4 2" xfId="10858" xr:uid="{00000000-0005-0000-0000-0000852A0000}"/>
    <cellStyle name="Currency 20 3 4 2 2" xfId="10859" xr:uid="{00000000-0005-0000-0000-0000862A0000}"/>
    <cellStyle name="Currency 20 3 4 2 2 2" xfId="10860" xr:uid="{00000000-0005-0000-0000-0000872A0000}"/>
    <cellStyle name="Currency 20 3 4 2 2 2 2" xfId="10861" xr:uid="{00000000-0005-0000-0000-0000882A0000}"/>
    <cellStyle name="Currency 20 3 4 2 2 3" xfId="10862" xr:uid="{00000000-0005-0000-0000-0000892A0000}"/>
    <cellStyle name="Currency 20 3 4 2 2 4" xfId="10863" xr:uid="{00000000-0005-0000-0000-00008A2A0000}"/>
    <cellStyle name="Currency 20 3 4 2 3" xfId="10864" xr:uid="{00000000-0005-0000-0000-00008B2A0000}"/>
    <cellStyle name="Currency 20 3 4 2 3 2" xfId="10865" xr:uid="{00000000-0005-0000-0000-00008C2A0000}"/>
    <cellStyle name="Currency 20 3 4 2 3 2 2" xfId="10866" xr:uid="{00000000-0005-0000-0000-00008D2A0000}"/>
    <cellStyle name="Currency 20 3 4 2 3 3" xfId="10867" xr:uid="{00000000-0005-0000-0000-00008E2A0000}"/>
    <cellStyle name="Currency 20 3 4 2 3 4" xfId="10868" xr:uid="{00000000-0005-0000-0000-00008F2A0000}"/>
    <cellStyle name="Currency 20 3 4 2 4" xfId="10869" xr:uid="{00000000-0005-0000-0000-0000902A0000}"/>
    <cellStyle name="Currency 20 3 4 2 4 2" xfId="10870" xr:uid="{00000000-0005-0000-0000-0000912A0000}"/>
    <cellStyle name="Currency 20 3 4 2 4 3" xfId="10871" xr:uid="{00000000-0005-0000-0000-0000922A0000}"/>
    <cellStyle name="Currency 20 3 4 2 5" xfId="10872" xr:uid="{00000000-0005-0000-0000-0000932A0000}"/>
    <cellStyle name="Currency 20 3 4 2 6" xfId="10873" xr:uid="{00000000-0005-0000-0000-0000942A0000}"/>
    <cellStyle name="Currency 20 3 4 2 7" xfId="10874" xr:uid="{00000000-0005-0000-0000-0000952A0000}"/>
    <cellStyle name="Currency 20 3 4 3" xfId="10875" xr:uid="{00000000-0005-0000-0000-0000962A0000}"/>
    <cellStyle name="Currency 20 3 4 3 2" xfId="10876" xr:uid="{00000000-0005-0000-0000-0000972A0000}"/>
    <cellStyle name="Currency 20 3 4 3 2 2" xfId="10877" xr:uid="{00000000-0005-0000-0000-0000982A0000}"/>
    <cellStyle name="Currency 20 3 4 3 3" xfId="10878" xr:uid="{00000000-0005-0000-0000-0000992A0000}"/>
    <cellStyle name="Currency 20 3 4 3 4" xfId="10879" xr:uid="{00000000-0005-0000-0000-00009A2A0000}"/>
    <cellStyle name="Currency 20 3 4 4" xfId="10880" xr:uid="{00000000-0005-0000-0000-00009B2A0000}"/>
    <cellStyle name="Currency 20 3 4 4 2" xfId="10881" xr:uid="{00000000-0005-0000-0000-00009C2A0000}"/>
    <cellStyle name="Currency 20 3 4 4 2 2" xfId="10882" xr:uid="{00000000-0005-0000-0000-00009D2A0000}"/>
    <cellStyle name="Currency 20 3 4 4 3" xfId="10883" xr:uid="{00000000-0005-0000-0000-00009E2A0000}"/>
    <cellStyle name="Currency 20 3 4 4 4" xfId="10884" xr:uid="{00000000-0005-0000-0000-00009F2A0000}"/>
    <cellStyle name="Currency 20 3 4 5" xfId="10885" xr:uid="{00000000-0005-0000-0000-0000A02A0000}"/>
    <cellStyle name="Currency 20 3 4 5 2" xfId="10886" xr:uid="{00000000-0005-0000-0000-0000A12A0000}"/>
    <cellStyle name="Currency 20 3 4 5 3" xfId="10887" xr:uid="{00000000-0005-0000-0000-0000A22A0000}"/>
    <cellStyle name="Currency 20 3 4 6" xfId="10888" xr:uid="{00000000-0005-0000-0000-0000A32A0000}"/>
    <cellStyle name="Currency 20 3 4 7" xfId="10889" xr:uid="{00000000-0005-0000-0000-0000A42A0000}"/>
    <cellStyle name="Currency 20 3 4 8" xfId="10890" xr:uid="{00000000-0005-0000-0000-0000A52A0000}"/>
    <cellStyle name="Currency 20 3 5" xfId="10891" xr:uid="{00000000-0005-0000-0000-0000A62A0000}"/>
    <cellStyle name="Currency 20 3 5 2" xfId="10892" xr:uid="{00000000-0005-0000-0000-0000A72A0000}"/>
    <cellStyle name="Currency 20 3 5 2 2" xfId="10893" xr:uid="{00000000-0005-0000-0000-0000A82A0000}"/>
    <cellStyle name="Currency 20 3 5 2 2 2" xfId="10894" xr:uid="{00000000-0005-0000-0000-0000A92A0000}"/>
    <cellStyle name="Currency 20 3 5 2 3" xfId="10895" xr:uid="{00000000-0005-0000-0000-0000AA2A0000}"/>
    <cellStyle name="Currency 20 3 5 2 4" xfId="10896" xr:uid="{00000000-0005-0000-0000-0000AB2A0000}"/>
    <cellStyle name="Currency 20 3 5 3" xfId="10897" xr:uid="{00000000-0005-0000-0000-0000AC2A0000}"/>
    <cellStyle name="Currency 20 3 5 3 2" xfId="10898" xr:uid="{00000000-0005-0000-0000-0000AD2A0000}"/>
    <cellStyle name="Currency 20 3 5 3 2 2" xfId="10899" xr:uid="{00000000-0005-0000-0000-0000AE2A0000}"/>
    <cellStyle name="Currency 20 3 5 3 3" xfId="10900" xr:uid="{00000000-0005-0000-0000-0000AF2A0000}"/>
    <cellStyle name="Currency 20 3 5 3 4" xfId="10901" xr:uid="{00000000-0005-0000-0000-0000B02A0000}"/>
    <cellStyle name="Currency 20 3 5 4" xfId="10902" xr:uid="{00000000-0005-0000-0000-0000B12A0000}"/>
    <cellStyle name="Currency 20 3 5 4 2" xfId="10903" xr:uid="{00000000-0005-0000-0000-0000B22A0000}"/>
    <cellStyle name="Currency 20 3 5 4 3" xfId="10904" xr:uid="{00000000-0005-0000-0000-0000B32A0000}"/>
    <cellStyle name="Currency 20 3 5 5" xfId="10905" xr:uid="{00000000-0005-0000-0000-0000B42A0000}"/>
    <cellStyle name="Currency 20 3 5 6" xfId="10906" xr:uid="{00000000-0005-0000-0000-0000B52A0000}"/>
    <cellStyle name="Currency 20 3 5 7" xfId="10907" xr:uid="{00000000-0005-0000-0000-0000B62A0000}"/>
    <cellStyle name="Currency 20 3 6" xfId="10908" xr:uid="{00000000-0005-0000-0000-0000B72A0000}"/>
    <cellStyle name="Currency 20 3 6 2" xfId="10909" xr:uid="{00000000-0005-0000-0000-0000B82A0000}"/>
    <cellStyle name="Currency 20 3 6 2 2" xfId="10910" xr:uid="{00000000-0005-0000-0000-0000B92A0000}"/>
    <cellStyle name="Currency 20 3 6 3" xfId="10911" xr:uid="{00000000-0005-0000-0000-0000BA2A0000}"/>
    <cellStyle name="Currency 20 3 6 4" xfId="10912" xr:uid="{00000000-0005-0000-0000-0000BB2A0000}"/>
    <cellStyle name="Currency 20 3 7" xfId="10913" xr:uid="{00000000-0005-0000-0000-0000BC2A0000}"/>
    <cellStyle name="Currency 20 3 7 2" xfId="10914" xr:uid="{00000000-0005-0000-0000-0000BD2A0000}"/>
    <cellStyle name="Currency 20 3 7 2 2" xfId="10915" xr:uid="{00000000-0005-0000-0000-0000BE2A0000}"/>
    <cellStyle name="Currency 20 3 7 3" xfId="10916" xr:uid="{00000000-0005-0000-0000-0000BF2A0000}"/>
    <cellStyle name="Currency 20 3 7 4" xfId="10917" xr:uid="{00000000-0005-0000-0000-0000C02A0000}"/>
    <cellStyle name="Currency 20 3 8" xfId="10918" xr:uid="{00000000-0005-0000-0000-0000C12A0000}"/>
    <cellStyle name="Currency 20 3 8 2" xfId="10919" xr:uid="{00000000-0005-0000-0000-0000C22A0000}"/>
    <cellStyle name="Currency 20 3 8 3" xfId="10920" xr:uid="{00000000-0005-0000-0000-0000C32A0000}"/>
    <cellStyle name="Currency 20 3 9" xfId="10921" xr:uid="{00000000-0005-0000-0000-0000C42A0000}"/>
    <cellStyle name="Currency 20 4" xfId="10922" xr:uid="{00000000-0005-0000-0000-0000C52A0000}"/>
    <cellStyle name="Currency 20 5" xfId="10923" xr:uid="{00000000-0005-0000-0000-0000C62A0000}"/>
    <cellStyle name="Currency 20 5 2" xfId="10924" xr:uid="{00000000-0005-0000-0000-0000C72A0000}"/>
    <cellStyle name="Currency 20 5 3" xfId="10925" xr:uid="{00000000-0005-0000-0000-0000C82A0000}"/>
    <cellStyle name="Currency 20 5 4" xfId="10926" xr:uid="{00000000-0005-0000-0000-0000C92A0000}"/>
    <cellStyle name="Currency 20 5 4 2" xfId="10927" xr:uid="{00000000-0005-0000-0000-0000CA2A0000}"/>
    <cellStyle name="Currency 20 5 4 3" xfId="10928" xr:uid="{00000000-0005-0000-0000-0000CB2A0000}"/>
    <cellStyle name="Currency 20 5 5" xfId="10929" xr:uid="{00000000-0005-0000-0000-0000CC2A0000}"/>
    <cellStyle name="Currency 20 6" xfId="10930" xr:uid="{00000000-0005-0000-0000-0000CD2A0000}"/>
    <cellStyle name="Currency 20 6 2" xfId="10931" xr:uid="{00000000-0005-0000-0000-0000CE2A0000}"/>
    <cellStyle name="Currency 20 6 3" xfId="10932" xr:uid="{00000000-0005-0000-0000-0000CF2A0000}"/>
    <cellStyle name="Currency 20 7" xfId="10933" xr:uid="{00000000-0005-0000-0000-0000D02A0000}"/>
    <cellStyle name="Currency 21" xfId="10934" xr:uid="{00000000-0005-0000-0000-0000D12A0000}"/>
    <cellStyle name="Currency 21 2" xfId="10935" xr:uid="{00000000-0005-0000-0000-0000D22A0000}"/>
    <cellStyle name="Currency 21 2 2" xfId="10936" xr:uid="{00000000-0005-0000-0000-0000D32A0000}"/>
    <cellStyle name="Currency 21 3" xfId="10937" xr:uid="{00000000-0005-0000-0000-0000D42A0000}"/>
    <cellStyle name="Currency 22" xfId="10938" xr:uid="{00000000-0005-0000-0000-0000D52A0000}"/>
    <cellStyle name="Currency 22 2" xfId="10939" xr:uid="{00000000-0005-0000-0000-0000D62A0000}"/>
    <cellStyle name="Currency 22 2 2" xfId="10940" xr:uid="{00000000-0005-0000-0000-0000D72A0000}"/>
    <cellStyle name="Currency 22 3" xfId="10941" xr:uid="{00000000-0005-0000-0000-0000D82A0000}"/>
    <cellStyle name="Currency 23" xfId="10942" xr:uid="{00000000-0005-0000-0000-0000D92A0000}"/>
    <cellStyle name="Currency 23 2" xfId="10943" xr:uid="{00000000-0005-0000-0000-0000DA2A0000}"/>
    <cellStyle name="Currency 23 2 2" xfId="10944" xr:uid="{00000000-0005-0000-0000-0000DB2A0000}"/>
    <cellStyle name="Currency 23 3" xfId="10945" xr:uid="{00000000-0005-0000-0000-0000DC2A0000}"/>
    <cellStyle name="Currency 24" xfId="10946" xr:uid="{00000000-0005-0000-0000-0000DD2A0000}"/>
    <cellStyle name="Currency 24 2" xfId="10947" xr:uid="{00000000-0005-0000-0000-0000DE2A0000}"/>
    <cellStyle name="Currency 24 2 2" xfId="10948" xr:uid="{00000000-0005-0000-0000-0000DF2A0000}"/>
    <cellStyle name="Currency 24 3" xfId="10949" xr:uid="{00000000-0005-0000-0000-0000E02A0000}"/>
    <cellStyle name="Currency 25" xfId="10950" xr:uid="{00000000-0005-0000-0000-0000E12A0000}"/>
    <cellStyle name="Currency 25 2" xfId="10951" xr:uid="{00000000-0005-0000-0000-0000E22A0000}"/>
    <cellStyle name="Currency 25 2 2" xfId="10952" xr:uid="{00000000-0005-0000-0000-0000E32A0000}"/>
    <cellStyle name="Currency 25 3" xfId="10953" xr:uid="{00000000-0005-0000-0000-0000E42A0000}"/>
    <cellStyle name="Currency 26" xfId="10954" xr:uid="{00000000-0005-0000-0000-0000E52A0000}"/>
    <cellStyle name="Currency 26 2" xfId="10955" xr:uid="{00000000-0005-0000-0000-0000E62A0000}"/>
    <cellStyle name="Currency 26 2 2" xfId="10956" xr:uid="{00000000-0005-0000-0000-0000E72A0000}"/>
    <cellStyle name="Currency 26 3" xfId="10957" xr:uid="{00000000-0005-0000-0000-0000E82A0000}"/>
    <cellStyle name="Currency 27" xfId="10958" xr:uid="{00000000-0005-0000-0000-0000E92A0000}"/>
    <cellStyle name="Currency 27 2" xfId="10959" xr:uid="{00000000-0005-0000-0000-0000EA2A0000}"/>
    <cellStyle name="Currency 27 2 2" xfId="10960" xr:uid="{00000000-0005-0000-0000-0000EB2A0000}"/>
    <cellStyle name="Currency 27 3" xfId="10961" xr:uid="{00000000-0005-0000-0000-0000EC2A0000}"/>
    <cellStyle name="Currency 28" xfId="10962" xr:uid="{00000000-0005-0000-0000-0000ED2A0000}"/>
    <cellStyle name="Currency 28 2" xfId="10963" xr:uid="{00000000-0005-0000-0000-0000EE2A0000}"/>
    <cellStyle name="Currency 28 2 2" xfId="10964" xr:uid="{00000000-0005-0000-0000-0000EF2A0000}"/>
    <cellStyle name="Currency 28 3" xfId="10965" xr:uid="{00000000-0005-0000-0000-0000F02A0000}"/>
    <cellStyle name="Currency 29" xfId="10966" xr:uid="{00000000-0005-0000-0000-0000F12A0000}"/>
    <cellStyle name="Currency 3" xfId="10967" xr:uid="{00000000-0005-0000-0000-0000F22A0000}"/>
    <cellStyle name="Currency 3 2" xfId="10968" xr:uid="{00000000-0005-0000-0000-0000F32A0000}"/>
    <cellStyle name="Currency 3 2 2" xfId="10969" xr:uid="{00000000-0005-0000-0000-0000F42A0000}"/>
    <cellStyle name="Currency 3 2 3" xfId="10970" xr:uid="{00000000-0005-0000-0000-0000F52A0000}"/>
    <cellStyle name="Currency 3 2 4" xfId="40258" xr:uid="{00000000-0005-0000-0000-0000F62A0000}"/>
    <cellStyle name="Currency 3 3" xfId="10971" xr:uid="{00000000-0005-0000-0000-0000F72A0000}"/>
    <cellStyle name="Currency 3 3 2" xfId="10972" xr:uid="{00000000-0005-0000-0000-0000F82A0000}"/>
    <cellStyle name="Currency 3 4" xfId="10973" xr:uid="{00000000-0005-0000-0000-0000F92A0000}"/>
    <cellStyle name="Currency 30" xfId="10974" xr:uid="{00000000-0005-0000-0000-0000FA2A0000}"/>
    <cellStyle name="Currency 30 2" xfId="10975" xr:uid="{00000000-0005-0000-0000-0000FB2A0000}"/>
    <cellStyle name="Currency 31" xfId="10976" xr:uid="{00000000-0005-0000-0000-0000FC2A0000}"/>
    <cellStyle name="Currency 32" xfId="10977" xr:uid="{00000000-0005-0000-0000-0000FD2A0000}"/>
    <cellStyle name="Currency 33" xfId="10978" xr:uid="{00000000-0005-0000-0000-0000FE2A0000}"/>
    <cellStyle name="Currency 34" xfId="10979" xr:uid="{00000000-0005-0000-0000-0000FF2A0000}"/>
    <cellStyle name="Currency 34 2" xfId="10980" xr:uid="{00000000-0005-0000-0000-0000002B0000}"/>
    <cellStyle name="Currency 35" xfId="10981" xr:uid="{00000000-0005-0000-0000-0000012B0000}"/>
    <cellStyle name="Currency 36" xfId="10982" xr:uid="{00000000-0005-0000-0000-0000022B0000}"/>
    <cellStyle name="Currency 37" xfId="10983" xr:uid="{00000000-0005-0000-0000-0000032B0000}"/>
    <cellStyle name="Currency 38" xfId="10984" xr:uid="{00000000-0005-0000-0000-0000042B0000}"/>
    <cellStyle name="Currency 39" xfId="10985" xr:uid="{00000000-0005-0000-0000-0000052B0000}"/>
    <cellStyle name="Currency 4" xfId="10986" xr:uid="{00000000-0005-0000-0000-0000062B0000}"/>
    <cellStyle name="Currency 4 2" xfId="10987" xr:uid="{00000000-0005-0000-0000-0000072B0000}"/>
    <cellStyle name="Currency 4 3" xfId="10988" xr:uid="{00000000-0005-0000-0000-0000082B0000}"/>
    <cellStyle name="Currency 4 4" xfId="10989" xr:uid="{00000000-0005-0000-0000-0000092B0000}"/>
    <cellStyle name="Currency 40" xfId="10990" xr:uid="{00000000-0005-0000-0000-00000A2B0000}"/>
    <cellStyle name="Currency 41" xfId="10991" xr:uid="{00000000-0005-0000-0000-00000B2B0000}"/>
    <cellStyle name="Currency 42" xfId="10992" xr:uid="{00000000-0005-0000-0000-00000C2B0000}"/>
    <cellStyle name="Currency 43" xfId="10993" xr:uid="{00000000-0005-0000-0000-00000D2B0000}"/>
    <cellStyle name="Currency 44" xfId="10994" xr:uid="{00000000-0005-0000-0000-00000E2B0000}"/>
    <cellStyle name="Currency 45" xfId="10995" xr:uid="{00000000-0005-0000-0000-00000F2B0000}"/>
    <cellStyle name="Currency 45 2" xfId="10996" xr:uid="{00000000-0005-0000-0000-0000102B0000}"/>
    <cellStyle name="Currency 46" xfId="10997" xr:uid="{00000000-0005-0000-0000-0000112B0000}"/>
    <cellStyle name="Currency 46 2" xfId="10998" xr:uid="{00000000-0005-0000-0000-0000122B0000}"/>
    <cellStyle name="Currency 46 3" xfId="10999" xr:uid="{00000000-0005-0000-0000-0000132B0000}"/>
    <cellStyle name="Currency 47" xfId="11000" xr:uid="{00000000-0005-0000-0000-0000142B0000}"/>
    <cellStyle name="Currency 47 2" xfId="11001" xr:uid="{00000000-0005-0000-0000-0000152B0000}"/>
    <cellStyle name="Currency 48" xfId="11002" xr:uid="{00000000-0005-0000-0000-0000162B0000}"/>
    <cellStyle name="Currency 49" xfId="11003" xr:uid="{00000000-0005-0000-0000-0000172B0000}"/>
    <cellStyle name="Currency 5" xfId="11004" xr:uid="{00000000-0005-0000-0000-0000182B0000}"/>
    <cellStyle name="Currency 5 2" xfId="11005" xr:uid="{00000000-0005-0000-0000-0000192B0000}"/>
    <cellStyle name="Currency 5 3" xfId="11006" xr:uid="{00000000-0005-0000-0000-00001A2B0000}"/>
    <cellStyle name="Currency 5 4" xfId="11007" xr:uid="{00000000-0005-0000-0000-00001B2B0000}"/>
    <cellStyle name="Currency 50" xfId="11008" xr:uid="{00000000-0005-0000-0000-00001C2B0000}"/>
    <cellStyle name="Currency 51" xfId="11009" xr:uid="{00000000-0005-0000-0000-00001D2B0000}"/>
    <cellStyle name="Currency 52" xfId="11010" xr:uid="{00000000-0005-0000-0000-00001E2B0000}"/>
    <cellStyle name="Currency 52 2" xfId="11011" xr:uid="{00000000-0005-0000-0000-00001F2B0000}"/>
    <cellStyle name="Currency 53" xfId="11012" xr:uid="{00000000-0005-0000-0000-0000202B0000}"/>
    <cellStyle name="Currency 54" xfId="11013" xr:uid="{00000000-0005-0000-0000-0000212B0000}"/>
    <cellStyle name="Currency 55" xfId="11014" xr:uid="{00000000-0005-0000-0000-0000222B0000}"/>
    <cellStyle name="Currency 56" xfId="11015" xr:uid="{00000000-0005-0000-0000-0000232B0000}"/>
    <cellStyle name="Currency 57" xfId="11016" xr:uid="{00000000-0005-0000-0000-0000242B0000}"/>
    <cellStyle name="Currency 58" xfId="11017" xr:uid="{00000000-0005-0000-0000-0000252B0000}"/>
    <cellStyle name="Currency 59" xfId="11018" xr:uid="{00000000-0005-0000-0000-0000262B0000}"/>
    <cellStyle name="Currency 6" xfId="11019" xr:uid="{00000000-0005-0000-0000-0000272B0000}"/>
    <cellStyle name="Currency 6 2" xfId="11020" xr:uid="{00000000-0005-0000-0000-0000282B0000}"/>
    <cellStyle name="Currency 6 2 2" xfId="11021" xr:uid="{00000000-0005-0000-0000-0000292B0000}"/>
    <cellStyle name="Currency 6 3" xfId="11022" xr:uid="{00000000-0005-0000-0000-00002A2B0000}"/>
    <cellStyle name="Currency 60" xfId="11023" xr:uid="{00000000-0005-0000-0000-00002B2B0000}"/>
    <cellStyle name="Currency 61" xfId="11024" xr:uid="{00000000-0005-0000-0000-00002C2B0000}"/>
    <cellStyle name="Currency 62" xfId="11025" xr:uid="{00000000-0005-0000-0000-00002D2B0000}"/>
    <cellStyle name="Currency 63" xfId="11026" xr:uid="{00000000-0005-0000-0000-00002E2B0000}"/>
    <cellStyle name="Currency 64" xfId="11027" xr:uid="{00000000-0005-0000-0000-00002F2B0000}"/>
    <cellStyle name="Currency 65" xfId="11028" xr:uid="{00000000-0005-0000-0000-0000302B0000}"/>
    <cellStyle name="Currency 66" xfId="11029" xr:uid="{00000000-0005-0000-0000-0000312B0000}"/>
    <cellStyle name="Currency 67" xfId="11030" xr:uid="{00000000-0005-0000-0000-0000322B0000}"/>
    <cellStyle name="Currency 68" xfId="11031" xr:uid="{00000000-0005-0000-0000-0000332B0000}"/>
    <cellStyle name="Currency 69" xfId="11032" xr:uid="{00000000-0005-0000-0000-0000342B0000}"/>
    <cellStyle name="Currency 7" xfId="11033" xr:uid="{00000000-0005-0000-0000-0000352B0000}"/>
    <cellStyle name="Currency 7 2" xfId="11034" xr:uid="{00000000-0005-0000-0000-0000362B0000}"/>
    <cellStyle name="Currency 70" xfId="11035" xr:uid="{00000000-0005-0000-0000-0000372B0000}"/>
    <cellStyle name="Currency 71" xfId="11036" xr:uid="{00000000-0005-0000-0000-0000382B0000}"/>
    <cellStyle name="Currency 72" xfId="11037" xr:uid="{00000000-0005-0000-0000-0000392B0000}"/>
    <cellStyle name="Currency 73" xfId="11038" xr:uid="{00000000-0005-0000-0000-00003A2B0000}"/>
    <cellStyle name="Currency 74" xfId="11039" xr:uid="{00000000-0005-0000-0000-00003B2B0000}"/>
    <cellStyle name="Currency 75" xfId="11040" xr:uid="{00000000-0005-0000-0000-00003C2B0000}"/>
    <cellStyle name="Currency 76" xfId="11041" xr:uid="{00000000-0005-0000-0000-00003D2B0000}"/>
    <cellStyle name="Currency 77" xfId="11042" xr:uid="{00000000-0005-0000-0000-00003E2B0000}"/>
    <cellStyle name="Currency 78" xfId="11043" xr:uid="{00000000-0005-0000-0000-00003F2B0000}"/>
    <cellStyle name="Currency 79" xfId="11044" xr:uid="{00000000-0005-0000-0000-0000402B0000}"/>
    <cellStyle name="Currency 8" xfId="11045" xr:uid="{00000000-0005-0000-0000-0000412B0000}"/>
    <cellStyle name="Currency 80" xfId="11046" xr:uid="{00000000-0005-0000-0000-0000422B0000}"/>
    <cellStyle name="Currency 81" xfId="11047" xr:uid="{00000000-0005-0000-0000-0000432B0000}"/>
    <cellStyle name="Currency 82" xfId="11048" xr:uid="{00000000-0005-0000-0000-0000442B0000}"/>
    <cellStyle name="Currency 83" xfId="11049" xr:uid="{00000000-0005-0000-0000-0000452B0000}"/>
    <cellStyle name="Currency 84" xfId="11050" xr:uid="{00000000-0005-0000-0000-0000462B0000}"/>
    <cellStyle name="Currency 85" xfId="11051" xr:uid="{00000000-0005-0000-0000-0000472B0000}"/>
    <cellStyle name="Currency 86" xfId="11052" xr:uid="{00000000-0005-0000-0000-0000482B0000}"/>
    <cellStyle name="Currency 87" xfId="11053" xr:uid="{00000000-0005-0000-0000-0000492B0000}"/>
    <cellStyle name="Currency 88" xfId="11054" xr:uid="{00000000-0005-0000-0000-00004A2B0000}"/>
    <cellStyle name="Currency 89" xfId="11055" xr:uid="{00000000-0005-0000-0000-00004B2B0000}"/>
    <cellStyle name="Currency 9" xfId="11056" xr:uid="{00000000-0005-0000-0000-00004C2B0000}"/>
    <cellStyle name="Currency 9 2" xfId="11057" xr:uid="{00000000-0005-0000-0000-00004D2B0000}"/>
    <cellStyle name="Currency 9 3" xfId="16" xr:uid="{00000000-0005-0000-0000-00004E2B0000}"/>
    <cellStyle name="Currency 9 3 2" xfId="40215" xr:uid="{00000000-0005-0000-0000-00004F2B0000}"/>
    <cellStyle name="Currency 90" xfId="11058" xr:uid="{00000000-0005-0000-0000-0000502B0000}"/>
    <cellStyle name="Currency 90 2" xfId="11059" xr:uid="{00000000-0005-0000-0000-0000512B0000}"/>
    <cellStyle name="Currency 90 3" xfId="11060" xr:uid="{00000000-0005-0000-0000-0000522B0000}"/>
    <cellStyle name="Currency 91" xfId="11061" xr:uid="{00000000-0005-0000-0000-0000532B0000}"/>
    <cellStyle name="Currency 92" xfId="11062" xr:uid="{00000000-0005-0000-0000-0000542B0000}"/>
    <cellStyle name="Currency 93" xfId="11063" xr:uid="{00000000-0005-0000-0000-0000552B0000}"/>
    <cellStyle name="Currency 94" xfId="11064" xr:uid="{00000000-0005-0000-0000-0000562B0000}"/>
    <cellStyle name="Currency 95" xfId="11065" xr:uid="{00000000-0005-0000-0000-0000572B0000}"/>
    <cellStyle name="Currency 96" xfId="11066" xr:uid="{00000000-0005-0000-0000-0000582B0000}"/>
    <cellStyle name="Currency 97" xfId="11067" xr:uid="{00000000-0005-0000-0000-0000592B0000}"/>
    <cellStyle name="Currency 98" xfId="11068" xr:uid="{00000000-0005-0000-0000-00005A2B0000}"/>
    <cellStyle name="Currency 99" xfId="11069" xr:uid="{00000000-0005-0000-0000-00005B2B0000}"/>
    <cellStyle name="Currency0" xfId="11070" xr:uid="{00000000-0005-0000-0000-00005C2B0000}"/>
    <cellStyle name="D" xfId="11071" xr:uid="{00000000-0005-0000-0000-00005D2B0000}"/>
    <cellStyle name="Dash" xfId="11072" xr:uid="{00000000-0005-0000-0000-00005E2B0000}"/>
    <cellStyle name="Dash 2" xfId="11073" xr:uid="{00000000-0005-0000-0000-00005F2B0000}"/>
    <cellStyle name="Dash 2 2" xfId="11074" xr:uid="{00000000-0005-0000-0000-0000602B0000}"/>
    <cellStyle name="Dash 2 3" xfId="11075" xr:uid="{00000000-0005-0000-0000-0000612B0000}"/>
    <cellStyle name="Date" xfId="11076" xr:uid="{00000000-0005-0000-0000-0000622B0000}"/>
    <cellStyle name="Date [D-M-Y]" xfId="11077" xr:uid="{00000000-0005-0000-0000-0000632B0000}"/>
    <cellStyle name="Date [M/D/Y]" xfId="11078" xr:uid="{00000000-0005-0000-0000-0000652B0000}"/>
    <cellStyle name="Date [M/Y]" xfId="11079" xr:uid="{00000000-0005-0000-0000-0000662B0000}"/>
    <cellStyle name="Date [M-Y]" xfId="11080" xr:uid="{00000000-0005-0000-0000-0000642B0000}"/>
    <cellStyle name="Date 2" xfId="11081" xr:uid="{00000000-0005-0000-0000-0000672B0000}"/>
    <cellStyle name="Date 3" xfId="11082" xr:uid="{00000000-0005-0000-0000-0000682B0000}"/>
    <cellStyle name="Date Short" xfId="11083" xr:uid="{00000000-0005-0000-0000-0000692B0000}"/>
    <cellStyle name="Date_85 West Broadway Model v10" xfId="11084" xr:uid="{00000000-0005-0000-0000-00006A2B0000}"/>
    <cellStyle name="DATETIME" xfId="11085" xr:uid="{00000000-0005-0000-0000-00006B2B0000}"/>
    <cellStyle name="DATETIME 2" xfId="11086" xr:uid="{00000000-0005-0000-0000-00006C2B0000}"/>
    <cellStyle name="DELTA" xfId="11087" xr:uid="{00000000-0005-0000-0000-00006D2B0000}"/>
    <cellStyle name="Dezimal [0]_Compiling Utility Macros" xfId="11088" xr:uid="{00000000-0005-0000-0000-00006E2B0000}"/>
    <cellStyle name="Dezimal_Compiling Utility Macros" xfId="11089" xr:uid="{00000000-0005-0000-0000-00006F2B0000}"/>
    <cellStyle name="drop down" xfId="11090" xr:uid="{00000000-0005-0000-0000-0000702B0000}"/>
    <cellStyle name="drop down 2" xfId="11091" xr:uid="{00000000-0005-0000-0000-0000712B0000}"/>
    <cellStyle name="Editable" xfId="11092" xr:uid="{00000000-0005-0000-0000-0000722B0000}"/>
    <cellStyle name="Emphasis 1" xfId="11093" xr:uid="{00000000-0005-0000-0000-0000732B0000}"/>
    <cellStyle name="Emphasis 2" xfId="11094" xr:uid="{00000000-0005-0000-0000-0000742B0000}"/>
    <cellStyle name="Emphasis 2 2" xfId="11095" xr:uid="{00000000-0005-0000-0000-0000752B0000}"/>
    <cellStyle name="Emphasis 3" xfId="11096" xr:uid="{00000000-0005-0000-0000-0000762B0000}"/>
    <cellStyle name="Emphasis 3 2" xfId="11097" xr:uid="{00000000-0005-0000-0000-0000772B0000}"/>
    <cellStyle name="Enter Currency (0)" xfId="11098" xr:uid="{00000000-0005-0000-0000-0000782B0000}"/>
    <cellStyle name="Enter Currency (2)" xfId="11099" xr:uid="{00000000-0005-0000-0000-0000792B0000}"/>
    <cellStyle name="Enter Units (0)" xfId="11100" xr:uid="{00000000-0005-0000-0000-00007A2B0000}"/>
    <cellStyle name="Enter Units (1)" xfId="11101" xr:uid="{00000000-0005-0000-0000-00007B2B0000}"/>
    <cellStyle name="Enter Units (2)" xfId="11102" xr:uid="{00000000-0005-0000-0000-00007C2B0000}"/>
    <cellStyle name="Euro" xfId="11103" xr:uid="{00000000-0005-0000-0000-00007D2B0000}"/>
    <cellStyle name="Euro 2" xfId="11104" xr:uid="{00000000-0005-0000-0000-00007E2B0000}"/>
    <cellStyle name="Euro 3" xfId="11105" xr:uid="{00000000-0005-0000-0000-00007F2B0000}"/>
    <cellStyle name="EvenBodyShade" xfId="11106" xr:uid="{00000000-0005-0000-0000-0000802B0000}"/>
    <cellStyle name="EvenBodyShade 10" xfId="11107" xr:uid="{00000000-0005-0000-0000-0000812B0000}"/>
    <cellStyle name="EvenBodyShade 10 2" xfId="11108" xr:uid="{00000000-0005-0000-0000-0000822B0000}"/>
    <cellStyle name="EvenBodyShade 11" xfId="11109" xr:uid="{00000000-0005-0000-0000-0000832B0000}"/>
    <cellStyle name="EvenBodyShade 12" xfId="11110" xr:uid="{00000000-0005-0000-0000-0000842B0000}"/>
    <cellStyle name="EvenBodyShade 2" xfId="11111" xr:uid="{00000000-0005-0000-0000-0000852B0000}"/>
    <cellStyle name="EvenBodyShade 2 10" xfId="11112" xr:uid="{00000000-0005-0000-0000-0000862B0000}"/>
    <cellStyle name="EvenBodyShade 2 10 2" xfId="11113" xr:uid="{00000000-0005-0000-0000-0000872B0000}"/>
    <cellStyle name="EvenBodyShade 2 10 2 2" xfId="11114" xr:uid="{00000000-0005-0000-0000-0000882B0000}"/>
    <cellStyle name="EvenBodyShade 2 10 3" xfId="11115" xr:uid="{00000000-0005-0000-0000-0000892B0000}"/>
    <cellStyle name="EvenBodyShade 2 10 3 2" xfId="11116" xr:uid="{00000000-0005-0000-0000-00008A2B0000}"/>
    <cellStyle name="EvenBodyShade 2 11" xfId="11117" xr:uid="{00000000-0005-0000-0000-00008B2B0000}"/>
    <cellStyle name="EvenBodyShade 2 11 2" xfId="11118" xr:uid="{00000000-0005-0000-0000-00008C2B0000}"/>
    <cellStyle name="EvenBodyShade 2 11 2 2" xfId="11119" xr:uid="{00000000-0005-0000-0000-00008D2B0000}"/>
    <cellStyle name="EvenBodyShade 2 11 3" xfId="11120" xr:uid="{00000000-0005-0000-0000-00008E2B0000}"/>
    <cellStyle name="EvenBodyShade 2 11 3 2" xfId="11121" xr:uid="{00000000-0005-0000-0000-00008F2B0000}"/>
    <cellStyle name="EvenBodyShade 2 12" xfId="11122" xr:uid="{00000000-0005-0000-0000-0000902B0000}"/>
    <cellStyle name="EvenBodyShade 2 12 2" xfId="11123" xr:uid="{00000000-0005-0000-0000-0000912B0000}"/>
    <cellStyle name="EvenBodyShade 2 12 2 2" xfId="11124" xr:uid="{00000000-0005-0000-0000-0000922B0000}"/>
    <cellStyle name="EvenBodyShade 2 13" xfId="11125" xr:uid="{00000000-0005-0000-0000-0000932B0000}"/>
    <cellStyle name="EvenBodyShade 2 13 2" xfId="11126" xr:uid="{00000000-0005-0000-0000-0000942B0000}"/>
    <cellStyle name="EvenBodyShade 2 14" xfId="11127" xr:uid="{00000000-0005-0000-0000-0000952B0000}"/>
    <cellStyle name="EvenBodyShade 2 14 2" xfId="11128" xr:uid="{00000000-0005-0000-0000-0000962B0000}"/>
    <cellStyle name="EvenBodyShade 2 15" xfId="11129" xr:uid="{00000000-0005-0000-0000-0000972B0000}"/>
    <cellStyle name="EvenBodyShade 2 15 2" xfId="11130" xr:uid="{00000000-0005-0000-0000-0000982B0000}"/>
    <cellStyle name="EvenBodyShade 2 16" xfId="11131" xr:uid="{00000000-0005-0000-0000-0000992B0000}"/>
    <cellStyle name="EvenBodyShade 2 16 2" xfId="11132" xr:uid="{00000000-0005-0000-0000-00009A2B0000}"/>
    <cellStyle name="EvenBodyShade 2 17" xfId="11133" xr:uid="{00000000-0005-0000-0000-00009B2B0000}"/>
    <cellStyle name="EvenBodyShade 2 17 2" xfId="11134" xr:uid="{00000000-0005-0000-0000-00009C2B0000}"/>
    <cellStyle name="EvenBodyShade 2 18" xfId="11135" xr:uid="{00000000-0005-0000-0000-00009D2B0000}"/>
    <cellStyle name="EvenBodyShade 2 18 2" xfId="11136" xr:uid="{00000000-0005-0000-0000-00009E2B0000}"/>
    <cellStyle name="EvenBodyShade 2 19" xfId="11137" xr:uid="{00000000-0005-0000-0000-00009F2B0000}"/>
    <cellStyle name="EvenBodyShade 2 19 2" xfId="11138" xr:uid="{00000000-0005-0000-0000-0000A02B0000}"/>
    <cellStyle name="EvenBodyShade 2 2" xfId="11139" xr:uid="{00000000-0005-0000-0000-0000A12B0000}"/>
    <cellStyle name="EvenBodyShade 2 2 10" xfId="11140" xr:uid="{00000000-0005-0000-0000-0000A22B0000}"/>
    <cellStyle name="EvenBodyShade 2 2 10 2" xfId="11141" xr:uid="{00000000-0005-0000-0000-0000A32B0000}"/>
    <cellStyle name="EvenBodyShade 2 2 10 2 2" xfId="11142" xr:uid="{00000000-0005-0000-0000-0000A42B0000}"/>
    <cellStyle name="EvenBodyShade 2 2 10 3" xfId="11143" xr:uid="{00000000-0005-0000-0000-0000A52B0000}"/>
    <cellStyle name="EvenBodyShade 2 2 10 3 2" xfId="11144" xr:uid="{00000000-0005-0000-0000-0000A62B0000}"/>
    <cellStyle name="EvenBodyShade 2 2 11" xfId="11145" xr:uid="{00000000-0005-0000-0000-0000A72B0000}"/>
    <cellStyle name="EvenBodyShade 2 2 11 2" xfId="11146" xr:uid="{00000000-0005-0000-0000-0000A82B0000}"/>
    <cellStyle name="EvenBodyShade 2 2 11 2 2" xfId="11147" xr:uid="{00000000-0005-0000-0000-0000A92B0000}"/>
    <cellStyle name="EvenBodyShade 2 2 12" xfId="11148" xr:uid="{00000000-0005-0000-0000-0000AA2B0000}"/>
    <cellStyle name="EvenBodyShade 2 2 12 2" xfId="11149" xr:uid="{00000000-0005-0000-0000-0000AB2B0000}"/>
    <cellStyle name="EvenBodyShade 2 2 13" xfId="11150" xr:uid="{00000000-0005-0000-0000-0000AC2B0000}"/>
    <cellStyle name="EvenBodyShade 2 2 13 2" xfId="11151" xr:uid="{00000000-0005-0000-0000-0000AD2B0000}"/>
    <cellStyle name="EvenBodyShade 2 2 14" xfId="11152" xr:uid="{00000000-0005-0000-0000-0000AE2B0000}"/>
    <cellStyle name="EvenBodyShade 2 2 14 2" xfId="11153" xr:uid="{00000000-0005-0000-0000-0000AF2B0000}"/>
    <cellStyle name="EvenBodyShade 2 2 15" xfId="11154" xr:uid="{00000000-0005-0000-0000-0000B02B0000}"/>
    <cellStyle name="EvenBodyShade 2 2 15 2" xfId="11155" xr:uid="{00000000-0005-0000-0000-0000B12B0000}"/>
    <cellStyle name="EvenBodyShade 2 2 16" xfId="11156" xr:uid="{00000000-0005-0000-0000-0000B22B0000}"/>
    <cellStyle name="EvenBodyShade 2 2 16 2" xfId="11157" xr:uid="{00000000-0005-0000-0000-0000B32B0000}"/>
    <cellStyle name="EvenBodyShade 2 2 17" xfId="11158" xr:uid="{00000000-0005-0000-0000-0000B42B0000}"/>
    <cellStyle name="EvenBodyShade 2 2 17 2" xfId="11159" xr:uid="{00000000-0005-0000-0000-0000B52B0000}"/>
    <cellStyle name="EvenBodyShade 2 2 18" xfId="11160" xr:uid="{00000000-0005-0000-0000-0000B62B0000}"/>
    <cellStyle name="EvenBodyShade 2 2 19" xfId="11161" xr:uid="{00000000-0005-0000-0000-0000B72B0000}"/>
    <cellStyle name="EvenBodyShade 2 2 2" xfId="11162" xr:uid="{00000000-0005-0000-0000-0000B82B0000}"/>
    <cellStyle name="EvenBodyShade 2 2 2 10" xfId="11163" xr:uid="{00000000-0005-0000-0000-0000B92B0000}"/>
    <cellStyle name="EvenBodyShade 2 2 2 10 2" xfId="11164" xr:uid="{00000000-0005-0000-0000-0000BA2B0000}"/>
    <cellStyle name="EvenBodyShade 2 2 2 10 2 2" xfId="11165" xr:uid="{00000000-0005-0000-0000-0000BB2B0000}"/>
    <cellStyle name="EvenBodyShade 2 2 2 11" xfId="11166" xr:uid="{00000000-0005-0000-0000-0000BC2B0000}"/>
    <cellStyle name="EvenBodyShade 2 2 2 11 2" xfId="11167" xr:uid="{00000000-0005-0000-0000-0000BD2B0000}"/>
    <cellStyle name="EvenBodyShade 2 2 2 12" xfId="11168" xr:uid="{00000000-0005-0000-0000-0000BE2B0000}"/>
    <cellStyle name="EvenBodyShade 2 2 2 12 2" xfId="11169" xr:uid="{00000000-0005-0000-0000-0000BF2B0000}"/>
    <cellStyle name="EvenBodyShade 2 2 2 13" xfId="11170" xr:uid="{00000000-0005-0000-0000-0000C02B0000}"/>
    <cellStyle name="EvenBodyShade 2 2 2 13 2" xfId="11171" xr:uid="{00000000-0005-0000-0000-0000C12B0000}"/>
    <cellStyle name="EvenBodyShade 2 2 2 14" xfId="11172" xr:uid="{00000000-0005-0000-0000-0000C22B0000}"/>
    <cellStyle name="EvenBodyShade 2 2 2 14 2" xfId="11173" xr:uid="{00000000-0005-0000-0000-0000C32B0000}"/>
    <cellStyle name="EvenBodyShade 2 2 2 15" xfId="11174" xr:uid="{00000000-0005-0000-0000-0000C42B0000}"/>
    <cellStyle name="EvenBodyShade 2 2 2 16" xfId="11175" xr:uid="{00000000-0005-0000-0000-0000C52B0000}"/>
    <cellStyle name="EvenBodyShade 2 2 2 2" xfId="11176" xr:uid="{00000000-0005-0000-0000-0000C62B0000}"/>
    <cellStyle name="EvenBodyShade 2 2 2 2 10" xfId="11177" xr:uid="{00000000-0005-0000-0000-0000C72B0000}"/>
    <cellStyle name="EvenBodyShade 2 2 2 2 10 2" xfId="11178" xr:uid="{00000000-0005-0000-0000-0000C82B0000}"/>
    <cellStyle name="EvenBodyShade 2 2 2 2 11" xfId="11179" xr:uid="{00000000-0005-0000-0000-0000C92B0000}"/>
    <cellStyle name="EvenBodyShade 2 2 2 2 11 2" xfId="11180" xr:uid="{00000000-0005-0000-0000-0000CA2B0000}"/>
    <cellStyle name="EvenBodyShade 2 2 2 2 12" xfId="11181" xr:uid="{00000000-0005-0000-0000-0000CB2B0000}"/>
    <cellStyle name="EvenBodyShade 2 2 2 2 12 2" xfId="11182" xr:uid="{00000000-0005-0000-0000-0000CC2B0000}"/>
    <cellStyle name="EvenBodyShade 2 2 2 2 13" xfId="11183" xr:uid="{00000000-0005-0000-0000-0000CD2B0000}"/>
    <cellStyle name="EvenBodyShade 2 2 2 2 13 2" xfId="11184" xr:uid="{00000000-0005-0000-0000-0000CE2B0000}"/>
    <cellStyle name="EvenBodyShade 2 2 2 2 14" xfId="11185" xr:uid="{00000000-0005-0000-0000-0000CF2B0000}"/>
    <cellStyle name="EvenBodyShade 2 2 2 2 14 2" xfId="11186" xr:uid="{00000000-0005-0000-0000-0000D02B0000}"/>
    <cellStyle name="EvenBodyShade 2 2 2 2 15" xfId="11187" xr:uid="{00000000-0005-0000-0000-0000D12B0000}"/>
    <cellStyle name="EvenBodyShade 2 2 2 2 16" xfId="11188" xr:uid="{00000000-0005-0000-0000-0000D22B0000}"/>
    <cellStyle name="EvenBodyShade 2 2 2 2 2" xfId="11189" xr:uid="{00000000-0005-0000-0000-0000D32B0000}"/>
    <cellStyle name="EvenBodyShade 2 2 2 2 2 2" xfId="11190" xr:uid="{00000000-0005-0000-0000-0000D42B0000}"/>
    <cellStyle name="EvenBodyShade 2 2 2 2 2 3" xfId="11191" xr:uid="{00000000-0005-0000-0000-0000D52B0000}"/>
    <cellStyle name="EvenBodyShade 2 2 2 2 3" xfId="11192" xr:uid="{00000000-0005-0000-0000-0000D62B0000}"/>
    <cellStyle name="EvenBodyShade 2 2 2 2 3 2" xfId="11193" xr:uid="{00000000-0005-0000-0000-0000D72B0000}"/>
    <cellStyle name="EvenBodyShade 2 2 2 2 4" xfId="11194" xr:uid="{00000000-0005-0000-0000-0000D82B0000}"/>
    <cellStyle name="EvenBodyShade 2 2 2 2 4 2" xfId="11195" xr:uid="{00000000-0005-0000-0000-0000D92B0000}"/>
    <cellStyle name="EvenBodyShade 2 2 2 2 5" xfId="11196" xr:uid="{00000000-0005-0000-0000-0000DA2B0000}"/>
    <cellStyle name="EvenBodyShade 2 2 2 2 5 2" xfId="11197" xr:uid="{00000000-0005-0000-0000-0000DB2B0000}"/>
    <cellStyle name="EvenBodyShade 2 2 2 2 6" xfId="11198" xr:uid="{00000000-0005-0000-0000-0000DC2B0000}"/>
    <cellStyle name="EvenBodyShade 2 2 2 2 6 2" xfId="11199" xr:uid="{00000000-0005-0000-0000-0000DD2B0000}"/>
    <cellStyle name="EvenBodyShade 2 2 2 2 7" xfId="11200" xr:uid="{00000000-0005-0000-0000-0000DE2B0000}"/>
    <cellStyle name="EvenBodyShade 2 2 2 2 7 2" xfId="11201" xr:uid="{00000000-0005-0000-0000-0000DF2B0000}"/>
    <cellStyle name="EvenBodyShade 2 2 2 2 8" xfId="11202" xr:uid="{00000000-0005-0000-0000-0000E02B0000}"/>
    <cellStyle name="EvenBodyShade 2 2 2 2 8 2" xfId="11203" xr:uid="{00000000-0005-0000-0000-0000E12B0000}"/>
    <cellStyle name="EvenBodyShade 2 2 2 2 9" xfId="11204" xr:uid="{00000000-0005-0000-0000-0000E22B0000}"/>
    <cellStyle name="EvenBodyShade 2 2 2 2 9 2" xfId="11205" xr:uid="{00000000-0005-0000-0000-0000E32B0000}"/>
    <cellStyle name="EvenBodyShade 2 2 2 3" xfId="11206" xr:uid="{00000000-0005-0000-0000-0000E42B0000}"/>
    <cellStyle name="EvenBodyShade 2 2 2 3 2" xfId="11207" xr:uid="{00000000-0005-0000-0000-0000E52B0000}"/>
    <cellStyle name="EvenBodyShade 2 2 2 3 2 2" xfId="11208" xr:uid="{00000000-0005-0000-0000-0000E62B0000}"/>
    <cellStyle name="EvenBodyShade 2 2 2 3 3" xfId="11209" xr:uid="{00000000-0005-0000-0000-0000E72B0000}"/>
    <cellStyle name="EvenBodyShade 2 2 2 3 3 2" xfId="11210" xr:uid="{00000000-0005-0000-0000-0000E82B0000}"/>
    <cellStyle name="EvenBodyShade 2 2 2 4" xfId="11211" xr:uid="{00000000-0005-0000-0000-0000E92B0000}"/>
    <cellStyle name="EvenBodyShade 2 2 2 4 2" xfId="11212" xr:uid="{00000000-0005-0000-0000-0000EA2B0000}"/>
    <cellStyle name="EvenBodyShade 2 2 2 4 2 2" xfId="11213" xr:uid="{00000000-0005-0000-0000-0000EB2B0000}"/>
    <cellStyle name="EvenBodyShade 2 2 2 4 3" xfId="11214" xr:uid="{00000000-0005-0000-0000-0000EC2B0000}"/>
    <cellStyle name="EvenBodyShade 2 2 2 4 3 2" xfId="11215" xr:uid="{00000000-0005-0000-0000-0000ED2B0000}"/>
    <cellStyle name="EvenBodyShade 2 2 2 5" xfId="11216" xr:uid="{00000000-0005-0000-0000-0000EE2B0000}"/>
    <cellStyle name="EvenBodyShade 2 2 2 5 2" xfId="11217" xr:uid="{00000000-0005-0000-0000-0000EF2B0000}"/>
    <cellStyle name="EvenBodyShade 2 2 2 5 2 2" xfId="11218" xr:uid="{00000000-0005-0000-0000-0000F02B0000}"/>
    <cellStyle name="EvenBodyShade 2 2 2 5 3" xfId="11219" xr:uid="{00000000-0005-0000-0000-0000F12B0000}"/>
    <cellStyle name="EvenBodyShade 2 2 2 5 3 2" xfId="11220" xr:uid="{00000000-0005-0000-0000-0000F22B0000}"/>
    <cellStyle name="EvenBodyShade 2 2 2 6" xfId="11221" xr:uid="{00000000-0005-0000-0000-0000F32B0000}"/>
    <cellStyle name="EvenBodyShade 2 2 2 6 2" xfId="11222" xr:uid="{00000000-0005-0000-0000-0000F42B0000}"/>
    <cellStyle name="EvenBodyShade 2 2 2 6 2 2" xfId="11223" xr:uid="{00000000-0005-0000-0000-0000F52B0000}"/>
    <cellStyle name="EvenBodyShade 2 2 2 6 3" xfId="11224" xr:uid="{00000000-0005-0000-0000-0000F62B0000}"/>
    <cellStyle name="EvenBodyShade 2 2 2 6 3 2" xfId="11225" xr:uid="{00000000-0005-0000-0000-0000F72B0000}"/>
    <cellStyle name="EvenBodyShade 2 2 2 7" xfId="11226" xr:uid="{00000000-0005-0000-0000-0000F82B0000}"/>
    <cellStyle name="EvenBodyShade 2 2 2 7 2" xfId="11227" xr:uid="{00000000-0005-0000-0000-0000F92B0000}"/>
    <cellStyle name="EvenBodyShade 2 2 2 7 2 2" xfId="11228" xr:uid="{00000000-0005-0000-0000-0000FA2B0000}"/>
    <cellStyle name="EvenBodyShade 2 2 2 7 3" xfId="11229" xr:uid="{00000000-0005-0000-0000-0000FB2B0000}"/>
    <cellStyle name="EvenBodyShade 2 2 2 7 3 2" xfId="11230" xr:uid="{00000000-0005-0000-0000-0000FC2B0000}"/>
    <cellStyle name="EvenBodyShade 2 2 2 8" xfId="11231" xr:uid="{00000000-0005-0000-0000-0000FD2B0000}"/>
    <cellStyle name="EvenBodyShade 2 2 2 8 2" xfId="11232" xr:uid="{00000000-0005-0000-0000-0000FE2B0000}"/>
    <cellStyle name="EvenBodyShade 2 2 2 8 2 2" xfId="11233" xr:uid="{00000000-0005-0000-0000-0000FF2B0000}"/>
    <cellStyle name="EvenBodyShade 2 2 2 8 3" xfId="11234" xr:uid="{00000000-0005-0000-0000-0000002C0000}"/>
    <cellStyle name="EvenBodyShade 2 2 2 8 3 2" xfId="11235" xr:uid="{00000000-0005-0000-0000-0000012C0000}"/>
    <cellStyle name="EvenBodyShade 2 2 2 9" xfId="11236" xr:uid="{00000000-0005-0000-0000-0000022C0000}"/>
    <cellStyle name="EvenBodyShade 2 2 2 9 2" xfId="11237" xr:uid="{00000000-0005-0000-0000-0000032C0000}"/>
    <cellStyle name="EvenBodyShade 2 2 2 9 2 2" xfId="11238" xr:uid="{00000000-0005-0000-0000-0000042C0000}"/>
    <cellStyle name="EvenBodyShade 2 2 2 9 3" xfId="11239" xr:uid="{00000000-0005-0000-0000-0000052C0000}"/>
    <cellStyle name="EvenBodyShade 2 2 2 9 3 2" xfId="11240" xr:uid="{00000000-0005-0000-0000-0000062C0000}"/>
    <cellStyle name="EvenBodyShade 2 2 3" xfId="11241" xr:uid="{00000000-0005-0000-0000-0000072C0000}"/>
    <cellStyle name="EvenBodyShade 2 2 3 10" xfId="11242" xr:uid="{00000000-0005-0000-0000-0000082C0000}"/>
    <cellStyle name="EvenBodyShade 2 2 3 10 2" xfId="11243" xr:uid="{00000000-0005-0000-0000-0000092C0000}"/>
    <cellStyle name="EvenBodyShade 2 2 3 11" xfId="11244" xr:uid="{00000000-0005-0000-0000-00000A2C0000}"/>
    <cellStyle name="EvenBodyShade 2 2 3 11 2" xfId="11245" xr:uid="{00000000-0005-0000-0000-00000B2C0000}"/>
    <cellStyle name="EvenBodyShade 2 2 3 12" xfId="11246" xr:uid="{00000000-0005-0000-0000-00000C2C0000}"/>
    <cellStyle name="EvenBodyShade 2 2 3 12 2" xfId="11247" xr:uid="{00000000-0005-0000-0000-00000D2C0000}"/>
    <cellStyle name="EvenBodyShade 2 2 3 13" xfId="11248" xr:uid="{00000000-0005-0000-0000-00000E2C0000}"/>
    <cellStyle name="EvenBodyShade 2 2 3 13 2" xfId="11249" xr:uid="{00000000-0005-0000-0000-00000F2C0000}"/>
    <cellStyle name="EvenBodyShade 2 2 3 14" xfId="11250" xr:uid="{00000000-0005-0000-0000-0000102C0000}"/>
    <cellStyle name="EvenBodyShade 2 2 3 14 2" xfId="11251" xr:uid="{00000000-0005-0000-0000-0000112C0000}"/>
    <cellStyle name="EvenBodyShade 2 2 3 15" xfId="11252" xr:uid="{00000000-0005-0000-0000-0000122C0000}"/>
    <cellStyle name="EvenBodyShade 2 2 3 15 2" xfId="11253" xr:uid="{00000000-0005-0000-0000-0000132C0000}"/>
    <cellStyle name="EvenBodyShade 2 2 3 16" xfId="11254" xr:uid="{00000000-0005-0000-0000-0000142C0000}"/>
    <cellStyle name="EvenBodyShade 2 2 3 17" xfId="11255" xr:uid="{00000000-0005-0000-0000-0000152C0000}"/>
    <cellStyle name="EvenBodyShade 2 2 3 2" xfId="11256" xr:uid="{00000000-0005-0000-0000-0000162C0000}"/>
    <cellStyle name="EvenBodyShade 2 2 3 2 10" xfId="11257" xr:uid="{00000000-0005-0000-0000-0000172C0000}"/>
    <cellStyle name="EvenBodyShade 2 2 3 2 10 2" xfId="11258" xr:uid="{00000000-0005-0000-0000-0000182C0000}"/>
    <cellStyle name="EvenBodyShade 2 2 3 2 11" xfId="11259" xr:uid="{00000000-0005-0000-0000-0000192C0000}"/>
    <cellStyle name="EvenBodyShade 2 2 3 2 11 2" xfId="11260" xr:uid="{00000000-0005-0000-0000-00001A2C0000}"/>
    <cellStyle name="EvenBodyShade 2 2 3 2 12" xfId="11261" xr:uid="{00000000-0005-0000-0000-00001B2C0000}"/>
    <cellStyle name="EvenBodyShade 2 2 3 2 12 2" xfId="11262" xr:uid="{00000000-0005-0000-0000-00001C2C0000}"/>
    <cellStyle name="EvenBodyShade 2 2 3 2 13" xfId="11263" xr:uid="{00000000-0005-0000-0000-00001D2C0000}"/>
    <cellStyle name="EvenBodyShade 2 2 3 2 13 2" xfId="11264" xr:uid="{00000000-0005-0000-0000-00001E2C0000}"/>
    <cellStyle name="EvenBodyShade 2 2 3 2 14" xfId="11265" xr:uid="{00000000-0005-0000-0000-00001F2C0000}"/>
    <cellStyle name="EvenBodyShade 2 2 3 2 14 2" xfId="11266" xr:uid="{00000000-0005-0000-0000-0000202C0000}"/>
    <cellStyle name="EvenBodyShade 2 2 3 2 15" xfId="11267" xr:uid="{00000000-0005-0000-0000-0000212C0000}"/>
    <cellStyle name="EvenBodyShade 2 2 3 2 16" xfId="11268" xr:uid="{00000000-0005-0000-0000-0000222C0000}"/>
    <cellStyle name="EvenBodyShade 2 2 3 2 2" xfId="11269" xr:uid="{00000000-0005-0000-0000-0000232C0000}"/>
    <cellStyle name="EvenBodyShade 2 2 3 2 2 2" xfId="11270" xr:uid="{00000000-0005-0000-0000-0000242C0000}"/>
    <cellStyle name="EvenBodyShade 2 2 3 2 2 3" xfId="11271" xr:uid="{00000000-0005-0000-0000-0000252C0000}"/>
    <cellStyle name="EvenBodyShade 2 2 3 2 3" xfId="11272" xr:uid="{00000000-0005-0000-0000-0000262C0000}"/>
    <cellStyle name="EvenBodyShade 2 2 3 2 3 2" xfId="11273" xr:uid="{00000000-0005-0000-0000-0000272C0000}"/>
    <cellStyle name="EvenBodyShade 2 2 3 2 4" xfId="11274" xr:uid="{00000000-0005-0000-0000-0000282C0000}"/>
    <cellStyle name="EvenBodyShade 2 2 3 2 4 2" xfId="11275" xr:uid="{00000000-0005-0000-0000-0000292C0000}"/>
    <cellStyle name="EvenBodyShade 2 2 3 2 5" xfId="11276" xr:uid="{00000000-0005-0000-0000-00002A2C0000}"/>
    <cellStyle name="EvenBodyShade 2 2 3 2 5 2" xfId="11277" xr:uid="{00000000-0005-0000-0000-00002B2C0000}"/>
    <cellStyle name="EvenBodyShade 2 2 3 2 6" xfId="11278" xr:uid="{00000000-0005-0000-0000-00002C2C0000}"/>
    <cellStyle name="EvenBodyShade 2 2 3 2 6 2" xfId="11279" xr:uid="{00000000-0005-0000-0000-00002D2C0000}"/>
    <cellStyle name="EvenBodyShade 2 2 3 2 7" xfId="11280" xr:uid="{00000000-0005-0000-0000-00002E2C0000}"/>
    <cellStyle name="EvenBodyShade 2 2 3 2 7 2" xfId="11281" xr:uid="{00000000-0005-0000-0000-00002F2C0000}"/>
    <cellStyle name="EvenBodyShade 2 2 3 2 8" xfId="11282" xr:uid="{00000000-0005-0000-0000-0000302C0000}"/>
    <cellStyle name="EvenBodyShade 2 2 3 2 8 2" xfId="11283" xr:uid="{00000000-0005-0000-0000-0000312C0000}"/>
    <cellStyle name="EvenBodyShade 2 2 3 2 9" xfId="11284" xr:uid="{00000000-0005-0000-0000-0000322C0000}"/>
    <cellStyle name="EvenBodyShade 2 2 3 2 9 2" xfId="11285" xr:uid="{00000000-0005-0000-0000-0000332C0000}"/>
    <cellStyle name="EvenBodyShade 2 2 3 3" xfId="11286" xr:uid="{00000000-0005-0000-0000-0000342C0000}"/>
    <cellStyle name="EvenBodyShade 2 2 3 3 2" xfId="11287" xr:uid="{00000000-0005-0000-0000-0000352C0000}"/>
    <cellStyle name="EvenBodyShade 2 2 3 4" xfId="11288" xr:uid="{00000000-0005-0000-0000-0000362C0000}"/>
    <cellStyle name="EvenBodyShade 2 2 3 4 2" xfId="11289" xr:uid="{00000000-0005-0000-0000-0000372C0000}"/>
    <cellStyle name="EvenBodyShade 2 2 3 5" xfId="11290" xr:uid="{00000000-0005-0000-0000-0000382C0000}"/>
    <cellStyle name="EvenBodyShade 2 2 3 5 2" xfId="11291" xr:uid="{00000000-0005-0000-0000-0000392C0000}"/>
    <cellStyle name="EvenBodyShade 2 2 3 5 3" xfId="11292" xr:uid="{00000000-0005-0000-0000-00003A2C0000}"/>
    <cellStyle name="EvenBodyShade 2 2 3 6" xfId="11293" xr:uid="{00000000-0005-0000-0000-00003B2C0000}"/>
    <cellStyle name="EvenBodyShade 2 2 3 6 2" xfId="11294" xr:uid="{00000000-0005-0000-0000-00003C2C0000}"/>
    <cellStyle name="EvenBodyShade 2 2 3 7" xfId="11295" xr:uid="{00000000-0005-0000-0000-00003D2C0000}"/>
    <cellStyle name="EvenBodyShade 2 2 3 7 2" xfId="11296" xr:uid="{00000000-0005-0000-0000-00003E2C0000}"/>
    <cellStyle name="EvenBodyShade 2 2 3 8" xfId="11297" xr:uid="{00000000-0005-0000-0000-00003F2C0000}"/>
    <cellStyle name="EvenBodyShade 2 2 3 8 2" xfId="11298" xr:uid="{00000000-0005-0000-0000-0000402C0000}"/>
    <cellStyle name="EvenBodyShade 2 2 3 9" xfId="11299" xr:uid="{00000000-0005-0000-0000-0000412C0000}"/>
    <cellStyle name="EvenBodyShade 2 2 3 9 2" xfId="11300" xr:uid="{00000000-0005-0000-0000-0000422C0000}"/>
    <cellStyle name="EvenBodyShade 2 2 4" xfId="11301" xr:uid="{00000000-0005-0000-0000-0000432C0000}"/>
    <cellStyle name="EvenBodyShade 2 2 4 10" xfId="11302" xr:uid="{00000000-0005-0000-0000-0000442C0000}"/>
    <cellStyle name="EvenBodyShade 2 2 4 10 2" xfId="11303" xr:uid="{00000000-0005-0000-0000-0000452C0000}"/>
    <cellStyle name="EvenBodyShade 2 2 4 11" xfId="11304" xr:uid="{00000000-0005-0000-0000-0000462C0000}"/>
    <cellStyle name="EvenBodyShade 2 2 4 11 2" xfId="11305" xr:uid="{00000000-0005-0000-0000-0000472C0000}"/>
    <cellStyle name="EvenBodyShade 2 2 4 12" xfId="11306" xr:uid="{00000000-0005-0000-0000-0000482C0000}"/>
    <cellStyle name="EvenBodyShade 2 2 4 12 2" xfId="11307" xr:uid="{00000000-0005-0000-0000-0000492C0000}"/>
    <cellStyle name="EvenBodyShade 2 2 4 13" xfId="11308" xr:uid="{00000000-0005-0000-0000-00004A2C0000}"/>
    <cellStyle name="EvenBodyShade 2 2 4 13 2" xfId="11309" xr:uid="{00000000-0005-0000-0000-00004B2C0000}"/>
    <cellStyle name="EvenBodyShade 2 2 4 14" xfId="11310" xr:uid="{00000000-0005-0000-0000-00004C2C0000}"/>
    <cellStyle name="EvenBodyShade 2 2 4 14 2" xfId="11311" xr:uid="{00000000-0005-0000-0000-00004D2C0000}"/>
    <cellStyle name="EvenBodyShade 2 2 4 15" xfId="11312" xr:uid="{00000000-0005-0000-0000-00004E2C0000}"/>
    <cellStyle name="EvenBodyShade 2 2 4 16" xfId="11313" xr:uid="{00000000-0005-0000-0000-00004F2C0000}"/>
    <cellStyle name="EvenBodyShade 2 2 4 2" xfId="11314" xr:uid="{00000000-0005-0000-0000-0000502C0000}"/>
    <cellStyle name="EvenBodyShade 2 2 4 2 2" xfId="11315" xr:uid="{00000000-0005-0000-0000-0000512C0000}"/>
    <cellStyle name="EvenBodyShade 2 2 4 2 3" xfId="11316" xr:uid="{00000000-0005-0000-0000-0000522C0000}"/>
    <cellStyle name="EvenBodyShade 2 2 4 3" xfId="11317" xr:uid="{00000000-0005-0000-0000-0000532C0000}"/>
    <cellStyle name="EvenBodyShade 2 2 4 3 2" xfId="11318" xr:uid="{00000000-0005-0000-0000-0000542C0000}"/>
    <cellStyle name="EvenBodyShade 2 2 4 4" xfId="11319" xr:uid="{00000000-0005-0000-0000-0000552C0000}"/>
    <cellStyle name="EvenBodyShade 2 2 4 4 2" xfId="11320" xr:uid="{00000000-0005-0000-0000-0000562C0000}"/>
    <cellStyle name="EvenBodyShade 2 2 4 5" xfId="11321" xr:uid="{00000000-0005-0000-0000-0000572C0000}"/>
    <cellStyle name="EvenBodyShade 2 2 4 5 2" xfId="11322" xr:uid="{00000000-0005-0000-0000-0000582C0000}"/>
    <cellStyle name="EvenBodyShade 2 2 4 6" xfId="11323" xr:uid="{00000000-0005-0000-0000-0000592C0000}"/>
    <cellStyle name="EvenBodyShade 2 2 4 6 2" xfId="11324" xr:uid="{00000000-0005-0000-0000-00005A2C0000}"/>
    <cellStyle name="EvenBodyShade 2 2 4 7" xfId="11325" xr:uid="{00000000-0005-0000-0000-00005B2C0000}"/>
    <cellStyle name="EvenBodyShade 2 2 4 7 2" xfId="11326" xr:uid="{00000000-0005-0000-0000-00005C2C0000}"/>
    <cellStyle name="EvenBodyShade 2 2 4 8" xfId="11327" xr:uid="{00000000-0005-0000-0000-00005D2C0000}"/>
    <cellStyle name="EvenBodyShade 2 2 4 8 2" xfId="11328" xr:uid="{00000000-0005-0000-0000-00005E2C0000}"/>
    <cellStyle name="EvenBodyShade 2 2 4 9" xfId="11329" xr:uid="{00000000-0005-0000-0000-00005F2C0000}"/>
    <cellStyle name="EvenBodyShade 2 2 4 9 2" xfId="11330" xr:uid="{00000000-0005-0000-0000-0000602C0000}"/>
    <cellStyle name="EvenBodyShade 2 2 5" xfId="11331" xr:uid="{00000000-0005-0000-0000-0000612C0000}"/>
    <cellStyle name="EvenBodyShade 2 2 5 2" xfId="11332" xr:uid="{00000000-0005-0000-0000-0000622C0000}"/>
    <cellStyle name="EvenBodyShade 2 2 5 2 2" xfId="11333" xr:uid="{00000000-0005-0000-0000-0000632C0000}"/>
    <cellStyle name="EvenBodyShade 2 2 5 3" xfId="11334" xr:uid="{00000000-0005-0000-0000-0000642C0000}"/>
    <cellStyle name="EvenBodyShade 2 2 5 3 2" xfId="11335" xr:uid="{00000000-0005-0000-0000-0000652C0000}"/>
    <cellStyle name="EvenBodyShade 2 2 6" xfId="11336" xr:uid="{00000000-0005-0000-0000-0000662C0000}"/>
    <cellStyle name="EvenBodyShade 2 2 6 2" xfId="11337" xr:uid="{00000000-0005-0000-0000-0000672C0000}"/>
    <cellStyle name="EvenBodyShade 2 2 6 2 2" xfId="11338" xr:uid="{00000000-0005-0000-0000-0000682C0000}"/>
    <cellStyle name="EvenBodyShade 2 2 6 3" xfId="11339" xr:uid="{00000000-0005-0000-0000-0000692C0000}"/>
    <cellStyle name="EvenBodyShade 2 2 6 3 2" xfId="11340" xr:uid="{00000000-0005-0000-0000-00006A2C0000}"/>
    <cellStyle name="EvenBodyShade 2 2 7" xfId="11341" xr:uid="{00000000-0005-0000-0000-00006B2C0000}"/>
    <cellStyle name="EvenBodyShade 2 2 7 2" xfId="11342" xr:uid="{00000000-0005-0000-0000-00006C2C0000}"/>
    <cellStyle name="EvenBodyShade 2 2 7 2 2" xfId="11343" xr:uid="{00000000-0005-0000-0000-00006D2C0000}"/>
    <cellStyle name="EvenBodyShade 2 2 7 3" xfId="11344" xr:uid="{00000000-0005-0000-0000-00006E2C0000}"/>
    <cellStyle name="EvenBodyShade 2 2 7 3 2" xfId="11345" xr:uid="{00000000-0005-0000-0000-00006F2C0000}"/>
    <cellStyle name="EvenBodyShade 2 2 8" xfId="11346" xr:uid="{00000000-0005-0000-0000-0000702C0000}"/>
    <cellStyle name="EvenBodyShade 2 2 8 2" xfId="11347" xr:uid="{00000000-0005-0000-0000-0000712C0000}"/>
    <cellStyle name="EvenBodyShade 2 2 8 2 2" xfId="11348" xr:uid="{00000000-0005-0000-0000-0000722C0000}"/>
    <cellStyle name="EvenBodyShade 2 2 8 3" xfId="11349" xr:uid="{00000000-0005-0000-0000-0000732C0000}"/>
    <cellStyle name="EvenBodyShade 2 2 8 3 2" xfId="11350" xr:uid="{00000000-0005-0000-0000-0000742C0000}"/>
    <cellStyle name="EvenBodyShade 2 2 9" xfId="11351" xr:uid="{00000000-0005-0000-0000-0000752C0000}"/>
    <cellStyle name="EvenBodyShade 2 2 9 2" xfId="11352" xr:uid="{00000000-0005-0000-0000-0000762C0000}"/>
    <cellStyle name="EvenBodyShade 2 2 9 2 2" xfId="11353" xr:uid="{00000000-0005-0000-0000-0000772C0000}"/>
    <cellStyle name="EvenBodyShade 2 2 9 3" xfId="11354" xr:uid="{00000000-0005-0000-0000-0000782C0000}"/>
    <cellStyle name="EvenBodyShade 2 2 9 3 2" xfId="11355" xr:uid="{00000000-0005-0000-0000-0000792C0000}"/>
    <cellStyle name="EvenBodyShade 2 20" xfId="11356" xr:uid="{00000000-0005-0000-0000-00007A2C0000}"/>
    <cellStyle name="EvenBodyShade 2 3" xfId="11357" xr:uid="{00000000-0005-0000-0000-00007B2C0000}"/>
    <cellStyle name="EvenBodyShade 2 3 10" xfId="11358" xr:uid="{00000000-0005-0000-0000-00007C2C0000}"/>
    <cellStyle name="EvenBodyShade 2 3 10 2" xfId="11359" xr:uid="{00000000-0005-0000-0000-00007D2C0000}"/>
    <cellStyle name="EvenBodyShade 2 3 10 2 2" xfId="11360" xr:uid="{00000000-0005-0000-0000-00007E2C0000}"/>
    <cellStyle name="EvenBodyShade 2 3 11" xfId="11361" xr:uid="{00000000-0005-0000-0000-00007F2C0000}"/>
    <cellStyle name="EvenBodyShade 2 3 11 2" xfId="11362" xr:uid="{00000000-0005-0000-0000-0000802C0000}"/>
    <cellStyle name="EvenBodyShade 2 3 12" xfId="11363" xr:uid="{00000000-0005-0000-0000-0000812C0000}"/>
    <cellStyle name="EvenBodyShade 2 3 12 2" xfId="11364" xr:uid="{00000000-0005-0000-0000-0000822C0000}"/>
    <cellStyle name="EvenBodyShade 2 3 13" xfId="11365" xr:uid="{00000000-0005-0000-0000-0000832C0000}"/>
    <cellStyle name="EvenBodyShade 2 3 13 2" xfId="11366" xr:uid="{00000000-0005-0000-0000-0000842C0000}"/>
    <cellStyle name="EvenBodyShade 2 3 14" xfId="11367" xr:uid="{00000000-0005-0000-0000-0000852C0000}"/>
    <cellStyle name="EvenBodyShade 2 3 14 2" xfId="11368" xr:uid="{00000000-0005-0000-0000-0000862C0000}"/>
    <cellStyle name="EvenBodyShade 2 3 15" xfId="11369" xr:uid="{00000000-0005-0000-0000-0000872C0000}"/>
    <cellStyle name="EvenBodyShade 2 3 16" xfId="11370" xr:uid="{00000000-0005-0000-0000-0000882C0000}"/>
    <cellStyle name="EvenBodyShade 2 3 2" xfId="11371" xr:uid="{00000000-0005-0000-0000-0000892C0000}"/>
    <cellStyle name="EvenBodyShade 2 3 2 10" xfId="11372" xr:uid="{00000000-0005-0000-0000-00008A2C0000}"/>
    <cellStyle name="EvenBodyShade 2 3 2 10 2" xfId="11373" xr:uid="{00000000-0005-0000-0000-00008B2C0000}"/>
    <cellStyle name="EvenBodyShade 2 3 2 11" xfId="11374" xr:uid="{00000000-0005-0000-0000-00008C2C0000}"/>
    <cellStyle name="EvenBodyShade 2 3 2 11 2" xfId="11375" xr:uid="{00000000-0005-0000-0000-00008D2C0000}"/>
    <cellStyle name="EvenBodyShade 2 3 2 12" xfId="11376" xr:uid="{00000000-0005-0000-0000-00008E2C0000}"/>
    <cellStyle name="EvenBodyShade 2 3 2 12 2" xfId="11377" xr:uid="{00000000-0005-0000-0000-00008F2C0000}"/>
    <cellStyle name="EvenBodyShade 2 3 2 13" xfId="11378" xr:uid="{00000000-0005-0000-0000-0000902C0000}"/>
    <cellStyle name="EvenBodyShade 2 3 2 13 2" xfId="11379" xr:uid="{00000000-0005-0000-0000-0000912C0000}"/>
    <cellStyle name="EvenBodyShade 2 3 2 14" xfId="11380" xr:uid="{00000000-0005-0000-0000-0000922C0000}"/>
    <cellStyle name="EvenBodyShade 2 3 2 14 2" xfId="11381" xr:uid="{00000000-0005-0000-0000-0000932C0000}"/>
    <cellStyle name="EvenBodyShade 2 3 2 15" xfId="11382" xr:uid="{00000000-0005-0000-0000-0000942C0000}"/>
    <cellStyle name="EvenBodyShade 2 3 2 16" xfId="11383" xr:uid="{00000000-0005-0000-0000-0000952C0000}"/>
    <cellStyle name="EvenBodyShade 2 3 2 2" xfId="11384" xr:uid="{00000000-0005-0000-0000-0000962C0000}"/>
    <cellStyle name="EvenBodyShade 2 3 2 2 2" xfId="11385" xr:uid="{00000000-0005-0000-0000-0000972C0000}"/>
    <cellStyle name="EvenBodyShade 2 3 2 2 3" xfId="11386" xr:uid="{00000000-0005-0000-0000-0000982C0000}"/>
    <cellStyle name="EvenBodyShade 2 3 2 3" xfId="11387" xr:uid="{00000000-0005-0000-0000-0000992C0000}"/>
    <cellStyle name="EvenBodyShade 2 3 2 3 2" xfId="11388" xr:uid="{00000000-0005-0000-0000-00009A2C0000}"/>
    <cellStyle name="EvenBodyShade 2 3 2 4" xfId="11389" xr:uid="{00000000-0005-0000-0000-00009B2C0000}"/>
    <cellStyle name="EvenBodyShade 2 3 2 4 2" xfId="11390" xr:uid="{00000000-0005-0000-0000-00009C2C0000}"/>
    <cellStyle name="EvenBodyShade 2 3 2 5" xfId="11391" xr:uid="{00000000-0005-0000-0000-00009D2C0000}"/>
    <cellStyle name="EvenBodyShade 2 3 2 5 2" xfId="11392" xr:uid="{00000000-0005-0000-0000-00009E2C0000}"/>
    <cellStyle name="EvenBodyShade 2 3 2 6" xfId="11393" xr:uid="{00000000-0005-0000-0000-00009F2C0000}"/>
    <cellStyle name="EvenBodyShade 2 3 2 6 2" xfId="11394" xr:uid="{00000000-0005-0000-0000-0000A02C0000}"/>
    <cellStyle name="EvenBodyShade 2 3 2 7" xfId="11395" xr:uid="{00000000-0005-0000-0000-0000A12C0000}"/>
    <cellStyle name="EvenBodyShade 2 3 2 7 2" xfId="11396" xr:uid="{00000000-0005-0000-0000-0000A22C0000}"/>
    <cellStyle name="EvenBodyShade 2 3 2 8" xfId="11397" xr:uid="{00000000-0005-0000-0000-0000A32C0000}"/>
    <cellStyle name="EvenBodyShade 2 3 2 8 2" xfId="11398" xr:uid="{00000000-0005-0000-0000-0000A42C0000}"/>
    <cellStyle name="EvenBodyShade 2 3 2 9" xfId="11399" xr:uid="{00000000-0005-0000-0000-0000A52C0000}"/>
    <cellStyle name="EvenBodyShade 2 3 2 9 2" xfId="11400" xr:uid="{00000000-0005-0000-0000-0000A62C0000}"/>
    <cellStyle name="EvenBodyShade 2 3 3" xfId="11401" xr:uid="{00000000-0005-0000-0000-0000A72C0000}"/>
    <cellStyle name="EvenBodyShade 2 3 3 2" xfId="11402" xr:uid="{00000000-0005-0000-0000-0000A82C0000}"/>
    <cellStyle name="EvenBodyShade 2 3 3 2 2" xfId="11403" xr:uid="{00000000-0005-0000-0000-0000A92C0000}"/>
    <cellStyle name="EvenBodyShade 2 3 3 3" xfId="11404" xr:uid="{00000000-0005-0000-0000-0000AA2C0000}"/>
    <cellStyle name="EvenBodyShade 2 3 3 3 2" xfId="11405" xr:uid="{00000000-0005-0000-0000-0000AB2C0000}"/>
    <cellStyle name="EvenBodyShade 2 3 4" xfId="11406" xr:uid="{00000000-0005-0000-0000-0000AC2C0000}"/>
    <cellStyle name="EvenBodyShade 2 3 4 2" xfId="11407" xr:uid="{00000000-0005-0000-0000-0000AD2C0000}"/>
    <cellStyle name="EvenBodyShade 2 3 4 2 2" xfId="11408" xr:uid="{00000000-0005-0000-0000-0000AE2C0000}"/>
    <cellStyle name="EvenBodyShade 2 3 4 3" xfId="11409" xr:uid="{00000000-0005-0000-0000-0000AF2C0000}"/>
    <cellStyle name="EvenBodyShade 2 3 4 3 2" xfId="11410" xr:uid="{00000000-0005-0000-0000-0000B02C0000}"/>
    <cellStyle name="EvenBodyShade 2 3 5" xfId="11411" xr:uid="{00000000-0005-0000-0000-0000B12C0000}"/>
    <cellStyle name="EvenBodyShade 2 3 5 2" xfId="11412" xr:uid="{00000000-0005-0000-0000-0000B22C0000}"/>
    <cellStyle name="EvenBodyShade 2 3 5 2 2" xfId="11413" xr:uid="{00000000-0005-0000-0000-0000B32C0000}"/>
    <cellStyle name="EvenBodyShade 2 3 5 3" xfId="11414" xr:uid="{00000000-0005-0000-0000-0000B42C0000}"/>
    <cellStyle name="EvenBodyShade 2 3 5 3 2" xfId="11415" xr:uid="{00000000-0005-0000-0000-0000B52C0000}"/>
    <cellStyle name="EvenBodyShade 2 3 6" xfId="11416" xr:uid="{00000000-0005-0000-0000-0000B62C0000}"/>
    <cellStyle name="EvenBodyShade 2 3 6 2" xfId="11417" xr:uid="{00000000-0005-0000-0000-0000B72C0000}"/>
    <cellStyle name="EvenBodyShade 2 3 6 2 2" xfId="11418" xr:uid="{00000000-0005-0000-0000-0000B82C0000}"/>
    <cellStyle name="EvenBodyShade 2 3 6 3" xfId="11419" xr:uid="{00000000-0005-0000-0000-0000B92C0000}"/>
    <cellStyle name="EvenBodyShade 2 3 6 3 2" xfId="11420" xr:uid="{00000000-0005-0000-0000-0000BA2C0000}"/>
    <cellStyle name="EvenBodyShade 2 3 7" xfId="11421" xr:uid="{00000000-0005-0000-0000-0000BB2C0000}"/>
    <cellStyle name="EvenBodyShade 2 3 7 2" xfId="11422" xr:uid="{00000000-0005-0000-0000-0000BC2C0000}"/>
    <cellStyle name="EvenBodyShade 2 3 7 2 2" xfId="11423" xr:uid="{00000000-0005-0000-0000-0000BD2C0000}"/>
    <cellStyle name="EvenBodyShade 2 3 7 3" xfId="11424" xr:uid="{00000000-0005-0000-0000-0000BE2C0000}"/>
    <cellStyle name="EvenBodyShade 2 3 7 3 2" xfId="11425" xr:uid="{00000000-0005-0000-0000-0000BF2C0000}"/>
    <cellStyle name="EvenBodyShade 2 3 8" xfId="11426" xr:uid="{00000000-0005-0000-0000-0000C02C0000}"/>
    <cellStyle name="EvenBodyShade 2 3 8 2" xfId="11427" xr:uid="{00000000-0005-0000-0000-0000C12C0000}"/>
    <cellStyle name="EvenBodyShade 2 3 8 2 2" xfId="11428" xr:uid="{00000000-0005-0000-0000-0000C22C0000}"/>
    <cellStyle name="EvenBodyShade 2 3 8 3" xfId="11429" xr:uid="{00000000-0005-0000-0000-0000C32C0000}"/>
    <cellStyle name="EvenBodyShade 2 3 8 3 2" xfId="11430" xr:uid="{00000000-0005-0000-0000-0000C42C0000}"/>
    <cellStyle name="EvenBodyShade 2 3 9" xfId="11431" xr:uid="{00000000-0005-0000-0000-0000C52C0000}"/>
    <cellStyle name="EvenBodyShade 2 3 9 2" xfId="11432" xr:uid="{00000000-0005-0000-0000-0000C62C0000}"/>
    <cellStyle name="EvenBodyShade 2 3 9 2 2" xfId="11433" xr:uid="{00000000-0005-0000-0000-0000C72C0000}"/>
    <cellStyle name="EvenBodyShade 2 3 9 3" xfId="11434" xr:uid="{00000000-0005-0000-0000-0000C82C0000}"/>
    <cellStyle name="EvenBodyShade 2 3 9 3 2" xfId="11435" xr:uid="{00000000-0005-0000-0000-0000C92C0000}"/>
    <cellStyle name="EvenBodyShade 2 4" xfId="11436" xr:uid="{00000000-0005-0000-0000-0000CA2C0000}"/>
    <cellStyle name="EvenBodyShade 2 4 10" xfId="11437" xr:uid="{00000000-0005-0000-0000-0000CB2C0000}"/>
    <cellStyle name="EvenBodyShade 2 4 10 2" xfId="11438" xr:uid="{00000000-0005-0000-0000-0000CC2C0000}"/>
    <cellStyle name="EvenBodyShade 2 4 11" xfId="11439" xr:uid="{00000000-0005-0000-0000-0000CD2C0000}"/>
    <cellStyle name="EvenBodyShade 2 4 11 2" xfId="11440" xr:uid="{00000000-0005-0000-0000-0000CE2C0000}"/>
    <cellStyle name="EvenBodyShade 2 4 12" xfId="11441" xr:uid="{00000000-0005-0000-0000-0000CF2C0000}"/>
    <cellStyle name="EvenBodyShade 2 4 12 2" xfId="11442" xr:uid="{00000000-0005-0000-0000-0000D02C0000}"/>
    <cellStyle name="EvenBodyShade 2 4 13" xfId="11443" xr:uid="{00000000-0005-0000-0000-0000D12C0000}"/>
    <cellStyle name="EvenBodyShade 2 4 13 2" xfId="11444" xr:uid="{00000000-0005-0000-0000-0000D22C0000}"/>
    <cellStyle name="EvenBodyShade 2 4 14" xfId="11445" xr:uid="{00000000-0005-0000-0000-0000D32C0000}"/>
    <cellStyle name="EvenBodyShade 2 4 14 2" xfId="11446" xr:uid="{00000000-0005-0000-0000-0000D42C0000}"/>
    <cellStyle name="EvenBodyShade 2 4 15" xfId="11447" xr:uid="{00000000-0005-0000-0000-0000D52C0000}"/>
    <cellStyle name="EvenBodyShade 2 4 16" xfId="11448" xr:uid="{00000000-0005-0000-0000-0000D62C0000}"/>
    <cellStyle name="EvenBodyShade 2 4 2" xfId="11449" xr:uid="{00000000-0005-0000-0000-0000D72C0000}"/>
    <cellStyle name="EvenBodyShade 2 4 2 10" xfId="11450" xr:uid="{00000000-0005-0000-0000-0000D82C0000}"/>
    <cellStyle name="EvenBodyShade 2 4 2 10 2" xfId="11451" xr:uid="{00000000-0005-0000-0000-0000D92C0000}"/>
    <cellStyle name="EvenBodyShade 2 4 2 11" xfId="11452" xr:uid="{00000000-0005-0000-0000-0000DA2C0000}"/>
    <cellStyle name="EvenBodyShade 2 4 2 11 2" xfId="11453" xr:uid="{00000000-0005-0000-0000-0000DB2C0000}"/>
    <cellStyle name="EvenBodyShade 2 4 2 12" xfId="11454" xr:uid="{00000000-0005-0000-0000-0000DC2C0000}"/>
    <cellStyle name="EvenBodyShade 2 4 2 12 2" xfId="11455" xr:uid="{00000000-0005-0000-0000-0000DD2C0000}"/>
    <cellStyle name="EvenBodyShade 2 4 2 13" xfId="11456" xr:uid="{00000000-0005-0000-0000-0000DE2C0000}"/>
    <cellStyle name="EvenBodyShade 2 4 2 13 2" xfId="11457" xr:uid="{00000000-0005-0000-0000-0000DF2C0000}"/>
    <cellStyle name="EvenBodyShade 2 4 2 14" xfId="11458" xr:uid="{00000000-0005-0000-0000-0000E02C0000}"/>
    <cellStyle name="EvenBodyShade 2 4 2 14 2" xfId="11459" xr:uid="{00000000-0005-0000-0000-0000E12C0000}"/>
    <cellStyle name="EvenBodyShade 2 4 2 15" xfId="11460" xr:uid="{00000000-0005-0000-0000-0000E22C0000}"/>
    <cellStyle name="EvenBodyShade 2 4 2 16" xfId="11461" xr:uid="{00000000-0005-0000-0000-0000E32C0000}"/>
    <cellStyle name="EvenBodyShade 2 4 2 2" xfId="11462" xr:uid="{00000000-0005-0000-0000-0000E42C0000}"/>
    <cellStyle name="EvenBodyShade 2 4 2 2 2" xfId="11463" xr:uid="{00000000-0005-0000-0000-0000E52C0000}"/>
    <cellStyle name="EvenBodyShade 2 4 2 2 3" xfId="11464" xr:uid="{00000000-0005-0000-0000-0000E62C0000}"/>
    <cellStyle name="EvenBodyShade 2 4 2 3" xfId="11465" xr:uid="{00000000-0005-0000-0000-0000E72C0000}"/>
    <cellStyle name="EvenBodyShade 2 4 2 3 2" xfId="11466" xr:uid="{00000000-0005-0000-0000-0000E82C0000}"/>
    <cellStyle name="EvenBodyShade 2 4 2 4" xfId="11467" xr:uid="{00000000-0005-0000-0000-0000E92C0000}"/>
    <cellStyle name="EvenBodyShade 2 4 2 4 2" xfId="11468" xr:uid="{00000000-0005-0000-0000-0000EA2C0000}"/>
    <cellStyle name="EvenBodyShade 2 4 2 5" xfId="11469" xr:uid="{00000000-0005-0000-0000-0000EB2C0000}"/>
    <cellStyle name="EvenBodyShade 2 4 2 5 2" xfId="11470" xr:uid="{00000000-0005-0000-0000-0000EC2C0000}"/>
    <cellStyle name="EvenBodyShade 2 4 2 6" xfId="11471" xr:uid="{00000000-0005-0000-0000-0000ED2C0000}"/>
    <cellStyle name="EvenBodyShade 2 4 2 6 2" xfId="11472" xr:uid="{00000000-0005-0000-0000-0000EE2C0000}"/>
    <cellStyle name="EvenBodyShade 2 4 2 7" xfId="11473" xr:uid="{00000000-0005-0000-0000-0000EF2C0000}"/>
    <cellStyle name="EvenBodyShade 2 4 2 7 2" xfId="11474" xr:uid="{00000000-0005-0000-0000-0000F02C0000}"/>
    <cellStyle name="EvenBodyShade 2 4 2 8" xfId="11475" xr:uid="{00000000-0005-0000-0000-0000F12C0000}"/>
    <cellStyle name="EvenBodyShade 2 4 2 8 2" xfId="11476" xr:uid="{00000000-0005-0000-0000-0000F22C0000}"/>
    <cellStyle name="EvenBodyShade 2 4 2 9" xfId="11477" xr:uid="{00000000-0005-0000-0000-0000F32C0000}"/>
    <cellStyle name="EvenBodyShade 2 4 2 9 2" xfId="11478" xr:uid="{00000000-0005-0000-0000-0000F42C0000}"/>
    <cellStyle name="EvenBodyShade 2 4 3" xfId="11479" xr:uid="{00000000-0005-0000-0000-0000F52C0000}"/>
    <cellStyle name="EvenBodyShade 2 4 3 2" xfId="11480" xr:uid="{00000000-0005-0000-0000-0000F62C0000}"/>
    <cellStyle name="EvenBodyShade 2 4 4" xfId="11481" xr:uid="{00000000-0005-0000-0000-0000F72C0000}"/>
    <cellStyle name="EvenBodyShade 2 4 4 2" xfId="11482" xr:uid="{00000000-0005-0000-0000-0000F82C0000}"/>
    <cellStyle name="EvenBodyShade 2 4 5" xfId="11483" xr:uid="{00000000-0005-0000-0000-0000F92C0000}"/>
    <cellStyle name="EvenBodyShade 2 4 5 2" xfId="11484" xr:uid="{00000000-0005-0000-0000-0000FA2C0000}"/>
    <cellStyle name="EvenBodyShade 2 4 5 3" xfId="11485" xr:uid="{00000000-0005-0000-0000-0000FB2C0000}"/>
    <cellStyle name="EvenBodyShade 2 4 6" xfId="11486" xr:uid="{00000000-0005-0000-0000-0000FC2C0000}"/>
    <cellStyle name="EvenBodyShade 2 4 6 2" xfId="11487" xr:uid="{00000000-0005-0000-0000-0000FD2C0000}"/>
    <cellStyle name="EvenBodyShade 2 4 7" xfId="11488" xr:uid="{00000000-0005-0000-0000-0000FE2C0000}"/>
    <cellStyle name="EvenBodyShade 2 4 7 2" xfId="11489" xr:uid="{00000000-0005-0000-0000-0000FF2C0000}"/>
    <cellStyle name="EvenBodyShade 2 4 8" xfId="11490" xr:uid="{00000000-0005-0000-0000-0000002D0000}"/>
    <cellStyle name="EvenBodyShade 2 4 8 2" xfId="11491" xr:uid="{00000000-0005-0000-0000-0000012D0000}"/>
    <cellStyle name="EvenBodyShade 2 4 9" xfId="11492" xr:uid="{00000000-0005-0000-0000-0000022D0000}"/>
    <cellStyle name="EvenBodyShade 2 4 9 2" xfId="11493" xr:uid="{00000000-0005-0000-0000-0000032D0000}"/>
    <cellStyle name="EvenBodyShade 2 5" xfId="11494" xr:uid="{00000000-0005-0000-0000-0000042D0000}"/>
    <cellStyle name="EvenBodyShade 2 5 10" xfId="11495" xr:uid="{00000000-0005-0000-0000-0000052D0000}"/>
    <cellStyle name="EvenBodyShade 2 5 10 2" xfId="11496" xr:uid="{00000000-0005-0000-0000-0000062D0000}"/>
    <cellStyle name="EvenBodyShade 2 5 11" xfId="11497" xr:uid="{00000000-0005-0000-0000-0000072D0000}"/>
    <cellStyle name="EvenBodyShade 2 5 11 2" xfId="11498" xr:uid="{00000000-0005-0000-0000-0000082D0000}"/>
    <cellStyle name="EvenBodyShade 2 5 12" xfId="11499" xr:uid="{00000000-0005-0000-0000-0000092D0000}"/>
    <cellStyle name="EvenBodyShade 2 5 12 2" xfId="11500" xr:uid="{00000000-0005-0000-0000-00000A2D0000}"/>
    <cellStyle name="EvenBodyShade 2 5 13" xfId="11501" xr:uid="{00000000-0005-0000-0000-00000B2D0000}"/>
    <cellStyle name="EvenBodyShade 2 5 13 2" xfId="11502" xr:uid="{00000000-0005-0000-0000-00000C2D0000}"/>
    <cellStyle name="EvenBodyShade 2 5 14" xfId="11503" xr:uid="{00000000-0005-0000-0000-00000D2D0000}"/>
    <cellStyle name="EvenBodyShade 2 5 14 2" xfId="11504" xr:uid="{00000000-0005-0000-0000-00000E2D0000}"/>
    <cellStyle name="EvenBodyShade 2 5 15" xfId="11505" xr:uid="{00000000-0005-0000-0000-00000F2D0000}"/>
    <cellStyle name="EvenBodyShade 2 5 16" xfId="11506" xr:uid="{00000000-0005-0000-0000-0000102D0000}"/>
    <cellStyle name="EvenBodyShade 2 5 2" xfId="11507" xr:uid="{00000000-0005-0000-0000-0000112D0000}"/>
    <cellStyle name="EvenBodyShade 2 5 2 2" xfId="11508" xr:uid="{00000000-0005-0000-0000-0000122D0000}"/>
    <cellStyle name="EvenBodyShade 2 5 2 3" xfId="11509" xr:uid="{00000000-0005-0000-0000-0000132D0000}"/>
    <cellStyle name="EvenBodyShade 2 5 3" xfId="11510" xr:uid="{00000000-0005-0000-0000-0000142D0000}"/>
    <cellStyle name="EvenBodyShade 2 5 3 2" xfId="11511" xr:uid="{00000000-0005-0000-0000-0000152D0000}"/>
    <cellStyle name="EvenBodyShade 2 5 4" xfId="11512" xr:uid="{00000000-0005-0000-0000-0000162D0000}"/>
    <cellStyle name="EvenBodyShade 2 5 4 2" xfId="11513" xr:uid="{00000000-0005-0000-0000-0000172D0000}"/>
    <cellStyle name="EvenBodyShade 2 5 5" xfId="11514" xr:uid="{00000000-0005-0000-0000-0000182D0000}"/>
    <cellStyle name="EvenBodyShade 2 5 5 2" xfId="11515" xr:uid="{00000000-0005-0000-0000-0000192D0000}"/>
    <cellStyle name="EvenBodyShade 2 5 6" xfId="11516" xr:uid="{00000000-0005-0000-0000-00001A2D0000}"/>
    <cellStyle name="EvenBodyShade 2 5 6 2" xfId="11517" xr:uid="{00000000-0005-0000-0000-00001B2D0000}"/>
    <cellStyle name="EvenBodyShade 2 5 7" xfId="11518" xr:uid="{00000000-0005-0000-0000-00001C2D0000}"/>
    <cellStyle name="EvenBodyShade 2 5 7 2" xfId="11519" xr:uid="{00000000-0005-0000-0000-00001D2D0000}"/>
    <cellStyle name="EvenBodyShade 2 5 8" xfId="11520" xr:uid="{00000000-0005-0000-0000-00001E2D0000}"/>
    <cellStyle name="EvenBodyShade 2 5 8 2" xfId="11521" xr:uid="{00000000-0005-0000-0000-00001F2D0000}"/>
    <cellStyle name="EvenBodyShade 2 5 9" xfId="11522" xr:uid="{00000000-0005-0000-0000-0000202D0000}"/>
    <cellStyle name="EvenBodyShade 2 5 9 2" xfId="11523" xr:uid="{00000000-0005-0000-0000-0000212D0000}"/>
    <cellStyle name="EvenBodyShade 2 6" xfId="11524" xr:uid="{00000000-0005-0000-0000-0000222D0000}"/>
    <cellStyle name="EvenBodyShade 2 6 2" xfId="11525" xr:uid="{00000000-0005-0000-0000-0000232D0000}"/>
    <cellStyle name="EvenBodyShade 2 6 2 2" xfId="11526" xr:uid="{00000000-0005-0000-0000-0000242D0000}"/>
    <cellStyle name="EvenBodyShade 2 6 3" xfId="11527" xr:uid="{00000000-0005-0000-0000-0000252D0000}"/>
    <cellStyle name="EvenBodyShade 2 6 3 2" xfId="11528" xr:uid="{00000000-0005-0000-0000-0000262D0000}"/>
    <cellStyle name="EvenBodyShade 2 7" xfId="11529" xr:uid="{00000000-0005-0000-0000-0000272D0000}"/>
    <cellStyle name="EvenBodyShade 2 7 2" xfId="11530" xr:uid="{00000000-0005-0000-0000-0000282D0000}"/>
    <cellStyle name="EvenBodyShade 2 7 2 2" xfId="11531" xr:uid="{00000000-0005-0000-0000-0000292D0000}"/>
    <cellStyle name="EvenBodyShade 2 7 3" xfId="11532" xr:uid="{00000000-0005-0000-0000-00002A2D0000}"/>
    <cellStyle name="EvenBodyShade 2 7 3 2" xfId="11533" xr:uid="{00000000-0005-0000-0000-00002B2D0000}"/>
    <cellStyle name="EvenBodyShade 2 8" xfId="11534" xr:uid="{00000000-0005-0000-0000-00002C2D0000}"/>
    <cellStyle name="EvenBodyShade 2 8 2" xfId="11535" xr:uid="{00000000-0005-0000-0000-00002D2D0000}"/>
    <cellStyle name="EvenBodyShade 2 8 2 2" xfId="11536" xr:uid="{00000000-0005-0000-0000-00002E2D0000}"/>
    <cellStyle name="EvenBodyShade 2 8 3" xfId="11537" xr:uid="{00000000-0005-0000-0000-00002F2D0000}"/>
    <cellStyle name="EvenBodyShade 2 8 3 2" xfId="11538" xr:uid="{00000000-0005-0000-0000-0000302D0000}"/>
    <cellStyle name="EvenBodyShade 2 9" xfId="11539" xr:uid="{00000000-0005-0000-0000-0000312D0000}"/>
    <cellStyle name="EvenBodyShade 2 9 2" xfId="11540" xr:uid="{00000000-0005-0000-0000-0000322D0000}"/>
    <cellStyle name="EvenBodyShade 2 9 2 2" xfId="11541" xr:uid="{00000000-0005-0000-0000-0000332D0000}"/>
    <cellStyle name="EvenBodyShade 2 9 3" xfId="11542" xr:uid="{00000000-0005-0000-0000-0000342D0000}"/>
    <cellStyle name="EvenBodyShade 2 9 3 2" xfId="11543" xr:uid="{00000000-0005-0000-0000-0000352D0000}"/>
    <cellStyle name="EvenBodyShade 3" xfId="11544" xr:uid="{00000000-0005-0000-0000-0000362D0000}"/>
    <cellStyle name="EvenBodyShade 3 10" xfId="11545" xr:uid="{00000000-0005-0000-0000-0000372D0000}"/>
    <cellStyle name="EvenBodyShade 3 10 2" xfId="11546" xr:uid="{00000000-0005-0000-0000-0000382D0000}"/>
    <cellStyle name="EvenBodyShade 3 11" xfId="11547" xr:uid="{00000000-0005-0000-0000-0000392D0000}"/>
    <cellStyle name="EvenBodyShade 3 11 2" xfId="11548" xr:uid="{00000000-0005-0000-0000-00003A2D0000}"/>
    <cellStyle name="EvenBodyShade 3 12" xfId="11549" xr:uid="{00000000-0005-0000-0000-00003B2D0000}"/>
    <cellStyle name="EvenBodyShade 3 12 2" xfId="11550" xr:uid="{00000000-0005-0000-0000-00003C2D0000}"/>
    <cellStyle name="EvenBodyShade 3 13" xfId="11551" xr:uid="{00000000-0005-0000-0000-00003D2D0000}"/>
    <cellStyle name="EvenBodyShade 3 13 2" xfId="11552" xr:uid="{00000000-0005-0000-0000-00003E2D0000}"/>
    <cellStyle name="EvenBodyShade 3 14" xfId="11553" xr:uid="{00000000-0005-0000-0000-00003F2D0000}"/>
    <cellStyle name="EvenBodyShade 3 14 2" xfId="11554" xr:uid="{00000000-0005-0000-0000-0000402D0000}"/>
    <cellStyle name="EvenBodyShade 3 15" xfId="11555" xr:uid="{00000000-0005-0000-0000-0000412D0000}"/>
    <cellStyle name="EvenBodyShade 3 16" xfId="11556" xr:uid="{00000000-0005-0000-0000-0000422D0000}"/>
    <cellStyle name="EvenBodyShade 3 2" xfId="11557" xr:uid="{00000000-0005-0000-0000-0000432D0000}"/>
    <cellStyle name="EvenBodyShade 3 2 10" xfId="11558" xr:uid="{00000000-0005-0000-0000-0000442D0000}"/>
    <cellStyle name="EvenBodyShade 3 2 10 2" xfId="11559" xr:uid="{00000000-0005-0000-0000-0000452D0000}"/>
    <cellStyle name="EvenBodyShade 3 2 11" xfId="11560" xr:uid="{00000000-0005-0000-0000-0000462D0000}"/>
    <cellStyle name="EvenBodyShade 3 2 11 2" xfId="11561" xr:uid="{00000000-0005-0000-0000-0000472D0000}"/>
    <cellStyle name="EvenBodyShade 3 2 12" xfId="11562" xr:uid="{00000000-0005-0000-0000-0000482D0000}"/>
    <cellStyle name="EvenBodyShade 3 2 12 2" xfId="11563" xr:uid="{00000000-0005-0000-0000-0000492D0000}"/>
    <cellStyle name="EvenBodyShade 3 2 13" xfId="11564" xr:uid="{00000000-0005-0000-0000-00004A2D0000}"/>
    <cellStyle name="EvenBodyShade 3 2 13 2" xfId="11565" xr:uid="{00000000-0005-0000-0000-00004B2D0000}"/>
    <cellStyle name="EvenBodyShade 3 2 14" xfId="11566" xr:uid="{00000000-0005-0000-0000-00004C2D0000}"/>
    <cellStyle name="EvenBodyShade 3 2 14 2" xfId="11567" xr:uid="{00000000-0005-0000-0000-00004D2D0000}"/>
    <cellStyle name="EvenBodyShade 3 2 15" xfId="11568" xr:uid="{00000000-0005-0000-0000-00004E2D0000}"/>
    <cellStyle name="EvenBodyShade 3 2 16" xfId="11569" xr:uid="{00000000-0005-0000-0000-00004F2D0000}"/>
    <cellStyle name="EvenBodyShade 3 2 2" xfId="11570" xr:uid="{00000000-0005-0000-0000-0000502D0000}"/>
    <cellStyle name="EvenBodyShade 3 2 2 2" xfId="11571" xr:uid="{00000000-0005-0000-0000-0000512D0000}"/>
    <cellStyle name="EvenBodyShade 3 2 2 3" xfId="11572" xr:uid="{00000000-0005-0000-0000-0000522D0000}"/>
    <cellStyle name="EvenBodyShade 3 2 3" xfId="11573" xr:uid="{00000000-0005-0000-0000-0000532D0000}"/>
    <cellStyle name="EvenBodyShade 3 2 3 2" xfId="11574" xr:uid="{00000000-0005-0000-0000-0000542D0000}"/>
    <cellStyle name="EvenBodyShade 3 2 4" xfId="11575" xr:uid="{00000000-0005-0000-0000-0000552D0000}"/>
    <cellStyle name="EvenBodyShade 3 2 4 2" xfId="11576" xr:uid="{00000000-0005-0000-0000-0000562D0000}"/>
    <cellStyle name="EvenBodyShade 3 2 5" xfId="11577" xr:uid="{00000000-0005-0000-0000-0000572D0000}"/>
    <cellStyle name="EvenBodyShade 3 2 5 2" xfId="11578" xr:uid="{00000000-0005-0000-0000-0000582D0000}"/>
    <cellStyle name="EvenBodyShade 3 2 6" xfId="11579" xr:uid="{00000000-0005-0000-0000-0000592D0000}"/>
    <cellStyle name="EvenBodyShade 3 2 6 2" xfId="11580" xr:uid="{00000000-0005-0000-0000-00005A2D0000}"/>
    <cellStyle name="EvenBodyShade 3 2 7" xfId="11581" xr:uid="{00000000-0005-0000-0000-00005B2D0000}"/>
    <cellStyle name="EvenBodyShade 3 2 7 2" xfId="11582" xr:uid="{00000000-0005-0000-0000-00005C2D0000}"/>
    <cellStyle name="EvenBodyShade 3 2 8" xfId="11583" xr:uid="{00000000-0005-0000-0000-00005D2D0000}"/>
    <cellStyle name="EvenBodyShade 3 2 8 2" xfId="11584" xr:uid="{00000000-0005-0000-0000-00005E2D0000}"/>
    <cellStyle name="EvenBodyShade 3 2 9" xfId="11585" xr:uid="{00000000-0005-0000-0000-00005F2D0000}"/>
    <cellStyle name="EvenBodyShade 3 2 9 2" xfId="11586" xr:uid="{00000000-0005-0000-0000-0000602D0000}"/>
    <cellStyle name="EvenBodyShade 3 3" xfId="11587" xr:uid="{00000000-0005-0000-0000-0000612D0000}"/>
    <cellStyle name="EvenBodyShade 3 3 2" xfId="11588" xr:uid="{00000000-0005-0000-0000-0000622D0000}"/>
    <cellStyle name="EvenBodyShade 3 4" xfId="11589" xr:uid="{00000000-0005-0000-0000-0000632D0000}"/>
    <cellStyle name="EvenBodyShade 3 4 2" xfId="11590" xr:uid="{00000000-0005-0000-0000-0000642D0000}"/>
    <cellStyle name="EvenBodyShade 3 5" xfId="11591" xr:uid="{00000000-0005-0000-0000-0000652D0000}"/>
    <cellStyle name="EvenBodyShade 3 5 2" xfId="11592" xr:uid="{00000000-0005-0000-0000-0000662D0000}"/>
    <cellStyle name="EvenBodyShade 3 5 3" xfId="11593" xr:uid="{00000000-0005-0000-0000-0000672D0000}"/>
    <cellStyle name="EvenBodyShade 3 6" xfId="11594" xr:uid="{00000000-0005-0000-0000-0000682D0000}"/>
    <cellStyle name="EvenBodyShade 3 6 2" xfId="11595" xr:uid="{00000000-0005-0000-0000-0000692D0000}"/>
    <cellStyle name="EvenBodyShade 3 7" xfId="11596" xr:uid="{00000000-0005-0000-0000-00006A2D0000}"/>
    <cellStyle name="EvenBodyShade 3 7 2" xfId="11597" xr:uid="{00000000-0005-0000-0000-00006B2D0000}"/>
    <cellStyle name="EvenBodyShade 3 8" xfId="11598" xr:uid="{00000000-0005-0000-0000-00006C2D0000}"/>
    <cellStyle name="EvenBodyShade 3 8 2" xfId="11599" xr:uid="{00000000-0005-0000-0000-00006D2D0000}"/>
    <cellStyle name="EvenBodyShade 3 9" xfId="11600" xr:uid="{00000000-0005-0000-0000-00006E2D0000}"/>
    <cellStyle name="EvenBodyShade 3 9 2" xfId="11601" xr:uid="{00000000-0005-0000-0000-00006F2D0000}"/>
    <cellStyle name="EvenBodyShade 4" xfId="11602" xr:uid="{00000000-0005-0000-0000-0000702D0000}"/>
    <cellStyle name="EvenBodyShade 4 10" xfId="11603" xr:uid="{00000000-0005-0000-0000-0000712D0000}"/>
    <cellStyle name="EvenBodyShade 4 10 2" xfId="11604" xr:uid="{00000000-0005-0000-0000-0000722D0000}"/>
    <cellStyle name="EvenBodyShade 4 11" xfId="11605" xr:uid="{00000000-0005-0000-0000-0000732D0000}"/>
    <cellStyle name="EvenBodyShade 4 11 2" xfId="11606" xr:uid="{00000000-0005-0000-0000-0000742D0000}"/>
    <cellStyle name="EvenBodyShade 4 12" xfId="11607" xr:uid="{00000000-0005-0000-0000-0000752D0000}"/>
    <cellStyle name="EvenBodyShade 4 12 2" xfId="11608" xr:uid="{00000000-0005-0000-0000-0000762D0000}"/>
    <cellStyle name="EvenBodyShade 4 13" xfId="11609" xr:uid="{00000000-0005-0000-0000-0000772D0000}"/>
    <cellStyle name="EvenBodyShade 4 13 2" xfId="11610" xr:uid="{00000000-0005-0000-0000-0000782D0000}"/>
    <cellStyle name="EvenBodyShade 4 14" xfId="11611" xr:uid="{00000000-0005-0000-0000-0000792D0000}"/>
    <cellStyle name="EvenBodyShade 4 14 2" xfId="11612" xr:uid="{00000000-0005-0000-0000-00007A2D0000}"/>
    <cellStyle name="EvenBodyShade 4 15" xfId="11613" xr:uid="{00000000-0005-0000-0000-00007B2D0000}"/>
    <cellStyle name="EvenBodyShade 4 15 2" xfId="11614" xr:uid="{00000000-0005-0000-0000-00007C2D0000}"/>
    <cellStyle name="EvenBodyShade 4 16" xfId="11615" xr:uid="{00000000-0005-0000-0000-00007D2D0000}"/>
    <cellStyle name="EvenBodyShade 4 17" xfId="11616" xr:uid="{00000000-0005-0000-0000-00007E2D0000}"/>
    <cellStyle name="EvenBodyShade 4 2" xfId="11617" xr:uid="{00000000-0005-0000-0000-00007F2D0000}"/>
    <cellStyle name="EvenBodyShade 4 2 2" xfId="11618" xr:uid="{00000000-0005-0000-0000-0000802D0000}"/>
    <cellStyle name="EvenBodyShade 4 2 2 2" xfId="11619" xr:uid="{00000000-0005-0000-0000-0000812D0000}"/>
    <cellStyle name="EvenBodyShade 4 3" xfId="11620" xr:uid="{00000000-0005-0000-0000-0000822D0000}"/>
    <cellStyle name="EvenBodyShade 4 3 2" xfId="11621" xr:uid="{00000000-0005-0000-0000-0000832D0000}"/>
    <cellStyle name="EvenBodyShade 4 3 3" xfId="11622" xr:uid="{00000000-0005-0000-0000-0000842D0000}"/>
    <cellStyle name="EvenBodyShade 4 4" xfId="11623" xr:uid="{00000000-0005-0000-0000-0000852D0000}"/>
    <cellStyle name="EvenBodyShade 4 4 2" xfId="11624" xr:uid="{00000000-0005-0000-0000-0000862D0000}"/>
    <cellStyle name="EvenBodyShade 4 5" xfId="11625" xr:uid="{00000000-0005-0000-0000-0000872D0000}"/>
    <cellStyle name="EvenBodyShade 4 5 2" xfId="11626" xr:uid="{00000000-0005-0000-0000-0000882D0000}"/>
    <cellStyle name="EvenBodyShade 4 6" xfId="11627" xr:uid="{00000000-0005-0000-0000-0000892D0000}"/>
    <cellStyle name="EvenBodyShade 4 6 2" xfId="11628" xr:uid="{00000000-0005-0000-0000-00008A2D0000}"/>
    <cellStyle name="EvenBodyShade 4 7" xfId="11629" xr:uid="{00000000-0005-0000-0000-00008B2D0000}"/>
    <cellStyle name="EvenBodyShade 4 7 2" xfId="11630" xr:uid="{00000000-0005-0000-0000-00008C2D0000}"/>
    <cellStyle name="EvenBodyShade 4 8" xfId="11631" xr:uid="{00000000-0005-0000-0000-00008D2D0000}"/>
    <cellStyle name="EvenBodyShade 4 8 2" xfId="11632" xr:uid="{00000000-0005-0000-0000-00008E2D0000}"/>
    <cellStyle name="EvenBodyShade 4 9" xfId="11633" xr:uid="{00000000-0005-0000-0000-00008F2D0000}"/>
    <cellStyle name="EvenBodyShade 4 9 2" xfId="11634" xr:uid="{00000000-0005-0000-0000-0000902D0000}"/>
    <cellStyle name="EvenBodyShade 5" xfId="11635" xr:uid="{00000000-0005-0000-0000-0000912D0000}"/>
    <cellStyle name="EvenBodyShade 5 2" xfId="11636" xr:uid="{00000000-0005-0000-0000-0000922D0000}"/>
    <cellStyle name="EvenBodyShade 5 2 2" xfId="11637" xr:uid="{00000000-0005-0000-0000-0000932D0000}"/>
    <cellStyle name="EvenBodyShade 5 3" xfId="11638" xr:uid="{00000000-0005-0000-0000-0000942D0000}"/>
    <cellStyle name="EvenBodyShade 5 3 2" xfId="11639" xr:uid="{00000000-0005-0000-0000-0000952D0000}"/>
    <cellStyle name="EvenBodyShade 6" xfId="11640" xr:uid="{00000000-0005-0000-0000-0000962D0000}"/>
    <cellStyle name="EvenBodyShade 6 2" xfId="11641" xr:uid="{00000000-0005-0000-0000-0000972D0000}"/>
    <cellStyle name="EvenBodyShade 7" xfId="11642" xr:uid="{00000000-0005-0000-0000-0000982D0000}"/>
    <cellStyle name="EvenBodyShade 7 2" xfId="11643" xr:uid="{00000000-0005-0000-0000-0000992D0000}"/>
    <cellStyle name="EvenBodyShade 8" xfId="11644" xr:uid="{00000000-0005-0000-0000-00009A2D0000}"/>
    <cellStyle name="EvenBodyShade 8 2" xfId="11645" xr:uid="{00000000-0005-0000-0000-00009B2D0000}"/>
    <cellStyle name="EvenBodyShade 9" xfId="11646" xr:uid="{00000000-0005-0000-0000-00009C2D0000}"/>
    <cellStyle name="EvenBodyShade 9 2" xfId="11647" xr:uid="{00000000-0005-0000-0000-00009D2D0000}"/>
    <cellStyle name="Explanatory Text 2" xfId="11648" xr:uid="{00000000-0005-0000-0000-00009E2D0000}"/>
    <cellStyle name="Explanatory Text 2 2" xfId="11649" xr:uid="{00000000-0005-0000-0000-00009F2D0000}"/>
    <cellStyle name="Explanatory Text 2 3" xfId="11650" xr:uid="{00000000-0005-0000-0000-0000A02D0000}"/>
    <cellStyle name="F1" xfId="11651" xr:uid="{00000000-0005-0000-0000-0000A12D0000}"/>
    <cellStyle name="Final" xfId="11652" xr:uid="{00000000-0005-0000-0000-0000A22D0000}"/>
    <cellStyle name="Final 10" xfId="11653" xr:uid="{00000000-0005-0000-0000-0000A32D0000}"/>
    <cellStyle name="Final 10 2" xfId="11654" xr:uid="{00000000-0005-0000-0000-0000A42D0000}"/>
    <cellStyle name="Final 10 2 2" xfId="11655" xr:uid="{00000000-0005-0000-0000-0000A52D0000}"/>
    <cellStyle name="Final 10 3" xfId="11656" xr:uid="{00000000-0005-0000-0000-0000A62D0000}"/>
    <cellStyle name="Final 11" xfId="11657" xr:uid="{00000000-0005-0000-0000-0000A72D0000}"/>
    <cellStyle name="Final 11 2" xfId="11658" xr:uid="{00000000-0005-0000-0000-0000A82D0000}"/>
    <cellStyle name="Final 12" xfId="11659" xr:uid="{00000000-0005-0000-0000-0000A92D0000}"/>
    <cellStyle name="Final 12 2" xfId="11660" xr:uid="{00000000-0005-0000-0000-0000AA2D0000}"/>
    <cellStyle name="Final 13" xfId="11661" xr:uid="{00000000-0005-0000-0000-0000AB2D0000}"/>
    <cellStyle name="Final 13 2" xfId="11662" xr:uid="{00000000-0005-0000-0000-0000AC2D0000}"/>
    <cellStyle name="Final 14" xfId="11663" xr:uid="{00000000-0005-0000-0000-0000AD2D0000}"/>
    <cellStyle name="Final 14 2" xfId="11664" xr:uid="{00000000-0005-0000-0000-0000AE2D0000}"/>
    <cellStyle name="Final 15" xfId="11665" xr:uid="{00000000-0005-0000-0000-0000AF2D0000}"/>
    <cellStyle name="Final 15 2" xfId="11666" xr:uid="{00000000-0005-0000-0000-0000B02D0000}"/>
    <cellStyle name="Final 16" xfId="11667" xr:uid="{00000000-0005-0000-0000-0000B12D0000}"/>
    <cellStyle name="Final 16 2" xfId="11668" xr:uid="{00000000-0005-0000-0000-0000B22D0000}"/>
    <cellStyle name="Final 17" xfId="11669" xr:uid="{00000000-0005-0000-0000-0000B32D0000}"/>
    <cellStyle name="Final 17 2" xfId="11670" xr:uid="{00000000-0005-0000-0000-0000B42D0000}"/>
    <cellStyle name="Final 18" xfId="11671" xr:uid="{00000000-0005-0000-0000-0000B52D0000}"/>
    <cellStyle name="Final 18 2" xfId="11672" xr:uid="{00000000-0005-0000-0000-0000B62D0000}"/>
    <cellStyle name="Final 19" xfId="11673" xr:uid="{00000000-0005-0000-0000-0000B72D0000}"/>
    <cellStyle name="Final 19 2" xfId="11674" xr:uid="{00000000-0005-0000-0000-0000B82D0000}"/>
    <cellStyle name="Final 2" xfId="11675" xr:uid="{00000000-0005-0000-0000-0000B92D0000}"/>
    <cellStyle name="Final 2 10" xfId="11676" xr:uid="{00000000-0005-0000-0000-0000BA2D0000}"/>
    <cellStyle name="Final 2 10 2" xfId="11677" xr:uid="{00000000-0005-0000-0000-0000BB2D0000}"/>
    <cellStyle name="Final 2 11" xfId="11678" xr:uid="{00000000-0005-0000-0000-0000BC2D0000}"/>
    <cellStyle name="Final 2 11 2" xfId="11679" xr:uid="{00000000-0005-0000-0000-0000BD2D0000}"/>
    <cellStyle name="Final 2 12" xfId="11680" xr:uid="{00000000-0005-0000-0000-0000BE2D0000}"/>
    <cellStyle name="Final 2 12 2" xfId="11681" xr:uid="{00000000-0005-0000-0000-0000BF2D0000}"/>
    <cellStyle name="Final 2 13" xfId="11682" xr:uid="{00000000-0005-0000-0000-0000C02D0000}"/>
    <cellStyle name="Final 2 13 2" xfId="11683" xr:uid="{00000000-0005-0000-0000-0000C12D0000}"/>
    <cellStyle name="Final 2 14" xfId="11684" xr:uid="{00000000-0005-0000-0000-0000C22D0000}"/>
    <cellStyle name="Final 2 14 2" xfId="11685" xr:uid="{00000000-0005-0000-0000-0000C32D0000}"/>
    <cellStyle name="Final 2 15" xfId="11686" xr:uid="{00000000-0005-0000-0000-0000C42D0000}"/>
    <cellStyle name="Final 2 15 2" xfId="11687" xr:uid="{00000000-0005-0000-0000-0000C52D0000}"/>
    <cellStyle name="Final 2 16" xfId="11688" xr:uid="{00000000-0005-0000-0000-0000C62D0000}"/>
    <cellStyle name="Final 2 16 2" xfId="11689" xr:uid="{00000000-0005-0000-0000-0000C72D0000}"/>
    <cellStyle name="Final 2 17" xfId="11690" xr:uid="{00000000-0005-0000-0000-0000C82D0000}"/>
    <cellStyle name="Final 2 18" xfId="11691" xr:uid="{00000000-0005-0000-0000-0000C92D0000}"/>
    <cellStyle name="Final 2 2" xfId="11692" xr:uid="{00000000-0005-0000-0000-0000CA2D0000}"/>
    <cellStyle name="Final 2 2 10" xfId="11693" xr:uid="{00000000-0005-0000-0000-0000CB2D0000}"/>
    <cellStyle name="Final 2 2 10 2" xfId="11694" xr:uid="{00000000-0005-0000-0000-0000CC2D0000}"/>
    <cellStyle name="Final 2 2 11" xfId="11695" xr:uid="{00000000-0005-0000-0000-0000CD2D0000}"/>
    <cellStyle name="Final 2 2 11 2" xfId="11696" xr:uid="{00000000-0005-0000-0000-0000CE2D0000}"/>
    <cellStyle name="Final 2 2 12" xfId="11697" xr:uid="{00000000-0005-0000-0000-0000CF2D0000}"/>
    <cellStyle name="Final 2 2 12 2" xfId="11698" xr:uid="{00000000-0005-0000-0000-0000D02D0000}"/>
    <cellStyle name="Final 2 2 13" xfId="11699" xr:uid="{00000000-0005-0000-0000-0000D12D0000}"/>
    <cellStyle name="Final 2 2 13 2" xfId="11700" xr:uid="{00000000-0005-0000-0000-0000D22D0000}"/>
    <cellStyle name="Final 2 2 14" xfId="11701" xr:uid="{00000000-0005-0000-0000-0000D32D0000}"/>
    <cellStyle name="Final 2 2 14 2" xfId="11702" xr:uid="{00000000-0005-0000-0000-0000D42D0000}"/>
    <cellStyle name="Final 2 2 15" xfId="11703" xr:uid="{00000000-0005-0000-0000-0000D52D0000}"/>
    <cellStyle name="Final 2 2 15 2" xfId="11704" xr:uid="{00000000-0005-0000-0000-0000D62D0000}"/>
    <cellStyle name="Final 2 2 16" xfId="11705" xr:uid="{00000000-0005-0000-0000-0000D72D0000}"/>
    <cellStyle name="Final 2 2 16 2" xfId="11706" xr:uid="{00000000-0005-0000-0000-0000D82D0000}"/>
    <cellStyle name="Final 2 2 17" xfId="11707" xr:uid="{00000000-0005-0000-0000-0000D92D0000}"/>
    <cellStyle name="Final 2 2 18" xfId="11708" xr:uid="{00000000-0005-0000-0000-0000DA2D0000}"/>
    <cellStyle name="Final 2 2 2" xfId="11709" xr:uid="{00000000-0005-0000-0000-0000DB2D0000}"/>
    <cellStyle name="Final 2 2 2 10" xfId="11710" xr:uid="{00000000-0005-0000-0000-0000DC2D0000}"/>
    <cellStyle name="Final 2 2 2 10 2" xfId="11711" xr:uid="{00000000-0005-0000-0000-0000DD2D0000}"/>
    <cellStyle name="Final 2 2 2 11" xfId="11712" xr:uid="{00000000-0005-0000-0000-0000DE2D0000}"/>
    <cellStyle name="Final 2 2 2 11 2" xfId="11713" xr:uid="{00000000-0005-0000-0000-0000DF2D0000}"/>
    <cellStyle name="Final 2 2 2 12" xfId="11714" xr:uid="{00000000-0005-0000-0000-0000E02D0000}"/>
    <cellStyle name="Final 2 2 2 12 2" xfId="11715" xr:uid="{00000000-0005-0000-0000-0000E12D0000}"/>
    <cellStyle name="Final 2 2 2 13" xfId="11716" xr:uid="{00000000-0005-0000-0000-0000E22D0000}"/>
    <cellStyle name="Final 2 2 2 14" xfId="11717" xr:uid="{00000000-0005-0000-0000-0000E32D0000}"/>
    <cellStyle name="Final 2 2 2 2" xfId="11718" xr:uid="{00000000-0005-0000-0000-0000E42D0000}"/>
    <cellStyle name="Final 2 2 2 2 2" xfId="11719" xr:uid="{00000000-0005-0000-0000-0000E52D0000}"/>
    <cellStyle name="Final 2 2 2 3" xfId="11720" xr:uid="{00000000-0005-0000-0000-0000E62D0000}"/>
    <cellStyle name="Final 2 2 2 3 2" xfId="11721" xr:uid="{00000000-0005-0000-0000-0000E72D0000}"/>
    <cellStyle name="Final 2 2 2 4" xfId="11722" xr:uid="{00000000-0005-0000-0000-0000E82D0000}"/>
    <cellStyle name="Final 2 2 2 4 2" xfId="11723" xr:uid="{00000000-0005-0000-0000-0000E92D0000}"/>
    <cellStyle name="Final 2 2 2 5" xfId="11724" xr:uid="{00000000-0005-0000-0000-0000EA2D0000}"/>
    <cellStyle name="Final 2 2 2 5 2" xfId="11725" xr:uid="{00000000-0005-0000-0000-0000EB2D0000}"/>
    <cellStyle name="Final 2 2 2 6" xfId="11726" xr:uid="{00000000-0005-0000-0000-0000EC2D0000}"/>
    <cellStyle name="Final 2 2 2 6 2" xfId="11727" xr:uid="{00000000-0005-0000-0000-0000ED2D0000}"/>
    <cellStyle name="Final 2 2 2 7" xfId="11728" xr:uid="{00000000-0005-0000-0000-0000EE2D0000}"/>
    <cellStyle name="Final 2 2 2 7 2" xfId="11729" xr:uid="{00000000-0005-0000-0000-0000EF2D0000}"/>
    <cellStyle name="Final 2 2 2 8" xfId="11730" xr:uid="{00000000-0005-0000-0000-0000F02D0000}"/>
    <cellStyle name="Final 2 2 2 8 2" xfId="11731" xr:uid="{00000000-0005-0000-0000-0000F12D0000}"/>
    <cellStyle name="Final 2 2 2 9" xfId="11732" xr:uid="{00000000-0005-0000-0000-0000F22D0000}"/>
    <cellStyle name="Final 2 2 2 9 2" xfId="11733" xr:uid="{00000000-0005-0000-0000-0000F32D0000}"/>
    <cellStyle name="Final 2 2 3" xfId="11734" xr:uid="{00000000-0005-0000-0000-0000F42D0000}"/>
    <cellStyle name="Final 2 2 3 10" xfId="11735" xr:uid="{00000000-0005-0000-0000-0000F52D0000}"/>
    <cellStyle name="Final 2 2 3 10 2" xfId="11736" xr:uid="{00000000-0005-0000-0000-0000F62D0000}"/>
    <cellStyle name="Final 2 2 3 11" xfId="11737" xr:uid="{00000000-0005-0000-0000-0000F72D0000}"/>
    <cellStyle name="Final 2 2 3 11 2" xfId="11738" xr:uid="{00000000-0005-0000-0000-0000F82D0000}"/>
    <cellStyle name="Final 2 2 3 12" xfId="11739" xr:uid="{00000000-0005-0000-0000-0000F92D0000}"/>
    <cellStyle name="Final 2 2 3 12 2" xfId="11740" xr:uid="{00000000-0005-0000-0000-0000FA2D0000}"/>
    <cellStyle name="Final 2 2 3 13" xfId="11741" xr:uid="{00000000-0005-0000-0000-0000FB2D0000}"/>
    <cellStyle name="Final 2 2 3 13 2" xfId="11742" xr:uid="{00000000-0005-0000-0000-0000FC2D0000}"/>
    <cellStyle name="Final 2 2 3 14" xfId="11743" xr:uid="{00000000-0005-0000-0000-0000FD2D0000}"/>
    <cellStyle name="Final 2 2 3 15" xfId="11744" xr:uid="{00000000-0005-0000-0000-0000FE2D0000}"/>
    <cellStyle name="Final 2 2 3 2" xfId="11745" xr:uid="{00000000-0005-0000-0000-0000FF2D0000}"/>
    <cellStyle name="Final 2 2 3 2 2" xfId="11746" xr:uid="{00000000-0005-0000-0000-0000002E0000}"/>
    <cellStyle name="Final 2 2 3 3" xfId="11747" xr:uid="{00000000-0005-0000-0000-0000012E0000}"/>
    <cellStyle name="Final 2 2 3 3 2" xfId="11748" xr:uid="{00000000-0005-0000-0000-0000022E0000}"/>
    <cellStyle name="Final 2 2 3 4" xfId="11749" xr:uid="{00000000-0005-0000-0000-0000032E0000}"/>
    <cellStyle name="Final 2 2 3 4 2" xfId="11750" xr:uid="{00000000-0005-0000-0000-0000042E0000}"/>
    <cellStyle name="Final 2 2 3 5" xfId="11751" xr:uid="{00000000-0005-0000-0000-0000052E0000}"/>
    <cellStyle name="Final 2 2 3 5 2" xfId="11752" xr:uid="{00000000-0005-0000-0000-0000062E0000}"/>
    <cellStyle name="Final 2 2 3 6" xfId="11753" xr:uid="{00000000-0005-0000-0000-0000072E0000}"/>
    <cellStyle name="Final 2 2 3 6 2" xfId="11754" xr:uid="{00000000-0005-0000-0000-0000082E0000}"/>
    <cellStyle name="Final 2 2 3 7" xfId="11755" xr:uid="{00000000-0005-0000-0000-0000092E0000}"/>
    <cellStyle name="Final 2 2 3 7 2" xfId="11756" xr:uid="{00000000-0005-0000-0000-00000A2E0000}"/>
    <cellStyle name="Final 2 2 3 8" xfId="11757" xr:uid="{00000000-0005-0000-0000-00000B2E0000}"/>
    <cellStyle name="Final 2 2 3 8 2" xfId="11758" xr:uid="{00000000-0005-0000-0000-00000C2E0000}"/>
    <cellStyle name="Final 2 2 3 9" xfId="11759" xr:uid="{00000000-0005-0000-0000-00000D2E0000}"/>
    <cellStyle name="Final 2 2 3 9 2" xfId="11760" xr:uid="{00000000-0005-0000-0000-00000E2E0000}"/>
    <cellStyle name="Final 2 2 4" xfId="11761" xr:uid="{00000000-0005-0000-0000-00000F2E0000}"/>
    <cellStyle name="Final 2 2 4 2" xfId="11762" xr:uid="{00000000-0005-0000-0000-0000102E0000}"/>
    <cellStyle name="Final 2 2 4 2 2" xfId="11763" xr:uid="{00000000-0005-0000-0000-0000112E0000}"/>
    <cellStyle name="Final 2 2 4 3" xfId="11764" xr:uid="{00000000-0005-0000-0000-0000122E0000}"/>
    <cellStyle name="Final 2 2 4 3 2" xfId="11765" xr:uid="{00000000-0005-0000-0000-0000132E0000}"/>
    <cellStyle name="Final 2 2 4 4" xfId="11766" xr:uid="{00000000-0005-0000-0000-0000142E0000}"/>
    <cellStyle name="Final 2 2 5" xfId="11767" xr:uid="{00000000-0005-0000-0000-0000152E0000}"/>
    <cellStyle name="Final 2 2 5 2" xfId="11768" xr:uid="{00000000-0005-0000-0000-0000162E0000}"/>
    <cellStyle name="Final 2 2 5 2 2" xfId="11769" xr:uid="{00000000-0005-0000-0000-0000172E0000}"/>
    <cellStyle name="Final 2 2 5 3" xfId="11770" xr:uid="{00000000-0005-0000-0000-0000182E0000}"/>
    <cellStyle name="Final 2 2 5 3 2" xfId="11771" xr:uid="{00000000-0005-0000-0000-0000192E0000}"/>
    <cellStyle name="Final 2 2 5 4" xfId="11772" xr:uid="{00000000-0005-0000-0000-00001A2E0000}"/>
    <cellStyle name="Final 2 2 6" xfId="11773" xr:uid="{00000000-0005-0000-0000-00001B2E0000}"/>
    <cellStyle name="Final 2 2 6 2" xfId="11774" xr:uid="{00000000-0005-0000-0000-00001C2E0000}"/>
    <cellStyle name="Final 2 2 6 2 2" xfId="11775" xr:uid="{00000000-0005-0000-0000-00001D2E0000}"/>
    <cellStyle name="Final 2 2 6 3" xfId="11776" xr:uid="{00000000-0005-0000-0000-00001E2E0000}"/>
    <cellStyle name="Final 2 2 6 3 2" xfId="11777" xr:uid="{00000000-0005-0000-0000-00001F2E0000}"/>
    <cellStyle name="Final 2 2 6 4" xfId="11778" xr:uid="{00000000-0005-0000-0000-0000202E0000}"/>
    <cellStyle name="Final 2 2 7" xfId="11779" xr:uid="{00000000-0005-0000-0000-0000212E0000}"/>
    <cellStyle name="Final 2 2 7 2" xfId="11780" xr:uid="{00000000-0005-0000-0000-0000222E0000}"/>
    <cellStyle name="Final 2 2 7 2 2" xfId="11781" xr:uid="{00000000-0005-0000-0000-0000232E0000}"/>
    <cellStyle name="Final 2 2 7 3" xfId="11782" xr:uid="{00000000-0005-0000-0000-0000242E0000}"/>
    <cellStyle name="Final 2 2 7 3 2" xfId="11783" xr:uid="{00000000-0005-0000-0000-0000252E0000}"/>
    <cellStyle name="Final 2 2 7 4" xfId="11784" xr:uid="{00000000-0005-0000-0000-0000262E0000}"/>
    <cellStyle name="Final 2 2 8" xfId="11785" xr:uid="{00000000-0005-0000-0000-0000272E0000}"/>
    <cellStyle name="Final 2 2 8 2" xfId="11786" xr:uid="{00000000-0005-0000-0000-0000282E0000}"/>
    <cellStyle name="Final 2 2 8 2 2" xfId="11787" xr:uid="{00000000-0005-0000-0000-0000292E0000}"/>
    <cellStyle name="Final 2 2 8 3" xfId="11788" xr:uid="{00000000-0005-0000-0000-00002A2E0000}"/>
    <cellStyle name="Final 2 2 9" xfId="11789" xr:uid="{00000000-0005-0000-0000-00002B2E0000}"/>
    <cellStyle name="Final 2 2 9 2" xfId="11790" xr:uid="{00000000-0005-0000-0000-00002C2E0000}"/>
    <cellStyle name="Final 2 3" xfId="11791" xr:uid="{00000000-0005-0000-0000-00002D2E0000}"/>
    <cellStyle name="Final 2 3 10" xfId="11792" xr:uid="{00000000-0005-0000-0000-00002E2E0000}"/>
    <cellStyle name="Final 2 3 10 2" xfId="11793" xr:uid="{00000000-0005-0000-0000-00002F2E0000}"/>
    <cellStyle name="Final 2 3 11" xfId="11794" xr:uid="{00000000-0005-0000-0000-0000302E0000}"/>
    <cellStyle name="Final 2 3 11 2" xfId="11795" xr:uid="{00000000-0005-0000-0000-0000312E0000}"/>
    <cellStyle name="Final 2 3 12" xfId="11796" xr:uid="{00000000-0005-0000-0000-0000322E0000}"/>
    <cellStyle name="Final 2 3 12 2" xfId="11797" xr:uid="{00000000-0005-0000-0000-0000332E0000}"/>
    <cellStyle name="Final 2 3 13" xfId="11798" xr:uid="{00000000-0005-0000-0000-0000342E0000}"/>
    <cellStyle name="Final 2 3 13 2" xfId="11799" xr:uid="{00000000-0005-0000-0000-0000352E0000}"/>
    <cellStyle name="Final 2 3 14" xfId="11800" xr:uid="{00000000-0005-0000-0000-0000362E0000}"/>
    <cellStyle name="Final 2 3 14 2" xfId="11801" xr:uid="{00000000-0005-0000-0000-0000372E0000}"/>
    <cellStyle name="Final 2 3 15" xfId="11802" xr:uid="{00000000-0005-0000-0000-0000382E0000}"/>
    <cellStyle name="Final 2 3 15 2" xfId="11803" xr:uid="{00000000-0005-0000-0000-0000392E0000}"/>
    <cellStyle name="Final 2 3 16" xfId="11804" xr:uid="{00000000-0005-0000-0000-00003A2E0000}"/>
    <cellStyle name="Final 2 3 17" xfId="11805" xr:uid="{00000000-0005-0000-0000-00003B2E0000}"/>
    <cellStyle name="Final 2 3 2" xfId="11806" xr:uid="{00000000-0005-0000-0000-00003C2E0000}"/>
    <cellStyle name="Final 2 3 2 10" xfId="11807" xr:uid="{00000000-0005-0000-0000-00003D2E0000}"/>
    <cellStyle name="Final 2 3 2 10 2" xfId="11808" xr:uid="{00000000-0005-0000-0000-00003E2E0000}"/>
    <cellStyle name="Final 2 3 2 11" xfId="11809" xr:uid="{00000000-0005-0000-0000-00003F2E0000}"/>
    <cellStyle name="Final 2 3 2 11 2" xfId="11810" xr:uid="{00000000-0005-0000-0000-0000402E0000}"/>
    <cellStyle name="Final 2 3 2 12" xfId="11811" xr:uid="{00000000-0005-0000-0000-0000412E0000}"/>
    <cellStyle name="Final 2 3 2 12 2" xfId="11812" xr:uid="{00000000-0005-0000-0000-0000422E0000}"/>
    <cellStyle name="Final 2 3 2 13" xfId="11813" xr:uid="{00000000-0005-0000-0000-0000432E0000}"/>
    <cellStyle name="Final 2 3 2 14" xfId="11814" xr:uid="{00000000-0005-0000-0000-0000442E0000}"/>
    <cellStyle name="Final 2 3 2 2" xfId="11815" xr:uid="{00000000-0005-0000-0000-0000452E0000}"/>
    <cellStyle name="Final 2 3 2 2 2" xfId="11816" xr:uid="{00000000-0005-0000-0000-0000462E0000}"/>
    <cellStyle name="Final 2 3 2 3" xfId="11817" xr:uid="{00000000-0005-0000-0000-0000472E0000}"/>
    <cellStyle name="Final 2 3 2 3 2" xfId="11818" xr:uid="{00000000-0005-0000-0000-0000482E0000}"/>
    <cellStyle name="Final 2 3 2 4" xfId="11819" xr:uid="{00000000-0005-0000-0000-0000492E0000}"/>
    <cellStyle name="Final 2 3 2 4 2" xfId="11820" xr:uid="{00000000-0005-0000-0000-00004A2E0000}"/>
    <cellStyle name="Final 2 3 2 5" xfId="11821" xr:uid="{00000000-0005-0000-0000-00004B2E0000}"/>
    <cellStyle name="Final 2 3 2 5 2" xfId="11822" xr:uid="{00000000-0005-0000-0000-00004C2E0000}"/>
    <cellStyle name="Final 2 3 2 6" xfId="11823" xr:uid="{00000000-0005-0000-0000-00004D2E0000}"/>
    <cellStyle name="Final 2 3 2 6 2" xfId="11824" xr:uid="{00000000-0005-0000-0000-00004E2E0000}"/>
    <cellStyle name="Final 2 3 2 7" xfId="11825" xr:uid="{00000000-0005-0000-0000-00004F2E0000}"/>
    <cellStyle name="Final 2 3 2 7 2" xfId="11826" xr:uid="{00000000-0005-0000-0000-0000502E0000}"/>
    <cellStyle name="Final 2 3 2 8" xfId="11827" xr:uid="{00000000-0005-0000-0000-0000512E0000}"/>
    <cellStyle name="Final 2 3 2 8 2" xfId="11828" xr:uid="{00000000-0005-0000-0000-0000522E0000}"/>
    <cellStyle name="Final 2 3 2 9" xfId="11829" xr:uid="{00000000-0005-0000-0000-0000532E0000}"/>
    <cellStyle name="Final 2 3 2 9 2" xfId="11830" xr:uid="{00000000-0005-0000-0000-0000542E0000}"/>
    <cellStyle name="Final 2 3 3" xfId="11831" xr:uid="{00000000-0005-0000-0000-0000552E0000}"/>
    <cellStyle name="Final 2 3 3 10" xfId="11832" xr:uid="{00000000-0005-0000-0000-0000562E0000}"/>
    <cellStyle name="Final 2 3 3 10 2" xfId="11833" xr:uid="{00000000-0005-0000-0000-0000572E0000}"/>
    <cellStyle name="Final 2 3 3 11" xfId="11834" xr:uid="{00000000-0005-0000-0000-0000582E0000}"/>
    <cellStyle name="Final 2 3 3 11 2" xfId="11835" xr:uid="{00000000-0005-0000-0000-0000592E0000}"/>
    <cellStyle name="Final 2 3 3 12" xfId="11836" xr:uid="{00000000-0005-0000-0000-00005A2E0000}"/>
    <cellStyle name="Final 2 3 3 12 2" xfId="11837" xr:uid="{00000000-0005-0000-0000-00005B2E0000}"/>
    <cellStyle name="Final 2 3 3 13" xfId="11838" xr:uid="{00000000-0005-0000-0000-00005C2E0000}"/>
    <cellStyle name="Final 2 3 3 13 2" xfId="11839" xr:uid="{00000000-0005-0000-0000-00005D2E0000}"/>
    <cellStyle name="Final 2 3 3 14" xfId="11840" xr:uid="{00000000-0005-0000-0000-00005E2E0000}"/>
    <cellStyle name="Final 2 3 3 15" xfId="11841" xr:uid="{00000000-0005-0000-0000-00005F2E0000}"/>
    <cellStyle name="Final 2 3 3 2" xfId="11842" xr:uid="{00000000-0005-0000-0000-0000602E0000}"/>
    <cellStyle name="Final 2 3 3 2 2" xfId="11843" xr:uid="{00000000-0005-0000-0000-0000612E0000}"/>
    <cellStyle name="Final 2 3 3 3" xfId="11844" xr:uid="{00000000-0005-0000-0000-0000622E0000}"/>
    <cellStyle name="Final 2 3 3 3 2" xfId="11845" xr:uid="{00000000-0005-0000-0000-0000632E0000}"/>
    <cellStyle name="Final 2 3 3 4" xfId="11846" xr:uid="{00000000-0005-0000-0000-0000642E0000}"/>
    <cellStyle name="Final 2 3 3 4 2" xfId="11847" xr:uid="{00000000-0005-0000-0000-0000652E0000}"/>
    <cellStyle name="Final 2 3 3 5" xfId="11848" xr:uid="{00000000-0005-0000-0000-0000662E0000}"/>
    <cellStyle name="Final 2 3 3 5 2" xfId="11849" xr:uid="{00000000-0005-0000-0000-0000672E0000}"/>
    <cellStyle name="Final 2 3 3 6" xfId="11850" xr:uid="{00000000-0005-0000-0000-0000682E0000}"/>
    <cellStyle name="Final 2 3 3 6 2" xfId="11851" xr:uid="{00000000-0005-0000-0000-0000692E0000}"/>
    <cellStyle name="Final 2 3 3 7" xfId="11852" xr:uid="{00000000-0005-0000-0000-00006A2E0000}"/>
    <cellStyle name="Final 2 3 3 7 2" xfId="11853" xr:uid="{00000000-0005-0000-0000-00006B2E0000}"/>
    <cellStyle name="Final 2 3 3 8" xfId="11854" xr:uid="{00000000-0005-0000-0000-00006C2E0000}"/>
    <cellStyle name="Final 2 3 3 8 2" xfId="11855" xr:uid="{00000000-0005-0000-0000-00006D2E0000}"/>
    <cellStyle name="Final 2 3 3 9" xfId="11856" xr:uid="{00000000-0005-0000-0000-00006E2E0000}"/>
    <cellStyle name="Final 2 3 3 9 2" xfId="11857" xr:uid="{00000000-0005-0000-0000-00006F2E0000}"/>
    <cellStyle name="Final 2 3 4" xfId="11858" xr:uid="{00000000-0005-0000-0000-0000702E0000}"/>
    <cellStyle name="Final 2 3 4 2" xfId="11859" xr:uid="{00000000-0005-0000-0000-0000712E0000}"/>
    <cellStyle name="Final 2 3 5" xfId="11860" xr:uid="{00000000-0005-0000-0000-0000722E0000}"/>
    <cellStyle name="Final 2 3 5 2" xfId="11861" xr:uid="{00000000-0005-0000-0000-0000732E0000}"/>
    <cellStyle name="Final 2 3 6" xfId="11862" xr:uid="{00000000-0005-0000-0000-0000742E0000}"/>
    <cellStyle name="Final 2 3 6 2" xfId="11863" xr:uid="{00000000-0005-0000-0000-0000752E0000}"/>
    <cellStyle name="Final 2 3 7" xfId="11864" xr:uid="{00000000-0005-0000-0000-0000762E0000}"/>
    <cellStyle name="Final 2 3 7 2" xfId="11865" xr:uid="{00000000-0005-0000-0000-0000772E0000}"/>
    <cellStyle name="Final 2 3 8" xfId="11866" xr:uid="{00000000-0005-0000-0000-0000782E0000}"/>
    <cellStyle name="Final 2 3 8 2" xfId="11867" xr:uid="{00000000-0005-0000-0000-0000792E0000}"/>
    <cellStyle name="Final 2 3 9" xfId="11868" xr:uid="{00000000-0005-0000-0000-00007A2E0000}"/>
    <cellStyle name="Final 2 3 9 2" xfId="11869" xr:uid="{00000000-0005-0000-0000-00007B2E0000}"/>
    <cellStyle name="Final 2 4" xfId="11870" xr:uid="{00000000-0005-0000-0000-00007C2E0000}"/>
    <cellStyle name="Final 2 4 10" xfId="11871" xr:uid="{00000000-0005-0000-0000-00007D2E0000}"/>
    <cellStyle name="Final 2 4 10 2" xfId="11872" xr:uid="{00000000-0005-0000-0000-00007E2E0000}"/>
    <cellStyle name="Final 2 4 11" xfId="11873" xr:uid="{00000000-0005-0000-0000-00007F2E0000}"/>
    <cellStyle name="Final 2 4 11 2" xfId="11874" xr:uid="{00000000-0005-0000-0000-0000802E0000}"/>
    <cellStyle name="Final 2 4 12" xfId="11875" xr:uid="{00000000-0005-0000-0000-0000812E0000}"/>
    <cellStyle name="Final 2 4 12 2" xfId="11876" xr:uid="{00000000-0005-0000-0000-0000822E0000}"/>
    <cellStyle name="Final 2 4 13" xfId="11877" xr:uid="{00000000-0005-0000-0000-0000832E0000}"/>
    <cellStyle name="Final 2 4 13 2" xfId="11878" xr:uid="{00000000-0005-0000-0000-0000842E0000}"/>
    <cellStyle name="Final 2 4 14" xfId="11879" xr:uid="{00000000-0005-0000-0000-0000852E0000}"/>
    <cellStyle name="Final 2 4 15" xfId="11880" xr:uid="{00000000-0005-0000-0000-0000862E0000}"/>
    <cellStyle name="Final 2 4 2" xfId="11881" xr:uid="{00000000-0005-0000-0000-0000872E0000}"/>
    <cellStyle name="Final 2 4 2 2" xfId="11882" xr:uid="{00000000-0005-0000-0000-0000882E0000}"/>
    <cellStyle name="Final 2 4 3" xfId="11883" xr:uid="{00000000-0005-0000-0000-0000892E0000}"/>
    <cellStyle name="Final 2 4 3 2" xfId="11884" xr:uid="{00000000-0005-0000-0000-00008A2E0000}"/>
    <cellStyle name="Final 2 4 4" xfId="11885" xr:uid="{00000000-0005-0000-0000-00008B2E0000}"/>
    <cellStyle name="Final 2 4 4 2" xfId="11886" xr:uid="{00000000-0005-0000-0000-00008C2E0000}"/>
    <cellStyle name="Final 2 4 5" xfId="11887" xr:uid="{00000000-0005-0000-0000-00008D2E0000}"/>
    <cellStyle name="Final 2 4 5 2" xfId="11888" xr:uid="{00000000-0005-0000-0000-00008E2E0000}"/>
    <cellStyle name="Final 2 4 6" xfId="11889" xr:uid="{00000000-0005-0000-0000-00008F2E0000}"/>
    <cellStyle name="Final 2 4 6 2" xfId="11890" xr:uid="{00000000-0005-0000-0000-0000902E0000}"/>
    <cellStyle name="Final 2 4 7" xfId="11891" xr:uid="{00000000-0005-0000-0000-0000912E0000}"/>
    <cellStyle name="Final 2 4 7 2" xfId="11892" xr:uid="{00000000-0005-0000-0000-0000922E0000}"/>
    <cellStyle name="Final 2 4 8" xfId="11893" xr:uid="{00000000-0005-0000-0000-0000932E0000}"/>
    <cellStyle name="Final 2 4 8 2" xfId="11894" xr:uid="{00000000-0005-0000-0000-0000942E0000}"/>
    <cellStyle name="Final 2 4 9" xfId="11895" xr:uid="{00000000-0005-0000-0000-0000952E0000}"/>
    <cellStyle name="Final 2 4 9 2" xfId="11896" xr:uid="{00000000-0005-0000-0000-0000962E0000}"/>
    <cellStyle name="Final 2 5" xfId="11897" xr:uid="{00000000-0005-0000-0000-0000972E0000}"/>
    <cellStyle name="Final 2 5 2" xfId="11898" xr:uid="{00000000-0005-0000-0000-0000982E0000}"/>
    <cellStyle name="Final 2 5 2 2" xfId="11899" xr:uid="{00000000-0005-0000-0000-0000992E0000}"/>
    <cellStyle name="Final 2 5 3" xfId="11900" xr:uid="{00000000-0005-0000-0000-00009A2E0000}"/>
    <cellStyle name="Final 2 5 3 2" xfId="11901" xr:uid="{00000000-0005-0000-0000-00009B2E0000}"/>
    <cellStyle name="Final 2 5 4" xfId="11902" xr:uid="{00000000-0005-0000-0000-00009C2E0000}"/>
    <cellStyle name="Final 2 6" xfId="11903" xr:uid="{00000000-0005-0000-0000-00009D2E0000}"/>
    <cellStyle name="Final 2 6 2" xfId="11904" xr:uid="{00000000-0005-0000-0000-00009E2E0000}"/>
    <cellStyle name="Final 2 6 2 2" xfId="11905" xr:uid="{00000000-0005-0000-0000-00009F2E0000}"/>
    <cellStyle name="Final 2 6 3" xfId="11906" xr:uid="{00000000-0005-0000-0000-0000A02E0000}"/>
    <cellStyle name="Final 2 6 3 2" xfId="11907" xr:uid="{00000000-0005-0000-0000-0000A12E0000}"/>
    <cellStyle name="Final 2 6 4" xfId="11908" xr:uid="{00000000-0005-0000-0000-0000A22E0000}"/>
    <cellStyle name="Final 2 7" xfId="11909" xr:uid="{00000000-0005-0000-0000-0000A32E0000}"/>
    <cellStyle name="Final 2 7 2" xfId="11910" xr:uid="{00000000-0005-0000-0000-0000A42E0000}"/>
    <cellStyle name="Final 2 7 2 2" xfId="11911" xr:uid="{00000000-0005-0000-0000-0000A52E0000}"/>
    <cellStyle name="Final 2 7 3" xfId="11912" xr:uid="{00000000-0005-0000-0000-0000A62E0000}"/>
    <cellStyle name="Final 2 7 3 2" xfId="11913" xr:uid="{00000000-0005-0000-0000-0000A72E0000}"/>
    <cellStyle name="Final 2 7 4" xfId="11914" xr:uid="{00000000-0005-0000-0000-0000A82E0000}"/>
    <cellStyle name="Final 2 8" xfId="11915" xr:uid="{00000000-0005-0000-0000-0000A92E0000}"/>
    <cellStyle name="Final 2 8 2" xfId="11916" xr:uid="{00000000-0005-0000-0000-0000AA2E0000}"/>
    <cellStyle name="Final 2 8 2 2" xfId="11917" xr:uid="{00000000-0005-0000-0000-0000AB2E0000}"/>
    <cellStyle name="Final 2 8 3" xfId="11918" xr:uid="{00000000-0005-0000-0000-0000AC2E0000}"/>
    <cellStyle name="Final 2 9" xfId="11919" xr:uid="{00000000-0005-0000-0000-0000AD2E0000}"/>
    <cellStyle name="Final 2 9 2" xfId="11920" xr:uid="{00000000-0005-0000-0000-0000AE2E0000}"/>
    <cellStyle name="Final 20" xfId="11921" xr:uid="{00000000-0005-0000-0000-0000AF2E0000}"/>
    <cellStyle name="Final 21" xfId="11922" xr:uid="{00000000-0005-0000-0000-0000B02E0000}"/>
    <cellStyle name="Final 3" xfId="11923" xr:uid="{00000000-0005-0000-0000-0000B12E0000}"/>
    <cellStyle name="Final 3 10" xfId="11924" xr:uid="{00000000-0005-0000-0000-0000B22E0000}"/>
    <cellStyle name="Final 3 10 2" xfId="11925" xr:uid="{00000000-0005-0000-0000-0000B32E0000}"/>
    <cellStyle name="Final 3 11" xfId="11926" xr:uid="{00000000-0005-0000-0000-0000B42E0000}"/>
    <cellStyle name="Final 3 11 2" xfId="11927" xr:uid="{00000000-0005-0000-0000-0000B52E0000}"/>
    <cellStyle name="Final 3 12" xfId="11928" xr:uid="{00000000-0005-0000-0000-0000B62E0000}"/>
    <cellStyle name="Final 3 12 2" xfId="11929" xr:uid="{00000000-0005-0000-0000-0000B72E0000}"/>
    <cellStyle name="Final 3 13" xfId="11930" xr:uid="{00000000-0005-0000-0000-0000B82E0000}"/>
    <cellStyle name="Final 3 13 2" xfId="11931" xr:uid="{00000000-0005-0000-0000-0000B92E0000}"/>
    <cellStyle name="Final 3 14" xfId="11932" xr:uid="{00000000-0005-0000-0000-0000BA2E0000}"/>
    <cellStyle name="Final 3 14 2" xfId="11933" xr:uid="{00000000-0005-0000-0000-0000BB2E0000}"/>
    <cellStyle name="Final 3 15" xfId="11934" xr:uid="{00000000-0005-0000-0000-0000BC2E0000}"/>
    <cellStyle name="Final 3 15 2" xfId="11935" xr:uid="{00000000-0005-0000-0000-0000BD2E0000}"/>
    <cellStyle name="Final 3 16" xfId="11936" xr:uid="{00000000-0005-0000-0000-0000BE2E0000}"/>
    <cellStyle name="Final 3 16 2" xfId="11937" xr:uid="{00000000-0005-0000-0000-0000BF2E0000}"/>
    <cellStyle name="Final 3 17" xfId="11938" xr:uid="{00000000-0005-0000-0000-0000C02E0000}"/>
    <cellStyle name="Final 3 18" xfId="11939" xr:uid="{00000000-0005-0000-0000-0000C12E0000}"/>
    <cellStyle name="Final 3 2" xfId="11940" xr:uid="{00000000-0005-0000-0000-0000C22E0000}"/>
    <cellStyle name="Final 3 2 10" xfId="11941" xr:uid="{00000000-0005-0000-0000-0000C32E0000}"/>
    <cellStyle name="Final 3 2 10 2" xfId="11942" xr:uid="{00000000-0005-0000-0000-0000C42E0000}"/>
    <cellStyle name="Final 3 2 11" xfId="11943" xr:uid="{00000000-0005-0000-0000-0000C52E0000}"/>
    <cellStyle name="Final 3 2 11 2" xfId="11944" xr:uid="{00000000-0005-0000-0000-0000C62E0000}"/>
    <cellStyle name="Final 3 2 12" xfId="11945" xr:uid="{00000000-0005-0000-0000-0000C72E0000}"/>
    <cellStyle name="Final 3 2 12 2" xfId="11946" xr:uid="{00000000-0005-0000-0000-0000C82E0000}"/>
    <cellStyle name="Final 3 2 13" xfId="11947" xr:uid="{00000000-0005-0000-0000-0000C92E0000}"/>
    <cellStyle name="Final 3 2 14" xfId="11948" xr:uid="{00000000-0005-0000-0000-0000CA2E0000}"/>
    <cellStyle name="Final 3 2 2" xfId="11949" xr:uid="{00000000-0005-0000-0000-0000CB2E0000}"/>
    <cellStyle name="Final 3 2 2 2" xfId="11950" xr:uid="{00000000-0005-0000-0000-0000CC2E0000}"/>
    <cellStyle name="Final 3 2 3" xfId="11951" xr:uid="{00000000-0005-0000-0000-0000CD2E0000}"/>
    <cellStyle name="Final 3 2 3 2" xfId="11952" xr:uid="{00000000-0005-0000-0000-0000CE2E0000}"/>
    <cellStyle name="Final 3 2 4" xfId="11953" xr:uid="{00000000-0005-0000-0000-0000CF2E0000}"/>
    <cellStyle name="Final 3 2 4 2" xfId="11954" xr:uid="{00000000-0005-0000-0000-0000D02E0000}"/>
    <cellStyle name="Final 3 2 5" xfId="11955" xr:uid="{00000000-0005-0000-0000-0000D12E0000}"/>
    <cellStyle name="Final 3 2 5 2" xfId="11956" xr:uid="{00000000-0005-0000-0000-0000D22E0000}"/>
    <cellStyle name="Final 3 2 6" xfId="11957" xr:uid="{00000000-0005-0000-0000-0000D32E0000}"/>
    <cellStyle name="Final 3 2 6 2" xfId="11958" xr:uid="{00000000-0005-0000-0000-0000D42E0000}"/>
    <cellStyle name="Final 3 2 7" xfId="11959" xr:uid="{00000000-0005-0000-0000-0000D52E0000}"/>
    <cellStyle name="Final 3 2 7 2" xfId="11960" xr:uid="{00000000-0005-0000-0000-0000D62E0000}"/>
    <cellStyle name="Final 3 2 8" xfId="11961" xr:uid="{00000000-0005-0000-0000-0000D72E0000}"/>
    <cellStyle name="Final 3 2 8 2" xfId="11962" xr:uid="{00000000-0005-0000-0000-0000D82E0000}"/>
    <cellStyle name="Final 3 2 9" xfId="11963" xr:uid="{00000000-0005-0000-0000-0000D92E0000}"/>
    <cellStyle name="Final 3 2 9 2" xfId="11964" xr:uid="{00000000-0005-0000-0000-0000DA2E0000}"/>
    <cellStyle name="Final 3 3" xfId="11965" xr:uid="{00000000-0005-0000-0000-0000DB2E0000}"/>
    <cellStyle name="Final 3 3 10" xfId="11966" xr:uid="{00000000-0005-0000-0000-0000DC2E0000}"/>
    <cellStyle name="Final 3 3 10 2" xfId="11967" xr:uid="{00000000-0005-0000-0000-0000DD2E0000}"/>
    <cellStyle name="Final 3 3 11" xfId="11968" xr:uid="{00000000-0005-0000-0000-0000DE2E0000}"/>
    <cellStyle name="Final 3 3 11 2" xfId="11969" xr:uid="{00000000-0005-0000-0000-0000DF2E0000}"/>
    <cellStyle name="Final 3 3 12" xfId="11970" xr:uid="{00000000-0005-0000-0000-0000E02E0000}"/>
    <cellStyle name="Final 3 3 12 2" xfId="11971" xr:uid="{00000000-0005-0000-0000-0000E12E0000}"/>
    <cellStyle name="Final 3 3 13" xfId="11972" xr:uid="{00000000-0005-0000-0000-0000E22E0000}"/>
    <cellStyle name="Final 3 3 13 2" xfId="11973" xr:uid="{00000000-0005-0000-0000-0000E32E0000}"/>
    <cellStyle name="Final 3 3 14" xfId="11974" xr:uid="{00000000-0005-0000-0000-0000E42E0000}"/>
    <cellStyle name="Final 3 3 15" xfId="11975" xr:uid="{00000000-0005-0000-0000-0000E52E0000}"/>
    <cellStyle name="Final 3 3 2" xfId="11976" xr:uid="{00000000-0005-0000-0000-0000E62E0000}"/>
    <cellStyle name="Final 3 3 2 2" xfId="11977" xr:uid="{00000000-0005-0000-0000-0000E72E0000}"/>
    <cellStyle name="Final 3 3 3" xfId="11978" xr:uid="{00000000-0005-0000-0000-0000E82E0000}"/>
    <cellStyle name="Final 3 3 3 2" xfId="11979" xr:uid="{00000000-0005-0000-0000-0000E92E0000}"/>
    <cellStyle name="Final 3 3 4" xfId="11980" xr:uid="{00000000-0005-0000-0000-0000EA2E0000}"/>
    <cellStyle name="Final 3 3 4 2" xfId="11981" xr:uid="{00000000-0005-0000-0000-0000EB2E0000}"/>
    <cellStyle name="Final 3 3 5" xfId="11982" xr:uid="{00000000-0005-0000-0000-0000EC2E0000}"/>
    <cellStyle name="Final 3 3 5 2" xfId="11983" xr:uid="{00000000-0005-0000-0000-0000ED2E0000}"/>
    <cellStyle name="Final 3 3 6" xfId="11984" xr:uid="{00000000-0005-0000-0000-0000EE2E0000}"/>
    <cellStyle name="Final 3 3 6 2" xfId="11985" xr:uid="{00000000-0005-0000-0000-0000EF2E0000}"/>
    <cellStyle name="Final 3 3 7" xfId="11986" xr:uid="{00000000-0005-0000-0000-0000F02E0000}"/>
    <cellStyle name="Final 3 3 7 2" xfId="11987" xr:uid="{00000000-0005-0000-0000-0000F12E0000}"/>
    <cellStyle name="Final 3 3 8" xfId="11988" xr:uid="{00000000-0005-0000-0000-0000F22E0000}"/>
    <cellStyle name="Final 3 3 8 2" xfId="11989" xr:uid="{00000000-0005-0000-0000-0000F32E0000}"/>
    <cellStyle name="Final 3 3 9" xfId="11990" xr:uid="{00000000-0005-0000-0000-0000F42E0000}"/>
    <cellStyle name="Final 3 3 9 2" xfId="11991" xr:uid="{00000000-0005-0000-0000-0000F52E0000}"/>
    <cellStyle name="Final 3 4" xfId="11992" xr:uid="{00000000-0005-0000-0000-0000F62E0000}"/>
    <cellStyle name="Final 3 4 2" xfId="11993" xr:uid="{00000000-0005-0000-0000-0000F72E0000}"/>
    <cellStyle name="Final 3 4 2 2" xfId="11994" xr:uid="{00000000-0005-0000-0000-0000F82E0000}"/>
    <cellStyle name="Final 3 4 3" xfId="11995" xr:uid="{00000000-0005-0000-0000-0000F92E0000}"/>
    <cellStyle name="Final 3 4 3 2" xfId="11996" xr:uid="{00000000-0005-0000-0000-0000FA2E0000}"/>
    <cellStyle name="Final 3 4 4" xfId="11997" xr:uid="{00000000-0005-0000-0000-0000FB2E0000}"/>
    <cellStyle name="Final 3 5" xfId="11998" xr:uid="{00000000-0005-0000-0000-0000FC2E0000}"/>
    <cellStyle name="Final 3 5 2" xfId="11999" xr:uid="{00000000-0005-0000-0000-0000FD2E0000}"/>
    <cellStyle name="Final 3 5 2 2" xfId="12000" xr:uid="{00000000-0005-0000-0000-0000FE2E0000}"/>
    <cellStyle name="Final 3 5 3" xfId="12001" xr:uid="{00000000-0005-0000-0000-0000FF2E0000}"/>
    <cellStyle name="Final 3 5 3 2" xfId="12002" xr:uid="{00000000-0005-0000-0000-0000002F0000}"/>
    <cellStyle name="Final 3 5 4" xfId="12003" xr:uid="{00000000-0005-0000-0000-0000012F0000}"/>
    <cellStyle name="Final 3 6" xfId="12004" xr:uid="{00000000-0005-0000-0000-0000022F0000}"/>
    <cellStyle name="Final 3 6 2" xfId="12005" xr:uid="{00000000-0005-0000-0000-0000032F0000}"/>
    <cellStyle name="Final 3 6 2 2" xfId="12006" xr:uid="{00000000-0005-0000-0000-0000042F0000}"/>
    <cellStyle name="Final 3 6 3" xfId="12007" xr:uid="{00000000-0005-0000-0000-0000052F0000}"/>
    <cellStyle name="Final 3 6 3 2" xfId="12008" xr:uid="{00000000-0005-0000-0000-0000062F0000}"/>
    <cellStyle name="Final 3 6 4" xfId="12009" xr:uid="{00000000-0005-0000-0000-0000072F0000}"/>
    <cellStyle name="Final 3 7" xfId="12010" xr:uid="{00000000-0005-0000-0000-0000082F0000}"/>
    <cellStyle name="Final 3 7 2" xfId="12011" xr:uid="{00000000-0005-0000-0000-0000092F0000}"/>
    <cellStyle name="Final 3 7 2 2" xfId="12012" xr:uid="{00000000-0005-0000-0000-00000A2F0000}"/>
    <cellStyle name="Final 3 7 3" xfId="12013" xr:uid="{00000000-0005-0000-0000-00000B2F0000}"/>
    <cellStyle name="Final 3 7 3 2" xfId="12014" xr:uid="{00000000-0005-0000-0000-00000C2F0000}"/>
    <cellStyle name="Final 3 7 4" xfId="12015" xr:uid="{00000000-0005-0000-0000-00000D2F0000}"/>
    <cellStyle name="Final 3 8" xfId="12016" xr:uid="{00000000-0005-0000-0000-00000E2F0000}"/>
    <cellStyle name="Final 3 8 2" xfId="12017" xr:uid="{00000000-0005-0000-0000-00000F2F0000}"/>
    <cellStyle name="Final 3 8 2 2" xfId="12018" xr:uid="{00000000-0005-0000-0000-0000102F0000}"/>
    <cellStyle name="Final 3 8 3" xfId="12019" xr:uid="{00000000-0005-0000-0000-0000112F0000}"/>
    <cellStyle name="Final 3 9" xfId="12020" xr:uid="{00000000-0005-0000-0000-0000122F0000}"/>
    <cellStyle name="Final 3 9 2" xfId="12021" xr:uid="{00000000-0005-0000-0000-0000132F0000}"/>
    <cellStyle name="Final 4" xfId="12022" xr:uid="{00000000-0005-0000-0000-0000142F0000}"/>
    <cellStyle name="Final 4 10" xfId="12023" xr:uid="{00000000-0005-0000-0000-0000152F0000}"/>
    <cellStyle name="Final 4 10 2" xfId="12024" xr:uid="{00000000-0005-0000-0000-0000162F0000}"/>
    <cellStyle name="Final 4 11" xfId="12025" xr:uid="{00000000-0005-0000-0000-0000172F0000}"/>
    <cellStyle name="Final 4 11 2" xfId="12026" xr:uid="{00000000-0005-0000-0000-0000182F0000}"/>
    <cellStyle name="Final 4 12" xfId="12027" xr:uid="{00000000-0005-0000-0000-0000192F0000}"/>
    <cellStyle name="Final 4 12 2" xfId="12028" xr:uid="{00000000-0005-0000-0000-00001A2F0000}"/>
    <cellStyle name="Final 4 13" xfId="12029" xr:uid="{00000000-0005-0000-0000-00001B2F0000}"/>
    <cellStyle name="Final 4 13 2" xfId="12030" xr:uid="{00000000-0005-0000-0000-00001C2F0000}"/>
    <cellStyle name="Final 4 14" xfId="12031" xr:uid="{00000000-0005-0000-0000-00001D2F0000}"/>
    <cellStyle name="Final 4 14 2" xfId="12032" xr:uid="{00000000-0005-0000-0000-00001E2F0000}"/>
    <cellStyle name="Final 4 15" xfId="12033" xr:uid="{00000000-0005-0000-0000-00001F2F0000}"/>
    <cellStyle name="Final 4 15 2" xfId="12034" xr:uid="{00000000-0005-0000-0000-0000202F0000}"/>
    <cellStyle name="Final 4 16" xfId="12035" xr:uid="{00000000-0005-0000-0000-0000212F0000}"/>
    <cellStyle name="Final 4 17" xfId="12036" xr:uid="{00000000-0005-0000-0000-0000222F0000}"/>
    <cellStyle name="Final 4 2" xfId="12037" xr:uid="{00000000-0005-0000-0000-0000232F0000}"/>
    <cellStyle name="Final 4 2 10" xfId="12038" xr:uid="{00000000-0005-0000-0000-0000242F0000}"/>
    <cellStyle name="Final 4 2 10 2" xfId="12039" xr:uid="{00000000-0005-0000-0000-0000252F0000}"/>
    <cellStyle name="Final 4 2 11" xfId="12040" xr:uid="{00000000-0005-0000-0000-0000262F0000}"/>
    <cellStyle name="Final 4 2 11 2" xfId="12041" xr:uid="{00000000-0005-0000-0000-0000272F0000}"/>
    <cellStyle name="Final 4 2 12" xfId="12042" xr:uid="{00000000-0005-0000-0000-0000282F0000}"/>
    <cellStyle name="Final 4 2 12 2" xfId="12043" xr:uid="{00000000-0005-0000-0000-0000292F0000}"/>
    <cellStyle name="Final 4 2 13" xfId="12044" xr:uid="{00000000-0005-0000-0000-00002A2F0000}"/>
    <cellStyle name="Final 4 2 14" xfId="12045" xr:uid="{00000000-0005-0000-0000-00002B2F0000}"/>
    <cellStyle name="Final 4 2 2" xfId="12046" xr:uid="{00000000-0005-0000-0000-00002C2F0000}"/>
    <cellStyle name="Final 4 2 2 2" xfId="12047" xr:uid="{00000000-0005-0000-0000-00002D2F0000}"/>
    <cellStyle name="Final 4 2 3" xfId="12048" xr:uid="{00000000-0005-0000-0000-00002E2F0000}"/>
    <cellStyle name="Final 4 2 3 2" xfId="12049" xr:uid="{00000000-0005-0000-0000-00002F2F0000}"/>
    <cellStyle name="Final 4 2 4" xfId="12050" xr:uid="{00000000-0005-0000-0000-0000302F0000}"/>
    <cellStyle name="Final 4 2 4 2" xfId="12051" xr:uid="{00000000-0005-0000-0000-0000312F0000}"/>
    <cellStyle name="Final 4 2 5" xfId="12052" xr:uid="{00000000-0005-0000-0000-0000322F0000}"/>
    <cellStyle name="Final 4 2 5 2" xfId="12053" xr:uid="{00000000-0005-0000-0000-0000332F0000}"/>
    <cellStyle name="Final 4 2 6" xfId="12054" xr:uid="{00000000-0005-0000-0000-0000342F0000}"/>
    <cellStyle name="Final 4 2 6 2" xfId="12055" xr:uid="{00000000-0005-0000-0000-0000352F0000}"/>
    <cellStyle name="Final 4 2 7" xfId="12056" xr:uid="{00000000-0005-0000-0000-0000362F0000}"/>
    <cellStyle name="Final 4 2 7 2" xfId="12057" xr:uid="{00000000-0005-0000-0000-0000372F0000}"/>
    <cellStyle name="Final 4 2 8" xfId="12058" xr:uid="{00000000-0005-0000-0000-0000382F0000}"/>
    <cellStyle name="Final 4 2 8 2" xfId="12059" xr:uid="{00000000-0005-0000-0000-0000392F0000}"/>
    <cellStyle name="Final 4 2 9" xfId="12060" xr:uid="{00000000-0005-0000-0000-00003A2F0000}"/>
    <cellStyle name="Final 4 2 9 2" xfId="12061" xr:uid="{00000000-0005-0000-0000-00003B2F0000}"/>
    <cellStyle name="Final 4 3" xfId="12062" xr:uid="{00000000-0005-0000-0000-00003C2F0000}"/>
    <cellStyle name="Final 4 3 10" xfId="12063" xr:uid="{00000000-0005-0000-0000-00003D2F0000}"/>
    <cellStyle name="Final 4 3 10 2" xfId="12064" xr:uid="{00000000-0005-0000-0000-00003E2F0000}"/>
    <cellStyle name="Final 4 3 11" xfId="12065" xr:uid="{00000000-0005-0000-0000-00003F2F0000}"/>
    <cellStyle name="Final 4 3 11 2" xfId="12066" xr:uid="{00000000-0005-0000-0000-0000402F0000}"/>
    <cellStyle name="Final 4 3 12" xfId="12067" xr:uid="{00000000-0005-0000-0000-0000412F0000}"/>
    <cellStyle name="Final 4 3 12 2" xfId="12068" xr:uid="{00000000-0005-0000-0000-0000422F0000}"/>
    <cellStyle name="Final 4 3 13" xfId="12069" xr:uid="{00000000-0005-0000-0000-0000432F0000}"/>
    <cellStyle name="Final 4 3 13 2" xfId="12070" xr:uid="{00000000-0005-0000-0000-0000442F0000}"/>
    <cellStyle name="Final 4 3 14" xfId="12071" xr:uid="{00000000-0005-0000-0000-0000452F0000}"/>
    <cellStyle name="Final 4 3 15" xfId="12072" xr:uid="{00000000-0005-0000-0000-0000462F0000}"/>
    <cellStyle name="Final 4 3 2" xfId="12073" xr:uid="{00000000-0005-0000-0000-0000472F0000}"/>
    <cellStyle name="Final 4 3 2 2" xfId="12074" xr:uid="{00000000-0005-0000-0000-0000482F0000}"/>
    <cellStyle name="Final 4 3 3" xfId="12075" xr:uid="{00000000-0005-0000-0000-0000492F0000}"/>
    <cellStyle name="Final 4 3 3 2" xfId="12076" xr:uid="{00000000-0005-0000-0000-00004A2F0000}"/>
    <cellStyle name="Final 4 3 4" xfId="12077" xr:uid="{00000000-0005-0000-0000-00004B2F0000}"/>
    <cellStyle name="Final 4 3 4 2" xfId="12078" xr:uid="{00000000-0005-0000-0000-00004C2F0000}"/>
    <cellStyle name="Final 4 3 5" xfId="12079" xr:uid="{00000000-0005-0000-0000-00004D2F0000}"/>
    <cellStyle name="Final 4 3 5 2" xfId="12080" xr:uid="{00000000-0005-0000-0000-00004E2F0000}"/>
    <cellStyle name="Final 4 3 6" xfId="12081" xr:uid="{00000000-0005-0000-0000-00004F2F0000}"/>
    <cellStyle name="Final 4 3 6 2" xfId="12082" xr:uid="{00000000-0005-0000-0000-0000502F0000}"/>
    <cellStyle name="Final 4 3 7" xfId="12083" xr:uid="{00000000-0005-0000-0000-0000512F0000}"/>
    <cellStyle name="Final 4 3 7 2" xfId="12084" xr:uid="{00000000-0005-0000-0000-0000522F0000}"/>
    <cellStyle name="Final 4 3 8" xfId="12085" xr:uid="{00000000-0005-0000-0000-0000532F0000}"/>
    <cellStyle name="Final 4 3 8 2" xfId="12086" xr:uid="{00000000-0005-0000-0000-0000542F0000}"/>
    <cellStyle name="Final 4 3 9" xfId="12087" xr:uid="{00000000-0005-0000-0000-0000552F0000}"/>
    <cellStyle name="Final 4 3 9 2" xfId="12088" xr:uid="{00000000-0005-0000-0000-0000562F0000}"/>
    <cellStyle name="Final 4 4" xfId="12089" xr:uid="{00000000-0005-0000-0000-0000572F0000}"/>
    <cellStyle name="Final 4 4 2" xfId="12090" xr:uid="{00000000-0005-0000-0000-0000582F0000}"/>
    <cellStyle name="Final 4 5" xfId="12091" xr:uid="{00000000-0005-0000-0000-0000592F0000}"/>
    <cellStyle name="Final 4 5 2" xfId="12092" xr:uid="{00000000-0005-0000-0000-00005A2F0000}"/>
    <cellStyle name="Final 4 6" xfId="12093" xr:uid="{00000000-0005-0000-0000-00005B2F0000}"/>
    <cellStyle name="Final 4 6 2" xfId="12094" xr:uid="{00000000-0005-0000-0000-00005C2F0000}"/>
    <cellStyle name="Final 4 7" xfId="12095" xr:uid="{00000000-0005-0000-0000-00005D2F0000}"/>
    <cellStyle name="Final 4 7 2" xfId="12096" xr:uid="{00000000-0005-0000-0000-00005E2F0000}"/>
    <cellStyle name="Final 4 8" xfId="12097" xr:uid="{00000000-0005-0000-0000-00005F2F0000}"/>
    <cellStyle name="Final 4 8 2" xfId="12098" xr:uid="{00000000-0005-0000-0000-0000602F0000}"/>
    <cellStyle name="Final 4 9" xfId="12099" xr:uid="{00000000-0005-0000-0000-0000612F0000}"/>
    <cellStyle name="Final 4 9 2" xfId="12100" xr:uid="{00000000-0005-0000-0000-0000622F0000}"/>
    <cellStyle name="Final 5" xfId="12101" xr:uid="{00000000-0005-0000-0000-0000632F0000}"/>
    <cellStyle name="Final 5 10" xfId="12102" xr:uid="{00000000-0005-0000-0000-0000642F0000}"/>
    <cellStyle name="Final 5 10 2" xfId="12103" xr:uid="{00000000-0005-0000-0000-0000652F0000}"/>
    <cellStyle name="Final 5 11" xfId="12104" xr:uid="{00000000-0005-0000-0000-0000662F0000}"/>
    <cellStyle name="Final 5 11 2" xfId="12105" xr:uid="{00000000-0005-0000-0000-0000672F0000}"/>
    <cellStyle name="Final 5 12" xfId="12106" xr:uid="{00000000-0005-0000-0000-0000682F0000}"/>
    <cellStyle name="Final 5 12 2" xfId="12107" xr:uid="{00000000-0005-0000-0000-0000692F0000}"/>
    <cellStyle name="Final 5 13" xfId="12108" xr:uid="{00000000-0005-0000-0000-00006A2F0000}"/>
    <cellStyle name="Final 5 13 2" xfId="12109" xr:uid="{00000000-0005-0000-0000-00006B2F0000}"/>
    <cellStyle name="Final 5 14" xfId="12110" xr:uid="{00000000-0005-0000-0000-00006C2F0000}"/>
    <cellStyle name="Final 5 15" xfId="12111" xr:uid="{00000000-0005-0000-0000-00006D2F0000}"/>
    <cellStyle name="Final 5 2" xfId="12112" xr:uid="{00000000-0005-0000-0000-00006E2F0000}"/>
    <cellStyle name="Final 5 2 2" xfId="12113" xr:uid="{00000000-0005-0000-0000-00006F2F0000}"/>
    <cellStyle name="Final 5 3" xfId="12114" xr:uid="{00000000-0005-0000-0000-0000702F0000}"/>
    <cellStyle name="Final 5 3 2" xfId="12115" xr:uid="{00000000-0005-0000-0000-0000712F0000}"/>
    <cellStyle name="Final 5 4" xfId="12116" xr:uid="{00000000-0005-0000-0000-0000722F0000}"/>
    <cellStyle name="Final 5 4 2" xfId="12117" xr:uid="{00000000-0005-0000-0000-0000732F0000}"/>
    <cellStyle name="Final 5 5" xfId="12118" xr:uid="{00000000-0005-0000-0000-0000742F0000}"/>
    <cellStyle name="Final 5 5 2" xfId="12119" xr:uid="{00000000-0005-0000-0000-0000752F0000}"/>
    <cellStyle name="Final 5 6" xfId="12120" xr:uid="{00000000-0005-0000-0000-0000762F0000}"/>
    <cellStyle name="Final 5 6 2" xfId="12121" xr:uid="{00000000-0005-0000-0000-0000772F0000}"/>
    <cellStyle name="Final 5 7" xfId="12122" xr:uid="{00000000-0005-0000-0000-0000782F0000}"/>
    <cellStyle name="Final 5 7 2" xfId="12123" xr:uid="{00000000-0005-0000-0000-0000792F0000}"/>
    <cellStyle name="Final 5 8" xfId="12124" xr:uid="{00000000-0005-0000-0000-00007A2F0000}"/>
    <cellStyle name="Final 5 8 2" xfId="12125" xr:uid="{00000000-0005-0000-0000-00007B2F0000}"/>
    <cellStyle name="Final 5 9" xfId="12126" xr:uid="{00000000-0005-0000-0000-00007C2F0000}"/>
    <cellStyle name="Final 5 9 2" xfId="12127" xr:uid="{00000000-0005-0000-0000-00007D2F0000}"/>
    <cellStyle name="Final 6" xfId="12128" xr:uid="{00000000-0005-0000-0000-00007E2F0000}"/>
    <cellStyle name="Final 6 2" xfId="12129" xr:uid="{00000000-0005-0000-0000-00007F2F0000}"/>
    <cellStyle name="Final 6 2 2" xfId="12130" xr:uid="{00000000-0005-0000-0000-0000802F0000}"/>
    <cellStyle name="Final 6 3" xfId="12131" xr:uid="{00000000-0005-0000-0000-0000812F0000}"/>
    <cellStyle name="Final 6 3 2" xfId="12132" xr:uid="{00000000-0005-0000-0000-0000822F0000}"/>
    <cellStyle name="Final 6 4" xfId="12133" xr:uid="{00000000-0005-0000-0000-0000832F0000}"/>
    <cellStyle name="Final 7" xfId="12134" xr:uid="{00000000-0005-0000-0000-0000842F0000}"/>
    <cellStyle name="Final 7 2" xfId="12135" xr:uid="{00000000-0005-0000-0000-0000852F0000}"/>
    <cellStyle name="Final 7 2 2" xfId="12136" xr:uid="{00000000-0005-0000-0000-0000862F0000}"/>
    <cellStyle name="Final 7 3" xfId="12137" xr:uid="{00000000-0005-0000-0000-0000872F0000}"/>
    <cellStyle name="Final 7 3 2" xfId="12138" xr:uid="{00000000-0005-0000-0000-0000882F0000}"/>
    <cellStyle name="Final 7 4" xfId="12139" xr:uid="{00000000-0005-0000-0000-0000892F0000}"/>
    <cellStyle name="Final 8" xfId="12140" xr:uid="{00000000-0005-0000-0000-00008A2F0000}"/>
    <cellStyle name="Final 8 2" xfId="12141" xr:uid="{00000000-0005-0000-0000-00008B2F0000}"/>
    <cellStyle name="Final 8 2 2" xfId="12142" xr:uid="{00000000-0005-0000-0000-00008C2F0000}"/>
    <cellStyle name="Final 8 3" xfId="12143" xr:uid="{00000000-0005-0000-0000-00008D2F0000}"/>
    <cellStyle name="Final 8 3 2" xfId="12144" xr:uid="{00000000-0005-0000-0000-00008E2F0000}"/>
    <cellStyle name="Final 8 4" xfId="12145" xr:uid="{00000000-0005-0000-0000-00008F2F0000}"/>
    <cellStyle name="Final 9" xfId="12146" xr:uid="{00000000-0005-0000-0000-0000902F0000}"/>
    <cellStyle name="Final 9 2" xfId="12147" xr:uid="{00000000-0005-0000-0000-0000912F0000}"/>
    <cellStyle name="Final 9 2 2" xfId="12148" xr:uid="{00000000-0005-0000-0000-0000922F0000}"/>
    <cellStyle name="Final 9 3" xfId="12149" xr:uid="{00000000-0005-0000-0000-0000932F0000}"/>
    <cellStyle name="Final 9 3 2" xfId="12150" xr:uid="{00000000-0005-0000-0000-0000942F0000}"/>
    <cellStyle name="Final 9 4" xfId="12151" xr:uid="{00000000-0005-0000-0000-0000952F0000}"/>
    <cellStyle name="financial" xfId="12152" xr:uid="{00000000-0005-0000-0000-0000962F0000}"/>
    <cellStyle name="Fixed" xfId="12153" xr:uid="{00000000-0005-0000-0000-0000972F0000}"/>
    <cellStyle name="FORMULA" xfId="12154" xr:uid="{00000000-0005-0000-0000-0000982F0000}"/>
    <cellStyle name="Fraction" xfId="12155" xr:uid="{00000000-0005-0000-0000-0000992F0000}"/>
    <cellStyle name="Fraction [8]" xfId="12156" xr:uid="{00000000-0005-0000-0000-00009A2F0000}"/>
    <cellStyle name="Fraction [Bl]" xfId="12157" xr:uid="{00000000-0005-0000-0000-00009B2F0000}"/>
    <cellStyle name="funky" xfId="12158" xr:uid="{00000000-0005-0000-0000-00009C2F0000}"/>
    <cellStyle name="Good 2" xfId="12159" xr:uid="{00000000-0005-0000-0000-00009D2F0000}"/>
    <cellStyle name="Good 2 2" xfId="12160" xr:uid="{00000000-0005-0000-0000-00009E2F0000}"/>
    <cellStyle name="Good 2 3" xfId="12161" xr:uid="{00000000-0005-0000-0000-00009F2F0000}"/>
    <cellStyle name="Good 2 4" xfId="12162" xr:uid="{00000000-0005-0000-0000-0000A02F0000}"/>
    <cellStyle name="Good 2 5" xfId="40259" xr:uid="{00000000-0005-0000-0000-0000A12F0000}"/>
    <cellStyle name="Good 3" xfId="12163" xr:uid="{00000000-0005-0000-0000-0000A22F0000}"/>
    <cellStyle name="Good 3 2" xfId="12164" xr:uid="{00000000-0005-0000-0000-0000A32F0000}"/>
    <cellStyle name="Good 4" xfId="12165" xr:uid="{00000000-0005-0000-0000-0000A42F0000}"/>
    <cellStyle name="Good font" xfId="12166" xr:uid="{00000000-0005-0000-0000-0000A52F0000}"/>
    <cellStyle name="GrandTotal" xfId="12167" xr:uid="{00000000-0005-0000-0000-0000A62F0000}"/>
    <cellStyle name="Grey" xfId="12168" xr:uid="{00000000-0005-0000-0000-0000A72F0000}"/>
    <cellStyle name="Grey 2" xfId="12169" xr:uid="{00000000-0005-0000-0000-0000A82F0000}"/>
    <cellStyle name="Grey 3" xfId="12170" xr:uid="{00000000-0005-0000-0000-0000A92F0000}"/>
    <cellStyle name="Head0" xfId="12171" xr:uid="{00000000-0005-0000-0000-0000AA2F0000}"/>
    <cellStyle name="Head1" xfId="12172" xr:uid="{00000000-0005-0000-0000-0000AB2F0000}"/>
    <cellStyle name="Head2" xfId="12173" xr:uid="{00000000-0005-0000-0000-0000AC2F0000}"/>
    <cellStyle name="Head3" xfId="12174" xr:uid="{00000000-0005-0000-0000-0000AD2F0000}"/>
    <cellStyle name="Head4" xfId="12175" xr:uid="{00000000-0005-0000-0000-0000AE2F0000}"/>
    <cellStyle name="Head5" xfId="12176" xr:uid="{00000000-0005-0000-0000-0000AF2F0000}"/>
    <cellStyle name="Head6" xfId="12177" xr:uid="{00000000-0005-0000-0000-0000B02F0000}"/>
    <cellStyle name="Head7" xfId="12178" xr:uid="{00000000-0005-0000-0000-0000B12F0000}"/>
    <cellStyle name="Head8" xfId="12179" xr:uid="{00000000-0005-0000-0000-0000B22F0000}"/>
    <cellStyle name="Head9" xfId="12180" xr:uid="{00000000-0005-0000-0000-0000B32F0000}"/>
    <cellStyle name="Header" xfId="12181" xr:uid="{00000000-0005-0000-0000-0000B42F0000}"/>
    <cellStyle name="Header 1" xfId="12182" xr:uid="{00000000-0005-0000-0000-0000B52F0000}"/>
    <cellStyle name="Header 1 2" xfId="12183" xr:uid="{00000000-0005-0000-0000-0000B62F0000}"/>
    <cellStyle name="Header 1 2 2" xfId="12184" xr:uid="{00000000-0005-0000-0000-0000B72F0000}"/>
    <cellStyle name="Header 1 2 2 2" xfId="12185" xr:uid="{00000000-0005-0000-0000-0000B82F0000}"/>
    <cellStyle name="Header 1 2 2 2 2" xfId="12186" xr:uid="{00000000-0005-0000-0000-0000B92F0000}"/>
    <cellStyle name="Header 1 2 3" xfId="12187" xr:uid="{00000000-0005-0000-0000-0000BA2F0000}"/>
    <cellStyle name="Header 1 2 3 2" xfId="12188" xr:uid="{00000000-0005-0000-0000-0000BB2F0000}"/>
    <cellStyle name="Header 1 2 3 3" xfId="12189" xr:uid="{00000000-0005-0000-0000-0000BC2F0000}"/>
    <cellStyle name="Header 1 2 4" xfId="12190" xr:uid="{00000000-0005-0000-0000-0000BD2F0000}"/>
    <cellStyle name="Header 1 3" xfId="12191" xr:uid="{00000000-0005-0000-0000-0000BE2F0000}"/>
    <cellStyle name="Header 1 3 2" xfId="12192" xr:uid="{00000000-0005-0000-0000-0000BF2F0000}"/>
    <cellStyle name="Header 1 3 2 2" xfId="12193" xr:uid="{00000000-0005-0000-0000-0000C02F0000}"/>
    <cellStyle name="Header 1 3 2 2 2" xfId="12194" xr:uid="{00000000-0005-0000-0000-0000C12F0000}"/>
    <cellStyle name="Header 1 3 3" xfId="12195" xr:uid="{00000000-0005-0000-0000-0000C22F0000}"/>
    <cellStyle name="Header 1 3 3 2" xfId="12196" xr:uid="{00000000-0005-0000-0000-0000C32F0000}"/>
    <cellStyle name="Header 1 3 3 3" xfId="12197" xr:uid="{00000000-0005-0000-0000-0000C42F0000}"/>
    <cellStyle name="Header 1 3 4" xfId="12198" xr:uid="{00000000-0005-0000-0000-0000C52F0000}"/>
    <cellStyle name="Header 1 4" xfId="12199" xr:uid="{00000000-0005-0000-0000-0000C62F0000}"/>
    <cellStyle name="Header 1 4 2" xfId="12200" xr:uid="{00000000-0005-0000-0000-0000C72F0000}"/>
    <cellStyle name="Header 1 4 2 2" xfId="12201" xr:uid="{00000000-0005-0000-0000-0000C82F0000}"/>
    <cellStyle name="Header 1 5" xfId="12202" xr:uid="{00000000-0005-0000-0000-0000C92F0000}"/>
    <cellStyle name="Header 1 5 2" xfId="12203" xr:uid="{00000000-0005-0000-0000-0000CA2F0000}"/>
    <cellStyle name="Header 1 5 3" xfId="12204" xr:uid="{00000000-0005-0000-0000-0000CB2F0000}"/>
    <cellStyle name="Header 1 6" xfId="12205" xr:uid="{00000000-0005-0000-0000-0000CC2F0000}"/>
    <cellStyle name="Header 1 7" xfId="12206" xr:uid="{00000000-0005-0000-0000-0000CD2F0000}"/>
    <cellStyle name="Header 2" xfId="12207" xr:uid="{00000000-0005-0000-0000-0000CE2F0000}"/>
    <cellStyle name="Header 2 2" xfId="12208" xr:uid="{00000000-0005-0000-0000-0000CF2F0000}"/>
    <cellStyle name="Header 2 3" xfId="12209" xr:uid="{00000000-0005-0000-0000-0000D02F0000}"/>
    <cellStyle name="Header 3" xfId="12210" xr:uid="{00000000-0005-0000-0000-0000D12F0000}"/>
    <cellStyle name="Header 4" xfId="12211" xr:uid="{00000000-0005-0000-0000-0000D22F0000}"/>
    <cellStyle name="Header_Copy of Rochester 10-22-07 revised team dist   In Open Reso" xfId="12212" xr:uid="{00000000-0005-0000-0000-0000D32F0000}"/>
    <cellStyle name="Header1" xfId="12213" xr:uid="{00000000-0005-0000-0000-0000D42F0000}"/>
    <cellStyle name="Header2" xfId="12214" xr:uid="{00000000-0005-0000-0000-0000D52F0000}"/>
    <cellStyle name="Header2 10" xfId="12215" xr:uid="{00000000-0005-0000-0000-0000D62F0000}"/>
    <cellStyle name="Header2 10 2" xfId="12216" xr:uid="{00000000-0005-0000-0000-0000D72F0000}"/>
    <cellStyle name="Header2 11" xfId="12217" xr:uid="{00000000-0005-0000-0000-0000D82F0000}"/>
    <cellStyle name="Header2 2" xfId="12218" xr:uid="{00000000-0005-0000-0000-0000D92F0000}"/>
    <cellStyle name="Header2 2 10" xfId="12219" xr:uid="{00000000-0005-0000-0000-0000DA2F0000}"/>
    <cellStyle name="Header2 2 10 2" xfId="12220" xr:uid="{00000000-0005-0000-0000-0000DB2F0000}"/>
    <cellStyle name="Header2 2 10 2 2" xfId="12221" xr:uid="{00000000-0005-0000-0000-0000DC2F0000}"/>
    <cellStyle name="Header2 2 10 3" xfId="12222" xr:uid="{00000000-0005-0000-0000-0000DD2F0000}"/>
    <cellStyle name="Header2 2 11" xfId="12223" xr:uid="{00000000-0005-0000-0000-0000DE2F0000}"/>
    <cellStyle name="Header2 2 11 2" xfId="12224" xr:uid="{00000000-0005-0000-0000-0000DF2F0000}"/>
    <cellStyle name="Header2 2 12" xfId="12225" xr:uid="{00000000-0005-0000-0000-0000E02F0000}"/>
    <cellStyle name="Header2 2 12 2" xfId="12226" xr:uid="{00000000-0005-0000-0000-0000E12F0000}"/>
    <cellStyle name="Header2 2 13" xfId="12227" xr:uid="{00000000-0005-0000-0000-0000E22F0000}"/>
    <cellStyle name="Header2 2 13 2" xfId="12228" xr:uid="{00000000-0005-0000-0000-0000E32F0000}"/>
    <cellStyle name="Header2 2 14" xfId="12229" xr:uid="{00000000-0005-0000-0000-0000E42F0000}"/>
    <cellStyle name="Header2 2 14 2" xfId="12230" xr:uid="{00000000-0005-0000-0000-0000E52F0000}"/>
    <cellStyle name="Header2 2 15" xfId="12231" xr:uid="{00000000-0005-0000-0000-0000E62F0000}"/>
    <cellStyle name="Header2 2 15 2" xfId="12232" xr:uid="{00000000-0005-0000-0000-0000E72F0000}"/>
    <cellStyle name="Header2 2 16" xfId="12233" xr:uid="{00000000-0005-0000-0000-0000E82F0000}"/>
    <cellStyle name="Header2 2 16 2" xfId="12234" xr:uid="{00000000-0005-0000-0000-0000E92F0000}"/>
    <cellStyle name="Header2 2 17" xfId="12235" xr:uid="{00000000-0005-0000-0000-0000EA2F0000}"/>
    <cellStyle name="Header2 2 17 2" xfId="12236" xr:uid="{00000000-0005-0000-0000-0000EB2F0000}"/>
    <cellStyle name="Header2 2 18" xfId="12237" xr:uid="{00000000-0005-0000-0000-0000EC2F0000}"/>
    <cellStyle name="Header2 2 18 2" xfId="12238" xr:uid="{00000000-0005-0000-0000-0000ED2F0000}"/>
    <cellStyle name="Header2 2 19" xfId="12239" xr:uid="{00000000-0005-0000-0000-0000EE2F0000}"/>
    <cellStyle name="Header2 2 19 2" xfId="12240" xr:uid="{00000000-0005-0000-0000-0000EF2F0000}"/>
    <cellStyle name="Header2 2 2" xfId="12241" xr:uid="{00000000-0005-0000-0000-0000F02F0000}"/>
    <cellStyle name="Header2 2 2 10" xfId="12242" xr:uid="{00000000-0005-0000-0000-0000F12F0000}"/>
    <cellStyle name="Header2 2 2 10 2" xfId="12243" xr:uid="{00000000-0005-0000-0000-0000F22F0000}"/>
    <cellStyle name="Header2 2 2 11" xfId="12244" xr:uid="{00000000-0005-0000-0000-0000F32F0000}"/>
    <cellStyle name="Header2 2 2 11 2" xfId="12245" xr:uid="{00000000-0005-0000-0000-0000F42F0000}"/>
    <cellStyle name="Header2 2 2 12" xfId="12246" xr:uid="{00000000-0005-0000-0000-0000F52F0000}"/>
    <cellStyle name="Header2 2 2 12 2" xfId="12247" xr:uid="{00000000-0005-0000-0000-0000F62F0000}"/>
    <cellStyle name="Header2 2 2 13" xfId="12248" xr:uid="{00000000-0005-0000-0000-0000F72F0000}"/>
    <cellStyle name="Header2 2 2 13 2" xfId="12249" xr:uid="{00000000-0005-0000-0000-0000F82F0000}"/>
    <cellStyle name="Header2 2 2 14" xfId="12250" xr:uid="{00000000-0005-0000-0000-0000F92F0000}"/>
    <cellStyle name="Header2 2 2 14 2" xfId="12251" xr:uid="{00000000-0005-0000-0000-0000FA2F0000}"/>
    <cellStyle name="Header2 2 2 15" xfId="12252" xr:uid="{00000000-0005-0000-0000-0000FB2F0000}"/>
    <cellStyle name="Header2 2 2 15 2" xfId="12253" xr:uid="{00000000-0005-0000-0000-0000FC2F0000}"/>
    <cellStyle name="Header2 2 2 16" xfId="12254" xr:uid="{00000000-0005-0000-0000-0000FD2F0000}"/>
    <cellStyle name="Header2 2 2 16 2" xfId="12255" xr:uid="{00000000-0005-0000-0000-0000FE2F0000}"/>
    <cellStyle name="Header2 2 2 17" xfId="12256" xr:uid="{00000000-0005-0000-0000-0000FF2F0000}"/>
    <cellStyle name="Header2 2 2 17 2" xfId="12257" xr:uid="{00000000-0005-0000-0000-000000300000}"/>
    <cellStyle name="Header2 2 2 18" xfId="12258" xr:uid="{00000000-0005-0000-0000-000001300000}"/>
    <cellStyle name="Header2 2 2 18 2" xfId="12259" xr:uid="{00000000-0005-0000-0000-000002300000}"/>
    <cellStyle name="Header2 2 2 19" xfId="12260" xr:uid="{00000000-0005-0000-0000-000003300000}"/>
    <cellStyle name="Header2 2 2 2" xfId="12261" xr:uid="{00000000-0005-0000-0000-000004300000}"/>
    <cellStyle name="Header2 2 2 2 10" xfId="12262" xr:uid="{00000000-0005-0000-0000-000005300000}"/>
    <cellStyle name="Header2 2 2 2 10 2" xfId="12263" xr:uid="{00000000-0005-0000-0000-000006300000}"/>
    <cellStyle name="Header2 2 2 2 11" xfId="12264" xr:uid="{00000000-0005-0000-0000-000007300000}"/>
    <cellStyle name="Header2 2 2 2 11 2" xfId="12265" xr:uid="{00000000-0005-0000-0000-000008300000}"/>
    <cellStyle name="Header2 2 2 2 12" xfId="12266" xr:uid="{00000000-0005-0000-0000-000009300000}"/>
    <cellStyle name="Header2 2 2 2 12 2" xfId="12267" xr:uid="{00000000-0005-0000-0000-00000A300000}"/>
    <cellStyle name="Header2 2 2 2 13" xfId="12268" xr:uid="{00000000-0005-0000-0000-00000B300000}"/>
    <cellStyle name="Header2 2 2 2 13 2" xfId="12269" xr:uid="{00000000-0005-0000-0000-00000C300000}"/>
    <cellStyle name="Header2 2 2 2 14" xfId="12270" xr:uid="{00000000-0005-0000-0000-00000D300000}"/>
    <cellStyle name="Header2 2 2 2 14 2" xfId="12271" xr:uid="{00000000-0005-0000-0000-00000E300000}"/>
    <cellStyle name="Header2 2 2 2 15" xfId="12272" xr:uid="{00000000-0005-0000-0000-00000F300000}"/>
    <cellStyle name="Header2 2 2 2 15 2" xfId="12273" xr:uid="{00000000-0005-0000-0000-000010300000}"/>
    <cellStyle name="Header2 2 2 2 16" xfId="12274" xr:uid="{00000000-0005-0000-0000-000011300000}"/>
    <cellStyle name="Header2 2 2 2 16 2" xfId="12275" xr:uid="{00000000-0005-0000-0000-000012300000}"/>
    <cellStyle name="Header2 2 2 2 17" xfId="12276" xr:uid="{00000000-0005-0000-0000-000013300000}"/>
    <cellStyle name="Header2 2 2 2 18" xfId="12277" xr:uid="{00000000-0005-0000-0000-000014300000}"/>
    <cellStyle name="Header2 2 2 2 2" xfId="12278" xr:uid="{00000000-0005-0000-0000-000015300000}"/>
    <cellStyle name="Header2 2 2 2 2 10" xfId="12279" xr:uid="{00000000-0005-0000-0000-000016300000}"/>
    <cellStyle name="Header2 2 2 2 2 10 2" xfId="12280" xr:uid="{00000000-0005-0000-0000-000017300000}"/>
    <cellStyle name="Header2 2 2 2 2 11" xfId="12281" xr:uid="{00000000-0005-0000-0000-000018300000}"/>
    <cellStyle name="Header2 2 2 2 2 11 2" xfId="12282" xr:uid="{00000000-0005-0000-0000-000019300000}"/>
    <cellStyle name="Header2 2 2 2 2 12" xfId="12283" xr:uid="{00000000-0005-0000-0000-00001A300000}"/>
    <cellStyle name="Header2 2 2 2 2 12 2" xfId="12284" xr:uid="{00000000-0005-0000-0000-00001B300000}"/>
    <cellStyle name="Header2 2 2 2 2 13" xfId="12285" xr:uid="{00000000-0005-0000-0000-00001C300000}"/>
    <cellStyle name="Header2 2 2 2 2 13 2" xfId="12286" xr:uid="{00000000-0005-0000-0000-00001D300000}"/>
    <cellStyle name="Header2 2 2 2 2 14" xfId="12287" xr:uid="{00000000-0005-0000-0000-00001E300000}"/>
    <cellStyle name="Header2 2 2 2 2 14 2" xfId="12288" xr:uid="{00000000-0005-0000-0000-00001F300000}"/>
    <cellStyle name="Header2 2 2 2 2 15" xfId="12289" xr:uid="{00000000-0005-0000-0000-000020300000}"/>
    <cellStyle name="Header2 2 2 2 2 15 2" xfId="12290" xr:uid="{00000000-0005-0000-0000-000021300000}"/>
    <cellStyle name="Header2 2 2 2 2 16" xfId="12291" xr:uid="{00000000-0005-0000-0000-000022300000}"/>
    <cellStyle name="Header2 2 2 2 2 17" xfId="12292" xr:uid="{00000000-0005-0000-0000-000023300000}"/>
    <cellStyle name="Header2 2 2 2 2 2" xfId="12293" xr:uid="{00000000-0005-0000-0000-000024300000}"/>
    <cellStyle name="Header2 2 2 2 2 2 2" xfId="12294" xr:uid="{00000000-0005-0000-0000-000025300000}"/>
    <cellStyle name="Header2 2 2 2 2 2 3" xfId="12295" xr:uid="{00000000-0005-0000-0000-000026300000}"/>
    <cellStyle name="Header2 2 2 2 2 3" xfId="12296" xr:uid="{00000000-0005-0000-0000-000027300000}"/>
    <cellStyle name="Header2 2 2 2 2 3 2" xfId="12297" xr:uid="{00000000-0005-0000-0000-000028300000}"/>
    <cellStyle name="Header2 2 2 2 2 4" xfId="12298" xr:uid="{00000000-0005-0000-0000-000029300000}"/>
    <cellStyle name="Header2 2 2 2 2 4 2" xfId="12299" xr:uid="{00000000-0005-0000-0000-00002A300000}"/>
    <cellStyle name="Header2 2 2 2 2 5" xfId="12300" xr:uid="{00000000-0005-0000-0000-00002B300000}"/>
    <cellStyle name="Header2 2 2 2 2 5 2" xfId="12301" xr:uid="{00000000-0005-0000-0000-00002C300000}"/>
    <cellStyle name="Header2 2 2 2 2 6" xfId="12302" xr:uid="{00000000-0005-0000-0000-00002D300000}"/>
    <cellStyle name="Header2 2 2 2 2 6 2" xfId="12303" xr:uid="{00000000-0005-0000-0000-00002E300000}"/>
    <cellStyle name="Header2 2 2 2 2 7" xfId="12304" xr:uid="{00000000-0005-0000-0000-00002F300000}"/>
    <cellStyle name="Header2 2 2 2 2 7 2" xfId="12305" xr:uid="{00000000-0005-0000-0000-000030300000}"/>
    <cellStyle name="Header2 2 2 2 2 8" xfId="12306" xr:uid="{00000000-0005-0000-0000-000031300000}"/>
    <cellStyle name="Header2 2 2 2 2 8 2" xfId="12307" xr:uid="{00000000-0005-0000-0000-000032300000}"/>
    <cellStyle name="Header2 2 2 2 2 9" xfId="12308" xr:uid="{00000000-0005-0000-0000-000033300000}"/>
    <cellStyle name="Header2 2 2 2 2 9 2" xfId="12309" xr:uid="{00000000-0005-0000-0000-000034300000}"/>
    <cellStyle name="Header2 2 2 2 3" xfId="12310" xr:uid="{00000000-0005-0000-0000-000035300000}"/>
    <cellStyle name="Header2 2 2 2 3 10" xfId="12311" xr:uid="{00000000-0005-0000-0000-000036300000}"/>
    <cellStyle name="Header2 2 2 2 3 10 2" xfId="12312" xr:uid="{00000000-0005-0000-0000-000037300000}"/>
    <cellStyle name="Header2 2 2 2 3 11" xfId="12313" xr:uid="{00000000-0005-0000-0000-000038300000}"/>
    <cellStyle name="Header2 2 2 2 3 11 2" xfId="12314" xr:uid="{00000000-0005-0000-0000-000039300000}"/>
    <cellStyle name="Header2 2 2 2 3 12" xfId="12315" xr:uid="{00000000-0005-0000-0000-00003A300000}"/>
    <cellStyle name="Header2 2 2 2 3 12 2" xfId="12316" xr:uid="{00000000-0005-0000-0000-00003B300000}"/>
    <cellStyle name="Header2 2 2 2 3 13" xfId="12317" xr:uid="{00000000-0005-0000-0000-00003C300000}"/>
    <cellStyle name="Header2 2 2 2 3 13 2" xfId="12318" xr:uid="{00000000-0005-0000-0000-00003D300000}"/>
    <cellStyle name="Header2 2 2 2 3 14" xfId="12319" xr:uid="{00000000-0005-0000-0000-00003E300000}"/>
    <cellStyle name="Header2 2 2 2 3 14 2" xfId="12320" xr:uid="{00000000-0005-0000-0000-00003F300000}"/>
    <cellStyle name="Header2 2 2 2 3 15" xfId="12321" xr:uid="{00000000-0005-0000-0000-000040300000}"/>
    <cellStyle name="Header2 2 2 2 3 16" xfId="12322" xr:uid="{00000000-0005-0000-0000-000041300000}"/>
    <cellStyle name="Header2 2 2 2 3 2" xfId="12323" xr:uid="{00000000-0005-0000-0000-000042300000}"/>
    <cellStyle name="Header2 2 2 2 3 2 2" xfId="12324" xr:uid="{00000000-0005-0000-0000-000043300000}"/>
    <cellStyle name="Header2 2 2 2 3 2 3" xfId="12325" xr:uid="{00000000-0005-0000-0000-000044300000}"/>
    <cellStyle name="Header2 2 2 2 3 3" xfId="12326" xr:uid="{00000000-0005-0000-0000-000045300000}"/>
    <cellStyle name="Header2 2 2 2 3 3 2" xfId="12327" xr:uid="{00000000-0005-0000-0000-000046300000}"/>
    <cellStyle name="Header2 2 2 2 3 4" xfId="12328" xr:uid="{00000000-0005-0000-0000-000047300000}"/>
    <cellStyle name="Header2 2 2 2 3 4 2" xfId="12329" xr:uid="{00000000-0005-0000-0000-000048300000}"/>
    <cellStyle name="Header2 2 2 2 3 5" xfId="12330" xr:uid="{00000000-0005-0000-0000-000049300000}"/>
    <cellStyle name="Header2 2 2 2 3 5 2" xfId="12331" xr:uid="{00000000-0005-0000-0000-00004A300000}"/>
    <cellStyle name="Header2 2 2 2 3 6" xfId="12332" xr:uid="{00000000-0005-0000-0000-00004B300000}"/>
    <cellStyle name="Header2 2 2 2 3 6 2" xfId="12333" xr:uid="{00000000-0005-0000-0000-00004C300000}"/>
    <cellStyle name="Header2 2 2 2 3 7" xfId="12334" xr:uid="{00000000-0005-0000-0000-00004D300000}"/>
    <cellStyle name="Header2 2 2 2 3 7 2" xfId="12335" xr:uid="{00000000-0005-0000-0000-00004E300000}"/>
    <cellStyle name="Header2 2 2 2 3 8" xfId="12336" xr:uid="{00000000-0005-0000-0000-00004F300000}"/>
    <cellStyle name="Header2 2 2 2 3 8 2" xfId="12337" xr:uid="{00000000-0005-0000-0000-000050300000}"/>
    <cellStyle name="Header2 2 2 2 3 9" xfId="12338" xr:uid="{00000000-0005-0000-0000-000051300000}"/>
    <cellStyle name="Header2 2 2 2 3 9 2" xfId="12339" xr:uid="{00000000-0005-0000-0000-000052300000}"/>
    <cellStyle name="Header2 2 2 2 4" xfId="12340" xr:uid="{00000000-0005-0000-0000-000053300000}"/>
    <cellStyle name="Header2 2 2 2 4 2" xfId="12341" xr:uid="{00000000-0005-0000-0000-000054300000}"/>
    <cellStyle name="Header2 2 2 2 4 3" xfId="12342" xr:uid="{00000000-0005-0000-0000-000055300000}"/>
    <cellStyle name="Header2 2 2 2 5" xfId="12343" xr:uid="{00000000-0005-0000-0000-000056300000}"/>
    <cellStyle name="Header2 2 2 2 5 2" xfId="12344" xr:uid="{00000000-0005-0000-0000-000057300000}"/>
    <cellStyle name="Header2 2 2 2 6" xfId="12345" xr:uid="{00000000-0005-0000-0000-000058300000}"/>
    <cellStyle name="Header2 2 2 2 6 2" xfId="12346" xr:uid="{00000000-0005-0000-0000-000059300000}"/>
    <cellStyle name="Header2 2 2 2 7" xfId="12347" xr:uid="{00000000-0005-0000-0000-00005A300000}"/>
    <cellStyle name="Header2 2 2 2 7 2" xfId="12348" xr:uid="{00000000-0005-0000-0000-00005B300000}"/>
    <cellStyle name="Header2 2 2 2 8" xfId="12349" xr:uid="{00000000-0005-0000-0000-00005C300000}"/>
    <cellStyle name="Header2 2 2 2 8 2" xfId="12350" xr:uid="{00000000-0005-0000-0000-00005D300000}"/>
    <cellStyle name="Header2 2 2 2 9" xfId="12351" xr:uid="{00000000-0005-0000-0000-00005E300000}"/>
    <cellStyle name="Header2 2 2 2 9 2" xfId="12352" xr:uid="{00000000-0005-0000-0000-00005F300000}"/>
    <cellStyle name="Header2 2 2 20" xfId="12353" xr:uid="{00000000-0005-0000-0000-000060300000}"/>
    <cellStyle name="Header2 2 2 3" xfId="12354" xr:uid="{00000000-0005-0000-0000-000061300000}"/>
    <cellStyle name="Header2 2 2 3 10" xfId="12355" xr:uid="{00000000-0005-0000-0000-000062300000}"/>
    <cellStyle name="Header2 2 2 3 10 2" xfId="12356" xr:uid="{00000000-0005-0000-0000-000063300000}"/>
    <cellStyle name="Header2 2 2 3 11" xfId="12357" xr:uid="{00000000-0005-0000-0000-000064300000}"/>
    <cellStyle name="Header2 2 2 3 11 2" xfId="12358" xr:uid="{00000000-0005-0000-0000-000065300000}"/>
    <cellStyle name="Header2 2 2 3 12" xfId="12359" xr:uid="{00000000-0005-0000-0000-000066300000}"/>
    <cellStyle name="Header2 2 2 3 12 2" xfId="12360" xr:uid="{00000000-0005-0000-0000-000067300000}"/>
    <cellStyle name="Header2 2 2 3 13" xfId="12361" xr:uid="{00000000-0005-0000-0000-000068300000}"/>
    <cellStyle name="Header2 2 2 3 13 2" xfId="12362" xr:uid="{00000000-0005-0000-0000-000069300000}"/>
    <cellStyle name="Header2 2 2 3 14" xfId="12363" xr:uid="{00000000-0005-0000-0000-00006A300000}"/>
    <cellStyle name="Header2 2 2 3 14 2" xfId="12364" xr:uid="{00000000-0005-0000-0000-00006B300000}"/>
    <cellStyle name="Header2 2 2 3 15" xfId="12365" xr:uid="{00000000-0005-0000-0000-00006C300000}"/>
    <cellStyle name="Header2 2 2 3 15 2" xfId="12366" xr:uid="{00000000-0005-0000-0000-00006D300000}"/>
    <cellStyle name="Header2 2 2 3 16" xfId="12367" xr:uid="{00000000-0005-0000-0000-00006E300000}"/>
    <cellStyle name="Header2 2 2 3 17" xfId="12368" xr:uid="{00000000-0005-0000-0000-00006F300000}"/>
    <cellStyle name="Header2 2 2 3 2" xfId="12369" xr:uid="{00000000-0005-0000-0000-000070300000}"/>
    <cellStyle name="Header2 2 2 3 2 2" xfId="12370" xr:uid="{00000000-0005-0000-0000-000071300000}"/>
    <cellStyle name="Header2 2 2 3 2 3" xfId="12371" xr:uid="{00000000-0005-0000-0000-000072300000}"/>
    <cellStyle name="Header2 2 2 3 3" xfId="12372" xr:uid="{00000000-0005-0000-0000-000073300000}"/>
    <cellStyle name="Header2 2 2 3 3 2" xfId="12373" xr:uid="{00000000-0005-0000-0000-000074300000}"/>
    <cellStyle name="Header2 2 2 3 4" xfId="12374" xr:uid="{00000000-0005-0000-0000-000075300000}"/>
    <cellStyle name="Header2 2 2 3 4 2" xfId="12375" xr:uid="{00000000-0005-0000-0000-000076300000}"/>
    <cellStyle name="Header2 2 2 3 5" xfId="12376" xr:uid="{00000000-0005-0000-0000-000077300000}"/>
    <cellStyle name="Header2 2 2 3 5 2" xfId="12377" xr:uid="{00000000-0005-0000-0000-000078300000}"/>
    <cellStyle name="Header2 2 2 3 6" xfId="12378" xr:uid="{00000000-0005-0000-0000-000079300000}"/>
    <cellStyle name="Header2 2 2 3 6 2" xfId="12379" xr:uid="{00000000-0005-0000-0000-00007A300000}"/>
    <cellStyle name="Header2 2 2 3 7" xfId="12380" xr:uid="{00000000-0005-0000-0000-00007B300000}"/>
    <cellStyle name="Header2 2 2 3 7 2" xfId="12381" xr:uid="{00000000-0005-0000-0000-00007C300000}"/>
    <cellStyle name="Header2 2 2 3 8" xfId="12382" xr:uid="{00000000-0005-0000-0000-00007D300000}"/>
    <cellStyle name="Header2 2 2 3 8 2" xfId="12383" xr:uid="{00000000-0005-0000-0000-00007E300000}"/>
    <cellStyle name="Header2 2 2 3 9" xfId="12384" xr:uid="{00000000-0005-0000-0000-00007F300000}"/>
    <cellStyle name="Header2 2 2 3 9 2" xfId="12385" xr:uid="{00000000-0005-0000-0000-000080300000}"/>
    <cellStyle name="Header2 2 2 4" xfId="12386" xr:uid="{00000000-0005-0000-0000-000081300000}"/>
    <cellStyle name="Header2 2 2 4 10" xfId="12387" xr:uid="{00000000-0005-0000-0000-000082300000}"/>
    <cellStyle name="Header2 2 2 4 10 2" xfId="12388" xr:uid="{00000000-0005-0000-0000-000083300000}"/>
    <cellStyle name="Header2 2 2 4 11" xfId="12389" xr:uid="{00000000-0005-0000-0000-000084300000}"/>
    <cellStyle name="Header2 2 2 4 11 2" xfId="12390" xr:uid="{00000000-0005-0000-0000-000085300000}"/>
    <cellStyle name="Header2 2 2 4 12" xfId="12391" xr:uid="{00000000-0005-0000-0000-000086300000}"/>
    <cellStyle name="Header2 2 2 4 12 2" xfId="12392" xr:uid="{00000000-0005-0000-0000-000087300000}"/>
    <cellStyle name="Header2 2 2 4 13" xfId="12393" xr:uid="{00000000-0005-0000-0000-000088300000}"/>
    <cellStyle name="Header2 2 2 4 13 2" xfId="12394" xr:uid="{00000000-0005-0000-0000-000089300000}"/>
    <cellStyle name="Header2 2 2 4 14" xfId="12395" xr:uid="{00000000-0005-0000-0000-00008A300000}"/>
    <cellStyle name="Header2 2 2 4 14 2" xfId="12396" xr:uid="{00000000-0005-0000-0000-00008B300000}"/>
    <cellStyle name="Header2 2 2 4 15" xfId="12397" xr:uid="{00000000-0005-0000-0000-00008C300000}"/>
    <cellStyle name="Header2 2 2 4 16" xfId="12398" xr:uid="{00000000-0005-0000-0000-00008D300000}"/>
    <cellStyle name="Header2 2 2 4 2" xfId="12399" xr:uid="{00000000-0005-0000-0000-00008E300000}"/>
    <cellStyle name="Header2 2 2 4 2 2" xfId="12400" xr:uid="{00000000-0005-0000-0000-00008F300000}"/>
    <cellStyle name="Header2 2 2 4 2 3" xfId="12401" xr:uid="{00000000-0005-0000-0000-000090300000}"/>
    <cellStyle name="Header2 2 2 4 3" xfId="12402" xr:uid="{00000000-0005-0000-0000-000091300000}"/>
    <cellStyle name="Header2 2 2 4 3 2" xfId="12403" xr:uid="{00000000-0005-0000-0000-000092300000}"/>
    <cellStyle name="Header2 2 2 4 4" xfId="12404" xr:uid="{00000000-0005-0000-0000-000093300000}"/>
    <cellStyle name="Header2 2 2 4 4 2" xfId="12405" xr:uid="{00000000-0005-0000-0000-000094300000}"/>
    <cellStyle name="Header2 2 2 4 5" xfId="12406" xr:uid="{00000000-0005-0000-0000-000095300000}"/>
    <cellStyle name="Header2 2 2 4 5 2" xfId="12407" xr:uid="{00000000-0005-0000-0000-000096300000}"/>
    <cellStyle name="Header2 2 2 4 6" xfId="12408" xr:uid="{00000000-0005-0000-0000-000097300000}"/>
    <cellStyle name="Header2 2 2 4 6 2" xfId="12409" xr:uid="{00000000-0005-0000-0000-000098300000}"/>
    <cellStyle name="Header2 2 2 4 7" xfId="12410" xr:uid="{00000000-0005-0000-0000-000099300000}"/>
    <cellStyle name="Header2 2 2 4 7 2" xfId="12411" xr:uid="{00000000-0005-0000-0000-00009A300000}"/>
    <cellStyle name="Header2 2 2 4 8" xfId="12412" xr:uid="{00000000-0005-0000-0000-00009B300000}"/>
    <cellStyle name="Header2 2 2 4 8 2" xfId="12413" xr:uid="{00000000-0005-0000-0000-00009C300000}"/>
    <cellStyle name="Header2 2 2 4 9" xfId="12414" xr:uid="{00000000-0005-0000-0000-00009D300000}"/>
    <cellStyle name="Header2 2 2 4 9 2" xfId="12415" xr:uid="{00000000-0005-0000-0000-00009E300000}"/>
    <cellStyle name="Header2 2 2 5" xfId="12416" xr:uid="{00000000-0005-0000-0000-00009F300000}"/>
    <cellStyle name="Header2 2 2 5 2" xfId="12417" xr:uid="{00000000-0005-0000-0000-0000A0300000}"/>
    <cellStyle name="Header2 2 2 5 2 2" xfId="12418" xr:uid="{00000000-0005-0000-0000-0000A1300000}"/>
    <cellStyle name="Header2 2 2 5 3" xfId="12419" xr:uid="{00000000-0005-0000-0000-0000A2300000}"/>
    <cellStyle name="Header2 2 2 5 3 2" xfId="12420" xr:uid="{00000000-0005-0000-0000-0000A3300000}"/>
    <cellStyle name="Header2 2 2 5 4" xfId="12421" xr:uid="{00000000-0005-0000-0000-0000A4300000}"/>
    <cellStyle name="Header2 2 2 6" xfId="12422" xr:uid="{00000000-0005-0000-0000-0000A5300000}"/>
    <cellStyle name="Header2 2 2 6 2" xfId="12423" xr:uid="{00000000-0005-0000-0000-0000A6300000}"/>
    <cellStyle name="Header2 2 2 6 2 2" xfId="12424" xr:uid="{00000000-0005-0000-0000-0000A7300000}"/>
    <cellStyle name="Header2 2 2 6 3" xfId="12425" xr:uid="{00000000-0005-0000-0000-0000A8300000}"/>
    <cellStyle name="Header2 2 2 6 3 2" xfId="12426" xr:uid="{00000000-0005-0000-0000-0000A9300000}"/>
    <cellStyle name="Header2 2 2 6 4" xfId="12427" xr:uid="{00000000-0005-0000-0000-0000AA300000}"/>
    <cellStyle name="Header2 2 2 7" xfId="12428" xr:uid="{00000000-0005-0000-0000-0000AB300000}"/>
    <cellStyle name="Header2 2 2 7 2" xfId="12429" xr:uid="{00000000-0005-0000-0000-0000AC300000}"/>
    <cellStyle name="Header2 2 2 7 2 2" xfId="12430" xr:uid="{00000000-0005-0000-0000-0000AD300000}"/>
    <cellStyle name="Header2 2 2 7 3" xfId="12431" xr:uid="{00000000-0005-0000-0000-0000AE300000}"/>
    <cellStyle name="Header2 2 2 7 3 2" xfId="12432" xr:uid="{00000000-0005-0000-0000-0000AF300000}"/>
    <cellStyle name="Header2 2 2 7 4" xfId="12433" xr:uid="{00000000-0005-0000-0000-0000B0300000}"/>
    <cellStyle name="Header2 2 2 8" xfId="12434" xr:uid="{00000000-0005-0000-0000-0000B1300000}"/>
    <cellStyle name="Header2 2 2 8 2" xfId="12435" xr:uid="{00000000-0005-0000-0000-0000B2300000}"/>
    <cellStyle name="Header2 2 2 8 2 2" xfId="12436" xr:uid="{00000000-0005-0000-0000-0000B3300000}"/>
    <cellStyle name="Header2 2 2 8 3" xfId="12437" xr:uid="{00000000-0005-0000-0000-0000B4300000}"/>
    <cellStyle name="Header2 2 2 8 3 2" xfId="12438" xr:uid="{00000000-0005-0000-0000-0000B5300000}"/>
    <cellStyle name="Header2 2 2 8 4" xfId="12439" xr:uid="{00000000-0005-0000-0000-0000B6300000}"/>
    <cellStyle name="Header2 2 2 9" xfId="12440" xr:uid="{00000000-0005-0000-0000-0000B7300000}"/>
    <cellStyle name="Header2 2 2 9 2" xfId="12441" xr:uid="{00000000-0005-0000-0000-0000B8300000}"/>
    <cellStyle name="Header2 2 2 9 2 2" xfId="12442" xr:uid="{00000000-0005-0000-0000-0000B9300000}"/>
    <cellStyle name="Header2 2 2 9 3" xfId="12443" xr:uid="{00000000-0005-0000-0000-0000BA300000}"/>
    <cellStyle name="Header2 2 20" xfId="12444" xr:uid="{00000000-0005-0000-0000-0000BB300000}"/>
    <cellStyle name="Header2 2 20 2" xfId="12445" xr:uid="{00000000-0005-0000-0000-0000BC300000}"/>
    <cellStyle name="Header2 2 21" xfId="12446" xr:uid="{00000000-0005-0000-0000-0000BD300000}"/>
    <cellStyle name="Header2 2 3" xfId="12447" xr:uid="{00000000-0005-0000-0000-0000BE300000}"/>
    <cellStyle name="Header2 2 3 10" xfId="12448" xr:uid="{00000000-0005-0000-0000-0000BF300000}"/>
    <cellStyle name="Header2 2 3 10 2" xfId="12449" xr:uid="{00000000-0005-0000-0000-0000C0300000}"/>
    <cellStyle name="Header2 2 3 11" xfId="12450" xr:uid="{00000000-0005-0000-0000-0000C1300000}"/>
    <cellStyle name="Header2 2 3 11 2" xfId="12451" xr:uid="{00000000-0005-0000-0000-0000C2300000}"/>
    <cellStyle name="Header2 2 3 12" xfId="12452" xr:uid="{00000000-0005-0000-0000-0000C3300000}"/>
    <cellStyle name="Header2 2 3 12 2" xfId="12453" xr:uid="{00000000-0005-0000-0000-0000C4300000}"/>
    <cellStyle name="Header2 2 3 13" xfId="12454" xr:uid="{00000000-0005-0000-0000-0000C5300000}"/>
    <cellStyle name="Header2 2 3 13 2" xfId="12455" xr:uid="{00000000-0005-0000-0000-0000C6300000}"/>
    <cellStyle name="Header2 2 3 14" xfId="12456" xr:uid="{00000000-0005-0000-0000-0000C7300000}"/>
    <cellStyle name="Header2 2 3 14 2" xfId="12457" xr:uid="{00000000-0005-0000-0000-0000C8300000}"/>
    <cellStyle name="Header2 2 3 15" xfId="12458" xr:uid="{00000000-0005-0000-0000-0000C9300000}"/>
    <cellStyle name="Header2 2 3 15 2" xfId="12459" xr:uid="{00000000-0005-0000-0000-0000CA300000}"/>
    <cellStyle name="Header2 2 3 16" xfId="12460" xr:uid="{00000000-0005-0000-0000-0000CB300000}"/>
    <cellStyle name="Header2 2 3 16 2" xfId="12461" xr:uid="{00000000-0005-0000-0000-0000CC300000}"/>
    <cellStyle name="Header2 2 3 17" xfId="12462" xr:uid="{00000000-0005-0000-0000-0000CD300000}"/>
    <cellStyle name="Header2 2 3 18" xfId="12463" xr:uid="{00000000-0005-0000-0000-0000CE300000}"/>
    <cellStyle name="Header2 2 3 2" xfId="12464" xr:uid="{00000000-0005-0000-0000-0000CF300000}"/>
    <cellStyle name="Header2 2 3 2 10" xfId="12465" xr:uid="{00000000-0005-0000-0000-0000D0300000}"/>
    <cellStyle name="Header2 2 3 2 10 2" xfId="12466" xr:uid="{00000000-0005-0000-0000-0000D1300000}"/>
    <cellStyle name="Header2 2 3 2 11" xfId="12467" xr:uid="{00000000-0005-0000-0000-0000D2300000}"/>
    <cellStyle name="Header2 2 3 2 11 2" xfId="12468" xr:uid="{00000000-0005-0000-0000-0000D3300000}"/>
    <cellStyle name="Header2 2 3 2 12" xfId="12469" xr:uid="{00000000-0005-0000-0000-0000D4300000}"/>
    <cellStyle name="Header2 2 3 2 12 2" xfId="12470" xr:uid="{00000000-0005-0000-0000-0000D5300000}"/>
    <cellStyle name="Header2 2 3 2 13" xfId="12471" xr:uid="{00000000-0005-0000-0000-0000D6300000}"/>
    <cellStyle name="Header2 2 3 2 13 2" xfId="12472" xr:uid="{00000000-0005-0000-0000-0000D7300000}"/>
    <cellStyle name="Header2 2 3 2 14" xfId="12473" xr:uid="{00000000-0005-0000-0000-0000D8300000}"/>
    <cellStyle name="Header2 2 3 2 14 2" xfId="12474" xr:uid="{00000000-0005-0000-0000-0000D9300000}"/>
    <cellStyle name="Header2 2 3 2 15" xfId="12475" xr:uid="{00000000-0005-0000-0000-0000DA300000}"/>
    <cellStyle name="Header2 2 3 2 15 2" xfId="12476" xr:uid="{00000000-0005-0000-0000-0000DB300000}"/>
    <cellStyle name="Header2 2 3 2 16" xfId="12477" xr:uid="{00000000-0005-0000-0000-0000DC300000}"/>
    <cellStyle name="Header2 2 3 2 17" xfId="12478" xr:uid="{00000000-0005-0000-0000-0000DD300000}"/>
    <cellStyle name="Header2 2 3 2 2" xfId="12479" xr:uid="{00000000-0005-0000-0000-0000DE300000}"/>
    <cellStyle name="Header2 2 3 2 2 2" xfId="12480" xr:uid="{00000000-0005-0000-0000-0000DF300000}"/>
    <cellStyle name="Header2 2 3 2 2 3" xfId="12481" xr:uid="{00000000-0005-0000-0000-0000E0300000}"/>
    <cellStyle name="Header2 2 3 2 3" xfId="12482" xr:uid="{00000000-0005-0000-0000-0000E1300000}"/>
    <cellStyle name="Header2 2 3 2 3 2" xfId="12483" xr:uid="{00000000-0005-0000-0000-0000E2300000}"/>
    <cellStyle name="Header2 2 3 2 4" xfId="12484" xr:uid="{00000000-0005-0000-0000-0000E3300000}"/>
    <cellStyle name="Header2 2 3 2 4 2" xfId="12485" xr:uid="{00000000-0005-0000-0000-0000E4300000}"/>
    <cellStyle name="Header2 2 3 2 5" xfId="12486" xr:uid="{00000000-0005-0000-0000-0000E5300000}"/>
    <cellStyle name="Header2 2 3 2 5 2" xfId="12487" xr:uid="{00000000-0005-0000-0000-0000E6300000}"/>
    <cellStyle name="Header2 2 3 2 6" xfId="12488" xr:uid="{00000000-0005-0000-0000-0000E7300000}"/>
    <cellStyle name="Header2 2 3 2 6 2" xfId="12489" xr:uid="{00000000-0005-0000-0000-0000E8300000}"/>
    <cellStyle name="Header2 2 3 2 7" xfId="12490" xr:uid="{00000000-0005-0000-0000-0000E9300000}"/>
    <cellStyle name="Header2 2 3 2 7 2" xfId="12491" xr:uid="{00000000-0005-0000-0000-0000EA300000}"/>
    <cellStyle name="Header2 2 3 2 8" xfId="12492" xr:uid="{00000000-0005-0000-0000-0000EB300000}"/>
    <cellStyle name="Header2 2 3 2 8 2" xfId="12493" xr:uid="{00000000-0005-0000-0000-0000EC300000}"/>
    <cellStyle name="Header2 2 3 2 9" xfId="12494" xr:uid="{00000000-0005-0000-0000-0000ED300000}"/>
    <cellStyle name="Header2 2 3 2 9 2" xfId="12495" xr:uid="{00000000-0005-0000-0000-0000EE300000}"/>
    <cellStyle name="Header2 2 3 3" xfId="12496" xr:uid="{00000000-0005-0000-0000-0000EF300000}"/>
    <cellStyle name="Header2 2 3 3 10" xfId="12497" xr:uid="{00000000-0005-0000-0000-0000F0300000}"/>
    <cellStyle name="Header2 2 3 3 10 2" xfId="12498" xr:uid="{00000000-0005-0000-0000-0000F1300000}"/>
    <cellStyle name="Header2 2 3 3 11" xfId="12499" xr:uid="{00000000-0005-0000-0000-0000F2300000}"/>
    <cellStyle name="Header2 2 3 3 11 2" xfId="12500" xr:uid="{00000000-0005-0000-0000-0000F3300000}"/>
    <cellStyle name="Header2 2 3 3 12" xfId="12501" xr:uid="{00000000-0005-0000-0000-0000F4300000}"/>
    <cellStyle name="Header2 2 3 3 12 2" xfId="12502" xr:uid="{00000000-0005-0000-0000-0000F5300000}"/>
    <cellStyle name="Header2 2 3 3 13" xfId="12503" xr:uid="{00000000-0005-0000-0000-0000F6300000}"/>
    <cellStyle name="Header2 2 3 3 13 2" xfId="12504" xr:uid="{00000000-0005-0000-0000-0000F7300000}"/>
    <cellStyle name="Header2 2 3 3 14" xfId="12505" xr:uid="{00000000-0005-0000-0000-0000F8300000}"/>
    <cellStyle name="Header2 2 3 3 14 2" xfId="12506" xr:uid="{00000000-0005-0000-0000-0000F9300000}"/>
    <cellStyle name="Header2 2 3 3 15" xfId="12507" xr:uid="{00000000-0005-0000-0000-0000FA300000}"/>
    <cellStyle name="Header2 2 3 3 16" xfId="12508" xr:uid="{00000000-0005-0000-0000-0000FB300000}"/>
    <cellStyle name="Header2 2 3 3 2" xfId="12509" xr:uid="{00000000-0005-0000-0000-0000FC300000}"/>
    <cellStyle name="Header2 2 3 3 2 2" xfId="12510" xr:uid="{00000000-0005-0000-0000-0000FD300000}"/>
    <cellStyle name="Header2 2 3 3 2 3" xfId="12511" xr:uid="{00000000-0005-0000-0000-0000FE300000}"/>
    <cellStyle name="Header2 2 3 3 3" xfId="12512" xr:uid="{00000000-0005-0000-0000-0000FF300000}"/>
    <cellStyle name="Header2 2 3 3 3 2" xfId="12513" xr:uid="{00000000-0005-0000-0000-000000310000}"/>
    <cellStyle name="Header2 2 3 3 4" xfId="12514" xr:uid="{00000000-0005-0000-0000-000001310000}"/>
    <cellStyle name="Header2 2 3 3 4 2" xfId="12515" xr:uid="{00000000-0005-0000-0000-000002310000}"/>
    <cellStyle name="Header2 2 3 3 5" xfId="12516" xr:uid="{00000000-0005-0000-0000-000003310000}"/>
    <cellStyle name="Header2 2 3 3 5 2" xfId="12517" xr:uid="{00000000-0005-0000-0000-000004310000}"/>
    <cellStyle name="Header2 2 3 3 6" xfId="12518" xr:uid="{00000000-0005-0000-0000-000005310000}"/>
    <cellStyle name="Header2 2 3 3 6 2" xfId="12519" xr:uid="{00000000-0005-0000-0000-000006310000}"/>
    <cellStyle name="Header2 2 3 3 7" xfId="12520" xr:uid="{00000000-0005-0000-0000-000007310000}"/>
    <cellStyle name="Header2 2 3 3 7 2" xfId="12521" xr:uid="{00000000-0005-0000-0000-000008310000}"/>
    <cellStyle name="Header2 2 3 3 8" xfId="12522" xr:uid="{00000000-0005-0000-0000-000009310000}"/>
    <cellStyle name="Header2 2 3 3 8 2" xfId="12523" xr:uid="{00000000-0005-0000-0000-00000A310000}"/>
    <cellStyle name="Header2 2 3 3 9" xfId="12524" xr:uid="{00000000-0005-0000-0000-00000B310000}"/>
    <cellStyle name="Header2 2 3 3 9 2" xfId="12525" xr:uid="{00000000-0005-0000-0000-00000C310000}"/>
    <cellStyle name="Header2 2 3 4" xfId="12526" xr:uid="{00000000-0005-0000-0000-00000D310000}"/>
    <cellStyle name="Header2 2 3 4 2" xfId="12527" xr:uid="{00000000-0005-0000-0000-00000E310000}"/>
    <cellStyle name="Header2 2 3 4 3" xfId="12528" xr:uid="{00000000-0005-0000-0000-00000F310000}"/>
    <cellStyle name="Header2 2 3 5" xfId="12529" xr:uid="{00000000-0005-0000-0000-000010310000}"/>
    <cellStyle name="Header2 2 3 5 2" xfId="12530" xr:uid="{00000000-0005-0000-0000-000011310000}"/>
    <cellStyle name="Header2 2 3 6" xfId="12531" xr:uid="{00000000-0005-0000-0000-000012310000}"/>
    <cellStyle name="Header2 2 3 6 2" xfId="12532" xr:uid="{00000000-0005-0000-0000-000013310000}"/>
    <cellStyle name="Header2 2 3 7" xfId="12533" xr:uid="{00000000-0005-0000-0000-000014310000}"/>
    <cellStyle name="Header2 2 3 7 2" xfId="12534" xr:uid="{00000000-0005-0000-0000-000015310000}"/>
    <cellStyle name="Header2 2 3 8" xfId="12535" xr:uid="{00000000-0005-0000-0000-000016310000}"/>
    <cellStyle name="Header2 2 3 8 2" xfId="12536" xr:uid="{00000000-0005-0000-0000-000017310000}"/>
    <cellStyle name="Header2 2 3 9" xfId="12537" xr:uid="{00000000-0005-0000-0000-000018310000}"/>
    <cellStyle name="Header2 2 3 9 2" xfId="12538" xr:uid="{00000000-0005-0000-0000-000019310000}"/>
    <cellStyle name="Header2 2 4" xfId="12539" xr:uid="{00000000-0005-0000-0000-00001A310000}"/>
    <cellStyle name="Header2 2 4 10" xfId="12540" xr:uid="{00000000-0005-0000-0000-00001B310000}"/>
    <cellStyle name="Header2 2 4 10 2" xfId="12541" xr:uid="{00000000-0005-0000-0000-00001C310000}"/>
    <cellStyle name="Header2 2 4 11" xfId="12542" xr:uid="{00000000-0005-0000-0000-00001D310000}"/>
    <cellStyle name="Header2 2 4 11 2" xfId="12543" xr:uid="{00000000-0005-0000-0000-00001E310000}"/>
    <cellStyle name="Header2 2 4 12" xfId="12544" xr:uid="{00000000-0005-0000-0000-00001F310000}"/>
    <cellStyle name="Header2 2 4 12 2" xfId="12545" xr:uid="{00000000-0005-0000-0000-000020310000}"/>
    <cellStyle name="Header2 2 4 13" xfId="12546" xr:uid="{00000000-0005-0000-0000-000021310000}"/>
    <cellStyle name="Header2 2 4 13 2" xfId="12547" xr:uid="{00000000-0005-0000-0000-000022310000}"/>
    <cellStyle name="Header2 2 4 14" xfId="12548" xr:uid="{00000000-0005-0000-0000-000023310000}"/>
    <cellStyle name="Header2 2 4 14 2" xfId="12549" xr:uid="{00000000-0005-0000-0000-000024310000}"/>
    <cellStyle name="Header2 2 4 15" xfId="12550" xr:uid="{00000000-0005-0000-0000-000025310000}"/>
    <cellStyle name="Header2 2 4 15 2" xfId="12551" xr:uid="{00000000-0005-0000-0000-000026310000}"/>
    <cellStyle name="Header2 2 4 16" xfId="12552" xr:uid="{00000000-0005-0000-0000-000027310000}"/>
    <cellStyle name="Header2 2 4 17" xfId="12553" xr:uid="{00000000-0005-0000-0000-000028310000}"/>
    <cellStyle name="Header2 2 4 2" xfId="12554" xr:uid="{00000000-0005-0000-0000-000029310000}"/>
    <cellStyle name="Header2 2 4 2 2" xfId="12555" xr:uid="{00000000-0005-0000-0000-00002A310000}"/>
    <cellStyle name="Header2 2 4 2 3" xfId="12556" xr:uid="{00000000-0005-0000-0000-00002B310000}"/>
    <cellStyle name="Header2 2 4 3" xfId="12557" xr:uid="{00000000-0005-0000-0000-00002C310000}"/>
    <cellStyle name="Header2 2 4 3 2" xfId="12558" xr:uid="{00000000-0005-0000-0000-00002D310000}"/>
    <cellStyle name="Header2 2 4 4" xfId="12559" xr:uid="{00000000-0005-0000-0000-00002E310000}"/>
    <cellStyle name="Header2 2 4 4 2" xfId="12560" xr:uid="{00000000-0005-0000-0000-00002F310000}"/>
    <cellStyle name="Header2 2 4 5" xfId="12561" xr:uid="{00000000-0005-0000-0000-000030310000}"/>
    <cellStyle name="Header2 2 4 5 2" xfId="12562" xr:uid="{00000000-0005-0000-0000-000031310000}"/>
    <cellStyle name="Header2 2 4 6" xfId="12563" xr:uid="{00000000-0005-0000-0000-000032310000}"/>
    <cellStyle name="Header2 2 4 6 2" xfId="12564" xr:uid="{00000000-0005-0000-0000-000033310000}"/>
    <cellStyle name="Header2 2 4 7" xfId="12565" xr:uid="{00000000-0005-0000-0000-000034310000}"/>
    <cellStyle name="Header2 2 4 7 2" xfId="12566" xr:uid="{00000000-0005-0000-0000-000035310000}"/>
    <cellStyle name="Header2 2 4 8" xfId="12567" xr:uid="{00000000-0005-0000-0000-000036310000}"/>
    <cellStyle name="Header2 2 4 8 2" xfId="12568" xr:uid="{00000000-0005-0000-0000-000037310000}"/>
    <cellStyle name="Header2 2 4 9" xfId="12569" xr:uid="{00000000-0005-0000-0000-000038310000}"/>
    <cellStyle name="Header2 2 4 9 2" xfId="12570" xr:uid="{00000000-0005-0000-0000-000039310000}"/>
    <cellStyle name="Header2 2 5" xfId="12571" xr:uid="{00000000-0005-0000-0000-00003A310000}"/>
    <cellStyle name="Header2 2 5 10" xfId="12572" xr:uid="{00000000-0005-0000-0000-00003B310000}"/>
    <cellStyle name="Header2 2 5 10 2" xfId="12573" xr:uid="{00000000-0005-0000-0000-00003C310000}"/>
    <cellStyle name="Header2 2 5 11" xfId="12574" xr:uid="{00000000-0005-0000-0000-00003D310000}"/>
    <cellStyle name="Header2 2 5 11 2" xfId="12575" xr:uid="{00000000-0005-0000-0000-00003E310000}"/>
    <cellStyle name="Header2 2 5 12" xfId="12576" xr:uid="{00000000-0005-0000-0000-00003F310000}"/>
    <cellStyle name="Header2 2 5 12 2" xfId="12577" xr:uid="{00000000-0005-0000-0000-000040310000}"/>
    <cellStyle name="Header2 2 5 13" xfId="12578" xr:uid="{00000000-0005-0000-0000-000041310000}"/>
    <cellStyle name="Header2 2 5 13 2" xfId="12579" xr:uid="{00000000-0005-0000-0000-000042310000}"/>
    <cellStyle name="Header2 2 5 14" xfId="12580" xr:uid="{00000000-0005-0000-0000-000043310000}"/>
    <cellStyle name="Header2 2 5 14 2" xfId="12581" xr:uid="{00000000-0005-0000-0000-000044310000}"/>
    <cellStyle name="Header2 2 5 15" xfId="12582" xr:uid="{00000000-0005-0000-0000-000045310000}"/>
    <cellStyle name="Header2 2 5 16" xfId="12583" xr:uid="{00000000-0005-0000-0000-000046310000}"/>
    <cellStyle name="Header2 2 5 2" xfId="12584" xr:uid="{00000000-0005-0000-0000-000047310000}"/>
    <cellStyle name="Header2 2 5 2 2" xfId="12585" xr:uid="{00000000-0005-0000-0000-000048310000}"/>
    <cellStyle name="Header2 2 5 2 3" xfId="12586" xr:uid="{00000000-0005-0000-0000-000049310000}"/>
    <cellStyle name="Header2 2 5 3" xfId="12587" xr:uid="{00000000-0005-0000-0000-00004A310000}"/>
    <cellStyle name="Header2 2 5 3 2" xfId="12588" xr:uid="{00000000-0005-0000-0000-00004B310000}"/>
    <cellStyle name="Header2 2 5 4" xfId="12589" xr:uid="{00000000-0005-0000-0000-00004C310000}"/>
    <cellStyle name="Header2 2 5 4 2" xfId="12590" xr:uid="{00000000-0005-0000-0000-00004D310000}"/>
    <cellStyle name="Header2 2 5 5" xfId="12591" xr:uid="{00000000-0005-0000-0000-00004E310000}"/>
    <cellStyle name="Header2 2 5 5 2" xfId="12592" xr:uid="{00000000-0005-0000-0000-00004F310000}"/>
    <cellStyle name="Header2 2 5 6" xfId="12593" xr:uid="{00000000-0005-0000-0000-000050310000}"/>
    <cellStyle name="Header2 2 5 6 2" xfId="12594" xr:uid="{00000000-0005-0000-0000-000051310000}"/>
    <cellStyle name="Header2 2 5 7" xfId="12595" xr:uid="{00000000-0005-0000-0000-000052310000}"/>
    <cellStyle name="Header2 2 5 7 2" xfId="12596" xr:uid="{00000000-0005-0000-0000-000053310000}"/>
    <cellStyle name="Header2 2 5 8" xfId="12597" xr:uid="{00000000-0005-0000-0000-000054310000}"/>
    <cellStyle name="Header2 2 5 8 2" xfId="12598" xr:uid="{00000000-0005-0000-0000-000055310000}"/>
    <cellStyle name="Header2 2 5 9" xfId="12599" xr:uid="{00000000-0005-0000-0000-000056310000}"/>
    <cellStyle name="Header2 2 5 9 2" xfId="12600" xr:uid="{00000000-0005-0000-0000-000057310000}"/>
    <cellStyle name="Header2 2 6" xfId="12601" xr:uid="{00000000-0005-0000-0000-000058310000}"/>
    <cellStyle name="Header2 2 6 2" xfId="12602" xr:uid="{00000000-0005-0000-0000-000059310000}"/>
    <cellStyle name="Header2 2 6 2 2" xfId="12603" xr:uid="{00000000-0005-0000-0000-00005A310000}"/>
    <cellStyle name="Header2 2 6 3" xfId="12604" xr:uid="{00000000-0005-0000-0000-00005B310000}"/>
    <cellStyle name="Header2 2 6 3 2" xfId="12605" xr:uid="{00000000-0005-0000-0000-00005C310000}"/>
    <cellStyle name="Header2 2 6 4" xfId="12606" xr:uid="{00000000-0005-0000-0000-00005D310000}"/>
    <cellStyle name="Header2 2 7" xfId="12607" xr:uid="{00000000-0005-0000-0000-00005E310000}"/>
    <cellStyle name="Header2 2 7 2" xfId="12608" xr:uid="{00000000-0005-0000-0000-00005F310000}"/>
    <cellStyle name="Header2 2 7 2 2" xfId="12609" xr:uid="{00000000-0005-0000-0000-000060310000}"/>
    <cellStyle name="Header2 2 7 3" xfId="12610" xr:uid="{00000000-0005-0000-0000-000061310000}"/>
    <cellStyle name="Header2 2 7 3 2" xfId="12611" xr:uid="{00000000-0005-0000-0000-000062310000}"/>
    <cellStyle name="Header2 2 7 4" xfId="12612" xr:uid="{00000000-0005-0000-0000-000063310000}"/>
    <cellStyle name="Header2 2 8" xfId="12613" xr:uid="{00000000-0005-0000-0000-000064310000}"/>
    <cellStyle name="Header2 2 8 2" xfId="12614" xr:uid="{00000000-0005-0000-0000-000065310000}"/>
    <cellStyle name="Header2 2 8 2 2" xfId="12615" xr:uid="{00000000-0005-0000-0000-000066310000}"/>
    <cellStyle name="Header2 2 8 3" xfId="12616" xr:uid="{00000000-0005-0000-0000-000067310000}"/>
    <cellStyle name="Header2 2 8 3 2" xfId="12617" xr:uid="{00000000-0005-0000-0000-000068310000}"/>
    <cellStyle name="Header2 2 8 4" xfId="12618" xr:uid="{00000000-0005-0000-0000-000069310000}"/>
    <cellStyle name="Header2 2 9" xfId="12619" xr:uid="{00000000-0005-0000-0000-00006A310000}"/>
    <cellStyle name="Header2 2 9 2" xfId="12620" xr:uid="{00000000-0005-0000-0000-00006B310000}"/>
    <cellStyle name="Header2 2 9 2 2" xfId="12621" xr:uid="{00000000-0005-0000-0000-00006C310000}"/>
    <cellStyle name="Header2 2 9 3" xfId="12622" xr:uid="{00000000-0005-0000-0000-00006D310000}"/>
    <cellStyle name="Header2 2 9 3 2" xfId="12623" xr:uid="{00000000-0005-0000-0000-00006E310000}"/>
    <cellStyle name="Header2 2 9 4" xfId="12624" xr:uid="{00000000-0005-0000-0000-00006F310000}"/>
    <cellStyle name="Header2 3" xfId="12625" xr:uid="{00000000-0005-0000-0000-000070310000}"/>
    <cellStyle name="Header2 3 10" xfId="12626" xr:uid="{00000000-0005-0000-0000-000071310000}"/>
    <cellStyle name="Header2 3 10 2" xfId="12627" xr:uid="{00000000-0005-0000-0000-000072310000}"/>
    <cellStyle name="Header2 3 11" xfId="12628" xr:uid="{00000000-0005-0000-0000-000073310000}"/>
    <cellStyle name="Header2 3 11 2" xfId="12629" xr:uid="{00000000-0005-0000-0000-000074310000}"/>
    <cellStyle name="Header2 3 12" xfId="12630" xr:uid="{00000000-0005-0000-0000-000075310000}"/>
    <cellStyle name="Header2 3 12 2" xfId="12631" xr:uid="{00000000-0005-0000-0000-000076310000}"/>
    <cellStyle name="Header2 3 13" xfId="12632" xr:uid="{00000000-0005-0000-0000-000077310000}"/>
    <cellStyle name="Header2 3 13 2" xfId="12633" xr:uid="{00000000-0005-0000-0000-000078310000}"/>
    <cellStyle name="Header2 3 14" xfId="12634" xr:uid="{00000000-0005-0000-0000-000079310000}"/>
    <cellStyle name="Header2 3 14 2" xfId="12635" xr:uid="{00000000-0005-0000-0000-00007A310000}"/>
    <cellStyle name="Header2 3 15" xfId="12636" xr:uid="{00000000-0005-0000-0000-00007B310000}"/>
    <cellStyle name="Header2 3 15 2" xfId="12637" xr:uid="{00000000-0005-0000-0000-00007C310000}"/>
    <cellStyle name="Header2 3 16" xfId="12638" xr:uid="{00000000-0005-0000-0000-00007D310000}"/>
    <cellStyle name="Header2 3 16 2" xfId="12639" xr:uid="{00000000-0005-0000-0000-00007E310000}"/>
    <cellStyle name="Header2 3 17" xfId="12640" xr:uid="{00000000-0005-0000-0000-00007F310000}"/>
    <cellStyle name="Header2 3 18" xfId="12641" xr:uid="{00000000-0005-0000-0000-000080310000}"/>
    <cellStyle name="Header2 3 2" xfId="12642" xr:uid="{00000000-0005-0000-0000-000081310000}"/>
    <cellStyle name="Header2 3 2 10" xfId="12643" xr:uid="{00000000-0005-0000-0000-000082310000}"/>
    <cellStyle name="Header2 3 2 10 2" xfId="12644" xr:uid="{00000000-0005-0000-0000-000083310000}"/>
    <cellStyle name="Header2 3 2 11" xfId="12645" xr:uid="{00000000-0005-0000-0000-000084310000}"/>
    <cellStyle name="Header2 3 2 11 2" xfId="12646" xr:uid="{00000000-0005-0000-0000-000085310000}"/>
    <cellStyle name="Header2 3 2 12" xfId="12647" xr:uid="{00000000-0005-0000-0000-000086310000}"/>
    <cellStyle name="Header2 3 2 12 2" xfId="12648" xr:uid="{00000000-0005-0000-0000-000087310000}"/>
    <cellStyle name="Header2 3 2 13" xfId="12649" xr:uid="{00000000-0005-0000-0000-000088310000}"/>
    <cellStyle name="Header2 3 2 13 2" xfId="12650" xr:uid="{00000000-0005-0000-0000-000089310000}"/>
    <cellStyle name="Header2 3 2 14" xfId="12651" xr:uid="{00000000-0005-0000-0000-00008A310000}"/>
    <cellStyle name="Header2 3 2 14 2" xfId="12652" xr:uid="{00000000-0005-0000-0000-00008B310000}"/>
    <cellStyle name="Header2 3 2 15" xfId="12653" xr:uid="{00000000-0005-0000-0000-00008C310000}"/>
    <cellStyle name="Header2 3 2 15 2" xfId="12654" xr:uid="{00000000-0005-0000-0000-00008D310000}"/>
    <cellStyle name="Header2 3 2 16" xfId="12655" xr:uid="{00000000-0005-0000-0000-00008E310000}"/>
    <cellStyle name="Header2 3 2 17" xfId="12656" xr:uid="{00000000-0005-0000-0000-00008F310000}"/>
    <cellStyle name="Header2 3 2 2" xfId="12657" xr:uid="{00000000-0005-0000-0000-000090310000}"/>
    <cellStyle name="Header2 3 2 2 2" xfId="12658" xr:uid="{00000000-0005-0000-0000-000091310000}"/>
    <cellStyle name="Header2 3 2 2 3" xfId="12659" xr:uid="{00000000-0005-0000-0000-000092310000}"/>
    <cellStyle name="Header2 3 2 3" xfId="12660" xr:uid="{00000000-0005-0000-0000-000093310000}"/>
    <cellStyle name="Header2 3 2 3 2" xfId="12661" xr:uid="{00000000-0005-0000-0000-000094310000}"/>
    <cellStyle name="Header2 3 2 4" xfId="12662" xr:uid="{00000000-0005-0000-0000-000095310000}"/>
    <cellStyle name="Header2 3 2 4 2" xfId="12663" xr:uid="{00000000-0005-0000-0000-000096310000}"/>
    <cellStyle name="Header2 3 2 5" xfId="12664" xr:uid="{00000000-0005-0000-0000-000097310000}"/>
    <cellStyle name="Header2 3 2 5 2" xfId="12665" xr:uid="{00000000-0005-0000-0000-000098310000}"/>
    <cellStyle name="Header2 3 2 6" xfId="12666" xr:uid="{00000000-0005-0000-0000-000099310000}"/>
    <cellStyle name="Header2 3 2 6 2" xfId="12667" xr:uid="{00000000-0005-0000-0000-00009A310000}"/>
    <cellStyle name="Header2 3 2 7" xfId="12668" xr:uid="{00000000-0005-0000-0000-00009B310000}"/>
    <cellStyle name="Header2 3 2 7 2" xfId="12669" xr:uid="{00000000-0005-0000-0000-00009C310000}"/>
    <cellStyle name="Header2 3 2 8" xfId="12670" xr:uid="{00000000-0005-0000-0000-00009D310000}"/>
    <cellStyle name="Header2 3 2 8 2" xfId="12671" xr:uid="{00000000-0005-0000-0000-00009E310000}"/>
    <cellStyle name="Header2 3 2 9" xfId="12672" xr:uid="{00000000-0005-0000-0000-00009F310000}"/>
    <cellStyle name="Header2 3 2 9 2" xfId="12673" xr:uid="{00000000-0005-0000-0000-0000A0310000}"/>
    <cellStyle name="Header2 3 3" xfId="12674" xr:uid="{00000000-0005-0000-0000-0000A1310000}"/>
    <cellStyle name="Header2 3 3 10" xfId="12675" xr:uid="{00000000-0005-0000-0000-0000A2310000}"/>
    <cellStyle name="Header2 3 3 10 2" xfId="12676" xr:uid="{00000000-0005-0000-0000-0000A3310000}"/>
    <cellStyle name="Header2 3 3 11" xfId="12677" xr:uid="{00000000-0005-0000-0000-0000A4310000}"/>
    <cellStyle name="Header2 3 3 11 2" xfId="12678" xr:uid="{00000000-0005-0000-0000-0000A5310000}"/>
    <cellStyle name="Header2 3 3 12" xfId="12679" xr:uid="{00000000-0005-0000-0000-0000A6310000}"/>
    <cellStyle name="Header2 3 3 12 2" xfId="12680" xr:uid="{00000000-0005-0000-0000-0000A7310000}"/>
    <cellStyle name="Header2 3 3 13" xfId="12681" xr:uid="{00000000-0005-0000-0000-0000A8310000}"/>
    <cellStyle name="Header2 3 3 13 2" xfId="12682" xr:uid="{00000000-0005-0000-0000-0000A9310000}"/>
    <cellStyle name="Header2 3 3 14" xfId="12683" xr:uid="{00000000-0005-0000-0000-0000AA310000}"/>
    <cellStyle name="Header2 3 3 14 2" xfId="12684" xr:uid="{00000000-0005-0000-0000-0000AB310000}"/>
    <cellStyle name="Header2 3 3 15" xfId="12685" xr:uid="{00000000-0005-0000-0000-0000AC310000}"/>
    <cellStyle name="Header2 3 3 16" xfId="12686" xr:uid="{00000000-0005-0000-0000-0000AD310000}"/>
    <cellStyle name="Header2 3 3 2" xfId="12687" xr:uid="{00000000-0005-0000-0000-0000AE310000}"/>
    <cellStyle name="Header2 3 3 2 2" xfId="12688" xr:uid="{00000000-0005-0000-0000-0000AF310000}"/>
    <cellStyle name="Header2 3 3 2 3" xfId="12689" xr:uid="{00000000-0005-0000-0000-0000B0310000}"/>
    <cellStyle name="Header2 3 3 3" xfId="12690" xr:uid="{00000000-0005-0000-0000-0000B1310000}"/>
    <cellStyle name="Header2 3 3 3 2" xfId="12691" xr:uid="{00000000-0005-0000-0000-0000B2310000}"/>
    <cellStyle name="Header2 3 3 4" xfId="12692" xr:uid="{00000000-0005-0000-0000-0000B3310000}"/>
    <cellStyle name="Header2 3 3 4 2" xfId="12693" xr:uid="{00000000-0005-0000-0000-0000B4310000}"/>
    <cellStyle name="Header2 3 3 5" xfId="12694" xr:uid="{00000000-0005-0000-0000-0000B5310000}"/>
    <cellStyle name="Header2 3 3 5 2" xfId="12695" xr:uid="{00000000-0005-0000-0000-0000B6310000}"/>
    <cellStyle name="Header2 3 3 6" xfId="12696" xr:uid="{00000000-0005-0000-0000-0000B7310000}"/>
    <cellStyle name="Header2 3 3 6 2" xfId="12697" xr:uid="{00000000-0005-0000-0000-0000B8310000}"/>
    <cellStyle name="Header2 3 3 7" xfId="12698" xr:uid="{00000000-0005-0000-0000-0000B9310000}"/>
    <cellStyle name="Header2 3 3 7 2" xfId="12699" xr:uid="{00000000-0005-0000-0000-0000BA310000}"/>
    <cellStyle name="Header2 3 3 8" xfId="12700" xr:uid="{00000000-0005-0000-0000-0000BB310000}"/>
    <cellStyle name="Header2 3 3 8 2" xfId="12701" xr:uid="{00000000-0005-0000-0000-0000BC310000}"/>
    <cellStyle name="Header2 3 3 9" xfId="12702" xr:uid="{00000000-0005-0000-0000-0000BD310000}"/>
    <cellStyle name="Header2 3 3 9 2" xfId="12703" xr:uid="{00000000-0005-0000-0000-0000BE310000}"/>
    <cellStyle name="Header2 3 4" xfId="12704" xr:uid="{00000000-0005-0000-0000-0000BF310000}"/>
    <cellStyle name="Header2 3 4 2" xfId="12705" xr:uid="{00000000-0005-0000-0000-0000C0310000}"/>
    <cellStyle name="Header2 3 4 2 2" xfId="12706" xr:uid="{00000000-0005-0000-0000-0000C1310000}"/>
    <cellStyle name="Header2 3 4 3" xfId="12707" xr:uid="{00000000-0005-0000-0000-0000C2310000}"/>
    <cellStyle name="Header2 3 5" xfId="12708" xr:uid="{00000000-0005-0000-0000-0000C3310000}"/>
    <cellStyle name="Header2 3 5 2" xfId="12709" xr:uid="{00000000-0005-0000-0000-0000C4310000}"/>
    <cellStyle name="Header2 3 6" xfId="12710" xr:uid="{00000000-0005-0000-0000-0000C5310000}"/>
    <cellStyle name="Header2 3 6 2" xfId="12711" xr:uid="{00000000-0005-0000-0000-0000C6310000}"/>
    <cellStyle name="Header2 3 7" xfId="12712" xr:uid="{00000000-0005-0000-0000-0000C7310000}"/>
    <cellStyle name="Header2 3 7 2" xfId="12713" xr:uid="{00000000-0005-0000-0000-0000C8310000}"/>
    <cellStyle name="Header2 3 8" xfId="12714" xr:uid="{00000000-0005-0000-0000-0000C9310000}"/>
    <cellStyle name="Header2 3 8 2" xfId="12715" xr:uid="{00000000-0005-0000-0000-0000CA310000}"/>
    <cellStyle name="Header2 3 9" xfId="12716" xr:uid="{00000000-0005-0000-0000-0000CB310000}"/>
    <cellStyle name="Header2 3 9 2" xfId="12717" xr:uid="{00000000-0005-0000-0000-0000CC310000}"/>
    <cellStyle name="Header2 4" xfId="12718" xr:uid="{00000000-0005-0000-0000-0000CD310000}"/>
    <cellStyle name="Header2 4 10" xfId="12719" xr:uid="{00000000-0005-0000-0000-0000CE310000}"/>
    <cellStyle name="Header2 4 10 2" xfId="12720" xr:uid="{00000000-0005-0000-0000-0000CF310000}"/>
    <cellStyle name="Header2 4 11" xfId="12721" xr:uid="{00000000-0005-0000-0000-0000D0310000}"/>
    <cellStyle name="Header2 4 11 2" xfId="12722" xr:uid="{00000000-0005-0000-0000-0000D1310000}"/>
    <cellStyle name="Header2 4 12" xfId="12723" xr:uid="{00000000-0005-0000-0000-0000D2310000}"/>
    <cellStyle name="Header2 4 12 2" xfId="12724" xr:uid="{00000000-0005-0000-0000-0000D3310000}"/>
    <cellStyle name="Header2 4 13" xfId="12725" xr:uid="{00000000-0005-0000-0000-0000D4310000}"/>
    <cellStyle name="Header2 4 13 2" xfId="12726" xr:uid="{00000000-0005-0000-0000-0000D5310000}"/>
    <cellStyle name="Header2 4 14" xfId="12727" xr:uid="{00000000-0005-0000-0000-0000D6310000}"/>
    <cellStyle name="Header2 4 14 2" xfId="12728" xr:uid="{00000000-0005-0000-0000-0000D7310000}"/>
    <cellStyle name="Header2 4 15" xfId="12729" xr:uid="{00000000-0005-0000-0000-0000D8310000}"/>
    <cellStyle name="Header2 4 15 2" xfId="12730" xr:uid="{00000000-0005-0000-0000-0000D9310000}"/>
    <cellStyle name="Header2 4 16" xfId="12731" xr:uid="{00000000-0005-0000-0000-0000DA310000}"/>
    <cellStyle name="Header2 4 16 2" xfId="12732" xr:uid="{00000000-0005-0000-0000-0000DB310000}"/>
    <cellStyle name="Header2 4 17" xfId="12733" xr:uid="{00000000-0005-0000-0000-0000DC310000}"/>
    <cellStyle name="Header2 4 18" xfId="12734" xr:uid="{00000000-0005-0000-0000-0000DD310000}"/>
    <cellStyle name="Header2 4 2" xfId="12735" xr:uid="{00000000-0005-0000-0000-0000DE310000}"/>
    <cellStyle name="Header2 4 2 10" xfId="12736" xr:uid="{00000000-0005-0000-0000-0000DF310000}"/>
    <cellStyle name="Header2 4 2 10 2" xfId="12737" xr:uid="{00000000-0005-0000-0000-0000E0310000}"/>
    <cellStyle name="Header2 4 2 11" xfId="12738" xr:uid="{00000000-0005-0000-0000-0000E1310000}"/>
    <cellStyle name="Header2 4 2 11 2" xfId="12739" xr:uid="{00000000-0005-0000-0000-0000E2310000}"/>
    <cellStyle name="Header2 4 2 12" xfId="12740" xr:uid="{00000000-0005-0000-0000-0000E3310000}"/>
    <cellStyle name="Header2 4 2 12 2" xfId="12741" xr:uid="{00000000-0005-0000-0000-0000E4310000}"/>
    <cellStyle name="Header2 4 2 13" xfId="12742" xr:uid="{00000000-0005-0000-0000-0000E5310000}"/>
    <cellStyle name="Header2 4 2 13 2" xfId="12743" xr:uid="{00000000-0005-0000-0000-0000E6310000}"/>
    <cellStyle name="Header2 4 2 14" xfId="12744" xr:uid="{00000000-0005-0000-0000-0000E7310000}"/>
    <cellStyle name="Header2 4 2 14 2" xfId="12745" xr:uid="{00000000-0005-0000-0000-0000E8310000}"/>
    <cellStyle name="Header2 4 2 15" xfId="12746" xr:uid="{00000000-0005-0000-0000-0000E9310000}"/>
    <cellStyle name="Header2 4 2 16" xfId="12747" xr:uid="{00000000-0005-0000-0000-0000EA310000}"/>
    <cellStyle name="Header2 4 2 2" xfId="12748" xr:uid="{00000000-0005-0000-0000-0000EB310000}"/>
    <cellStyle name="Header2 4 2 2 2" xfId="12749" xr:uid="{00000000-0005-0000-0000-0000EC310000}"/>
    <cellStyle name="Header2 4 2 2 3" xfId="12750" xr:uid="{00000000-0005-0000-0000-0000ED310000}"/>
    <cellStyle name="Header2 4 2 3" xfId="12751" xr:uid="{00000000-0005-0000-0000-0000EE310000}"/>
    <cellStyle name="Header2 4 2 3 2" xfId="12752" xr:uid="{00000000-0005-0000-0000-0000EF310000}"/>
    <cellStyle name="Header2 4 2 4" xfId="12753" xr:uid="{00000000-0005-0000-0000-0000F0310000}"/>
    <cellStyle name="Header2 4 2 4 2" xfId="12754" xr:uid="{00000000-0005-0000-0000-0000F1310000}"/>
    <cellStyle name="Header2 4 2 5" xfId="12755" xr:uid="{00000000-0005-0000-0000-0000F2310000}"/>
    <cellStyle name="Header2 4 2 5 2" xfId="12756" xr:uid="{00000000-0005-0000-0000-0000F3310000}"/>
    <cellStyle name="Header2 4 2 6" xfId="12757" xr:uid="{00000000-0005-0000-0000-0000F4310000}"/>
    <cellStyle name="Header2 4 2 6 2" xfId="12758" xr:uid="{00000000-0005-0000-0000-0000F5310000}"/>
    <cellStyle name="Header2 4 2 7" xfId="12759" xr:uid="{00000000-0005-0000-0000-0000F6310000}"/>
    <cellStyle name="Header2 4 2 7 2" xfId="12760" xr:uid="{00000000-0005-0000-0000-0000F7310000}"/>
    <cellStyle name="Header2 4 2 8" xfId="12761" xr:uid="{00000000-0005-0000-0000-0000F8310000}"/>
    <cellStyle name="Header2 4 2 8 2" xfId="12762" xr:uid="{00000000-0005-0000-0000-0000F9310000}"/>
    <cellStyle name="Header2 4 2 9" xfId="12763" xr:uid="{00000000-0005-0000-0000-0000FA310000}"/>
    <cellStyle name="Header2 4 2 9 2" xfId="12764" xr:uid="{00000000-0005-0000-0000-0000FB310000}"/>
    <cellStyle name="Header2 4 3" xfId="12765" xr:uid="{00000000-0005-0000-0000-0000FC310000}"/>
    <cellStyle name="Header2 4 3 2" xfId="12766" xr:uid="{00000000-0005-0000-0000-0000FD310000}"/>
    <cellStyle name="Header2 4 3 3" xfId="12767" xr:uid="{00000000-0005-0000-0000-0000FE310000}"/>
    <cellStyle name="Header2 4 4" xfId="12768" xr:uid="{00000000-0005-0000-0000-0000FF310000}"/>
    <cellStyle name="Header2 4 4 2" xfId="12769" xr:uid="{00000000-0005-0000-0000-000000320000}"/>
    <cellStyle name="Header2 4 5" xfId="12770" xr:uid="{00000000-0005-0000-0000-000001320000}"/>
    <cellStyle name="Header2 4 5 2" xfId="12771" xr:uid="{00000000-0005-0000-0000-000002320000}"/>
    <cellStyle name="Header2 4 6" xfId="12772" xr:uid="{00000000-0005-0000-0000-000003320000}"/>
    <cellStyle name="Header2 4 6 2" xfId="12773" xr:uid="{00000000-0005-0000-0000-000004320000}"/>
    <cellStyle name="Header2 4 7" xfId="12774" xr:uid="{00000000-0005-0000-0000-000005320000}"/>
    <cellStyle name="Header2 4 7 2" xfId="12775" xr:uid="{00000000-0005-0000-0000-000006320000}"/>
    <cellStyle name="Header2 4 8" xfId="12776" xr:uid="{00000000-0005-0000-0000-000007320000}"/>
    <cellStyle name="Header2 4 8 2" xfId="12777" xr:uid="{00000000-0005-0000-0000-000008320000}"/>
    <cellStyle name="Header2 4 9" xfId="12778" xr:uid="{00000000-0005-0000-0000-000009320000}"/>
    <cellStyle name="Header2 4 9 2" xfId="12779" xr:uid="{00000000-0005-0000-0000-00000A320000}"/>
    <cellStyle name="Header2 5" xfId="12780" xr:uid="{00000000-0005-0000-0000-00000B320000}"/>
    <cellStyle name="Header2 5 10" xfId="12781" xr:uid="{00000000-0005-0000-0000-00000C320000}"/>
    <cellStyle name="Header2 5 10 2" xfId="12782" xr:uid="{00000000-0005-0000-0000-00000D320000}"/>
    <cellStyle name="Header2 5 11" xfId="12783" xr:uid="{00000000-0005-0000-0000-00000E320000}"/>
    <cellStyle name="Header2 5 11 2" xfId="12784" xr:uid="{00000000-0005-0000-0000-00000F320000}"/>
    <cellStyle name="Header2 5 12" xfId="12785" xr:uid="{00000000-0005-0000-0000-000010320000}"/>
    <cellStyle name="Header2 5 12 2" xfId="12786" xr:uid="{00000000-0005-0000-0000-000011320000}"/>
    <cellStyle name="Header2 5 13" xfId="12787" xr:uid="{00000000-0005-0000-0000-000012320000}"/>
    <cellStyle name="Header2 5 13 2" xfId="12788" xr:uid="{00000000-0005-0000-0000-000013320000}"/>
    <cellStyle name="Header2 5 14" xfId="12789" xr:uid="{00000000-0005-0000-0000-000014320000}"/>
    <cellStyle name="Header2 5 14 2" xfId="12790" xr:uid="{00000000-0005-0000-0000-000015320000}"/>
    <cellStyle name="Header2 5 15" xfId="12791" xr:uid="{00000000-0005-0000-0000-000016320000}"/>
    <cellStyle name="Header2 5 16" xfId="12792" xr:uid="{00000000-0005-0000-0000-000017320000}"/>
    <cellStyle name="Header2 5 2" xfId="12793" xr:uid="{00000000-0005-0000-0000-000018320000}"/>
    <cellStyle name="Header2 5 2 2" xfId="12794" xr:uid="{00000000-0005-0000-0000-000019320000}"/>
    <cellStyle name="Header2 5 2 3" xfId="12795" xr:uid="{00000000-0005-0000-0000-00001A320000}"/>
    <cellStyle name="Header2 5 3" xfId="12796" xr:uid="{00000000-0005-0000-0000-00001B320000}"/>
    <cellStyle name="Header2 5 3 2" xfId="12797" xr:uid="{00000000-0005-0000-0000-00001C320000}"/>
    <cellStyle name="Header2 5 4" xfId="12798" xr:uid="{00000000-0005-0000-0000-00001D320000}"/>
    <cellStyle name="Header2 5 4 2" xfId="12799" xr:uid="{00000000-0005-0000-0000-00001E320000}"/>
    <cellStyle name="Header2 5 5" xfId="12800" xr:uid="{00000000-0005-0000-0000-00001F320000}"/>
    <cellStyle name="Header2 5 5 2" xfId="12801" xr:uid="{00000000-0005-0000-0000-000020320000}"/>
    <cellStyle name="Header2 5 6" xfId="12802" xr:uid="{00000000-0005-0000-0000-000021320000}"/>
    <cellStyle name="Header2 5 6 2" xfId="12803" xr:uid="{00000000-0005-0000-0000-000022320000}"/>
    <cellStyle name="Header2 5 7" xfId="12804" xr:uid="{00000000-0005-0000-0000-000023320000}"/>
    <cellStyle name="Header2 5 7 2" xfId="12805" xr:uid="{00000000-0005-0000-0000-000024320000}"/>
    <cellStyle name="Header2 5 8" xfId="12806" xr:uid="{00000000-0005-0000-0000-000025320000}"/>
    <cellStyle name="Header2 5 8 2" xfId="12807" xr:uid="{00000000-0005-0000-0000-000026320000}"/>
    <cellStyle name="Header2 5 9" xfId="12808" xr:uid="{00000000-0005-0000-0000-000027320000}"/>
    <cellStyle name="Header2 5 9 2" xfId="12809" xr:uid="{00000000-0005-0000-0000-000028320000}"/>
    <cellStyle name="Header2 6" xfId="12810" xr:uid="{00000000-0005-0000-0000-000029320000}"/>
    <cellStyle name="Header2 6 2" xfId="12811" xr:uid="{00000000-0005-0000-0000-00002A320000}"/>
    <cellStyle name="Header2 7" xfId="12812" xr:uid="{00000000-0005-0000-0000-00002B320000}"/>
    <cellStyle name="Header2 7 2" xfId="12813" xr:uid="{00000000-0005-0000-0000-00002C320000}"/>
    <cellStyle name="Header2 8" xfId="12814" xr:uid="{00000000-0005-0000-0000-00002D320000}"/>
    <cellStyle name="Header2 8 2" xfId="12815" xr:uid="{00000000-0005-0000-0000-00002E320000}"/>
    <cellStyle name="Header2 9" xfId="12816" xr:uid="{00000000-0005-0000-0000-00002F320000}"/>
    <cellStyle name="Header2 9 2" xfId="12817" xr:uid="{00000000-0005-0000-0000-000030320000}"/>
    <cellStyle name="Heading 1 2" xfId="12818" xr:uid="{00000000-0005-0000-0000-000031320000}"/>
    <cellStyle name="Heading 1 2 2" xfId="12819" xr:uid="{00000000-0005-0000-0000-000032320000}"/>
    <cellStyle name="Heading 1 2 2 2" xfId="12820" xr:uid="{00000000-0005-0000-0000-000033320000}"/>
    <cellStyle name="Heading 1 2 3" xfId="12821" xr:uid="{00000000-0005-0000-0000-000034320000}"/>
    <cellStyle name="Heading 1 2 4" xfId="12822" xr:uid="{00000000-0005-0000-0000-000035320000}"/>
    <cellStyle name="Heading 1 2 5" xfId="40260" xr:uid="{00000000-0005-0000-0000-000036320000}"/>
    <cellStyle name="Heading 1 3" xfId="12823" xr:uid="{00000000-0005-0000-0000-000037320000}"/>
    <cellStyle name="Heading 2 2" xfId="12824" xr:uid="{00000000-0005-0000-0000-000038320000}"/>
    <cellStyle name="Heading 2 2 2" xfId="12825" xr:uid="{00000000-0005-0000-0000-000039320000}"/>
    <cellStyle name="Heading 2 2 2 2" xfId="12826" xr:uid="{00000000-0005-0000-0000-00003A320000}"/>
    <cellStyle name="Heading 2 2 3" xfId="12827" xr:uid="{00000000-0005-0000-0000-00003B320000}"/>
    <cellStyle name="Heading 2 2 4" xfId="12828" xr:uid="{00000000-0005-0000-0000-00003C320000}"/>
    <cellStyle name="Heading 2 2 5" xfId="40261" xr:uid="{00000000-0005-0000-0000-00003D320000}"/>
    <cellStyle name="Heading 2 3" xfId="12829" xr:uid="{00000000-0005-0000-0000-00003E320000}"/>
    <cellStyle name="Heading 3 2" xfId="12830" xr:uid="{00000000-0005-0000-0000-00003F320000}"/>
    <cellStyle name="Heading 3 2 2" xfId="12831" xr:uid="{00000000-0005-0000-0000-000040320000}"/>
    <cellStyle name="Heading 3 2 2 2" xfId="12832" xr:uid="{00000000-0005-0000-0000-000041320000}"/>
    <cellStyle name="Heading 3 2 2 2 2" xfId="12833" xr:uid="{00000000-0005-0000-0000-000042320000}"/>
    <cellStyle name="Heading 3 2 3" xfId="12834" xr:uid="{00000000-0005-0000-0000-000043320000}"/>
    <cellStyle name="Heading 3 2 4" xfId="12835" xr:uid="{00000000-0005-0000-0000-000044320000}"/>
    <cellStyle name="Heading 3 2 5" xfId="12836" xr:uid="{00000000-0005-0000-0000-000045320000}"/>
    <cellStyle name="Heading 3 2 6" xfId="40262" xr:uid="{00000000-0005-0000-0000-000046320000}"/>
    <cellStyle name="Heading 3 3" xfId="12837" xr:uid="{00000000-0005-0000-0000-000047320000}"/>
    <cellStyle name="Heading 4 2" xfId="12838" xr:uid="{00000000-0005-0000-0000-000048320000}"/>
    <cellStyle name="Heading 4 2 2" xfId="12839" xr:uid="{00000000-0005-0000-0000-000049320000}"/>
    <cellStyle name="Heading 4 2 2 2" xfId="12840" xr:uid="{00000000-0005-0000-0000-00004A320000}"/>
    <cellStyle name="Heading 4 2 3" xfId="12841" xr:uid="{00000000-0005-0000-0000-00004B320000}"/>
    <cellStyle name="Heading 4 2 4" xfId="12842" xr:uid="{00000000-0005-0000-0000-00004C320000}"/>
    <cellStyle name="Heading1" xfId="12843" xr:uid="{00000000-0005-0000-0000-00004D320000}"/>
    <cellStyle name="Heading1 2" xfId="12844" xr:uid="{00000000-0005-0000-0000-00004E320000}"/>
    <cellStyle name="Heading1 3" xfId="12845" xr:uid="{00000000-0005-0000-0000-00004F320000}"/>
    <cellStyle name="Heading1 4" xfId="12846" xr:uid="{00000000-0005-0000-0000-000050320000}"/>
    <cellStyle name="Heading2" xfId="12847" xr:uid="{00000000-0005-0000-0000-000051320000}"/>
    <cellStyle name="Heading3" xfId="12848" xr:uid="{00000000-0005-0000-0000-000052320000}"/>
    <cellStyle name="Heading3 2" xfId="12849" xr:uid="{00000000-0005-0000-0000-000053320000}"/>
    <cellStyle name="HeadShade" xfId="12850" xr:uid="{00000000-0005-0000-0000-000054320000}"/>
    <cellStyle name="HeadShade 2" xfId="12851" xr:uid="{00000000-0005-0000-0000-000055320000}"/>
    <cellStyle name="HeadShade 3" xfId="12852" xr:uid="{00000000-0005-0000-0000-000056320000}"/>
    <cellStyle name="Hidden" xfId="12853" xr:uid="{00000000-0005-0000-0000-000057320000}"/>
    <cellStyle name="HIDE" xfId="12854" xr:uid="{00000000-0005-0000-0000-000058320000}"/>
    <cellStyle name="Hyperlink" xfId="40309" builtinId="8"/>
    <cellStyle name="Hyperlink 2" xfId="12855" xr:uid="{00000000-0005-0000-0000-000059320000}"/>
    <cellStyle name="Hyperlink 2 2" xfId="12856" xr:uid="{00000000-0005-0000-0000-00005A320000}"/>
    <cellStyle name="Hyperlink 2 2 2" xfId="12857" xr:uid="{00000000-0005-0000-0000-00005B320000}"/>
    <cellStyle name="Hyperlink 2 3" xfId="12858" xr:uid="{00000000-0005-0000-0000-00005C320000}"/>
    <cellStyle name="Hyperlink 2 4" xfId="12859" xr:uid="{00000000-0005-0000-0000-00005D320000}"/>
    <cellStyle name="Hyperlink 2 5" xfId="12860" xr:uid="{00000000-0005-0000-0000-00005E320000}"/>
    <cellStyle name="Hyperlink 3" xfId="12861" xr:uid="{00000000-0005-0000-0000-00005F320000}"/>
    <cellStyle name="Hyperlink 3 2" xfId="12862" xr:uid="{00000000-0005-0000-0000-000060320000}"/>
    <cellStyle name="Hyperlink 4" xfId="12863" xr:uid="{00000000-0005-0000-0000-000061320000}"/>
    <cellStyle name="Hyperlink 5" xfId="12864" xr:uid="{00000000-0005-0000-0000-000062320000}"/>
    <cellStyle name="Hyperlink 5 2" xfId="12865" xr:uid="{00000000-0005-0000-0000-000063320000}"/>
    <cellStyle name="Hyperlink 6" xfId="12866" xr:uid="{00000000-0005-0000-0000-000064320000}"/>
    <cellStyle name="Hyperlink 7" xfId="12867" xr:uid="{00000000-0005-0000-0000-000065320000}"/>
    <cellStyle name="Hyperlink 8" xfId="12868" xr:uid="{00000000-0005-0000-0000-000066320000}"/>
    <cellStyle name="I" xfId="12869" xr:uid="{00000000-0005-0000-0000-000067320000}"/>
    <cellStyle name="INPUT - First/Final: $" xfId="12870" xr:uid="{00000000-0005-0000-0000-000068320000}"/>
    <cellStyle name="Input [yellow]" xfId="12871" xr:uid="{00000000-0005-0000-0000-000069320000}"/>
    <cellStyle name="Input [yellow] 10" xfId="12872" xr:uid="{00000000-0005-0000-0000-00006A320000}"/>
    <cellStyle name="Input [yellow] 10 2" xfId="12873" xr:uid="{00000000-0005-0000-0000-00006B320000}"/>
    <cellStyle name="Input [yellow] 10 2 2" xfId="12874" xr:uid="{00000000-0005-0000-0000-00006C320000}"/>
    <cellStyle name="Input [yellow] 10 3" xfId="12875" xr:uid="{00000000-0005-0000-0000-00006D320000}"/>
    <cellStyle name="Input [yellow] 10 3 2" xfId="12876" xr:uid="{00000000-0005-0000-0000-00006E320000}"/>
    <cellStyle name="Input [yellow] 11" xfId="12877" xr:uid="{00000000-0005-0000-0000-00006F320000}"/>
    <cellStyle name="Input [yellow] 11 2" xfId="12878" xr:uid="{00000000-0005-0000-0000-000070320000}"/>
    <cellStyle name="Input [yellow] 11 2 2" xfId="12879" xr:uid="{00000000-0005-0000-0000-000071320000}"/>
    <cellStyle name="Input [yellow] 11 3" xfId="12880" xr:uid="{00000000-0005-0000-0000-000072320000}"/>
    <cellStyle name="Input [yellow] 11 3 2" xfId="12881" xr:uid="{00000000-0005-0000-0000-000073320000}"/>
    <cellStyle name="Input [yellow] 12" xfId="12882" xr:uid="{00000000-0005-0000-0000-000074320000}"/>
    <cellStyle name="Input [yellow] 12 2" xfId="12883" xr:uid="{00000000-0005-0000-0000-000075320000}"/>
    <cellStyle name="Input [yellow] 12 2 2" xfId="12884" xr:uid="{00000000-0005-0000-0000-000076320000}"/>
    <cellStyle name="Input [yellow] 13" xfId="12885" xr:uid="{00000000-0005-0000-0000-000077320000}"/>
    <cellStyle name="Input [yellow] 13 2" xfId="12886" xr:uid="{00000000-0005-0000-0000-000078320000}"/>
    <cellStyle name="Input [yellow] 14" xfId="12887" xr:uid="{00000000-0005-0000-0000-000079320000}"/>
    <cellStyle name="Input [yellow] 14 2" xfId="12888" xr:uid="{00000000-0005-0000-0000-00007A320000}"/>
    <cellStyle name="Input [yellow] 15" xfId="12889" xr:uid="{00000000-0005-0000-0000-00007B320000}"/>
    <cellStyle name="Input [yellow] 15 2" xfId="12890" xr:uid="{00000000-0005-0000-0000-00007C320000}"/>
    <cellStyle name="Input [yellow] 16" xfId="12891" xr:uid="{00000000-0005-0000-0000-00007D320000}"/>
    <cellStyle name="Input [yellow] 16 2" xfId="12892" xr:uid="{00000000-0005-0000-0000-00007E320000}"/>
    <cellStyle name="Input [yellow] 17" xfId="12893" xr:uid="{00000000-0005-0000-0000-00007F320000}"/>
    <cellStyle name="Input [yellow] 17 2" xfId="12894" xr:uid="{00000000-0005-0000-0000-000080320000}"/>
    <cellStyle name="Input [yellow] 18" xfId="12895" xr:uid="{00000000-0005-0000-0000-000081320000}"/>
    <cellStyle name="Input [yellow] 18 2" xfId="12896" xr:uid="{00000000-0005-0000-0000-000082320000}"/>
    <cellStyle name="Input [yellow] 19" xfId="12897" xr:uid="{00000000-0005-0000-0000-000083320000}"/>
    <cellStyle name="Input [yellow] 19 2" xfId="12898" xr:uid="{00000000-0005-0000-0000-000084320000}"/>
    <cellStyle name="Input [yellow] 2" xfId="12899" xr:uid="{00000000-0005-0000-0000-000085320000}"/>
    <cellStyle name="Input [yellow] 2 10" xfId="12900" xr:uid="{00000000-0005-0000-0000-000086320000}"/>
    <cellStyle name="Input [yellow] 2 10 2" xfId="12901" xr:uid="{00000000-0005-0000-0000-000087320000}"/>
    <cellStyle name="Input [yellow] 2 10 2 2" xfId="12902" xr:uid="{00000000-0005-0000-0000-000088320000}"/>
    <cellStyle name="Input [yellow] 2 10 3" xfId="12903" xr:uid="{00000000-0005-0000-0000-000089320000}"/>
    <cellStyle name="Input [yellow] 2 10 3 2" xfId="12904" xr:uid="{00000000-0005-0000-0000-00008A320000}"/>
    <cellStyle name="Input [yellow] 2 11" xfId="12905" xr:uid="{00000000-0005-0000-0000-00008B320000}"/>
    <cellStyle name="Input [yellow] 2 11 2" xfId="12906" xr:uid="{00000000-0005-0000-0000-00008C320000}"/>
    <cellStyle name="Input [yellow] 2 11 2 2" xfId="12907" xr:uid="{00000000-0005-0000-0000-00008D320000}"/>
    <cellStyle name="Input [yellow] 2 12" xfId="12908" xr:uid="{00000000-0005-0000-0000-00008E320000}"/>
    <cellStyle name="Input [yellow] 2 12 2" xfId="12909" xr:uid="{00000000-0005-0000-0000-00008F320000}"/>
    <cellStyle name="Input [yellow] 2 13" xfId="12910" xr:uid="{00000000-0005-0000-0000-000090320000}"/>
    <cellStyle name="Input [yellow] 2 13 2" xfId="12911" xr:uid="{00000000-0005-0000-0000-000091320000}"/>
    <cellStyle name="Input [yellow] 2 14" xfId="12912" xr:uid="{00000000-0005-0000-0000-000092320000}"/>
    <cellStyle name="Input [yellow] 2 14 2" xfId="12913" xr:uid="{00000000-0005-0000-0000-000093320000}"/>
    <cellStyle name="Input [yellow] 2 15" xfId="12914" xr:uid="{00000000-0005-0000-0000-000094320000}"/>
    <cellStyle name="Input [yellow] 2 15 2" xfId="12915" xr:uid="{00000000-0005-0000-0000-000095320000}"/>
    <cellStyle name="Input [yellow] 2 16" xfId="12916" xr:uid="{00000000-0005-0000-0000-000096320000}"/>
    <cellStyle name="Input [yellow] 2 16 2" xfId="12917" xr:uid="{00000000-0005-0000-0000-000097320000}"/>
    <cellStyle name="Input [yellow] 2 17" xfId="12918" xr:uid="{00000000-0005-0000-0000-000098320000}"/>
    <cellStyle name="Input [yellow] 2 17 2" xfId="12919" xr:uid="{00000000-0005-0000-0000-000099320000}"/>
    <cellStyle name="Input [yellow] 2 18" xfId="12920" xr:uid="{00000000-0005-0000-0000-00009A320000}"/>
    <cellStyle name="Input [yellow] 2 19" xfId="12921" xr:uid="{00000000-0005-0000-0000-00009B320000}"/>
    <cellStyle name="Input [yellow] 2 2" xfId="12922" xr:uid="{00000000-0005-0000-0000-00009C320000}"/>
    <cellStyle name="Input [yellow] 2 2 10" xfId="12923" xr:uid="{00000000-0005-0000-0000-00009D320000}"/>
    <cellStyle name="Input [yellow] 2 2 10 2" xfId="12924" xr:uid="{00000000-0005-0000-0000-00009E320000}"/>
    <cellStyle name="Input [yellow] 2 2 10 2 2" xfId="12925" xr:uid="{00000000-0005-0000-0000-00009F320000}"/>
    <cellStyle name="Input [yellow] 2 2 11" xfId="12926" xr:uid="{00000000-0005-0000-0000-0000A0320000}"/>
    <cellStyle name="Input [yellow] 2 2 11 2" xfId="12927" xr:uid="{00000000-0005-0000-0000-0000A1320000}"/>
    <cellStyle name="Input [yellow] 2 2 12" xfId="12928" xr:uid="{00000000-0005-0000-0000-0000A2320000}"/>
    <cellStyle name="Input [yellow] 2 2 12 2" xfId="12929" xr:uid="{00000000-0005-0000-0000-0000A3320000}"/>
    <cellStyle name="Input [yellow] 2 2 13" xfId="12930" xr:uid="{00000000-0005-0000-0000-0000A4320000}"/>
    <cellStyle name="Input [yellow] 2 2 13 2" xfId="12931" xr:uid="{00000000-0005-0000-0000-0000A5320000}"/>
    <cellStyle name="Input [yellow] 2 2 14" xfId="12932" xr:uid="{00000000-0005-0000-0000-0000A6320000}"/>
    <cellStyle name="Input [yellow] 2 2 14 2" xfId="12933" xr:uid="{00000000-0005-0000-0000-0000A7320000}"/>
    <cellStyle name="Input [yellow] 2 2 15" xfId="12934" xr:uid="{00000000-0005-0000-0000-0000A8320000}"/>
    <cellStyle name="Input [yellow] 2 2 16" xfId="12935" xr:uid="{00000000-0005-0000-0000-0000A9320000}"/>
    <cellStyle name="Input [yellow] 2 2 2" xfId="12936" xr:uid="{00000000-0005-0000-0000-0000AA320000}"/>
    <cellStyle name="Input [yellow] 2 2 2 10" xfId="12937" xr:uid="{00000000-0005-0000-0000-0000AB320000}"/>
    <cellStyle name="Input [yellow] 2 2 2 10 2" xfId="12938" xr:uid="{00000000-0005-0000-0000-0000AC320000}"/>
    <cellStyle name="Input [yellow] 2 2 2 11" xfId="12939" xr:uid="{00000000-0005-0000-0000-0000AD320000}"/>
    <cellStyle name="Input [yellow] 2 2 2 11 2" xfId="12940" xr:uid="{00000000-0005-0000-0000-0000AE320000}"/>
    <cellStyle name="Input [yellow] 2 2 2 12" xfId="12941" xr:uid="{00000000-0005-0000-0000-0000AF320000}"/>
    <cellStyle name="Input [yellow] 2 2 2 12 2" xfId="12942" xr:uid="{00000000-0005-0000-0000-0000B0320000}"/>
    <cellStyle name="Input [yellow] 2 2 2 13" xfId="12943" xr:uid="{00000000-0005-0000-0000-0000B1320000}"/>
    <cellStyle name="Input [yellow] 2 2 2 13 2" xfId="12944" xr:uid="{00000000-0005-0000-0000-0000B2320000}"/>
    <cellStyle name="Input [yellow] 2 2 2 14" xfId="12945" xr:uid="{00000000-0005-0000-0000-0000B3320000}"/>
    <cellStyle name="Input [yellow] 2 2 2 14 2" xfId="12946" xr:uid="{00000000-0005-0000-0000-0000B4320000}"/>
    <cellStyle name="Input [yellow] 2 2 2 15" xfId="12947" xr:uid="{00000000-0005-0000-0000-0000B5320000}"/>
    <cellStyle name="Input [yellow] 2 2 2 16" xfId="12948" xr:uid="{00000000-0005-0000-0000-0000B6320000}"/>
    <cellStyle name="Input [yellow] 2 2 2 2" xfId="12949" xr:uid="{00000000-0005-0000-0000-0000B7320000}"/>
    <cellStyle name="Input [yellow] 2 2 2 2 2" xfId="12950" xr:uid="{00000000-0005-0000-0000-0000B8320000}"/>
    <cellStyle name="Input [yellow] 2 2 2 2 3" xfId="12951" xr:uid="{00000000-0005-0000-0000-0000B9320000}"/>
    <cellStyle name="Input [yellow] 2 2 2 3" xfId="12952" xr:uid="{00000000-0005-0000-0000-0000BA320000}"/>
    <cellStyle name="Input [yellow] 2 2 2 3 2" xfId="12953" xr:uid="{00000000-0005-0000-0000-0000BB320000}"/>
    <cellStyle name="Input [yellow] 2 2 2 4" xfId="12954" xr:uid="{00000000-0005-0000-0000-0000BC320000}"/>
    <cellStyle name="Input [yellow] 2 2 2 4 2" xfId="12955" xr:uid="{00000000-0005-0000-0000-0000BD320000}"/>
    <cellStyle name="Input [yellow] 2 2 2 5" xfId="12956" xr:uid="{00000000-0005-0000-0000-0000BE320000}"/>
    <cellStyle name="Input [yellow] 2 2 2 5 2" xfId="12957" xr:uid="{00000000-0005-0000-0000-0000BF320000}"/>
    <cellStyle name="Input [yellow] 2 2 2 6" xfId="12958" xr:uid="{00000000-0005-0000-0000-0000C0320000}"/>
    <cellStyle name="Input [yellow] 2 2 2 6 2" xfId="12959" xr:uid="{00000000-0005-0000-0000-0000C1320000}"/>
    <cellStyle name="Input [yellow] 2 2 2 7" xfId="12960" xr:uid="{00000000-0005-0000-0000-0000C2320000}"/>
    <cellStyle name="Input [yellow] 2 2 2 7 2" xfId="12961" xr:uid="{00000000-0005-0000-0000-0000C3320000}"/>
    <cellStyle name="Input [yellow] 2 2 2 8" xfId="12962" xr:uid="{00000000-0005-0000-0000-0000C4320000}"/>
    <cellStyle name="Input [yellow] 2 2 2 8 2" xfId="12963" xr:uid="{00000000-0005-0000-0000-0000C5320000}"/>
    <cellStyle name="Input [yellow] 2 2 2 9" xfId="12964" xr:uid="{00000000-0005-0000-0000-0000C6320000}"/>
    <cellStyle name="Input [yellow] 2 2 2 9 2" xfId="12965" xr:uid="{00000000-0005-0000-0000-0000C7320000}"/>
    <cellStyle name="Input [yellow] 2 2 3" xfId="12966" xr:uid="{00000000-0005-0000-0000-0000C8320000}"/>
    <cellStyle name="Input [yellow] 2 2 3 2" xfId="12967" xr:uid="{00000000-0005-0000-0000-0000C9320000}"/>
    <cellStyle name="Input [yellow] 2 2 3 2 2" xfId="12968" xr:uid="{00000000-0005-0000-0000-0000CA320000}"/>
    <cellStyle name="Input [yellow] 2 2 3 3" xfId="12969" xr:uid="{00000000-0005-0000-0000-0000CB320000}"/>
    <cellStyle name="Input [yellow] 2 2 3 3 2" xfId="12970" xr:uid="{00000000-0005-0000-0000-0000CC320000}"/>
    <cellStyle name="Input [yellow] 2 2 4" xfId="12971" xr:uid="{00000000-0005-0000-0000-0000CD320000}"/>
    <cellStyle name="Input [yellow] 2 2 4 2" xfId="12972" xr:uid="{00000000-0005-0000-0000-0000CE320000}"/>
    <cellStyle name="Input [yellow] 2 2 4 2 2" xfId="12973" xr:uid="{00000000-0005-0000-0000-0000CF320000}"/>
    <cellStyle name="Input [yellow] 2 2 4 3" xfId="12974" xr:uid="{00000000-0005-0000-0000-0000D0320000}"/>
    <cellStyle name="Input [yellow] 2 2 4 3 2" xfId="12975" xr:uid="{00000000-0005-0000-0000-0000D1320000}"/>
    <cellStyle name="Input [yellow] 2 2 5" xfId="12976" xr:uid="{00000000-0005-0000-0000-0000D2320000}"/>
    <cellStyle name="Input [yellow] 2 2 5 2" xfId="12977" xr:uid="{00000000-0005-0000-0000-0000D3320000}"/>
    <cellStyle name="Input [yellow] 2 2 5 2 2" xfId="12978" xr:uid="{00000000-0005-0000-0000-0000D4320000}"/>
    <cellStyle name="Input [yellow] 2 2 5 3" xfId="12979" xr:uid="{00000000-0005-0000-0000-0000D5320000}"/>
    <cellStyle name="Input [yellow] 2 2 5 3 2" xfId="12980" xr:uid="{00000000-0005-0000-0000-0000D6320000}"/>
    <cellStyle name="Input [yellow] 2 2 6" xfId="12981" xr:uid="{00000000-0005-0000-0000-0000D7320000}"/>
    <cellStyle name="Input [yellow] 2 2 6 2" xfId="12982" xr:uid="{00000000-0005-0000-0000-0000D8320000}"/>
    <cellStyle name="Input [yellow] 2 2 6 2 2" xfId="12983" xr:uid="{00000000-0005-0000-0000-0000D9320000}"/>
    <cellStyle name="Input [yellow] 2 2 6 3" xfId="12984" xr:uid="{00000000-0005-0000-0000-0000DA320000}"/>
    <cellStyle name="Input [yellow] 2 2 6 3 2" xfId="12985" xr:uid="{00000000-0005-0000-0000-0000DB320000}"/>
    <cellStyle name="Input [yellow] 2 2 7" xfId="12986" xr:uid="{00000000-0005-0000-0000-0000DC320000}"/>
    <cellStyle name="Input [yellow] 2 2 7 2" xfId="12987" xr:uid="{00000000-0005-0000-0000-0000DD320000}"/>
    <cellStyle name="Input [yellow] 2 2 7 2 2" xfId="12988" xr:uid="{00000000-0005-0000-0000-0000DE320000}"/>
    <cellStyle name="Input [yellow] 2 2 7 3" xfId="12989" xr:uid="{00000000-0005-0000-0000-0000DF320000}"/>
    <cellStyle name="Input [yellow] 2 2 7 3 2" xfId="12990" xr:uid="{00000000-0005-0000-0000-0000E0320000}"/>
    <cellStyle name="Input [yellow] 2 2 8" xfId="12991" xr:uid="{00000000-0005-0000-0000-0000E1320000}"/>
    <cellStyle name="Input [yellow] 2 2 8 2" xfId="12992" xr:uid="{00000000-0005-0000-0000-0000E2320000}"/>
    <cellStyle name="Input [yellow] 2 2 8 2 2" xfId="12993" xr:uid="{00000000-0005-0000-0000-0000E3320000}"/>
    <cellStyle name="Input [yellow] 2 2 8 3" xfId="12994" xr:uid="{00000000-0005-0000-0000-0000E4320000}"/>
    <cellStyle name="Input [yellow] 2 2 8 3 2" xfId="12995" xr:uid="{00000000-0005-0000-0000-0000E5320000}"/>
    <cellStyle name="Input [yellow] 2 2 9" xfId="12996" xr:uid="{00000000-0005-0000-0000-0000E6320000}"/>
    <cellStyle name="Input [yellow] 2 2 9 2" xfId="12997" xr:uid="{00000000-0005-0000-0000-0000E7320000}"/>
    <cellStyle name="Input [yellow] 2 2 9 2 2" xfId="12998" xr:uid="{00000000-0005-0000-0000-0000E8320000}"/>
    <cellStyle name="Input [yellow] 2 2 9 3" xfId="12999" xr:uid="{00000000-0005-0000-0000-0000E9320000}"/>
    <cellStyle name="Input [yellow] 2 2 9 3 2" xfId="13000" xr:uid="{00000000-0005-0000-0000-0000EA320000}"/>
    <cellStyle name="Input [yellow] 2 3" xfId="13001" xr:uid="{00000000-0005-0000-0000-0000EB320000}"/>
    <cellStyle name="Input [yellow] 2 3 10" xfId="13002" xr:uid="{00000000-0005-0000-0000-0000EC320000}"/>
    <cellStyle name="Input [yellow] 2 3 10 2" xfId="13003" xr:uid="{00000000-0005-0000-0000-0000ED320000}"/>
    <cellStyle name="Input [yellow] 2 3 11" xfId="13004" xr:uid="{00000000-0005-0000-0000-0000EE320000}"/>
    <cellStyle name="Input [yellow] 2 3 11 2" xfId="13005" xr:uid="{00000000-0005-0000-0000-0000EF320000}"/>
    <cellStyle name="Input [yellow] 2 3 12" xfId="13006" xr:uid="{00000000-0005-0000-0000-0000F0320000}"/>
    <cellStyle name="Input [yellow] 2 3 12 2" xfId="13007" xr:uid="{00000000-0005-0000-0000-0000F1320000}"/>
    <cellStyle name="Input [yellow] 2 3 13" xfId="13008" xr:uid="{00000000-0005-0000-0000-0000F2320000}"/>
    <cellStyle name="Input [yellow] 2 3 13 2" xfId="13009" xr:uid="{00000000-0005-0000-0000-0000F3320000}"/>
    <cellStyle name="Input [yellow] 2 3 14" xfId="13010" xr:uid="{00000000-0005-0000-0000-0000F4320000}"/>
    <cellStyle name="Input [yellow] 2 3 14 2" xfId="13011" xr:uid="{00000000-0005-0000-0000-0000F5320000}"/>
    <cellStyle name="Input [yellow] 2 3 15" xfId="13012" xr:uid="{00000000-0005-0000-0000-0000F6320000}"/>
    <cellStyle name="Input [yellow] 2 3 15 2" xfId="13013" xr:uid="{00000000-0005-0000-0000-0000F7320000}"/>
    <cellStyle name="Input [yellow] 2 3 16" xfId="13014" xr:uid="{00000000-0005-0000-0000-0000F8320000}"/>
    <cellStyle name="Input [yellow] 2 3 17" xfId="13015" xr:uid="{00000000-0005-0000-0000-0000F9320000}"/>
    <cellStyle name="Input [yellow] 2 3 2" xfId="13016" xr:uid="{00000000-0005-0000-0000-0000FA320000}"/>
    <cellStyle name="Input [yellow] 2 3 2 10" xfId="13017" xr:uid="{00000000-0005-0000-0000-0000FB320000}"/>
    <cellStyle name="Input [yellow] 2 3 2 10 2" xfId="13018" xr:uid="{00000000-0005-0000-0000-0000FC320000}"/>
    <cellStyle name="Input [yellow] 2 3 2 11" xfId="13019" xr:uid="{00000000-0005-0000-0000-0000FD320000}"/>
    <cellStyle name="Input [yellow] 2 3 2 11 2" xfId="13020" xr:uid="{00000000-0005-0000-0000-0000FE320000}"/>
    <cellStyle name="Input [yellow] 2 3 2 12" xfId="13021" xr:uid="{00000000-0005-0000-0000-0000FF320000}"/>
    <cellStyle name="Input [yellow] 2 3 2 12 2" xfId="13022" xr:uid="{00000000-0005-0000-0000-000000330000}"/>
    <cellStyle name="Input [yellow] 2 3 2 13" xfId="13023" xr:uid="{00000000-0005-0000-0000-000001330000}"/>
    <cellStyle name="Input [yellow] 2 3 2 13 2" xfId="13024" xr:uid="{00000000-0005-0000-0000-000002330000}"/>
    <cellStyle name="Input [yellow] 2 3 2 14" xfId="13025" xr:uid="{00000000-0005-0000-0000-000003330000}"/>
    <cellStyle name="Input [yellow] 2 3 2 14 2" xfId="13026" xr:uid="{00000000-0005-0000-0000-000004330000}"/>
    <cellStyle name="Input [yellow] 2 3 2 15" xfId="13027" xr:uid="{00000000-0005-0000-0000-000005330000}"/>
    <cellStyle name="Input [yellow] 2 3 2 16" xfId="13028" xr:uid="{00000000-0005-0000-0000-000006330000}"/>
    <cellStyle name="Input [yellow] 2 3 2 2" xfId="13029" xr:uid="{00000000-0005-0000-0000-000007330000}"/>
    <cellStyle name="Input [yellow] 2 3 2 2 2" xfId="13030" xr:uid="{00000000-0005-0000-0000-000008330000}"/>
    <cellStyle name="Input [yellow] 2 3 2 2 3" xfId="13031" xr:uid="{00000000-0005-0000-0000-000009330000}"/>
    <cellStyle name="Input [yellow] 2 3 2 3" xfId="13032" xr:uid="{00000000-0005-0000-0000-00000A330000}"/>
    <cellStyle name="Input [yellow] 2 3 2 3 2" xfId="13033" xr:uid="{00000000-0005-0000-0000-00000B330000}"/>
    <cellStyle name="Input [yellow] 2 3 2 4" xfId="13034" xr:uid="{00000000-0005-0000-0000-00000C330000}"/>
    <cellStyle name="Input [yellow] 2 3 2 4 2" xfId="13035" xr:uid="{00000000-0005-0000-0000-00000D330000}"/>
    <cellStyle name="Input [yellow] 2 3 2 5" xfId="13036" xr:uid="{00000000-0005-0000-0000-00000E330000}"/>
    <cellStyle name="Input [yellow] 2 3 2 5 2" xfId="13037" xr:uid="{00000000-0005-0000-0000-00000F330000}"/>
    <cellStyle name="Input [yellow] 2 3 2 6" xfId="13038" xr:uid="{00000000-0005-0000-0000-000010330000}"/>
    <cellStyle name="Input [yellow] 2 3 2 6 2" xfId="13039" xr:uid="{00000000-0005-0000-0000-000011330000}"/>
    <cellStyle name="Input [yellow] 2 3 2 7" xfId="13040" xr:uid="{00000000-0005-0000-0000-000012330000}"/>
    <cellStyle name="Input [yellow] 2 3 2 7 2" xfId="13041" xr:uid="{00000000-0005-0000-0000-000013330000}"/>
    <cellStyle name="Input [yellow] 2 3 2 8" xfId="13042" xr:uid="{00000000-0005-0000-0000-000014330000}"/>
    <cellStyle name="Input [yellow] 2 3 2 8 2" xfId="13043" xr:uid="{00000000-0005-0000-0000-000015330000}"/>
    <cellStyle name="Input [yellow] 2 3 2 9" xfId="13044" xr:uid="{00000000-0005-0000-0000-000016330000}"/>
    <cellStyle name="Input [yellow] 2 3 2 9 2" xfId="13045" xr:uid="{00000000-0005-0000-0000-000017330000}"/>
    <cellStyle name="Input [yellow] 2 3 3" xfId="13046" xr:uid="{00000000-0005-0000-0000-000018330000}"/>
    <cellStyle name="Input [yellow] 2 3 3 2" xfId="13047" xr:uid="{00000000-0005-0000-0000-000019330000}"/>
    <cellStyle name="Input [yellow] 2 3 4" xfId="13048" xr:uid="{00000000-0005-0000-0000-00001A330000}"/>
    <cellStyle name="Input [yellow] 2 3 4 2" xfId="13049" xr:uid="{00000000-0005-0000-0000-00001B330000}"/>
    <cellStyle name="Input [yellow] 2 3 5" xfId="13050" xr:uid="{00000000-0005-0000-0000-00001C330000}"/>
    <cellStyle name="Input [yellow] 2 3 5 2" xfId="13051" xr:uid="{00000000-0005-0000-0000-00001D330000}"/>
    <cellStyle name="Input [yellow] 2 3 5 3" xfId="13052" xr:uid="{00000000-0005-0000-0000-00001E330000}"/>
    <cellStyle name="Input [yellow] 2 3 6" xfId="13053" xr:uid="{00000000-0005-0000-0000-00001F330000}"/>
    <cellStyle name="Input [yellow] 2 3 6 2" xfId="13054" xr:uid="{00000000-0005-0000-0000-000020330000}"/>
    <cellStyle name="Input [yellow] 2 3 7" xfId="13055" xr:uid="{00000000-0005-0000-0000-000021330000}"/>
    <cellStyle name="Input [yellow] 2 3 7 2" xfId="13056" xr:uid="{00000000-0005-0000-0000-000022330000}"/>
    <cellStyle name="Input [yellow] 2 3 8" xfId="13057" xr:uid="{00000000-0005-0000-0000-000023330000}"/>
    <cellStyle name="Input [yellow] 2 3 8 2" xfId="13058" xr:uid="{00000000-0005-0000-0000-000024330000}"/>
    <cellStyle name="Input [yellow] 2 3 9" xfId="13059" xr:uid="{00000000-0005-0000-0000-000025330000}"/>
    <cellStyle name="Input [yellow] 2 3 9 2" xfId="13060" xr:uid="{00000000-0005-0000-0000-000026330000}"/>
    <cellStyle name="Input [yellow] 2 4" xfId="13061" xr:uid="{00000000-0005-0000-0000-000027330000}"/>
    <cellStyle name="Input [yellow] 2 4 10" xfId="13062" xr:uid="{00000000-0005-0000-0000-000028330000}"/>
    <cellStyle name="Input [yellow] 2 4 10 2" xfId="13063" xr:uid="{00000000-0005-0000-0000-000029330000}"/>
    <cellStyle name="Input [yellow] 2 4 11" xfId="13064" xr:uid="{00000000-0005-0000-0000-00002A330000}"/>
    <cellStyle name="Input [yellow] 2 4 11 2" xfId="13065" xr:uid="{00000000-0005-0000-0000-00002B330000}"/>
    <cellStyle name="Input [yellow] 2 4 12" xfId="13066" xr:uid="{00000000-0005-0000-0000-00002C330000}"/>
    <cellStyle name="Input [yellow] 2 4 12 2" xfId="13067" xr:uid="{00000000-0005-0000-0000-00002D330000}"/>
    <cellStyle name="Input [yellow] 2 4 13" xfId="13068" xr:uid="{00000000-0005-0000-0000-00002E330000}"/>
    <cellStyle name="Input [yellow] 2 4 13 2" xfId="13069" xr:uid="{00000000-0005-0000-0000-00002F330000}"/>
    <cellStyle name="Input [yellow] 2 4 14" xfId="13070" xr:uid="{00000000-0005-0000-0000-000030330000}"/>
    <cellStyle name="Input [yellow] 2 4 14 2" xfId="13071" xr:uid="{00000000-0005-0000-0000-000031330000}"/>
    <cellStyle name="Input [yellow] 2 4 15" xfId="13072" xr:uid="{00000000-0005-0000-0000-000032330000}"/>
    <cellStyle name="Input [yellow] 2 4 16" xfId="13073" xr:uid="{00000000-0005-0000-0000-000033330000}"/>
    <cellStyle name="Input [yellow] 2 4 2" xfId="13074" xr:uid="{00000000-0005-0000-0000-000034330000}"/>
    <cellStyle name="Input [yellow] 2 4 2 2" xfId="13075" xr:uid="{00000000-0005-0000-0000-000035330000}"/>
    <cellStyle name="Input [yellow] 2 4 2 3" xfId="13076" xr:uid="{00000000-0005-0000-0000-000036330000}"/>
    <cellStyle name="Input [yellow] 2 4 3" xfId="13077" xr:uid="{00000000-0005-0000-0000-000037330000}"/>
    <cellStyle name="Input [yellow] 2 4 3 2" xfId="13078" xr:uid="{00000000-0005-0000-0000-000038330000}"/>
    <cellStyle name="Input [yellow] 2 4 4" xfId="13079" xr:uid="{00000000-0005-0000-0000-000039330000}"/>
    <cellStyle name="Input [yellow] 2 4 4 2" xfId="13080" xr:uid="{00000000-0005-0000-0000-00003A330000}"/>
    <cellStyle name="Input [yellow] 2 4 5" xfId="13081" xr:uid="{00000000-0005-0000-0000-00003B330000}"/>
    <cellStyle name="Input [yellow] 2 4 5 2" xfId="13082" xr:uid="{00000000-0005-0000-0000-00003C330000}"/>
    <cellStyle name="Input [yellow] 2 4 6" xfId="13083" xr:uid="{00000000-0005-0000-0000-00003D330000}"/>
    <cellStyle name="Input [yellow] 2 4 6 2" xfId="13084" xr:uid="{00000000-0005-0000-0000-00003E330000}"/>
    <cellStyle name="Input [yellow] 2 4 7" xfId="13085" xr:uid="{00000000-0005-0000-0000-00003F330000}"/>
    <cellStyle name="Input [yellow] 2 4 7 2" xfId="13086" xr:uid="{00000000-0005-0000-0000-000040330000}"/>
    <cellStyle name="Input [yellow] 2 4 8" xfId="13087" xr:uid="{00000000-0005-0000-0000-000041330000}"/>
    <cellStyle name="Input [yellow] 2 4 8 2" xfId="13088" xr:uid="{00000000-0005-0000-0000-000042330000}"/>
    <cellStyle name="Input [yellow] 2 4 9" xfId="13089" xr:uid="{00000000-0005-0000-0000-000043330000}"/>
    <cellStyle name="Input [yellow] 2 4 9 2" xfId="13090" xr:uid="{00000000-0005-0000-0000-000044330000}"/>
    <cellStyle name="Input [yellow] 2 5" xfId="13091" xr:uid="{00000000-0005-0000-0000-000045330000}"/>
    <cellStyle name="Input [yellow] 2 5 2" xfId="13092" xr:uid="{00000000-0005-0000-0000-000046330000}"/>
    <cellStyle name="Input [yellow] 2 5 2 2" xfId="13093" xr:uid="{00000000-0005-0000-0000-000047330000}"/>
    <cellStyle name="Input [yellow] 2 5 3" xfId="13094" xr:uid="{00000000-0005-0000-0000-000048330000}"/>
    <cellStyle name="Input [yellow] 2 5 3 2" xfId="13095" xr:uid="{00000000-0005-0000-0000-000049330000}"/>
    <cellStyle name="Input [yellow] 2 6" xfId="13096" xr:uid="{00000000-0005-0000-0000-00004A330000}"/>
    <cellStyle name="Input [yellow] 2 6 2" xfId="13097" xr:uid="{00000000-0005-0000-0000-00004B330000}"/>
    <cellStyle name="Input [yellow] 2 6 2 2" xfId="13098" xr:uid="{00000000-0005-0000-0000-00004C330000}"/>
    <cellStyle name="Input [yellow] 2 6 3" xfId="13099" xr:uid="{00000000-0005-0000-0000-00004D330000}"/>
    <cellStyle name="Input [yellow] 2 6 3 2" xfId="13100" xr:uid="{00000000-0005-0000-0000-00004E330000}"/>
    <cellStyle name="Input [yellow] 2 7" xfId="13101" xr:uid="{00000000-0005-0000-0000-00004F330000}"/>
    <cellStyle name="Input [yellow] 2 7 2" xfId="13102" xr:uid="{00000000-0005-0000-0000-000050330000}"/>
    <cellStyle name="Input [yellow] 2 7 2 2" xfId="13103" xr:uid="{00000000-0005-0000-0000-000051330000}"/>
    <cellStyle name="Input [yellow] 2 7 3" xfId="13104" xr:uid="{00000000-0005-0000-0000-000052330000}"/>
    <cellStyle name="Input [yellow] 2 7 3 2" xfId="13105" xr:uid="{00000000-0005-0000-0000-000053330000}"/>
    <cellStyle name="Input [yellow] 2 8" xfId="13106" xr:uid="{00000000-0005-0000-0000-000054330000}"/>
    <cellStyle name="Input [yellow] 2 8 2" xfId="13107" xr:uid="{00000000-0005-0000-0000-000055330000}"/>
    <cellStyle name="Input [yellow] 2 8 2 2" xfId="13108" xr:uid="{00000000-0005-0000-0000-000056330000}"/>
    <cellStyle name="Input [yellow] 2 8 3" xfId="13109" xr:uid="{00000000-0005-0000-0000-000057330000}"/>
    <cellStyle name="Input [yellow] 2 8 3 2" xfId="13110" xr:uid="{00000000-0005-0000-0000-000058330000}"/>
    <cellStyle name="Input [yellow] 2 9" xfId="13111" xr:uid="{00000000-0005-0000-0000-000059330000}"/>
    <cellStyle name="Input [yellow] 2 9 2" xfId="13112" xr:uid="{00000000-0005-0000-0000-00005A330000}"/>
    <cellStyle name="Input [yellow] 2 9 2 2" xfId="13113" xr:uid="{00000000-0005-0000-0000-00005B330000}"/>
    <cellStyle name="Input [yellow] 2 9 3" xfId="13114" xr:uid="{00000000-0005-0000-0000-00005C330000}"/>
    <cellStyle name="Input [yellow] 2 9 3 2" xfId="13115" xr:uid="{00000000-0005-0000-0000-00005D330000}"/>
    <cellStyle name="Input [yellow] 20" xfId="13116" xr:uid="{00000000-0005-0000-0000-00005E330000}"/>
    <cellStyle name="Input [yellow] 3" xfId="13117" xr:uid="{00000000-0005-0000-0000-00005F330000}"/>
    <cellStyle name="Input [yellow] 3 10" xfId="13118" xr:uid="{00000000-0005-0000-0000-000060330000}"/>
    <cellStyle name="Input [yellow] 3 10 2" xfId="13119" xr:uid="{00000000-0005-0000-0000-000061330000}"/>
    <cellStyle name="Input [yellow] 3 10 2 2" xfId="13120" xr:uid="{00000000-0005-0000-0000-000062330000}"/>
    <cellStyle name="Input [yellow] 3 11" xfId="13121" xr:uid="{00000000-0005-0000-0000-000063330000}"/>
    <cellStyle name="Input [yellow] 3 11 2" xfId="13122" xr:uid="{00000000-0005-0000-0000-000064330000}"/>
    <cellStyle name="Input [yellow] 3 12" xfId="13123" xr:uid="{00000000-0005-0000-0000-000065330000}"/>
    <cellStyle name="Input [yellow] 3 12 2" xfId="13124" xr:uid="{00000000-0005-0000-0000-000066330000}"/>
    <cellStyle name="Input [yellow] 3 13" xfId="13125" xr:uid="{00000000-0005-0000-0000-000067330000}"/>
    <cellStyle name="Input [yellow] 3 13 2" xfId="13126" xr:uid="{00000000-0005-0000-0000-000068330000}"/>
    <cellStyle name="Input [yellow] 3 14" xfId="13127" xr:uid="{00000000-0005-0000-0000-000069330000}"/>
    <cellStyle name="Input [yellow] 3 14 2" xfId="13128" xr:uid="{00000000-0005-0000-0000-00006A330000}"/>
    <cellStyle name="Input [yellow] 3 15" xfId="13129" xr:uid="{00000000-0005-0000-0000-00006B330000}"/>
    <cellStyle name="Input [yellow] 3 16" xfId="13130" xr:uid="{00000000-0005-0000-0000-00006C330000}"/>
    <cellStyle name="Input [yellow] 3 2" xfId="13131" xr:uid="{00000000-0005-0000-0000-00006D330000}"/>
    <cellStyle name="Input [yellow] 3 2 10" xfId="13132" xr:uid="{00000000-0005-0000-0000-00006E330000}"/>
    <cellStyle name="Input [yellow] 3 2 10 2" xfId="13133" xr:uid="{00000000-0005-0000-0000-00006F330000}"/>
    <cellStyle name="Input [yellow] 3 2 11" xfId="13134" xr:uid="{00000000-0005-0000-0000-000070330000}"/>
    <cellStyle name="Input [yellow] 3 2 11 2" xfId="13135" xr:uid="{00000000-0005-0000-0000-000071330000}"/>
    <cellStyle name="Input [yellow] 3 2 12" xfId="13136" xr:uid="{00000000-0005-0000-0000-000072330000}"/>
    <cellStyle name="Input [yellow] 3 2 12 2" xfId="13137" xr:uid="{00000000-0005-0000-0000-000073330000}"/>
    <cellStyle name="Input [yellow] 3 2 13" xfId="13138" xr:uid="{00000000-0005-0000-0000-000074330000}"/>
    <cellStyle name="Input [yellow] 3 2 13 2" xfId="13139" xr:uid="{00000000-0005-0000-0000-000075330000}"/>
    <cellStyle name="Input [yellow] 3 2 14" xfId="13140" xr:uid="{00000000-0005-0000-0000-000076330000}"/>
    <cellStyle name="Input [yellow] 3 2 14 2" xfId="13141" xr:uid="{00000000-0005-0000-0000-000077330000}"/>
    <cellStyle name="Input [yellow] 3 2 15" xfId="13142" xr:uid="{00000000-0005-0000-0000-000078330000}"/>
    <cellStyle name="Input [yellow] 3 2 16" xfId="13143" xr:uid="{00000000-0005-0000-0000-000079330000}"/>
    <cellStyle name="Input [yellow] 3 2 2" xfId="13144" xr:uid="{00000000-0005-0000-0000-00007A330000}"/>
    <cellStyle name="Input [yellow] 3 2 2 2" xfId="13145" xr:uid="{00000000-0005-0000-0000-00007B330000}"/>
    <cellStyle name="Input [yellow] 3 2 2 3" xfId="13146" xr:uid="{00000000-0005-0000-0000-00007C330000}"/>
    <cellStyle name="Input [yellow] 3 2 3" xfId="13147" xr:uid="{00000000-0005-0000-0000-00007D330000}"/>
    <cellStyle name="Input [yellow] 3 2 3 2" xfId="13148" xr:uid="{00000000-0005-0000-0000-00007E330000}"/>
    <cellStyle name="Input [yellow] 3 2 4" xfId="13149" xr:uid="{00000000-0005-0000-0000-00007F330000}"/>
    <cellStyle name="Input [yellow] 3 2 4 2" xfId="13150" xr:uid="{00000000-0005-0000-0000-000080330000}"/>
    <cellStyle name="Input [yellow] 3 2 5" xfId="13151" xr:uid="{00000000-0005-0000-0000-000081330000}"/>
    <cellStyle name="Input [yellow] 3 2 5 2" xfId="13152" xr:uid="{00000000-0005-0000-0000-000082330000}"/>
    <cellStyle name="Input [yellow] 3 2 6" xfId="13153" xr:uid="{00000000-0005-0000-0000-000083330000}"/>
    <cellStyle name="Input [yellow] 3 2 6 2" xfId="13154" xr:uid="{00000000-0005-0000-0000-000084330000}"/>
    <cellStyle name="Input [yellow] 3 2 7" xfId="13155" xr:uid="{00000000-0005-0000-0000-000085330000}"/>
    <cellStyle name="Input [yellow] 3 2 7 2" xfId="13156" xr:uid="{00000000-0005-0000-0000-000086330000}"/>
    <cellStyle name="Input [yellow] 3 2 8" xfId="13157" xr:uid="{00000000-0005-0000-0000-000087330000}"/>
    <cellStyle name="Input [yellow] 3 2 8 2" xfId="13158" xr:uid="{00000000-0005-0000-0000-000088330000}"/>
    <cellStyle name="Input [yellow] 3 2 9" xfId="13159" xr:uid="{00000000-0005-0000-0000-000089330000}"/>
    <cellStyle name="Input [yellow] 3 2 9 2" xfId="13160" xr:uid="{00000000-0005-0000-0000-00008A330000}"/>
    <cellStyle name="Input [yellow] 3 3" xfId="13161" xr:uid="{00000000-0005-0000-0000-00008B330000}"/>
    <cellStyle name="Input [yellow] 3 3 2" xfId="13162" xr:uid="{00000000-0005-0000-0000-00008C330000}"/>
    <cellStyle name="Input [yellow] 3 3 2 2" xfId="13163" xr:uid="{00000000-0005-0000-0000-00008D330000}"/>
    <cellStyle name="Input [yellow] 3 3 3" xfId="13164" xr:uid="{00000000-0005-0000-0000-00008E330000}"/>
    <cellStyle name="Input [yellow] 3 3 3 2" xfId="13165" xr:uid="{00000000-0005-0000-0000-00008F330000}"/>
    <cellStyle name="Input [yellow] 3 4" xfId="13166" xr:uid="{00000000-0005-0000-0000-000090330000}"/>
    <cellStyle name="Input [yellow] 3 4 2" xfId="13167" xr:uid="{00000000-0005-0000-0000-000091330000}"/>
    <cellStyle name="Input [yellow] 3 4 2 2" xfId="13168" xr:uid="{00000000-0005-0000-0000-000092330000}"/>
    <cellStyle name="Input [yellow] 3 4 3" xfId="13169" xr:uid="{00000000-0005-0000-0000-000093330000}"/>
    <cellStyle name="Input [yellow] 3 4 3 2" xfId="13170" xr:uid="{00000000-0005-0000-0000-000094330000}"/>
    <cellStyle name="Input [yellow] 3 5" xfId="13171" xr:uid="{00000000-0005-0000-0000-000095330000}"/>
    <cellStyle name="Input [yellow] 3 5 2" xfId="13172" xr:uid="{00000000-0005-0000-0000-000096330000}"/>
    <cellStyle name="Input [yellow] 3 5 2 2" xfId="13173" xr:uid="{00000000-0005-0000-0000-000097330000}"/>
    <cellStyle name="Input [yellow] 3 5 3" xfId="13174" xr:uid="{00000000-0005-0000-0000-000098330000}"/>
    <cellStyle name="Input [yellow] 3 5 3 2" xfId="13175" xr:uid="{00000000-0005-0000-0000-000099330000}"/>
    <cellStyle name="Input [yellow] 3 6" xfId="13176" xr:uid="{00000000-0005-0000-0000-00009A330000}"/>
    <cellStyle name="Input [yellow] 3 6 2" xfId="13177" xr:uid="{00000000-0005-0000-0000-00009B330000}"/>
    <cellStyle name="Input [yellow] 3 6 2 2" xfId="13178" xr:uid="{00000000-0005-0000-0000-00009C330000}"/>
    <cellStyle name="Input [yellow] 3 6 3" xfId="13179" xr:uid="{00000000-0005-0000-0000-00009D330000}"/>
    <cellStyle name="Input [yellow] 3 6 3 2" xfId="13180" xr:uid="{00000000-0005-0000-0000-00009E330000}"/>
    <cellStyle name="Input [yellow] 3 7" xfId="13181" xr:uid="{00000000-0005-0000-0000-00009F330000}"/>
    <cellStyle name="Input [yellow] 3 7 2" xfId="13182" xr:uid="{00000000-0005-0000-0000-0000A0330000}"/>
    <cellStyle name="Input [yellow] 3 7 2 2" xfId="13183" xr:uid="{00000000-0005-0000-0000-0000A1330000}"/>
    <cellStyle name="Input [yellow] 3 7 3" xfId="13184" xr:uid="{00000000-0005-0000-0000-0000A2330000}"/>
    <cellStyle name="Input [yellow] 3 7 3 2" xfId="13185" xr:uid="{00000000-0005-0000-0000-0000A3330000}"/>
    <cellStyle name="Input [yellow] 3 8" xfId="13186" xr:uid="{00000000-0005-0000-0000-0000A4330000}"/>
    <cellStyle name="Input [yellow] 3 8 2" xfId="13187" xr:uid="{00000000-0005-0000-0000-0000A5330000}"/>
    <cellStyle name="Input [yellow] 3 8 2 2" xfId="13188" xr:uid="{00000000-0005-0000-0000-0000A6330000}"/>
    <cellStyle name="Input [yellow] 3 8 3" xfId="13189" xr:uid="{00000000-0005-0000-0000-0000A7330000}"/>
    <cellStyle name="Input [yellow] 3 8 3 2" xfId="13190" xr:uid="{00000000-0005-0000-0000-0000A8330000}"/>
    <cellStyle name="Input [yellow] 3 9" xfId="13191" xr:uid="{00000000-0005-0000-0000-0000A9330000}"/>
    <cellStyle name="Input [yellow] 3 9 2" xfId="13192" xr:uid="{00000000-0005-0000-0000-0000AA330000}"/>
    <cellStyle name="Input [yellow] 3 9 2 2" xfId="13193" xr:uid="{00000000-0005-0000-0000-0000AB330000}"/>
    <cellStyle name="Input [yellow] 3 9 3" xfId="13194" xr:uid="{00000000-0005-0000-0000-0000AC330000}"/>
    <cellStyle name="Input [yellow] 3 9 3 2" xfId="13195" xr:uid="{00000000-0005-0000-0000-0000AD330000}"/>
    <cellStyle name="Input [yellow] 4" xfId="13196" xr:uid="{00000000-0005-0000-0000-0000AE330000}"/>
    <cellStyle name="Input [yellow] 4 10" xfId="13197" xr:uid="{00000000-0005-0000-0000-0000AF330000}"/>
    <cellStyle name="Input [yellow] 4 10 2" xfId="13198" xr:uid="{00000000-0005-0000-0000-0000B0330000}"/>
    <cellStyle name="Input [yellow] 4 11" xfId="13199" xr:uid="{00000000-0005-0000-0000-0000B1330000}"/>
    <cellStyle name="Input [yellow] 4 11 2" xfId="13200" xr:uid="{00000000-0005-0000-0000-0000B2330000}"/>
    <cellStyle name="Input [yellow] 4 12" xfId="13201" xr:uid="{00000000-0005-0000-0000-0000B3330000}"/>
    <cellStyle name="Input [yellow] 4 12 2" xfId="13202" xr:uid="{00000000-0005-0000-0000-0000B4330000}"/>
    <cellStyle name="Input [yellow] 4 13" xfId="13203" xr:uid="{00000000-0005-0000-0000-0000B5330000}"/>
    <cellStyle name="Input [yellow] 4 13 2" xfId="13204" xr:uid="{00000000-0005-0000-0000-0000B6330000}"/>
    <cellStyle name="Input [yellow] 4 14" xfId="13205" xr:uid="{00000000-0005-0000-0000-0000B7330000}"/>
    <cellStyle name="Input [yellow] 4 14 2" xfId="13206" xr:uid="{00000000-0005-0000-0000-0000B8330000}"/>
    <cellStyle name="Input [yellow] 4 15" xfId="13207" xr:uid="{00000000-0005-0000-0000-0000B9330000}"/>
    <cellStyle name="Input [yellow] 4 16" xfId="13208" xr:uid="{00000000-0005-0000-0000-0000BA330000}"/>
    <cellStyle name="Input [yellow] 4 2" xfId="13209" xr:uid="{00000000-0005-0000-0000-0000BB330000}"/>
    <cellStyle name="Input [yellow] 4 2 10" xfId="13210" xr:uid="{00000000-0005-0000-0000-0000BC330000}"/>
    <cellStyle name="Input [yellow] 4 2 10 2" xfId="13211" xr:uid="{00000000-0005-0000-0000-0000BD330000}"/>
    <cellStyle name="Input [yellow] 4 2 11" xfId="13212" xr:uid="{00000000-0005-0000-0000-0000BE330000}"/>
    <cellStyle name="Input [yellow] 4 2 11 2" xfId="13213" xr:uid="{00000000-0005-0000-0000-0000BF330000}"/>
    <cellStyle name="Input [yellow] 4 2 12" xfId="13214" xr:uid="{00000000-0005-0000-0000-0000C0330000}"/>
    <cellStyle name="Input [yellow] 4 2 12 2" xfId="13215" xr:uid="{00000000-0005-0000-0000-0000C1330000}"/>
    <cellStyle name="Input [yellow] 4 2 13" xfId="13216" xr:uid="{00000000-0005-0000-0000-0000C2330000}"/>
    <cellStyle name="Input [yellow] 4 2 13 2" xfId="13217" xr:uid="{00000000-0005-0000-0000-0000C3330000}"/>
    <cellStyle name="Input [yellow] 4 2 14" xfId="13218" xr:uid="{00000000-0005-0000-0000-0000C4330000}"/>
    <cellStyle name="Input [yellow] 4 2 14 2" xfId="13219" xr:uid="{00000000-0005-0000-0000-0000C5330000}"/>
    <cellStyle name="Input [yellow] 4 2 15" xfId="13220" xr:uid="{00000000-0005-0000-0000-0000C6330000}"/>
    <cellStyle name="Input [yellow] 4 2 16" xfId="13221" xr:uid="{00000000-0005-0000-0000-0000C7330000}"/>
    <cellStyle name="Input [yellow] 4 2 2" xfId="13222" xr:uid="{00000000-0005-0000-0000-0000C8330000}"/>
    <cellStyle name="Input [yellow] 4 2 2 2" xfId="13223" xr:uid="{00000000-0005-0000-0000-0000C9330000}"/>
    <cellStyle name="Input [yellow] 4 2 2 3" xfId="13224" xr:uid="{00000000-0005-0000-0000-0000CA330000}"/>
    <cellStyle name="Input [yellow] 4 2 3" xfId="13225" xr:uid="{00000000-0005-0000-0000-0000CB330000}"/>
    <cellStyle name="Input [yellow] 4 2 3 2" xfId="13226" xr:uid="{00000000-0005-0000-0000-0000CC330000}"/>
    <cellStyle name="Input [yellow] 4 2 4" xfId="13227" xr:uid="{00000000-0005-0000-0000-0000CD330000}"/>
    <cellStyle name="Input [yellow] 4 2 4 2" xfId="13228" xr:uid="{00000000-0005-0000-0000-0000CE330000}"/>
    <cellStyle name="Input [yellow] 4 2 5" xfId="13229" xr:uid="{00000000-0005-0000-0000-0000CF330000}"/>
    <cellStyle name="Input [yellow] 4 2 5 2" xfId="13230" xr:uid="{00000000-0005-0000-0000-0000D0330000}"/>
    <cellStyle name="Input [yellow] 4 2 6" xfId="13231" xr:uid="{00000000-0005-0000-0000-0000D1330000}"/>
    <cellStyle name="Input [yellow] 4 2 6 2" xfId="13232" xr:uid="{00000000-0005-0000-0000-0000D2330000}"/>
    <cellStyle name="Input [yellow] 4 2 7" xfId="13233" xr:uid="{00000000-0005-0000-0000-0000D3330000}"/>
    <cellStyle name="Input [yellow] 4 2 7 2" xfId="13234" xr:uid="{00000000-0005-0000-0000-0000D4330000}"/>
    <cellStyle name="Input [yellow] 4 2 8" xfId="13235" xr:uid="{00000000-0005-0000-0000-0000D5330000}"/>
    <cellStyle name="Input [yellow] 4 2 8 2" xfId="13236" xr:uid="{00000000-0005-0000-0000-0000D6330000}"/>
    <cellStyle name="Input [yellow] 4 2 9" xfId="13237" xr:uid="{00000000-0005-0000-0000-0000D7330000}"/>
    <cellStyle name="Input [yellow] 4 2 9 2" xfId="13238" xr:uid="{00000000-0005-0000-0000-0000D8330000}"/>
    <cellStyle name="Input [yellow] 4 3" xfId="13239" xr:uid="{00000000-0005-0000-0000-0000D9330000}"/>
    <cellStyle name="Input [yellow] 4 3 2" xfId="13240" xr:uid="{00000000-0005-0000-0000-0000DA330000}"/>
    <cellStyle name="Input [yellow] 4 4" xfId="13241" xr:uid="{00000000-0005-0000-0000-0000DB330000}"/>
    <cellStyle name="Input [yellow] 4 4 2" xfId="13242" xr:uid="{00000000-0005-0000-0000-0000DC330000}"/>
    <cellStyle name="Input [yellow] 4 5" xfId="13243" xr:uid="{00000000-0005-0000-0000-0000DD330000}"/>
    <cellStyle name="Input [yellow] 4 5 2" xfId="13244" xr:uid="{00000000-0005-0000-0000-0000DE330000}"/>
    <cellStyle name="Input [yellow] 4 5 3" xfId="13245" xr:uid="{00000000-0005-0000-0000-0000DF330000}"/>
    <cellStyle name="Input [yellow] 4 6" xfId="13246" xr:uid="{00000000-0005-0000-0000-0000E0330000}"/>
    <cellStyle name="Input [yellow] 4 6 2" xfId="13247" xr:uid="{00000000-0005-0000-0000-0000E1330000}"/>
    <cellStyle name="Input [yellow] 4 7" xfId="13248" xr:uid="{00000000-0005-0000-0000-0000E2330000}"/>
    <cellStyle name="Input [yellow] 4 7 2" xfId="13249" xr:uid="{00000000-0005-0000-0000-0000E3330000}"/>
    <cellStyle name="Input [yellow] 4 8" xfId="13250" xr:uid="{00000000-0005-0000-0000-0000E4330000}"/>
    <cellStyle name="Input [yellow] 4 8 2" xfId="13251" xr:uid="{00000000-0005-0000-0000-0000E5330000}"/>
    <cellStyle name="Input [yellow] 4 9" xfId="13252" xr:uid="{00000000-0005-0000-0000-0000E6330000}"/>
    <cellStyle name="Input [yellow] 4 9 2" xfId="13253" xr:uid="{00000000-0005-0000-0000-0000E7330000}"/>
    <cellStyle name="Input [yellow] 5" xfId="13254" xr:uid="{00000000-0005-0000-0000-0000E8330000}"/>
    <cellStyle name="Input [yellow] 5 10" xfId="13255" xr:uid="{00000000-0005-0000-0000-0000E9330000}"/>
    <cellStyle name="Input [yellow] 5 10 2" xfId="13256" xr:uid="{00000000-0005-0000-0000-0000EA330000}"/>
    <cellStyle name="Input [yellow] 5 11" xfId="13257" xr:uid="{00000000-0005-0000-0000-0000EB330000}"/>
    <cellStyle name="Input [yellow] 5 11 2" xfId="13258" xr:uid="{00000000-0005-0000-0000-0000EC330000}"/>
    <cellStyle name="Input [yellow] 5 12" xfId="13259" xr:uid="{00000000-0005-0000-0000-0000ED330000}"/>
    <cellStyle name="Input [yellow] 5 12 2" xfId="13260" xr:uid="{00000000-0005-0000-0000-0000EE330000}"/>
    <cellStyle name="Input [yellow] 5 13" xfId="13261" xr:uid="{00000000-0005-0000-0000-0000EF330000}"/>
    <cellStyle name="Input [yellow] 5 13 2" xfId="13262" xr:uid="{00000000-0005-0000-0000-0000F0330000}"/>
    <cellStyle name="Input [yellow] 5 14" xfId="13263" xr:uid="{00000000-0005-0000-0000-0000F1330000}"/>
    <cellStyle name="Input [yellow] 5 14 2" xfId="13264" xr:uid="{00000000-0005-0000-0000-0000F2330000}"/>
    <cellStyle name="Input [yellow] 5 15" xfId="13265" xr:uid="{00000000-0005-0000-0000-0000F3330000}"/>
    <cellStyle name="Input [yellow] 5 16" xfId="13266" xr:uid="{00000000-0005-0000-0000-0000F4330000}"/>
    <cellStyle name="Input [yellow] 5 2" xfId="13267" xr:uid="{00000000-0005-0000-0000-0000F5330000}"/>
    <cellStyle name="Input [yellow] 5 2 2" xfId="13268" xr:uid="{00000000-0005-0000-0000-0000F6330000}"/>
    <cellStyle name="Input [yellow] 5 2 3" xfId="13269" xr:uid="{00000000-0005-0000-0000-0000F7330000}"/>
    <cellStyle name="Input [yellow] 5 3" xfId="13270" xr:uid="{00000000-0005-0000-0000-0000F8330000}"/>
    <cellStyle name="Input [yellow] 5 3 2" xfId="13271" xr:uid="{00000000-0005-0000-0000-0000F9330000}"/>
    <cellStyle name="Input [yellow] 5 4" xfId="13272" xr:uid="{00000000-0005-0000-0000-0000FA330000}"/>
    <cellStyle name="Input [yellow] 5 4 2" xfId="13273" xr:uid="{00000000-0005-0000-0000-0000FB330000}"/>
    <cellStyle name="Input [yellow] 5 5" xfId="13274" xr:uid="{00000000-0005-0000-0000-0000FC330000}"/>
    <cellStyle name="Input [yellow] 5 5 2" xfId="13275" xr:uid="{00000000-0005-0000-0000-0000FD330000}"/>
    <cellStyle name="Input [yellow] 5 6" xfId="13276" xr:uid="{00000000-0005-0000-0000-0000FE330000}"/>
    <cellStyle name="Input [yellow] 5 6 2" xfId="13277" xr:uid="{00000000-0005-0000-0000-0000FF330000}"/>
    <cellStyle name="Input [yellow] 5 7" xfId="13278" xr:uid="{00000000-0005-0000-0000-000000340000}"/>
    <cellStyle name="Input [yellow] 5 7 2" xfId="13279" xr:uid="{00000000-0005-0000-0000-000001340000}"/>
    <cellStyle name="Input [yellow] 5 8" xfId="13280" xr:uid="{00000000-0005-0000-0000-000002340000}"/>
    <cellStyle name="Input [yellow] 5 8 2" xfId="13281" xr:uid="{00000000-0005-0000-0000-000003340000}"/>
    <cellStyle name="Input [yellow] 5 9" xfId="13282" xr:uid="{00000000-0005-0000-0000-000004340000}"/>
    <cellStyle name="Input [yellow] 5 9 2" xfId="13283" xr:uid="{00000000-0005-0000-0000-000005340000}"/>
    <cellStyle name="Input [yellow] 6" xfId="13284" xr:uid="{00000000-0005-0000-0000-000006340000}"/>
    <cellStyle name="Input [yellow] 6 2" xfId="13285" xr:uid="{00000000-0005-0000-0000-000007340000}"/>
    <cellStyle name="Input [yellow] 6 2 2" xfId="13286" xr:uid="{00000000-0005-0000-0000-000008340000}"/>
    <cellStyle name="Input [yellow] 6 3" xfId="13287" xr:uid="{00000000-0005-0000-0000-000009340000}"/>
    <cellStyle name="Input [yellow] 6 3 2" xfId="13288" xr:uid="{00000000-0005-0000-0000-00000A340000}"/>
    <cellStyle name="Input [yellow] 7" xfId="13289" xr:uid="{00000000-0005-0000-0000-00000B340000}"/>
    <cellStyle name="Input [yellow] 7 2" xfId="13290" xr:uid="{00000000-0005-0000-0000-00000C340000}"/>
    <cellStyle name="Input [yellow] 7 2 2" xfId="13291" xr:uid="{00000000-0005-0000-0000-00000D340000}"/>
    <cellStyle name="Input [yellow] 7 3" xfId="13292" xr:uid="{00000000-0005-0000-0000-00000E340000}"/>
    <cellStyle name="Input [yellow] 7 3 2" xfId="13293" xr:uid="{00000000-0005-0000-0000-00000F340000}"/>
    <cellStyle name="Input [yellow] 8" xfId="13294" xr:uid="{00000000-0005-0000-0000-000010340000}"/>
    <cellStyle name="Input [yellow] 8 2" xfId="13295" xr:uid="{00000000-0005-0000-0000-000011340000}"/>
    <cellStyle name="Input [yellow] 8 2 2" xfId="13296" xr:uid="{00000000-0005-0000-0000-000012340000}"/>
    <cellStyle name="Input [yellow] 8 3" xfId="13297" xr:uid="{00000000-0005-0000-0000-000013340000}"/>
    <cellStyle name="Input [yellow] 8 3 2" xfId="13298" xr:uid="{00000000-0005-0000-0000-000014340000}"/>
    <cellStyle name="Input [yellow] 9" xfId="13299" xr:uid="{00000000-0005-0000-0000-000015340000}"/>
    <cellStyle name="Input [yellow] 9 2" xfId="13300" xr:uid="{00000000-0005-0000-0000-000016340000}"/>
    <cellStyle name="Input [yellow] 9 2 2" xfId="13301" xr:uid="{00000000-0005-0000-0000-000017340000}"/>
    <cellStyle name="Input [yellow] 9 3" xfId="13302" xr:uid="{00000000-0005-0000-0000-000018340000}"/>
    <cellStyle name="Input [yellow] 9 3 2" xfId="13303" xr:uid="{00000000-0005-0000-0000-000019340000}"/>
    <cellStyle name="Input 10" xfId="13304" xr:uid="{00000000-0005-0000-0000-00001A340000}"/>
    <cellStyle name="Input 10 10" xfId="13305" xr:uid="{00000000-0005-0000-0000-00001B340000}"/>
    <cellStyle name="Input 10 10 2" xfId="13306" xr:uid="{00000000-0005-0000-0000-00001C340000}"/>
    <cellStyle name="Input 10 10 3" xfId="13307" xr:uid="{00000000-0005-0000-0000-00001D340000}"/>
    <cellStyle name="Input 10 11" xfId="13308" xr:uid="{00000000-0005-0000-0000-00001E340000}"/>
    <cellStyle name="Input 10 11 2" xfId="13309" xr:uid="{00000000-0005-0000-0000-00001F340000}"/>
    <cellStyle name="Input 10 12" xfId="13310" xr:uid="{00000000-0005-0000-0000-000020340000}"/>
    <cellStyle name="Input 10 12 2" xfId="13311" xr:uid="{00000000-0005-0000-0000-000021340000}"/>
    <cellStyle name="Input 10 13" xfId="13312" xr:uid="{00000000-0005-0000-0000-000022340000}"/>
    <cellStyle name="Input 10 13 2" xfId="13313" xr:uid="{00000000-0005-0000-0000-000023340000}"/>
    <cellStyle name="Input 10 14" xfId="13314" xr:uid="{00000000-0005-0000-0000-000024340000}"/>
    <cellStyle name="Input 10 14 2" xfId="13315" xr:uid="{00000000-0005-0000-0000-000025340000}"/>
    <cellStyle name="Input 10 15" xfId="13316" xr:uid="{00000000-0005-0000-0000-000026340000}"/>
    <cellStyle name="Input 10 15 2" xfId="13317" xr:uid="{00000000-0005-0000-0000-000027340000}"/>
    <cellStyle name="Input 10 16" xfId="13318" xr:uid="{00000000-0005-0000-0000-000028340000}"/>
    <cellStyle name="Input 10 16 2" xfId="13319" xr:uid="{00000000-0005-0000-0000-000029340000}"/>
    <cellStyle name="Input 10 17" xfId="13320" xr:uid="{00000000-0005-0000-0000-00002A340000}"/>
    <cellStyle name="Input 10 18" xfId="13321" xr:uid="{00000000-0005-0000-0000-00002B340000}"/>
    <cellStyle name="Input 10 2" xfId="13322" xr:uid="{00000000-0005-0000-0000-00002C340000}"/>
    <cellStyle name="Input 10 2 10" xfId="13323" xr:uid="{00000000-0005-0000-0000-00002D340000}"/>
    <cellStyle name="Input 10 2 10 2" xfId="13324" xr:uid="{00000000-0005-0000-0000-00002E340000}"/>
    <cellStyle name="Input 10 2 11" xfId="13325" xr:uid="{00000000-0005-0000-0000-00002F340000}"/>
    <cellStyle name="Input 10 2 11 2" xfId="13326" xr:uid="{00000000-0005-0000-0000-000030340000}"/>
    <cellStyle name="Input 10 2 12" xfId="13327" xr:uid="{00000000-0005-0000-0000-000031340000}"/>
    <cellStyle name="Input 10 2 12 2" xfId="13328" xr:uid="{00000000-0005-0000-0000-000032340000}"/>
    <cellStyle name="Input 10 2 13" xfId="13329" xr:uid="{00000000-0005-0000-0000-000033340000}"/>
    <cellStyle name="Input 10 2 13 2" xfId="13330" xr:uid="{00000000-0005-0000-0000-000034340000}"/>
    <cellStyle name="Input 10 2 14" xfId="13331" xr:uid="{00000000-0005-0000-0000-000035340000}"/>
    <cellStyle name="Input 10 2 14 2" xfId="13332" xr:uid="{00000000-0005-0000-0000-000036340000}"/>
    <cellStyle name="Input 10 2 15" xfId="13333" xr:uid="{00000000-0005-0000-0000-000037340000}"/>
    <cellStyle name="Input 10 2 16" xfId="13334" xr:uid="{00000000-0005-0000-0000-000038340000}"/>
    <cellStyle name="Input 10 2 2" xfId="13335" xr:uid="{00000000-0005-0000-0000-000039340000}"/>
    <cellStyle name="Input 10 2 2 2" xfId="13336" xr:uid="{00000000-0005-0000-0000-00003A340000}"/>
    <cellStyle name="Input 10 2 3" xfId="13337" xr:uid="{00000000-0005-0000-0000-00003B340000}"/>
    <cellStyle name="Input 10 2 3 2" xfId="13338" xr:uid="{00000000-0005-0000-0000-00003C340000}"/>
    <cellStyle name="Input 10 2 3 3" xfId="13339" xr:uid="{00000000-0005-0000-0000-00003D340000}"/>
    <cellStyle name="Input 10 2 4" xfId="13340" xr:uid="{00000000-0005-0000-0000-00003E340000}"/>
    <cellStyle name="Input 10 2 4 2" xfId="13341" xr:uid="{00000000-0005-0000-0000-00003F340000}"/>
    <cellStyle name="Input 10 2 4 3" xfId="13342" xr:uid="{00000000-0005-0000-0000-000040340000}"/>
    <cellStyle name="Input 10 2 5" xfId="13343" xr:uid="{00000000-0005-0000-0000-000041340000}"/>
    <cellStyle name="Input 10 2 5 2" xfId="13344" xr:uid="{00000000-0005-0000-0000-000042340000}"/>
    <cellStyle name="Input 10 2 5 3" xfId="13345" xr:uid="{00000000-0005-0000-0000-000043340000}"/>
    <cellStyle name="Input 10 2 6" xfId="13346" xr:uid="{00000000-0005-0000-0000-000044340000}"/>
    <cellStyle name="Input 10 2 6 2" xfId="13347" xr:uid="{00000000-0005-0000-0000-000045340000}"/>
    <cellStyle name="Input 10 2 6 3" xfId="13348" xr:uid="{00000000-0005-0000-0000-000046340000}"/>
    <cellStyle name="Input 10 2 7" xfId="13349" xr:uid="{00000000-0005-0000-0000-000047340000}"/>
    <cellStyle name="Input 10 2 7 2" xfId="13350" xr:uid="{00000000-0005-0000-0000-000048340000}"/>
    <cellStyle name="Input 10 2 7 3" xfId="13351" xr:uid="{00000000-0005-0000-0000-000049340000}"/>
    <cellStyle name="Input 10 2 8" xfId="13352" xr:uid="{00000000-0005-0000-0000-00004A340000}"/>
    <cellStyle name="Input 10 2 8 2" xfId="13353" xr:uid="{00000000-0005-0000-0000-00004B340000}"/>
    <cellStyle name="Input 10 2 8 3" xfId="13354" xr:uid="{00000000-0005-0000-0000-00004C340000}"/>
    <cellStyle name="Input 10 2 9" xfId="13355" xr:uid="{00000000-0005-0000-0000-00004D340000}"/>
    <cellStyle name="Input 10 2 9 2" xfId="13356" xr:uid="{00000000-0005-0000-0000-00004E340000}"/>
    <cellStyle name="Input 10 3" xfId="13357" xr:uid="{00000000-0005-0000-0000-00004F340000}"/>
    <cellStyle name="Input 10 3 10" xfId="13358" xr:uid="{00000000-0005-0000-0000-000050340000}"/>
    <cellStyle name="Input 10 3 10 2" xfId="13359" xr:uid="{00000000-0005-0000-0000-000051340000}"/>
    <cellStyle name="Input 10 3 11" xfId="13360" xr:uid="{00000000-0005-0000-0000-000052340000}"/>
    <cellStyle name="Input 10 3 11 2" xfId="13361" xr:uid="{00000000-0005-0000-0000-000053340000}"/>
    <cellStyle name="Input 10 3 12" xfId="13362" xr:uid="{00000000-0005-0000-0000-000054340000}"/>
    <cellStyle name="Input 10 3 12 2" xfId="13363" xr:uid="{00000000-0005-0000-0000-000055340000}"/>
    <cellStyle name="Input 10 3 13" xfId="13364" xr:uid="{00000000-0005-0000-0000-000056340000}"/>
    <cellStyle name="Input 10 3 13 2" xfId="13365" xr:uid="{00000000-0005-0000-0000-000057340000}"/>
    <cellStyle name="Input 10 3 14" xfId="13366" xr:uid="{00000000-0005-0000-0000-000058340000}"/>
    <cellStyle name="Input 10 3 15" xfId="13367" xr:uid="{00000000-0005-0000-0000-000059340000}"/>
    <cellStyle name="Input 10 3 2" xfId="13368" xr:uid="{00000000-0005-0000-0000-00005A340000}"/>
    <cellStyle name="Input 10 3 2 2" xfId="13369" xr:uid="{00000000-0005-0000-0000-00005B340000}"/>
    <cellStyle name="Input 10 3 3" xfId="13370" xr:uid="{00000000-0005-0000-0000-00005C340000}"/>
    <cellStyle name="Input 10 3 3 2" xfId="13371" xr:uid="{00000000-0005-0000-0000-00005D340000}"/>
    <cellStyle name="Input 10 3 3 3" xfId="13372" xr:uid="{00000000-0005-0000-0000-00005E340000}"/>
    <cellStyle name="Input 10 3 4" xfId="13373" xr:uid="{00000000-0005-0000-0000-00005F340000}"/>
    <cellStyle name="Input 10 3 4 2" xfId="13374" xr:uid="{00000000-0005-0000-0000-000060340000}"/>
    <cellStyle name="Input 10 3 4 3" xfId="13375" xr:uid="{00000000-0005-0000-0000-000061340000}"/>
    <cellStyle name="Input 10 3 5" xfId="13376" xr:uid="{00000000-0005-0000-0000-000062340000}"/>
    <cellStyle name="Input 10 3 5 2" xfId="13377" xr:uid="{00000000-0005-0000-0000-000063340000}"/>
    <cellStyle name="Input 10 3 5 3" xfId="13378" xr:uid="{00000000-0005-0000-0000-000064340000}"/>
    <cellStyle name="Input 10 3 6" xfId="13379" xr:uid="{00000000-0005-0000-0000-000065340000}"/>
    <cellStyle name="Input 10 3 6 2" xfId="13380" xr:uid="{00000000-0005-0000-0000-000066340000}"/>
    <cellStyle name="Input 10 3 6 3" xfId="13381" xr:uid="{00000000-0005-0000-0000-000067340000}"/>
    <cellStyle name="Input 10 3 7" xfId="13382" xr:uid="{00000000-0005-0000-0000-000068340000}"/>
    <cellStyle name="Input 10 3 7 2" xfId="13383" xr:uid="{00000000-0005-0000-0000-000069340000}"/>
    <cellStyle name="Input 10 3 7 3" xfId="13384" xr:uid="{00000000-0005-0000-0000-00006A340000}"/>
    <cellStyle name="Input 10 3 8" xfId="13385" xr:uid="{00000000-0005-0000-0000-00006B340000}"/>
    <cellStyle name="Input 10 3 8 2" xfId="13386" xr:uid="{00000000-0005-0000-0000-00006C340000}"/>
    <cellStyle name="Input 10 3 8 3" xfId="13387" xr:uid="{00000000-0005-0000-0000-00006D340000}"/>
    <cellStyle name="Input 10 3 9" xfId="13388" xr:uid="{00000000-0005-0000-0000-00006E340000}"/>
    <cellStyle name="Input 10 3 9 2" xfId="13389" xr:uid="{00000000-0005-0000-0000-00006F340000}"/>
    <cellStyle name="Input 10 4" xfId="13390" xr:uid="{00000000-0005-0000-0000-000070340000}"/>
    <cellStyle name="Input 10 4 2" xfId="13391" xr:uid="{00000000-0005-0000-0000-000071340000}"/>
    <cellStyle name="Input 10 4 3" xfId="13392" xr:uid="{00000000-0005-0000-0000-000072340000}"/>
    <cellStyle name="Input 10 5" xfId="13393" xr:uid="{00000000-0005-0000-0000-000073340000}"/>
    <cellStyle name="Input 10 5 2" xfId="13394" xr:uid="{00000000-0005-0000-0000-000074340000}"/>
    <cellStyle name="Input 10 5 3" xfId="13395" xr:uid="{00000000-0005-0000-0000-000075340000}"/>
    <cellStyle name="Input 10 6" xfId="13396" xr:uid="{00000000-0005-0000-0000-000076340000}"/>
    <cellStyle name="Input 10 6 2" xfId="13397" xr:uid="{00000000-0005-0000-0000-000077340000}"/>
    <cellStyle name="Input 10 7" xfId="13398" xr:uid="{00000000-0005-0000-0000-000078340000}"/>
    <cellStyle name="Input 10 7 2" xfId="13399" xr:uid="{00000000-0005-0000-0000-000079340000}"/>
    <cellStyle name="Input 10 7 3" xfId="13400" xr:uid="{00000000-0005-0000-0000-00007A340000}"/>
    <cellStyle name="Input 10 8" xfId="13401" xr:uid="{00000000-0005-0000-0000-00007B340000}"/>
    <cellStyle name="Input 10 8 2" xfId="13402" xr:uid="{00000000-0005-0000-0000-00007C340000}"/>
    <cellStyle name="Input 10 8 3" xfId="13403" xr:uid="{00000000-0005-0000-0000-00007D340000}"/>
    <cellStyle name="Input 10 9" xfId="13404" xr:uid="{00000000-0005-0000-0000-00007E340000}"/>
    <cellStyle name="Input 10 9 2" xfId="13405" xr:uid="{00000000-0005-0000-0000-00007F340000}"/>
    <cellStyle name="Input 10 9 3" xfId="13406" xr:uid="{00000000-0005-0000-0000-000080340000}"/>
    <cellStyle name="Input 11" xfId="13407" xr:uid="{00000000-0005-0000-0000-000081340000}"/>
    <cellStyle name="Input 11 10" xfId="13408" xr:uid="{00000000-0005-0000-0000-000082340000}"/>
    <cellStyle name="Input 11 10 2" xfId="13409" xr:uid="{00000000-0005-0000-0000-000083340000}"/>
    <cellStyle name="Input 11 10 3" xfId="13410" xr:uid="{00000000-0005-0000-0000-000084340000}"/>
    <cellStyle name="Input 11 11" xfId="13411" xr:uid="{00000000-0005-0000-0000-000085340000}"/>
    <cellStyle name="Input 11 11 2" xfId="13412" xr:uid="{00000000-0005-0000-0000-000086340000}"/>
    <cellStyle name="Input 11 12" xfId="13413" xr:uid="{00000000-0005-0000-0000-000087340000}"/>
    <cellStyle name="Input 11 12 2" xfId="13414" xr:uid="{00000000-0005-0000-0000-000088340000}"/>
    <cellStyle name="Input 11 13" xfId="13415" xr:uid="{00000000-0005-0000-0000-000089340000}"/>
    <cellStyle name="Input 11 13 2" xfId="13416" xr:uid="{00000000-0005-0000-0000-00008A340000}"/>
    <cellStyle name="Input 11 14" xfId="13417" xr:uid="{00000000-0005-0000-0000-00008B340000}"/>
    <cellStyle name="Input 11 14 2" xfId="13418" xr:uid="{00000000-0005-0000-0000-00008C340000}"/>
    <cellStyle name="Input 11 15" xfId="13419" xr:uid="{00000000-0005-0000-0000-00008D340000}"/>
    <cellStyle name="Input 11 15 2" xfId="13420" xr:uid="{00000000-0005-0000-0000-00008E340000}"/>
    <cellStyle name="Input 11 16" xfId="13421" xr:uid="{00000000-0005-0000-0000-00008F340000}"/>
    <cellStyle name="Input 11 16 2" xfId="13422" xr:uid="{00000000-0005-0000-0000-000090340000}"/>
    <cellStyle name="Input 11 17" xfId="13423" xr:uid="{00000000-0005-0000-0000-000091340000}"/>
    <cellStyle name="Input 11 18" xfId="13424" xr:uid="{00000000-0005-0000-0000-000092340000}"/>
    <cellStyle name="Input 11 2" xfId="13425" xr:uid="{00000000-0005-0000-0000-000093340000}"/>
    <cellStyle name="Input 11 2 10" xfId="13426" xr:uid="{00000000-0005-0000-0000-000094340000}"/>
    <cellStyle name="Input 11 2 10 2" xfId="13427" xr:uid="{00000000-0005-0000-0000-000095340000}"/>
    <cellStyle name="Input 11 2 11" xfId="13428" xr:uid="{00000000-0005-0000-0000-000096340000}"/>
    <cellStyle name="Input 11 2 11 2" xfId="13429" xr:uid="{00000000-0005-0000-0000-000097340000}"/>
    <cellStyle name="Input 11 2 12" xfId="13430" xr:uid="{00000000-0005-0000-0000-000098340000}"/>
    <cellStyle name="Input 11 2 12 2" xfId="13431" xr:uid="{00000000-0005-0000-0000-000099340000}"/>
    <cellStyle name="Input 11 2 13" xfId="13432" xr:uid="{00000000-0005-0000-0000-00009A340000}"/>
    <cellStyle name="Input 11 2 13 2" xfId="13433" xr:uid="{00000000-0005-0000-0000-00009B340000}"/>
    <cellStyle name="Input 11 2 14" xfId="13434" xr:uid="{00000000-0005-0000-0000-00009C340000}"/>
    <cellStyle name="Input 11 2 14 2" xfId="13435" xr:uid="{00000000-0005-0000-0000-00009D340000}"/>
    <cellStyle name="Input 11 2 15" xfId="13436" xr:uid="{00000000-0005-0000-0000-00009E340000}"/>
    <cellStyle name="Input 11 2 16" xfId="13437" xr:uid="{00000000-0005-0000-0000-00009F340000}"/>
    <cellStyle name="Input 11 2 2" xfId="13438" xr:uid="{00000000-0005-0000-0000-0000A0340000}"/>
    <cellStyle name="Input 11 2 2 2" xfId="13439" xr:uid="{00000000-0005-0000-0000-0000A1340000}"/>
    <cellStyle name="Input 11 2 3" xfId="13440" xr:uid="{00000000-0005-0000-0000-0000A2340000}"/>
    <cellStyle name="Input 11 2 3 2" xfId="13441" xr:uid="{00000000-0005-0000-0000-0000A3340000}"/>
    <cellStyle name="Input 11 2 3 3" xfId="13442" xr:uid="{00000000-0005-0000-0000-0000A4340000}"/>
    <cellStyle name="Input 11 2 4" xfId="13443" xr:uid="{00000000-0005-0000-0000-0000A5340000}"/>
    <cellStyle name="Input 11 2 4 2" xfId="13444" xr:uid="{00000000-0005-0000-0000-0000A6340000}"/>
    <cellStyle name="Input 11 2 4 3" xfId="13445" xr:uid="{00000000-0005-0000-0000-0000A7340000}"/>
    <cellStyle name="Input 11 2 5" xfId="13446" xr:uid="{00000000-0005-0000-0000-0000A8340000}"/>
    <cellStyle name="Input 11 2 5 2" xfId="13447" xr:uid="{00000000-0005-0000-0000-0000A9340000}"/>
    <cellStyle name="Input 11 2 5 3" xfId="13448" xr:uid="{00000000-0005-0000-0000-0000AA340000}"/>
    <cellStyle name="Input 11 2 6" xfId="13449" xr:uid="{00000000-0005-0000-0000-0000AB340000}"/>
    <cellStyle name="Input 11 2 6 2" xfId="13450" xr:uid="{00000000-0005-0000-0000-0000AC340000}"/>
    <cellStyle name="Input 11 2 6 3" xfId="13451" xr:uid="{00000000-0005-0000-0000-0000AD340000}"/>
    <cellStyle name="Input 11 2 7" xfId="13452" xr:uid="{00000000-0005-0000-0000-0000AE340000}"/>
    <cellStyle name="Input 11 2 7 2" xfId="13453" xr:uid="{00000000-0005-0000-0000-0000AF340000}"/>
    <cellStyle name="Input 11 2 7 3" xfId="13454" xr:uid="{00000000-0005-0000-0000-0000B0340000}"/>
    <cellStyle name="Input 11 2 8" xfId="13455" xr:uid="{00000000-0005-0000-0000-0000B1340000}"/>
    <cellStyle name="Input 11 2 8 2" xfId="13456" xr:uid="{00000000-0005-0000-0000-0000B2340000}"/>
    <cellStyle name="Input 11 2 8 3" xfId="13457" xr:uid="{00000000-0005-0000-0000-0000B3340000}"/>
    <cellStyle name="Input 11 2 9" xfId="13458" xr:uid="{00000000-0005-0000-0000-0000B4340000}"/>
    <cellStyle name="Input 11 2 9 2" xfId="13459" xr:uid="{00000000-0005-0000-0000-0000B5340000}"/>
    <cellStyle name="Input 11 3" xfId="13460" xr:uid="{00000000-0005-0000-0000-0000B6340000}"/>
    <cellStyle name="Input 11 3 10" xfId="13461" xr:uid="{00000000-0005-0000-0000-0000B7340000}"/>
    <cellStyle name="Input 11 3 10 2" xfId="13462" xr:uid="{00000000-0005-0000-0000-0000B8340000}"/>
    <cellStyle name="Input 11 3 11" xfId="13463" xr:uid="{00000000-0005-0000-0000-0000B9340000}"/>
    <cellStyle name="Input 11 3 11 2" xfId="13464" xr:uid="{00000000-0005-0000-0000-0000BA340000}"/>
    <cellStyle name="Input 11 3 12" xfId="13465" xr:uid="{00000000-0005-0000-0000-0000BB340000}"/>
    <cellStyle name="Input 11 3 12 2" xfId="13466" xr:uid="{00000000-0005-0000-0000-0000BC340000}"/>
    <cellStyle name="Input 11 3 13" xfId="13467" xr:uid="{00000000-0005-0000-0000-0000BD340000}"/>
    <cellStyle name="Input 11 3 13 2" xfId="13468" xr:uid="{00000000-0005-0000-0000-0000BE340000}"/>
    <cellStyle name="Input 11 3 14" xfId="13469" xr:uid="{00000000-0005-0000-0000-0000BF340000}"/>
    <cellStyle name="Input 11 3 15" xfId="13470" xr:uid="{00000000-0005-0000-0000-0000C0340000}"/>
    <cellStyle name="Input 11 3 2" xfId="13471" xr:uid="{00000000-0005-0000-0000-0000C1340000}"/>
    <cellStyle name="Input 11 3 2 2" xfId="13472" xr:uid="{00000000-0005-0000-0000-0000C2340000}"/>
    <cellStyle name="Input 11 3 3" xfId="13473" xr:uid="{00000000-0005-0000-0000-0000C3340000}"/>
    <cellStyle name="Input 11 3 3 2" xfId="13474" xr:uid="{00000000-0005-0000-0000-0000C4340000}"/>
    <cellStyle name="Input 11 3 3 3" xfId="13475" xr:uid="{00000000-0005-0000-0000-0000C5340000}"/>
    <cellStyle name="Input 11 3 4" xfId="13476" xr:uid="{00000000-0005-0000-0000-0000C6340000}"/>
    <cellStyle name="Input 11 3 4 2" xfId="13477" xr:uid="{00000000-0005-0000-0000-0000C7340000}"/>
    <cellStyle name="Input 11 3 4 3" xfId="13478" xr:uid="{00000000-0005-0000-0000-0000C8340000}"/>
    <cellStyle name="Input 11 3 5" xfId="13479" xr:uid="{00000000-0005-0000-0000-0000C9340000}"/>
    <cellStyle name="Input 11 3 5 2" xfId="13480" xr:uid="{00000000-0005-0000-0000-0000CA340000}"/>
    <cellStyle name="Input 11 3 5 3" xfId="13481" xr:uid="{00000000-0005-0000-0000-0000CB340000}"/>
    <cellStyle name="Input 11 3 6" xfId="13482" xr:uid="{00000000-0005-0000-0000-0000CC340000}"/>
    <cellStyle name="Input 11 3 6 2" xfId="13483" xr:uid="{00000000-0005-0000-0000-0000CD340000}"/>
    <cellStyle name="Input 11 3 6 3" xfId="13484" xr:uid="{00000000-0005-0000-0000-0000CE340000}"/>
    <cellStyle name="Input 11 3 7" xfId="13485" xr:uid="{00000000-0005-0000-0000-0000CF340000}"/>
    <cellStyle name="Input 11 3 7 2" xfId="13486" xr:uid="{00000000-0005-0000-0000-0000D0340000}"/>
    <cellStyle name="Input 11 3 7 3" xfId="13487" xr:uid="{00000000-0005-0000-0000-0000D1340000}"/>
    <cellStyle name="Input 11 3 8" xfId="13488" xr:uid="{00000000-0005-0000-0000-0000D2340000}"/>
    <cellStyle name="Input 11 3 8 2" xfId="13489" xr:uid="{00000000-0005-0000-0000-0000D3340000}"/>
    <cellStyle name="Input 11 3 8 3" xfId="13490" xr:uid="{00000000-0005-0000-0000-0000D4340000}"/>
    <cellStyle name="Input 11 3 9" xfId="13491" xr:uid="{00000000-0005-0000-0000-0000D5340000}"/>
    <cellStyle name="Input 11 3 9 2" xfId="13492" xr:uid="{00000000-0005-0000-0000-0000D6340000}"/>
    <cellStyle name="Input 11 4" xfId="13493" xr:uid="{00000000-0005-0000-0000-0000D7340000}"/>
    <cellStyle name="Input 11 4 2" xfId="13494" xr:uid="{00000000-0005-0000-0000-0000D8340000}"/>
    <cellStyle name="Input 11 4 3" xfId="13495" xr:uid="{00000000-0005-0000-0000-0000D9340000}"/>
    <cellStyle name="Input 11 5" xfId="13496" xr:uid="{00000000-0005-0000-0000-0000DA340000}"/>
    <cellStyle name="Input 11 5 2" xfId="13497" xr:uid="{00000000-0005-0000-0000-0000DB340000}"/>
    <cellStyle name="Input 11 5 3" xfId="13498" xr:uid="{00000000-0005-0000-0000-0000DC340000}"/>
    <cellStyle name="Input 11 6" xfId="13499" xr:uid="{00000000-0005-0000-0000-0000DD340000}"/>
    <cellStyle name="Input 11 6 2" xfId="13500" xr:uid="{00000000-0005-0000-0000-0000DE340000}"/>
    <cellStyle name="Input 11 7" xfId="13501" xr:uid="{00000000-0005-0000-0000-0000DF340000}"/>
    <cellStyle name="Input 11 7 2" xfId="13502" xr:uid="{00000000-0005-0000-0000-0000E0340000}"/>
    <cellStyle name="Input 11 7 3" xfId="13503" xr:uid="{00000000-0005-0000-0000-0000E1340000}"/>
    <cellStyle name="Input 11 8" xfId="13504" xr:uid="{00000000-0005-0000-0000-0000E2340000}"/>
    <cellStyle name="Input 11 8 2" xfId="13505" xr:uid="{00000000-0005-0000-0000-0000E3340000}"/>
    <cellStyle name="Input 11 8 3" xfId="13506" xr:uid="{00000000-0005-0000-0000-0000E4340000}"/>
    <cellStyle name="Input 11 9" xfId="13507" xr:uid="{00000000-0005-0000-0000-0000E5340000}"/>
    <cellStyle name="Input 11 9 2" xfId="13508" xr:uid="{00000000-0005-0000-0000-0000E6340000}"/>
    <cellStyle name="Input 11 9 3" xfId="13509" xr:uid="{00000000-0005-0000-0000-0000E7340000}"/>
    <cellStyle name="Input 12" xfId="13510" xr:uid="{00000000-0005-0000-0000-0000E8340000}"/>
    <cellStyle name="Input 12 10" xfId="13511" xr:uid="{00000000-0005-0000-0000-0000E9340000}"/>
    <cellStyle name="Input 12 10 2" xfId="13512" xr:uid="{00000000-0005-0000-0000-0000EA340000}"/>
    <cellStyle name="Input 12 10 3" xfId="13513" xr:uid="{00000000-0005-0000-0000-0000EB340000}"/>
    <cellStyle name="Input 12 11" xfId="13514" xr:uid="{00000000-0005-0000-0000-0000EC340000}"/>
    <cellStyle name="Input 12 11 2" xfId="13515" xr:uid="{00000000-0005-0000-0000-0000ED340000}"/>
    <cellStyle name="Input 12 12" xfId="13516" xr:uid="{00000000-0005-0000-0000-0000EE340000}"/>
    <cellStyle name="Input 12 12 2" xfId="13517" xr:uid="{00000000-0005-0000-0000-0000EF340000}"/>
    <cellStyle name="Input 12 13" xfId="13518" xr:uid="{00000000-0005-0000-0000-0000F0340000}"/>
    <cellStyle name="Input 12 13 2" xfId="13519" xr:uid="{00000000-0005-0000-0000-0000F1340000}"/>
    <cellStyle name="Input 12 14" xfId="13520" xr:uid="{00000000-0005-0000-0000-0000F2340000}"/>
    <cellStyle name="Input 12 14 2" xfId="13521" xr:uid="{00000000-0005-0000-0000-0000F3340000}"/>
    <cellStyle name="Input 12 15" xfId="13522" xr:uid="{00000000-0005-0000-0000-0000F4340000}"/>
    <cellStyle name="Input 12 15 2" xfId="13523" xr:uid="{00000000-0005-0000-0000-0000F5340000}"/>
    <cellStyle name="Input 12 16" xfId="13524" xr:uid="{00000000-0005-0000-0000-0000F6340000}"/>
    <cellStyle name="Input 12 16 2" xfId="13525" xr:uid="{00000000-0005-0000-0000-0000F7340000}"/>
    <cellStyle name="Input 12 17" xfId="13526" xr:uid="{00000000-0005-0000-0000-0000F8340000}"/>
    <cellStyle name="Input 12 18" xfId="13527" xr:uid="{00000000-0005-0000-0000-0000F9340000}"/>
    <cellStyle name="Input 12 2" xfId="13528" xr:uid="{00000000-0005-0000-0000-0000FA340000}"/>
    <cellStyle name="Input 12 2 10" xfId="13529" xr:uid="{00000000-0005-0000-0000-0000FB340000}"/>
    <cellStyle name="Input 12 2 10 2" xfId="13530" xr:uid="{00000000-0005-0000-0000-0000FC340000}"/>
    <cellStyle name="Input 12 2 11" xfId="13531" xr:uid="{00000000-0005-0000-0000-0000FD340000}"/>
    <cellStyle name="Input 12 2 11 2" xfId="13532" xr:uid="{00000000-0005-0000-0000-0000FE340000}"/>
    <cellStyle name="Input 12 2 12" xfId="13533" xr:uid="{00000000-0005-0000-0000-0000FF340000}"/>
    <cellStyle name="Input 12 2 12 2" xfId="13534" xr:uid="{00000000-0005-0000-0000-000000350000}"/>
    <cellStyle name="Input 12 2 13" xfId="13535" xr:uid="{00000000-0005-0000-0000-000001350000}"/>
    <cellStyle name="Input 12 2 13 2" xfId="13536" xr:uid="{00000000-0005-0000-0000-000002350000}"/>
    <cellStyle name="Input 12 2 14" xfId="13537" xr:uid="{00000000-0005-0000-0000-000003350000}"/>
    <cellStyle name="Input 12 2 14 2" xfId="13538" xr:uid="{00000000-0005-0000-0000-000004350000}"/>
    <cellStyle name="Input 12 2 15" xfId="13539" xr:uid="{00000000-0005-0000-0000-000005350000}"/>
    <cellStyle name="Input 12 2 16" xfId="13540" xr:uid="{00000000-0005-0000-0000-000006350000}"/>
    <cellStyle name="Input 12 2 2" xfId="13541" xr:uid="{00000000-0005-0000-0000-000007350000}"/>
    <cellStyle name="Input 12 2 2 2" xfId="13542" xr:uid="{00000000-0005-0000-0000-000008350000}"/>
    <cellStyle name="Input 12 2 3" xfId="13543" xr:uid="{00000000-0005-0000-0000-000009350000}"/>
    <cellStyle name="Input 12 2 3 2" xfId="13544" xr:uid="{00000000-0005-0000-0000-00000A350000}"/>
    <cellStyle name="Input 12 2 3 3" xfId="13545" xr:uid="{00000000-0005-0000-0000-00000B350000}"/>
    <cellStyle name="Input 12 2 4" xfId="13546" xr:uid="{00000000-0005-0000-0000-00000C350000}"/>
    <cellStyle name="Input 12 2 4 2" xfId="13547" xr:uid="{00000000-0005-0000-0000-00000D350000}"/>
    <cellStyle name="Input 12 2 4 3" xfId="13548" xr:uid="{00000000-0005-0000-0000-00000E350000}"/>
    <cellStyle name="Input 12 2 5" xfId="13549" xr:uid="{00000000-0005-0000-0000-00000F350000}"/>
    <cellStyle name="Input 12 2 5 2" xfId="13550" xr:uid="{00000000-0005-0000-0000-000010350000}"/>
    <cellStyle name="Input 12 2 5 3" xfId="13551" xr:uid="{00000000-0005-0000-0000-000011350000}"/>
    <cellStyle name="Input 12 2 6" xfId="13552" xr:uid="{00000000-0005-0000-0000-000012350000}"/>
    <cellStyle name="Input 12 2 6 2" xfId="13553" xr:uid="{00000000-0005-0000-0000-000013350000}"/>
    <cellStyle name="Input 12 2 6 3" xfId="13554" xr:uid="{00000000-0005-0000-0000-000014350000}"/>
    <cellStyle name="Input 12 2 7" xfId="13555" xr:uid="{00000000-0005-0000-0000-000015350000}"/>
    <cellStyle name="Input 12 2 7 2" xfId="13556" xr:uid="{00000000-0005-0000-0000-000016350000}"/>
    <cellStyle name="Input 12 2 7 3" xfId="13557" xr:uid="{00000000-0005-0000-0000-000017350000}"/>
    <cellStyle name="Input 12 2 8" xfId="13558" xr:uid="{00000000-0005-0000-0000-000018350000}"/>
    <cellStyle name="Input 12 2 8 2" xfId="13559" xr:uid="{00000000-0005-0000-0000-000019350000}"/>
    <cellStyle name="Input 12 2 8 3" xfId="13560" xr:uid="{00000000-0005-0000-0000-00001A350000}"/>
    <cellStyle name="Input 12 2 9" xfId="13561" xr:uid="{00000000-0005-0000-0000-00001B350000}"/>
    <cellStyle name="Input 12 2 9 2" xfId="13562" xr:uid="{00000000-0005-0000-0000-00001C350000}"/>
    <cellStyle name="Input 12 3" xfId="13563" xr:uid="{00000000-0005-0000-0000-00001D350000}"/>
    <cellStyle name="Input 12 3 10" xfId="13564" xr:uid="{00000000-0005-0000-0000-00001E350000}"/>
    <cellStyle name="Input 12 3 10 2" xfId="13565" xr:uid="{00000000-0005-0000-0000-00001F350000}"/>
    <cellStyle name="Input 12 3 11" xfId="13566" xr:uid="{00000000-0005-0000-0000-000020350000}"/>
    <cellStyle name="Input 12 3 11 2" xfId="13567" xr:uid="{00000000-0005-0000-0000-000021350000}"/>
    <cellStyle name="Input 12 3 12" xfId="13568" xr:uid="{00000000-0005-0000-0000-000022350000}"/>
    <cellStyle name="Input 12 3 12 2" xfId="13569" xr:uid="{00000000-0005-0000-0000-000023350000}"/>
    <cellStyle name="Input 12 3 13" xfId="13570" xr:uid="{00000000-0005-0000-0000-000024350000}"/>
    <cellStyle name="Input 12 3 13 2" xfId="13571" xr:uid="{00000000-0005-0000-0000-000025350000}"/>
    <cellStyle name="Input 12 3 14" xfId="13572" xr:uid="{00000000-0005-0000-0000-000026350000}"/>
    <cellStyle name="Input 12 3 15" xfId="13573" xr:uid="{00000000-0005-0000-0000-000027350000}"/>
    <cellStyle name="Input 12 3 2" xfId="13574" xr:uid="{00000000-0005-0000-0000-000028350000}"/>
    <cellStyle name="Input 12 3 2 2" xfId="13575" xr:uid="{00000000-0005-0000-0000-000029350000}"/>
    <cellStyle name="Input 12 3 3" xfId="13576" xr:uid="{00000000-0005-0000-0000-00002A350000}"/>
    <cellStyle name="Input 12 3 3 2" xfId="13577" xr:uid="{00000000-0005-0000-0000-00002B350000}"/>
    <cellStyle name="Input 12 3 3 3" xfId="13578" xr:uid="{00000000-0005-0000-0000-00002C350000}"/>
    <cellStyle name="Input 12 3 4" xfId="13579" xr:uid="{00000000-0005-0000-0000-00002D350000}"/>
    <cellStyle name="Input 12 3 4 2" xfId="13580" xr:uid="{00000000-0005-0000-0000-00002E350000}"/>
    <cellStyle name="Input 12 3 4 3" xfId="13581" xr:uid="{00000000-0005-0000-0000-00002F350000}"/>
    <cellStyle name="Input 12 3 5" xfId="13582" xr:uid="{00000000-0005-0000-0000-000030350000}"/>
    <cellStyle name="Input 12 3 5 2" xfId="13583" xr:uid="{00000000-0005-0000-0000-000031350000}"/>
    <cellStyle name="Input 12 3 5 3" xfId="13584" xr:uid="{00000000-0005-0000-0000-000032350000}"/>
    <cellStyle name="Input 12 3 6" xfId="13585" xr:uid="{00000000-0005-0000-0000-000033350000}"/>
    <cellStyle name="Input 12 3 6 2" xfId="13586" xr:uid="{00000000-0005-0000-0000-000034350000}"/>
    <cellStyle name="Input 12 3 6 3" xfId="13587" xr:uid="{00000000-0005-0000-0000-000035350000}"/>
    <cellStyle name="Input 12 3 7" xfId="13588" xr:uid="{00000000-0005-0000-0000-000036350000}"/>
    <cellStyle name="Input 12 3 7 2" xfId="13589" xr:uid="{00000000-0005-0000-0000-000037350000}"/>
    <cellStyle name="Input 12 3 7 3" xfId="13590" xr:uid="{00000000-0005-0000-0000-000038350000}"/>
    <cellStyle name="Input 12 3 8" xfId="13591" xr:uid="{00000000-0005-0000-0000-000039350000}"/>
    <cellStyle name="Input 12 3 8 2" xfId="13592" xr:uid="{00000000-0005-0000-0000-00003A350000}"/>
    <cellStyle name="Input 12 3 8 3" xfId="13593" xr:uid="{00000000-0005-0000-0000-00003B350000}"/>
    <cellStyle name="Input 12 3 9" xfId="13594" xr:uid="{00000000-0005-0000-0000-00003C350000}"/>
    <cellStyle name="Input 12 3 9 2" xfId="13595" xr:uid="{00000000-0005-0000-0000-00003D350000}"/>
    <cellStyle name="Input 12 4" xfId="13596" xr:uid="{00000000-0005-0000-0000-00003E350000}"/>
    <cellStyle name="Input 12 4 2" xfId="13597" xr:uid="{00000000-0005-0000-0000-00003F350000}"/>
    <cellStyle name="Input 12 4 3" xfId="13598" xr:uid="{00000000-0005-0000-0000-000040350000}"/>
    <cellStyle name="Input 12 5" xfId="13599" xr:uid="{00000000-0005-0000-0000-000041350000}"/>
    <cellStyle name="Input 12 5 2" xfId="13600" xr:uid="{00000000-0005-0000-0000-000042350000}"/>
    <cellStyle name="Input 12 5 3" xfId="13601" xr:uid="{00000000-0005-0000-0000-000043350000}"/>
    <cellStyle name="Input 12 6" xfId="13602" xr:uid="{00000000-0005-0000-0000-000044350000}"/>
    <cellStyle name="Input 12 6 2" xfId="13603" xr:uid="{00000000-0005-0000-0000-000045350000}"/>
    <cellStyle name="Input 12 7" xfId="13604" xr:uid="{00000000-0005-0000-0000-000046350000}"/>
    <cellStyle name="Input 12 7 2" xfId="13605" xr:uid="{00000000-0005-0000-0000-000047350000}"/>
    <cellStyle name="Input 12 7 3" xfId="13606" xr:uid="{00000000-0005-0000-0000-000048350000}"/>
    <cellStyle name="Input 12 8" xfId="13607" xr:uid="{00000000-0005-0000-0000-000049350000}"/>
    <cellStyle name="Input 12 8 2" xfId="13608" xr:uid="{00000000-0005-0000-0000-00004A350000}"/>
    <cellStyle name="Input 12 8 3" xfId="13609" xr:uid="{00000000-0005-0000-0000-00004B350000}"/>
    <cellStyle name="Input 12 9" xfId="13610" xr:uid="{00000000-0005-0000-0000-00004C350000}"/>
    <cellStyle name="Input 12 9 2" xfId="13611" xr:uid="{00000000-0005-0000-0000-00004D350000}"/>
    <cellStyle name="Input 12 9 3" xfId="13612" xr:uid="{00000000-0005-0000-0000-00004E350000}"/>
    <cellStyle name="Input 13" xfId="13613" xr:uid="{00000000-0005-0000-0000-00004F350000}"/>
    <cellStyle name="Input 13 10" xfId="13614" xr:uid="{00000000-0005-0000-0000-000050350000}"/>
    <cellStyle name="Input 13 10 2" xfId="13615" xr:uid="{00000000-0005-0000-0000-000051350000}"/>
    <cellStyle name="Input 13 10 3" xfId="13616" xr:uid="{00000000-0005-0000-0000-000052350000}"/>
    <cellStyle name="Input 13 11" xfId="13617" xr:uid="{00000000-0005-0000-0000-000053350000}"/>
    <cellStyle name="Input 13 11 2" xfId="13618" xr:uid="{00000000-0005-0000-0000-000054350000}"/>
    <cellStyle name="Input 13 12" xfId="13619" xr:uid="{00000000-0005-0000-0000-000055350000}"/>
    <cellStyle name="Input 13 12 2" xfId="13620" xr:uid="{00000000-0005-0000-0000-000056350000}"/>
    <cellStyle name="Input 13 13" xfId="13621" xr:uid="{00000000-0005-0000-0000-000057350000}"/>
    <cellStyle name="Input 13 13 2" xfId="13622" xr:uid="{00000000-0005-0000-0000-000058350000}"/>
    <cellStyle name="Input 13 14" xfId="13623" xr:uid="{00000000-0005-0000-0000-000059350000}"/>
    <cellStyle name="Input 13 14 2" xfId="13624" xr:uid="{00000000-0005-0000-0000-00005A350000}"/>
    <cellStyle name="Input 13 15" xfId="13625" xr:uid="{00000000-0005-0000-0000-00005B350000}"/>
    <cellStyle name="Input 13 15 2" xfId="13626" xr:uid="{00000000-0005-0000-0000-00005C350000}"/>
    <cellStyle name="Input 13 16" xfId="13627" xr:uid="{00000000-0005-0000-0000-00005D350000}"/>
    <cellStyle name="Input 13 16 2" xfId="13628" xr:uid="{00000000-0005-0000-0000-00005E350000}"/>
    <cellStyle name="Input 13 17" xfId="13629" xr:uid="{00000000-0005-0000-0000-00005F350000}"/>
    <cellStyle name="Input 13 18" xfId="13630" xr:uid="{00000000-0005-0000-0000-000060350000}"/>
    <cellStyle name="Input 13 2" xfId="13631" xr:uid="{00000000-0005-0000-0000-000061350000}"/>
    <cellStyle name="Input 13 2 10" xfId="13632" xr:uid="{00000000-0005-0000-0000-000062350000}"/>
    <cellStyle name="Input 13 2 10 2" xfId="13633" xr:uid="{00000000-0005-0000-0000-000063350000}"/>
    <cellStyle name="Input 13 2 11" xfId="13634" xr:uid="{00000000-0005-0000-0000-000064350000}"/>
    <cellStyle name="Input 13 2 11 2" xfId="13635" xr:uid="{00000000-0005-0000-0000-000065350000}"/>
    <cellStyle name="Input 13 2 12" xfId="13636" xr:uid="{00000000-0005-0000-0000-000066350000}"/>
    <cellStyle name="Input 13 2 12 2" xfId="13637" xr:uid="{00000000-0005-0000-0000-000067350000}"/>
    <cellStyle name="Input 13 2 13" xfId="13638" xr:uid="{00000000-0005-0000-0000-000068350000}"/>
    <cellStyle name="Input 13 2 13 2" xfId="13639" xr:uid="{00000000-0005-0000-0000-000069350000}"/>
    <cellStyle name="Input 13 2 14" xfId="13640" xr:uid="{00000000-0005-0000-0000-00006A350000}"/>
    <cellStyle name="Input 13 2 14 2" xfId="13641" xr:uid="{00000000-0005-0000-0000-00006B350000}"/>
    <cellStyle name="Input 13 2 15" xfId="13642" xr:uid="{00000000-0005-0000-0000-00006C350000}"/>
    <cellStyle name="Input 13 2 16" xfId="13643" xr:uid="{00000000-0005-0000-0000-00006D350000}"/>
    <cellStyle name="Input 13 2 2" xfId="13644" xr:uid="{00000000-0005-0000-0000-00006E350000}"/>
    <cellStyle name="Input 13 2 2 2" xfId="13645" xr:uid="{00000000-0005-0000-0000-00006F350000}"/>
    <cellStyle name="Input 13 2 3" xfId="13646" xr:uid="{00000000-0005-0000-0000-000070350000}"/>
    <cellStyle name="Input 13 2 3 2" xfId="13647" xr:uid="{00000000-0005-0000-0000-000071350000}"/>
    <cellStyle name="Input 13 2 3 3" xfId="13648" xr:uid="{00000000-0005-0000-0000-000072350000}"/>
    <cellStyle name="Input 13 2 4" xfId="13649" xr:uid="{00000000-0005-0000-0000-000073350000}"/>
    <cellStyle name="Input 13 2 4 2" xfId="13650" xr:uid="{00000000-0005-0000-0000-000074350000}"/>
    <cellStyle name="Input 13 2 4 3" xfId="13651" xr:uid="{00000000-0005-0000-0000-000075350000}"/>
    <cellStyle name="Input 13 2 5" xfId="13652" xr:uid="{00000000-0005-0000-0000-000076350000}"/>
    <cellStyle name="Input 13 2 5 2" xfId="13653" xr:uid="{00000000-0005-0000-0000-000077350000}"/>
    <cellStyle name="Input 13 2 5 3" xfId="13654" xr:uid="{00000000-0005-0000-0000-000078350000}"/>
    <cellStyle name="Input 13 2 6" xfId="13655" xr:uid="{00000000-0005-0000-0000-000079350000}"/>
    <cellStyle name="Input 13 2 6 2" xfId="13656" xr:uid="{00000000-0005-0000-0000-00007A350000}"/>
    <cellStyle name="Input 13 2 6 3" xfId="13657" xr:uid="{00000000-0005-0000-0000-00007B350000}"/>
    <cellStyle name="Input 13 2 7" xfId="13658" xr:uid="{00000000-0005-0000-0000-00007C350000}"/>
    <cellStyle name="Input 13 2 7 2" xfId="13659" xr:uid="{00000000-0005-0000-0000-00007D350000}"/>
    <cellStyle name="Input 13 2 7 3" xfId="13660" xr:uid="{00000000-0005-0000-0000-00007E350000}"/>
    <cellStyle name="Input 13 2 8" xfId="13661" xr:uid="{00000000-0005-0000-0000-00007F350000}"/>
    <cellStyle name="Input 13 2 8 2" xfId="13662" xr:uid="{00000000-0005-0000-0000-000080350000}"/>
    <cellStyle name="Input 13 2 8 3" xfId="13663" xr:uid="{00000000-0005-0000-0000-000081350000}"/>
    <cellStyle name="Input 13 2 9" xfId="13664" xr:uid="{00000000-0005-0000-0000-000082350000}"/>
    <cellStyle name="Input 13 2 9 2" xfId="13665" xr:uid="{00000000-0005-0000-0000-000083350000}"/>
    <cellStyle name="Input 13 3" xfId="13666" xr:uid="{00000000-0005-0000-0000-000084350000}"/>
    <cellStyle name="Input 13 3 10" xfId="13667" xr:uid="{00000000-0005-0000-0000-000085350000}"/>
    <cellStyle name="Input 13 3 10 2" xfId="13668" xr:uid="{00000000-0005-0000-0000-000086350000}"/>
    <cellStyle name="Input 13 3 11" xfId="13669" xr:uid="{00000000-0005-0000-0000-000087350000}"/>
    <cellStyle name="Input 13 3 11 2" xfId="13670" xr:uid="{00000000-0005-0000-0000-000088350000}"/>
    <cellStyle name="Input 13 3 12" xfId="13671" xr:uid="{00000000-0005-0000-0000-000089350000}"/>
    <cellStyle name="Input 13 3 12 2" xfId="13672" xr:uid="{00000000-0005-0000-0000-00008A350000}"/>
    <cellStyle name="Input 13 3 13" xfId="13673" xr:uid="{00000000-0005-0000-0000-00008B350000}"/>
    <cellStyle name="Input 13 3 13 2" xfId="13674" xr:uid="{00000000-0005-0000-0000-00008C350000}"/>
    <cellStyle name="Input 13 3 14" xfId="13675" xr:uid="{00000000-0005-0000-0000-00008D350000}"/>
    <cellStyle name="Input 13 3 15" xfId="13676" xr:uid="{00000000-0005-0000-0000-00008E350000}"/>
    <cellStyle name="Input 13 3 2" xfId="13677" xr:uid="{00000000-0005-0000-0000-00008F350000}"/>
    <cellStyle name="Input 13 3 2 2" xfId="13678" xr:uid="{00000000-0005-0000-0000-000090350000}"/>
    <cellStyle name="Input 13 3 3" xfId="13679" xr:uid="{00000000-0005-0000-0000-000091350000}"/>
    <cellStyle name="Input 13 3 3 2" xfId="13680" xr:uid="{00000000-0005-0000-0000-000092350000}"/>
    <cellStyle name="Input 13 3 3 3" xfId="13681" xr:uid="{00000000-0005-0000-0000-000093350000}"/>
    <cellStyle name="Input 13 3 4" xfId="13682" xr:uid="{00000000-0005-0000-0000-000094350000}"/>
    <cellStyle name="Input 13 3 4 2" xfId="13683" xr:uid="{00000000-0005-0000-0000-000095350000}"/>
    <cellStyle name="Input 13 3 4 3" xfId="13684" xr:uid="{00000000-0005-0000-0000-000096350000}"/>
    <cellStyle name="Input 13 3 5" xfId="13685" xr:uid="{00000000-0005-0000-0000-000097350000}"/>
    <cellStyle name="Input 13 3 5 2" xfId="13686" xr:uid="{00000000-0005-0000-0000-000098350000}"/>
    <cellStyle name="Input 13 3 5 3" xfId="13687" xr:uid="{00000000-0005-0000-0000-000099350000}"/>
    <cellStyle name="Input 13 3 6" xfId="13688" xr:uid="{00000000-0005-0000-0000-00009A350000}"/>
    <cellStyle name="Input 13 3 6 2" xfId="13689" xr:uid="{00000000-0005-0000-0000-00009B350000}"/>
    <cellStyle name="Input 13 3 6 3" xfId="13690" xr:uid="{00000000-0005-0000-0000-00009C350000}"/>
    <cellStyle name="Input 13 3 7" xfId="13691" xr:uid="{00000000-0005-0000-0000-00009D350000}"/>
    <cellStyle name="Input 13 3 7 2" xfId="13692" xr:uid="{00000000-0005-0000-0000-00009E350000}"/>
    <cellStyle name="Input 13 3 7 3" xfId="13693" xr:uid="{00000000-0005-0000-0000-00009F350000}"/>
    <cellStyle name="Input 13 3 8" xfId="13694" xr:uid="{00000000-0005-0000-0000-0000A0350000}"/>
    <cellStyle name="Input 13 3 8 2" xfId="13695" xr:uid="{00000000-0005-0000-0000-0000A1350000}"/>
    <cellStyle name="Input 13 3 8 3" xfId="13696" xr:uid="{00000000-0005-0000-0000-0000A2350000}"/>
    <cellStyle name="Input 13 3 9" xfId="13697" xr:uid="{00000000-0005-0000-0000-0000A3350000}"/>
    <cellStyle name="Input 13 3 9 2" xfId="13698" xr:uid="{00000000-0005-0000-0000-0000A4350000}"/>
    <cellStyle name="Input 13 4" xfId="13699" xr:uid="{00000000-0005-0000-0000-0000A5350000}"/>
    <cellStyle name="Input 13 4 2" xfId="13700" xr:uid="{00000000-0005-0000-0000-0000A6350000}"/>
    <cellStyle name="Input 13 4 3" xfId="13701" xr:uid="{00000000-0005-0000-0000-0000A7350000}"/>
    <cellStyle name="Input 13 5" xfId="13702" xr:uid="{00000000-0005-0000-0000-0000A8350000}"/>
    <cellStyle name="Input 13 5 2" xfId="13703" xr:uid="{00000000-0005-0000-0000-0000A9350000}"/>
    <cellStyle name="Input 13 5 3" xfId="13704" xr:uid="{00000000-0005-0000-0000-0000AA350000}"/>
    <cellStyle name="Input 13 6" xfId="13705" xr:uid="{00000000-0005-0000-0000-0000AB350000}"/>
    <cellStyle name="Input 13 6 2" xfId="13706" xr:uid="{00000000-0005-0000-0000-0000AC350000}"/>
    <cellStyle name="Input 13 7" xfId="13707" xr:uid="{00000000-0005-0000-0000-0000AD350000}"/>
    <cellStyle name="Input 13 7 2" xfId="13708" xr:uid="{00000000-0005-0000-0000-0000AE350000}"/>
    <cellStyle name="Input 13 7 3" xfId="13709" xr:uid="{00000000-0005-0000-0000-0000AF350000}"/>
    <cellStyle name="Input 13 8" xfId="13710" xr:uid="{00000000-0005-0000-0000-0000B0350000}"/>
    <cellStyle name="Input 13 8 2" xfId="13711" xr:uid="{00000000-0005-0000-0000-0000B1350000}"/>
    <cellStyle name="Input 13 8 3" xfId="13712" xr:uid="{00000000-0005-0000-0000-0000B2350000}"/>
    <cellStyle name="Input 13 9" xfId="13713" xr:uid="{00000000-0005-0000-0000-0000B3350000}"/>
    <cellStyle name="Input 13 9 2" xfId="13714" xr:uid="{00000000-0005-0000-0000-0000B4350000}"/>
    <cellStyle name="Input 13 9 3" xfId="13715" xr:uid="{00000000-0005-0000-0000-0000B5350000}"/>
    <cellStyle name="Input 14" xfId="13716" xr:uid="{00000000-0005-0000-0000-0000B6350000}"/>
    <cellStyle name="Input 14 10" xfId="13717" xr:uid="{00000000-0005-0000-0000-0000B7350000}"/>
    <cellStyle name="Input 14 10 2" xfId="13718" xr:uid="{00000000-0005-0000-0000-0000B8350000}"/>
    <cellStyle name="Input 14 10 3" xfId="13719" xr:uid="{00000000-0005-0000-0000-0000B9350000}"/>
    <cellStyle name="Input 14 11" xfId="13720" xr:uid="{00000000-0005-0000-0000-0000BA350000}"/>
    <cellStyle name="Input 14 11 2" xfId="13721" xr:uid="{00000000-0005-0000-0000-0000BB350000}"/>
    <cellStyle name="Input 14 12" xfId="13722" xr:uid="{00000000-0005-0000-0000-0000BC350000}"/>
    <cellStyle name="Input 14 12 2" xfId="13723" xr:uid="{00000000-0005-0000-0000-0000BD350000}"/>
    <cellStyle name="Input 14 13" xfId="13724" xr:uid="{00000000-0005-0000-0000-0000BE350000}"/>
    <cellStyle name="Input 14 13 2" xfId="13725" xr:uid="{00000000-0005-0000-0000-0000BF350000}"/>
    <cellStyle name="Input 14 14" xfId="13726" xr:uid="{00000000-0005-0000-0000-0000C0350000}"/>
    <cellStyle name="Input 14 14 2" xfId="13727" xr:uid="{00000000-0005-0000-0000-0000C1350000}"/>
    <cellStyle name="Input 14 15" xfId="13728" xr:uid="{00000000-0005-0000-0000-0000C2350000}"/>
    <cellStyle name="Input 14 15 2" xfId="13729" xr:uid="{00000000-0005-0000-0000-0000C3350000}"/>
    <cellStyle name="Input 14 16" xfId="13730" xr:uid="{00000000-0005-0000-0000-0000C4350000}"/>
    <cellStyle name="Input 14 16 2" xfId="13731" xr:uid="{00000000-0005-0000-0000-0000C5350000}"/>
    <cellStyle name="Input 14 17" xfId="13732" xr:uid="{00000000-0005-0000-0000-0000C6350000}"/>
    <cellStyle name="Input 14 18" xfId="13733" xr:uid="{00000000-0005-0000-0000-0000C7350000}"/>
    <cellStyle name="Input 14 2" xfId="13734" xr:uid="{00000000-0005-0000-0000-0000C8350000}"/>
    <cellStyle name="Input 14 2 10" xfId="13735" xr:uid="{00000000-0005-0000-0000-0000C9350000}"/>
    <cellStyle name="Input 14 2 10 2" xfId="13736" xr:uid="{00000000-0005-0000-0000-0000CA350000}"/>
    <cellStyle name="Input 14 2 11" xfId="13737" xr:uid="{00000000-0005-0000-0000-0000CB350000}"/>
    <cellStyle name="Input 14 2 11 2" xfId="13738" xr:uid="{00000000-0005-0000-0000-0000CC350000}"/>
    <cellStyle name="Input 14 2 12" xfId="13739" xr:uid="{00000000-0005-0000-0000-0000CD350000}"/>
    <cellStyle name="Input 14 2 12 2" xfId="13740" xr:uid="{00000000-0005-0000-0000-0000CE350000}"/>
    <cellStyle name="Input 14 2 13" xfId="13741" xr:uid="{00000000-0005-0000-0000-0000CF350000}"/>
    <cellStyle name="Input 14 2 13 2" xfId="13742" xr:uid="{00000000-0005-0000-0000-0000D0350000}"/>
    <cellStyle name="Input 14 2 14" xfId="13743" xr:uid="{00000000-0005-0000-0000-0000D1350000}"/>
    <cellStyle name="Input 14 2 14 2" xfId="13744" xr:uid="{00000000-0005-0000-0000-0000D2350000}"/>
    <cellStyle name="Input 14 2 15" xfId="13745" xr:uid="{00000000-0005-0000-0000-0000D3350000}"/>
    <cellStyle name="Input 14 2 16" xfId="13746" xr:uid="{00000000-0005-0000-0000-0000D4350000}"/>
    <cellStyle name="Input 14 2 2" xfId="13747" xr:uid="{00000000-0005-0000-0000-0000D5350000}"/>
    <cellStyle name="Input 14 2 2 2" xfId="13748" xr:uid="{00000000-0005-0000-0000-0000D6350000}"/>
    <cellStyle name="Input 14 2 3" xfId="13749" xr:uid="{00000000-0005-0000-0000-0000D7350000}"/>
    <cellStyle name="Input 14 2 3 2" xfId="13750" xr:uid="{00000000-0005-0000-0000-0000D8350000}"/>
    <cellStyle name="Input 14 2 3 3" xfId="13751" xr:uid="{00000000-0005-0000-0000-0000D9350000}"/>
    <cellStyle name="Input 14 2 4" xfId="13752" xr:uid="{00000000-0005-0000-0000-0000DA350000}"/>
    <cellStyle name="Input 14 2 4 2" xfId="13753" xr:uid="{00000000-0005-0000-0000-0000DB350000}"/>
    <cellStyle name="Input 14 2 4 3" xfId="13754" xr:uid="{00000000-0005-0000-0000-0000DC350000}"/>
    <cellStyle name="Input 14 2 5" xfId="13755" xr:uid="{00000000-0005-0000-0000-0000DD350000}"/>
    <cellStyle name="Input 14 2 5 2" xfId="13756" xr:uid="{00000000-0005-0000-0000-0000DE350000}"/>
    <cellStyle name="Input 14 2 5 3" xfId="13757" xr:uid="{00000000-0005-0000-0000-0000DF350000}"/>
    <cellStyle name="Input 14 2 6" xfId="13758" xr:uid="{00000000-0005-0000-0000-0000E0350000}"/>
    <cellStyle name="Input 14 2 6 2" xfId="13759" xr:uid="{00000000-0005-0000-0000-0000E1350000}"/>
    <cellStyle name="Input 14 2 6 3" xfId="13760" xr:uid="{00000000-0005-0000-0000-0000E2350000}"/>
    <cellStyle name="Input 14 2 7" xfId="13761" xr:uid="{00000000-0005-0000-0000-0000E3350000}"/>
    <cellStyle name="Input 14 2 7 2" xfId="13762" xr:uid="{00000000-0005-0000-0000-0000E4350000}"/>
    <cellStyle name="Input 14 2 7 3" xfId="13763" xr:uid="{00000000-0005-0000-0000-0000E5350000}"/>
    <cellStyle name="Input 14 2 8" xfId="13764" xr:uid="{00000000-0005-0000-0000-0000E6350000}"/>
    <cellStyle name="Input 14 2 8 2" xfId="13765" xr:uid="{00000000-0005-0000-0000-0000E7350000}"/>
    <cellStyle name="Input 14 2 8 3" xfId="13766" xr:uid="{00000000-0005-0000-0000-0000E8350000}"/>
    <cellStyle name="Input 14 2 9" xfId="13767" xr:uid="{00000000-0005-0000-0000-0000E9350000}"/>
    <cellStyle name="Input 14 2 9 2" xfId="13768" xr:uid="{00000000-0005-0000-0000-0000EA350000}"/>
    <cellStyle name="Input 14 3" xfId="13769" xr:uid="{00000000-0005-0000-0000-0000EB350000}"/>
    <cellStyle name="Input 14 3 10" xfId="13770" xr:uid="{00000000-0005-0000-0000-0000EC350000}"/>
    <cellStyle name="Input 14 3 10 2" xfId="13771" xr:uid="{00000000-0005-0000-0000-0000ED350000}"/>
    <cellStyle name="Input 14 3 11" xfId="13772" xr:uid="{00000000-0005-0000-0000-0000EE350000}"/>
    <cellStyle name="Input 14 3 11 2" xfId="13773" xr:uid="{00000000-0005-0000-0000-0000EF350000}"/>
    <cellStyle name="Input 14 3 12" xfId="13774" xr:uid="{00000000-0005-0000-0000-0000F0350000}"/>
    <cellStyle name="Input 14 3 12 2" xfId="13775" xr:uid="{00000000-0005-0000-0000-0000F1350000}"/>
    <cellStyle name="Input 14 3 13" xfId="13776" xr:uid="{00000000-0005-0000-0000-0000F2350000}"/>
    <cellStyle name="Input 14 3 13 2" xfId="13777" xr:uid="{00000000-0005-0000-0000-0000F3350000}"/>
    <cellStyle name="Input 14 3 14" xfId="13778" xr:uid="{00000000-0005-0000-0000-0000F4350000}"/>
    <cellStyle name="Input 14 3 15" xfId="13779" xr:uid="{00000000-0005-0000-0000-0000F5350000}"/>
    <cellStyle name="Input 14 3 2" xfId="13780" xr:uid="{00000000-0005-0000-0000-0000F6350000}"/>
    <cellStyle name="Input 14 3 2 2" xfId="13781" xr:uid="{00000000-0005-0000-0000-0000F7350000}"/>
    <cellStyle name="Input 14 3 3" xfId="13782" xr:uid="{00000000-0005-0000-0000-0000F8350000}"/>
    <cellStyle name="Input 14 3 3 2" xfId="13783" xr:uid="{00000000-0005-0000-0000-0000F9350000}"/>
    <cellStyle name="Input 14 3 3 3" xfId="13784" xr:uid="{00000000-0005-0000-0000-0000FA350000}"/>
    <cellStyle name="Input 14 3 4" xfId="13785" xr:uid="{00000000-0005-0000-0000-0000FB350000}"/>
    <cellStyle name="Input 14 3 4 2" xfId="13786" xr:uid="{00000000-0005-0000-0000-0000FC350000}"/>
    <cellStyle name="Input 14 3 4 3" xfId="13787" xr:uid="{00000000-0005-0000-0000-0000FD350000}"/>
    <cellStyle name="Input 14 3 5" xfId="13788" xr:uid="{00000000-0005-0000-0000-0000FE350000}"/>
    <cellStyle name="Input 14 3 5 2" xfId="13789" xr:uid="{00000000-0005-0000-0000-0000FF350000}"/>
    <cellStyle name="Input 14 3 5 3" xfId="13790" xr:uid="{00000000-0005-0000-0000-000000360000}"/>
    <cellStyle name="Input 14 3 6" xfId="13791" xr:uid="{00000000-0005-0000-0000-000001360000}"/>
    <cellStyle name="Input 14 3 6 2" xfId="13792" xr:uid="{00000000-0005-0000-0000-000002360000}"/>
    <cellStyle name="Input 14 3 6 3" xfId="13793" xr:uid="{00000000-0005-0000-0000-000003360000}"/>
    <cellStyle name="Input 14 3 7" xfId="13794" xr:uid="{00000000-0005-0000-0000-000004360000}"/>
    <cellStyle name="Input 14 3 7 2" xfId="13795" xr:uid="{00000000-0005-0000-0000-000005360000}"/>
    <cellStyle name="Input 14 3 7 3" xfId="13796" xr:uid="{00000000-0005-0000-0000-000006360000}"/>
    <cellStyle name="Input 14 3 8" xfId="13797" xr:uid="{00000000-0005-0000-0000-000007360000}"/>
    <cellStyle name="Input 14 3 8 2" xfId="13798" xr:uid="{00000000-0005-0000-0000-000008360000}"/>
    <cellStyle name="Input 14 3 8 3" xfId="13799" xr:uid="{00000000-0005-0000-0000-000009360000}"/>
    <cellStyle name="Input 14 3 9" xfId="13800" xr:uid="{00000000-0005-0000-0000-00000A360000}"/>
    <cellStyle name="Input 14 3 9 2" xfId="13801" xr:uid="{00000000-0005-0000-0000-00000B360000}"/>
    <cellStyle name="Input 14 4" xfId="13802" xr:uid="{00000000-0005-0000-0000-00000C360000}"/>
    <cellStyle name="Input 14 4 2" xfId="13803" xr:uid="{00000000-0005-0000-0000-00000D360000}"/>
    <cellStyle name="Input 14 4 3" xfId="13804" xr:uid="{00000000-0005-0000-0000-00000E360000}"/>
    <cellStyle name="Input 14 5" xfId="13805" xr:uid="{00000000-0005-0000-0000-00000F360000}"/>
    <cellStyle name="Input 14 5 2" xfId="13806" xr:uid="{00000000-0005-0000-0000-000010360000}"/>
    <cellStyle name="Input 14 5 3" xfId="13807" xr:uid="{00000000-0005-0000-0000-000011360000}"/>
    <cellStyle name="Input 14 6" xfId="13808" xr:uid="{00000000-0005-0000-0000-000012360000}"/>
    <cellStyle name="Input 14 6 2" xfId="13809" xr:uid="{00000000-0005-0000-0000-000013360000}"/>
    <cellStyle name="Input 14 7" xfId="13810" xr:uid="{00000000-0005-0000-0000-000014360000}"/>
    <cellStyle name="Input 14 7 2" xfId="13811" xr:uid="{00000000-0005-0000-0000-000015360000}"/>
    <cellStyle name="Input 14 7 3" xfId="13812" xr:uid="{00000000-0005-0000-0000-000016360000}"/>
    <cellStyle name="Input 14 8" xfId="13813" xr:uid="{00000000-0005-0000-0000-000017360000}"/>
    <cellStyle name="Input 14 8 2" xfId="13814" xr:uid="{00000000-0005-0000-0000-000018360000}"/>
    <cellStyle name="Input 14 8 3" xfId="13815" xr:uid="{00000000-0005-0000-0000-000019360000}"/>
    <cellStyle name="Input 14 9" xfId="13816" xr:uid="{00000000-0005-0000-0000-00001A360000}"/>
    <cellStyle name="Input 14 9 2" xfId="13817" xr:uid="{00000000-0005-0000-0000-00001B360000}"/>
    <cellStyle name="Input 14 9 3" xfId="13818" xr:uid="{00000000-0005-0000-0000-00001C360000}"/>
    <cellStyle name="Input 15" xfId="13819" xr:uid="{00000000-0005-0000-0000-00001D360000}"/>
    <cellStyle name="Input 15 10" xfId="13820" xr:uid="{00000000-0005-0000-0000-00001E360000}"/>
    <cellStyle name="Input 15 10 2" xfId="13821" xr:uid="{00000000-0005-0000-0000-00001F360000}"/>
    <cellStyle name="Input 15 10 3" xfId="13822" xr:uid="{00000000-0005-0000-0000-000020360000}"/>
    <cellStyle name="Input 15 11" xfId="13823" xr:uid="{00000000-0005-0000-0000-000021360000}"/>
    <cellStyle name="Input 15 11 2" xfId="13824" xr:uid="{00000000-0005-0000-0000-000022360000}"/>
    <cellStyle name="Input 15 12" xfId="13825" xr:uid="{00000000-0005-0000-0000-000023360000}"/>
    <cellStyle name="Input 15 12 2" xfId="13826" xr:uid="{00000000-0005-0000-0000-000024360000}"/>
    <cellStyle name="Input 15 13" xfId="13827" xr:uid="{00000000-0005-0000-0000-000025360000}"/>
    <cellStyle name="Input 15 13 2" xfId="13828" xr:uid="{00000000-0005-0000-0000-000026360000}"/>
    <cellStyle name="Input 15 14" xfId="13829" xr:uid="{00000000-0005-0000-0000-000027360000}"/>
    <cellStyle name="Input 15 14 2" xfId="13830" xr:uid="{00000000-0005-0000-0000-000028360000}"/>
    <cellStyle name="Input 15 15" xfId="13831" xr:uid="{00000000-0005-0000-0000-000029360000}"/>
    <cellStyle name="Input 15 15 2" xfId="13832" xr:uid="{00000000-0005-0000-0000-00002A360000}"/>
    <cellStyle name="Input 15 16" xfId="13833" xr:uid="{00000000-0005-0000-0000-00002B360000}"/>
    <cellStyle name="Input 15 16 2" xfId="13834" xr:uid="{00000000-0005-0000-0000-00002C360000}"/>
    <cellStyle name="Input 15 17" xfId="13835" xr:uid="{00000000-0005-0000-0000-00002D360000}"/>
    <cellStyle name="Input 15 18" xfId="13836" xr:uid="{00000000-0005-0000-0000-00002E360000}"/>
    <cellStyle name="Input 15 2" xfId="13837" xr:uid="{00000000-0005-0000-0000-00002F360000}"/>
    <cellStyle name="Input 15 2 10" xfId="13838" xr:uid="{00000000-0005-0000-0000-000030360000}"/>
    <cellStyle name="Input 15 2 10 2" xfId="13839" xr:uid="{00000000-0005-0000-0000-000031360000}"/>
    <cellStyle name="Input 15 2 11" xfId="13840" xr:uid="{00000000-0005-0000-0000-000032360000}"/>
    <cellStyle name="Input 15 2 11 2" xfId="13841" xr:uid="{00000000-0005-0000-0000-000033360000}"/>
    <cellStyle name="Input 15 2 12" xfId="13842" xr:uid="{00000000-0005-0000-0000-000034360000}"/>
    <cellStyle name="Input 15 2 12 2" xfId="13843" xr:uid="{00000000-0005-0000-0000-000035360000}"/>
    <cellStyle name="Input 15 2 13" xfId="13844" xr:uid="{00000000-0005-0000-0000-000036360000}"/>
    <cellStyle name="Input 15 2 13 2" xfId="13845" xr:uid="{00000000-0005-0000-0000-000037360000}"/>
    <cellStyle name="Input 15 2 14" xfId="13846" xr:uid="{00000000-0005-0000-0000-000038360000}"/>
    <cellStyle name="Input 15 2 14 2" xfId="13847" xr:uid="{00000000-0005-0000-0000-000039360000}"/>
    <cellStyle name="Input 15 2 15" xfId="13848" xr:uid="{00000000-0005-0000-0000-00003A360000}"/>
    <cellStyle name="Input 15 2 16" xfId="13849" xr:uid="{00000000-0005-0000-0000-00003B360000}"/>
    <cellStyle name="Input 15 2 2" xfId="13850" xr:uid="{00000000-0005-0000-0000-00003C360000}"/>
    <cellStyle name="Input 15 2 2 2" xfId="13851" xr:uid="{00000000-0005-0000-0000-00003D360000}"/>
    <cellStyle name="Input 15 2 3" xfId="13852" xr:uid="{00000000-0005-0000-0000-00003E360000}"/>
    <cellStyle name="Input 15 2 3 2" xfId="13853" xr:uid="{00000000-0005-0000-0000-00003F360000}"/>
    <cellStyle name="Input 15 2 3 3" xfId="13854" xr:uid="{00000000-0005-0000-0000-000040360000}"/>
    <cellStyle name="Input 15 2 4" xfId="13855" xr:uid="{00000000-0005-0000-0000-000041360000}"/>
    <cellStyle name="Input 15 2 4 2" xfId="13856" xr:uid="{00000000-0005-0000-0000-000042360000}"/>
    <cellStyle name="Input 15 2 4 3" xfId="13857" xr:uid="{00000000-0005-0000-0000-000043360000}"/>
    <cellStyle name="Input 15 2 5" xfId="13858" xr:uid="{00000000-0005-0000-0000-000044360000}"/>
    <cellStyle name="Input 15 2 5 2" xfId="13859" xr:uid="{00000000-0005-0000-0000-000045360000}"/>
    <cellStyle name="Input 15 2 5 3" xfId="13860" xr:uid="{00000000-0005-0000-0000-000046360000}"/>
    <cellStyle name="Input 15 2 6" xfId="13861" xr:uid="{00000000-0005-0000-0000-000047360000}"/>
    <cellStyle name="Input 15 2 6 2" xfId="13862" xr:uid="{00000000-0005-0000-0000-000048360000}"/>
    <cellStyle name="Input 15 2 6 3" xfId="13863" xr:uid="{00000000-0005-0000-0000-000049360000}"/>
    <cellStyle name="Input 15 2 7" xfId="13864" xr:uid="{00000000-0005-0000-0000-00004A360000}"/>
    <cellStyle name="Input 15 2 7 2" xfId="13865" xr:uid="{00000000-0005-0000-0000-00004B360000}"/>
    <cellStyle name="Input 15 2 7 3" xfId="13866" xr:uid="{00000000-0005-0000-0000-00004C360000}"/>
    <cellStyle name="Input 15 2 8" xfId="13867" xr:uid="{00000000-0005-0000-0000-00004D360000}"/>
    <cellStyle name="Input 15 2 8 2" xfId="13868" xr:uid="{00000000-0005-0000-0000-00004E360000}"/>
    <cellStyle name="Input 15 2 8 3" xfId="13869" xr:uid="{00000000-0005-0000-0000-00004F360000}"/>
    <cellStyle name="Input 15 2 9" xfId="13870" xr:uid="{00000000-0005-0000-0000-000050360000}"/>
    <cellStyle name="Input 15 2 9 2" xfId="13871" xr:uid="{00000000-0005-0000-0000-000051360000}"/>
    <cellStyle name="Input 15 3" xfId="13872" xr:uid="{00000000-0005-0000-0000-000052360000}"/>
    <cellStyle name="Input 15 3 10" xfId="13873" xr:uid="{00000000-0005-0000-0000-000053360000}"/>
    <cellStyle name="Input 15 3 10 2" xfId="13874" xr:uid="{00000000-0005-0000-0000-000054360000}"/>
    <cellStyle name="Input 15 3 11" xfId="13875" xr:uid="{00000000-0005-0000-0000-000055360000}"/>
    <cellStyle name="Input 15 3 11 2" xfId="13876" xr:uid="{00000000-0005-0000-0000-000056360000}"/>
    <cellStyle name="Input 15 3 12" xfId="13877" xr:uid="{00000000-0005-0000-0000-000057360000}"/>
    <cellStyle name="Input 15 3 12 2" xfId="13878" xr:uid="{00000000-0005-0000-0000-000058360000}"/>
    <cellStyle name="Input 15 3 13" xfId="13879" xr:uid="{00000000-0005-0000-0000-000059360000}"/>
    <cellStyle name="Input 15 3 13 2" xfId="13880" xr:uid="{00000000-0005-0000-0000-00005A360000}"/>
    <cellStyle name="Input 15 3 14" xfId="13881" xr:uid="{00000000-0005-0000-0000-00005B360000}"/>
    <cellStyle name="Input 15 3 15" xfId="13882" xr:uid="{00000000-0005-0000-0000-00005C360000}"/>
    <cellStyle name="Input 15 3 2" xfId="13883" xr:uid="{00000000-0005-0000-0000-00005D360000}"/>
    <cellStyle name="Input 15 3 2 2" xfId="13884" xr:uid="{00000000-0005-0000-0000-00005E360000}"/>
    <cellStyle name="Input 15 3 3" xfId="13885" xr:uid="{00000000-0005-0000-0000-00005F360000}"/>
    <cellStyle name="Input 15 3 3 2" xfId="13886" xr:uid="{00000000-0005-0000-0000-000060360000}"/>
    <cellStyle name="Input 15 3 3 3" xfId="13887" xr:uid="{00000000-0005-0000-0000-000061360000}"/>
    <cellStyle name="Input 15 3 4" xfId="13888" xr:uid="{00000000-0005-0000-0000-000062360000}"/>
    <cellStyle name="Input 15 3 4 2" xfId="13889" xr:uid="{00000000-0005-0000-0000-000063360000}"/>
    <cellStyle name="Input 15 3 4 3" xfId="13890" xr:uid="{00000000-0005-0000-0000-000064360000}"/>
    <cellStyle name="Input 15 3 5" xfId="13891" xr:uid="{00000000-0005-0000-0000-000065360000}"/>
    <cellStyle name="Input 15 3 5 2" xfId="13892" xr:uid="{00000000-0005-0000-0000-000066360000}"/>
    <cellStyle name="Input 15 3 5 3" xfId="13893" xr:uid="{00000000-0005-0000-0000-000067360000}"/>
    <cellStyle name="Input 15 3 6" xfId="13894" xr:uid="{00000000-0005-0000-0000-000068360000}"/>
    <cellStyle name="Input 15 3 6 2" xfId="13895" xr:uid="{00000000-0005-0000-0000-000069360000}"/>
    <cellStyle name="Input 15 3 6 3" xfId="13896" xr:uid="{00000000-0005-0000-0000-00006A360000}"/>
    <cellStyle name="Input 15 3 7" xfId="13897" xr:uid="{00000000-0005-0000-0000-00006B360000}"/>
    <cellStyle name="Input 15 3 7 2" xfId="13898" xr:uid="{00000000-0005-0000-0000-00006C360000}"/>
    <cellStyle name="Input 15 3 7 3" xfId="13899" xr:uid="{00000000-0005-0000-0000-00006D360000}"/>
    <cellStyle name="Input 15 3 8" xfId="13900" xr:uid="{00000000-0005-0000-0000-00006E360000}"/>
    <cellStyle name="Input 15 3 8 2" xfId="13901" xr:uid="{00000000-0005-0000-0000-00006F360000}"/>
    <cellStyle name="Input 15 3 8 3" xfId="13902" xr:uid="{00000000-0005-0000-0000-000070360000}"/>
    <cellStyle name="Input 15 3 9" xfId="13903" xr:uid="{00000000-0005-0000-0000-000071360000}"/>
    <cellStyle name="Input 15 3 9 2" xfId="13904" xr:uid="{00000000-0005-0000-0000-000072360000}"/>
    <cellStyle name="Input 15 4" xfId="13905" xr:uid="{00000000-0005-0000-0000-000073360000}"/>
    <cellStyle name="Input 15 4 2" xfId="13906" xr:uid="{00000000-0005-0000-0000-000074360000}"/>
    <cellStyle name="Input 15 4 3" xfId="13907" xr:uid="{00000000-0005-0000-0000-000075360000}"/>
    <cellStyle name="Input 15 5" xfId="13908" xr:uid="{00000000-0005-0000-0000-000076360000}"/>
    <cellStyle name="Input 15 5 2" xfId="13909" xr:uid="{00000000-0005-0000-0000-000077360000}"/>
    <cellStyle name="Input 15 5 3" xfId="13910" xr:uid="{00000000-0005-0000-0000-000078360000}"/>
    <cellStyle name="Input 15 6" xfId="13911" xr:uid="{00000000-0005-0000-0000-000079360000}"/>
    <cellStyle name="Input 15 6 2" xfId="13912" xr:uid="{00000000-0005-0000-0000-00007A360000}"/>
    <cellStyle name="Input 15 7" xfId="13913" xr:uid="{00000000-0005-0000-0000-00007B360000}"/>
    <cellStyle name="Input 15 7 2" xfId="13914" xr:uid="{00000000-0005-0000-0000-00007C360000}"/>
    <cellStyle name="Input 15 7 3" xfId="13915" xr:uid="{00000000-0005-0000-0000-00007D360000}"/>
    <cellStyle name="Input 15 8" xfId="13916" xr:uid="{00000000-0005-0000-0000-00007E360000}"/>
    <cellStyle name="Input 15 8 2" xfId="13917" xr:uid="{00000000-0005-0000-0000-00007F360000}"/>
    <cellStyle name="Input 15 8 3" xfId="13918" xr:uid="{00000000-0005-0000-0000-000080360000}"/>
    <cellStyle name="Input 15 9" xfId="13919" xr:uid="{00000000-0005-0000-0000-000081360000}"/>
    <cellStyle name="Input 15 9 2" xfId="13920" xr:uid="{00000000-0005-0000-0000-000082360000}"/>
    <cellStyle name="Input 15 9 3" xfId="13921" xr:uid="{00000000-0005-0000-0000-000083360000}"/>
    <cellStyle name="Input 16" xfId="13922" xr:uid="{00000000-0005-0000-0000-000084360000}"/>
    <cellStyle name="Input 16 10" xfId="13923" xr:uid="{00000000-0005-0000-0000-000085360000}"/>
    <cellStyle name="Input 16 10 2" xfId="13924" xr:uid="{00000000-0005-0000-0000-000086360000}"/>
    <cellStyle name="Input 16 10 3" xfId="13925" xr:uid="{00000000-0005-0000-0000-000087360000}"/>
    <cellStyle name="Input 16 11" xfId="13926" xr:uid="{00000000-0005-0000-0000-000088360000}"/>
    <cellStyle name="Input 16 11 2" xfId="13927" xr:uid="{00000000-0005-0000-0000-000089360000}"/>
    <cellStyle name="Input 16 12" xfId="13928" xr:uid="{00000000-0005-0000-0000-00008A360000}"/>
    <cellStyle name="Input 16 12 2" xfId="13929" xr:uid="{00000000-0005-0000-0000-00008B360000}"/>
    <cellStyle name="Input 16 13" xfId="13930" xr:uid="{00000000-0005-0000-0000-00008C360000}"/>
    <cellStyle name="Input 16 13 2" xfId="13931" xr:uid="{00000000-0005-0000-0000-00008D360000}"/>
    <cellStyle name="Input 16 14" xfId="13932" xr:uid="{00000000-0005-0000-0000-00008E360000}"/>
    <cellStyle name="Input 16 14 2" xfId="13933" xr:uid="{00000000-0005-0000-0000-00008F360000}"/>
    <cellStyle name="Input 16 15" xfId="13934" xr:uid="{00000000-0005-0000-0000-000090360000}"/>
    <cellStyle name="Input 16 15 2" xfId="13935" xr:uid="{00000000-0005-0000-0000-000091360000}"/>
    <cellStyle name="Input 16 16" xfId="13936" xr:uid="{00000000-0005-0000-0000-000092360000}"/>
    <cellStyle name="Input 16 16 2" xfId="13937" xr:uid="{00000000-0005-0000-0000-000093360000}"/>
    <cellStyle name="Input 16 17" xfId="13938" xr:uid="{00000000-0005-0000-0000-000094360000}"/>
    <cellStyle name="Input 16 18" xfId="13939" xr:uid="{00000000-0005-0000-0000-000095360000}"/>
    <cellStyle name="Input 16 2" xfId="13940" xr:uid="{00000000-0005-0000-0000-000096360000}"/>
    <cellStyle name="Input 16 2 10" xfId="13941" xr:uid="{00000000-0005-0000-0000-000097360000}"/>
    <cellStyle name="Input 16 2 10 2" xfId="13942" xr:uid="{00000000-0005-0000-0000-000098360000}"/>
    <cellStyle name="Input 16 2 11" xfId="13943" xr:uid="{00000000-0005-0000-0000-000099360000}"/>
    <cellStyle name="Input 16 2 11 2" xfId="13944" xr:uid="{00000000-0005-0000-0000-00009A360000}"/>
    <cellStyle name="Input 16 2 12" xfId="13945" xr:uid="{00000000-0005-0000-0000-00009B360000}"/>
    <cellStyle name="Input 16 2 12 2" xfId="13946" xr:uid="{00000000-0005-0000-0000-00009C360000}"/>
    <cellStyle name="Input 16 2 13" xfId="13947" xr:uid="{00000000-0005-0000-0000-00009D360000}"/>
    <cellStyle name="Input 16 2 13 2" xfId="13948" xr:uid="{00000000-0005-0000-0000-00009E360000}"/>
    <cellStyle name="Input 16 2 14" xfId="13949" xr:uid="{00000000-0005-0000-0000-00009F360000}"/>
    <cellStyle name="Input 16 2 14 2" xfId="13950" xr:uid="{00000000-0005-0000-0000-0000A0360000}"/>
    <cellStyle name="Input 16 2 15" xfId="13951" xr:uid="{00000000-0005-0000-0000-0000A1360000}"/>
    <cellStyle name="Input 16 2 16" xfId="13952" xr:uid="{00000000-0005-0000-0000-0000A2360000}"/>
    <cellStyle name="Input 16 2 2" xfId="13953" xr:uid="{00000000-0005-0000-0000-0000A3360000}"/>
    <cellStyle name="Input 16 2 2 2" xfId="13954" xr:uid="{00000000-0005-0000-0000-0000A4360000}"/>
    <cellStyle name="Input 16 2 3" xfId="13955" xr:uid="{00000000-0005-0000-0000-0000A5360000}"/>
    <cellStyle name="Input 16 2 3 2" xfId="13956" xr:uid="{00000000-0005-0000-0000-0000A6360000}"/>
    <cellStyle name="Input 16 2 3 3" xfId="13957" xr:uid="{00000000-0005-0000-0000-0000A7360000}"/>
    <cellStyle name="Input 16 2 4" xfId="13958" xr:uid="{00000000-0005-0000-0000-0000A8360000}"/>
    <cellStyle name="Input 16 2 4 2" xfId="13959" xr:uid="{00000000-0005-0000-0000-0000A9360000}"/>
    <cellStyle name="Input 16 2 4 3" xfId="13960" xr:uid="{00000000-0005-0000-0000-0000AA360000}"/>
    <cellStyle name="Input 16 2 5" xfId="13961" xr:uid="{00000000-0005-0000-0000-0000AB360000}"/>
    <cellStyle name="Input 16 2 5 2" xfId="13962" xr:uid="{00000000-0005-0000-0000-0000AC360000}"/>
    <cellStyle name="Input 16 2 5 3" xfId="13963" xr:uid="{00000000-0005-0000-0000-0000AD360000}"/>
    <cellStyle name="Input 16 2 6" xfId="13964" xr:uid="{00000000-0005-0000-0000-0000AE360000}"/>
    <cellStyle name="Input 16 2 6 2" xfId="13965" xr:uid="{00000000-0005-0000-0000-0000AF360000}"/>
    <cellStyle name="Input 16 2 6 3" xfId="13966" xr:uid="{00000000-0005-0000-0000-0000B0360000}"/>
    <cellStyle name="Input 16 2 7" xfId="13967" xr:uid="{00000000-0005-0000-0000-0000B1360000}"/>
    <cellStyle name="Input 16 2 7 2" xfId="13968" xr:uid="{00000000-0005-0000-0000-0000B2360000}"/>
    <cellStyle name="Input 16 2 7 3" xfId="13969" xr:uid="{00000000-0005-0000-0000-0000B3360000}"/>
    <cellStyle name="Input 16 2 8" xfId="13970" xr:uid="{00000000-0005-0000-0000-0000B4360000}"/>
    <cellStyle name="Input 16 2 8 2" xfId="13971" xr:uid="{00000000-0005-0000-0000-0000B5360000}"/>
    <cellStyle name="Input 16 2 8 3" xfId="13972" xr:uid="{00000000-0005-0000-0000-0000B6360000}"/>
    <cellStyle name="Input 16 2 9" xfId="13973" xr:uid="{00000000-0005-0000-0000-0000B7360000}"/>
    <cellStyle name="Input 16 2 9 2" xfId="13974" xr:uid="{00000000-0005-0000-0000-0000B8360000}"/>
    <cellStyle name="Input 16 3" xfId="13975" xr:uid="{00000000-0005-0000-0000-0000B9360000}"/>
    <cellStyle name="Input 16 3 10" xfId="13976" xr:uid="{00000000-0005-0000-0000-0000BA360000}"/>
    <cellStyle name="Input 16 3 10 2" xfId="13977" xr:uid="{00000000-0005-0000-0000-0000BB360000}"/>
    <cellStyle name="Input 16 3 11" xfId="13978" xr:uid="{00000000-0005-0000-0000-0000BC360000}"/>
    <cellStyle name="Input 16 3 11 2" xfId="13979" xr:uid="{00000000-0005-0000-0000-0000BD360000}"/>
    <cellStyle name="Input 16 3 12" xfId="13980" xr:uid="{00000000-0005-0000-0000-0000BE360000}"/>
    <cellStyle name="Input 16 3 12 2" xfId="13981" xr:uid="{00000000-0005-0000-0000-0000BF360000}"/>
    <cellStyle name="Input 16 3 13" xfId="13982" xr:uid="{00000000-0005-0000-0000-0000C0360000}"/>
    <cellStyle name="Input 16 3 13 2" xfId="13983" xr:uid="{00000000-0005-0000-0000-0000C1360000}"/>
    <cellStyle name="Input 16 3 14" xfId="13984" xr:uid="{00000000-0005-0000-0000-0000C2360000}"/>
    <cellStyle name="Input 16 3 15" xfId="13985" xr:uid="{00000000-0005-0000-0000-0000C3360000}"/>
    <cellStyle name="Input 16 3 2" xfId="13986" xr:uid="{00000000-0005-0000-0000-0000C4360000}"/>
    <cellStyle name="Input 16 3 2 2" xfId="13987" xr:uid="{00000000-0005-0000-0000-0000C5360000}"/>
    <cellStyle name="Input 16 3 3" xfId="13988" xr:uid="{00000000-0005-0000-0000-0000C6360000}"/>
    <cellStyle name="Input 16 3 3 2" xfId="13989" xr:uid="{00000000-0005-0000-0000-0000C7360000}"/>
    <cellStyle name="Input 16 3 3 3" xfId="13990" xr:uid="{00000000-0005-0000-0000-0000C8360000}"/>
    <cellStyle name="Input 16 3 4" xfId="13991" xr:uid="{00000000-0005-0000-0000-0000C9360000}"/>
    <cellStyle name="Input 16 3 4 2" xfId="13992" xr:uid="{00000000-0005-0000-0000-0000CA360000}"/>
    <cellStyle name="Input 16 3 4 3" xfId="13993" xr:uid="{00000000-0005-0000-0000-0000CB360000}"/>
    <cellStyle name="Input 16 3 5" xfId="13994" xr:uid="{00000000-0005-0000-0000-0000CC360000}"/>
    <cellStyle name="Input 16 3 5 2" xfId="13995" xr:uid="{00000000-0005-0000-0000-0000CD360000}"/>
    <cellStyle name="Input 16 3 5 3" xfId="13996" xr:uid="{00000000-0005-0000-0000-0000CE360000}"/>
    <cellStyle name="Input 16 3 6" xfId="13997" xr:uid="{00000000-0005-0000-0000-0000CF360000}"/>
    <cellStyle name="Input 16 3 6 2" xfId="13998" xr:uid="{00000000-0005-0000-0000-0000D0360000}"/>
    <cellStyle name="Input 16 3 6 3" xfId="13999" xr:uid="{00000000-0005-0000-0000-0000D1360000}"/>
    <cellStyle name="Input 16 3 7" xfId="14000" xr:uid="{00000000-0005-0000-0000-0000D2360000}"/>
    <cellStyle name="Input 16 3 7 2" xfId="14001" xr:uid="{00000000-0005-0000-0000-0000D3360000}"/>
    <cellStyle name="Input 16 3 7 3" xfId="14002" xr:uid="{00000000-0005-0000-0000-0000D4360000}"/>
    <cellStyle name="Input 16 3 8" xfId="14003" xr:uid="{00000000-0005-0000-0000-0000D5360000}"/>
    <cellStyle name="Input 16 3 8 2" xfId="14004" xr:uid="{00000000-0005-0000-0000-0000D6360000}"/>
    <cellStyle name="Input 16 3 8 3" xfId="14005" xr:uid="{00000000-0005-0000-0000-0000D7360000}"/>
    <cellStyle name="Input 16 3 9" xfId="14006" xr:uid="{00000000-0005-0000-0000-0000D8360000}"/>
    <cellStyle name="Input 16 3 9 2" xfId="14007" xr:uid="{00000000-0005-0000-0000-0000D9360000}"/>
    <cellStyle name="Input 16 4" xfId="14008" xr:uid="{00000000-0005-0000-0000-0000DA360000}"/>
    <cellStyle name="Input 16 4 2" xfId="14009" xr:uid="{00000000-0005-0000-0000-0000DB360000}"/>
    <cellStyle name="Input 16 4 3" xfId="14010" xr:uid="{00000000-0005-0000-0000-0000DC360000}"/>
    <cellStyle name="Input 16 5" xfId="14011" xr:uid="{00000000-0005-0000-0000-0000DD360000}"/>
    <cellStyle name="Input 16 5 2" xfId="14012" xr:uid="{00000000-0005-0000-0000-0000DE360000}"/>
    <cellStyle name="Input 16 5 3" xfId="14013" xr:uid="{00000000-0005-0000-0000-0000DF360000}"/>
    <cellStyle name="Input 16 6" xfId="14014" xr:uid="{00000000-0005-0000-0000-0000E0360000}"/>
    <cellStyle name="Input 16 6 2" xfId="14015" xr:uid="{00000000-0005-0000-0000-0000E1360000}"/>
    <cellStyle name="Input 16 7" xfId="14016" xr:uid="{00000000-0005-0000-0000-0000E2360000}"/>
    <cellStyle name="Input 16 7 2" xfId="14017" xr:uid="{00000000-0005-0000-0000-0000E3360000}"/>
    <cellStyle name="Input 16 7 3" xfId="14018" xr:uid="{00000000-0005-0000-0000-0000E4360000}"/>
    <cellStyle name="Input 16 8" xfId="14019" xr:uid="{00000000-0005-0000-0000-0000E5360000}"/>
    <cellStyle name="Input 16 8 2" xfId="14020" xr:uid="{00000000-0005-0000-0000-0000E6360000}"/>
    <cellStyle name="Input 16 8 3" xfId="14021" xr:uid="{00000000-0005-0000-0000-0000E7360000}"/>
    <cellStyle name="Input 16 9" xfId="14022" xr:uid="{00000000-0005-0000-0000-0000E8360000}"/>
    <cellStyle name="Input 16 9 2" xfId="14023" xr:uid="{00000000-0005-0000-0000-0000E9360000}"/>
    <cellStyle name="Input 16 9 3" xfId="14024" xr:uid="{00000000-0005-0000-0000-0000EA360000}"/>
    <cellStyle name="Input 17" xfId="14025" xr:uid="{00000000-0005-0000-0000-0000EB360000}"/>
    <cellStyle name="Input 17 10" xfId="14026" xr:uid="{00000000-0005-0000-0000-0000EC360000}"/>
    <cellStyle name="Input 17 10 2" xfId="14027" xr:uid="{00000000-0005-0000-0000-0000ED360000}"/>
    <cellStyle name="Input 17 10 3" xfId="14028" xr:uid="{00000000-0005-0000-0000-0000EE360000}"/>
    <cellStyle name="Input 17 11" xfId="14029" xr:uid="{00000000-0005-0000-0000-0000EF360000}"/>
    <cellStyle name="Input 17 11 2" xfId="14030" xr:uid="{00000000-0005-0000-0000-0000F0360000}"/>
    <cellStyle name="Input 17 12" xfId="14031" xr:uid="{00000000-0005-0000-0000-0000F1360000}"/>
    <cellStyle name="Input 17 12 2" xfId="14032" xr:uid="{00000000-0005-0000-0000-0000F2360000}"/>
    <cellStyle name="Input 17 13" xfId="14033" xr:uid="{00000000-0005-0000-0000-0000F3360000}"/>
    <cellStyle name="Input 17 13 2" xfId="14034" xr:uid="{00000000-0005-0000-0000-0000F4360000}"/>
    <cellStyle name="Input 17 14" xfId="14035" xr:uid="{00000000-0005-0000-0000-0000F5360000}"/>
    <cellStyle name="Input 17 14 2" xfId="14036" xr:uid="{00000000-0005-0000-0000-0000F6360000}"/>
    <cellStyle name="Input 17 15" xfId="14037" xr:uid="{00000000-0005-0000-0000-0000F7360000}"/>
    <cellStyle name="Input 17 15 2" xfId="14038" xr:uid="{00000000-0005-0000-0000-0000F8360000}"/>
    <cellStyle name="Input 17 16" xfId="14039" xr:uid="{00000000-0005-0000-0000-0000F9360000}"/>
    <cellStyle name="Input 17 16 2" xfId="14040" xr:uid="{00000000-0005-0000-0000-0000FA360000}"/>
    <cellStyle name="Input 17 17" xfId="14041" xr:uid="{00000000-0005-0000-0000-0000FB360000}"/>
    <cellStyle name="Input 17 18" xfId="14042" xr:uid="{00000000-0005-0000-0000-0000FC360000}"/>
    <cellStyle name="Input 17 2" xfId="14043" xr:uid="{00000000-0005-0000-0000-0000FD360000}"/>
    <cellStyle name="Input 17 2 10" xfId="14044" xr:uid="{00000000-0005-0000-0000-0000FE360000}"/>
    <cellStyle name="Input 17 2 10 2" xfId="14045" xr:uid="{00000000-0005-0000-0000-0000FF360000}"/>
    <cellStyle name="Input 17 2 11" xfId="14046" xr:uid="{00000000-0005-0000-0000-000000370000}"/>
    <cellStyle name="Input 17 2 11 2" xfId="14047" xr:uid="{00000000-0005-0000-0000-000001370000}"/>
    <cellStyle name="Input 17 2 12" xfId="14048" xr:uid="{00000000-0005-0000-0000-000002370000}"/>
    <cellStyle name="Input 17 2 12 2" xfId="14049" xr:uid="{00000000-0005-0000-0000-000003370000}"/>
    <cellStyle name="Input 17 2 13" xfId="14050" xr:uid="{00000000-0005-0000-0000-000004370000}"/>
    <cellStyle name="Input 17 2 13 2" xfId="14051" xr:uid="{00000000-0005-0000-0000-000005370000}"/>
    <cellStyle name="Input 17 2 14" xfId="14052" xr:uid="{00000000-0005-0000-0000-000006370000}"/>
    <cellStyle name="Input 17 2 14 2" xfId="14053" xr:uid="{00000000-0005-0000-0000-000007370000}"/>
    <cellStyle name="Input 17 2 15" xfId="14054" xr:uid="{00000000-0005-0000-0000-000008370000}"/>
    <cellStyle name="Input 17 2 16" xfId="14055" xr:uid="{00000000-0005-0000-0000-000009370000}"/>
    <cellStyle name="Input 17 2 2" xfId="14056" xr:uid="{00000000-0005-0000-0000-00000A370000}"/>
    <cellStyle name="Input 17 2 2 2" xfId="14057" xr:uid="{00000000-0005-0000-0000-00000B370000}"/>
    <cellStyle name="Input 17 2 3" xfId="14058" xr:uid="{00000000-0005-0000-0000-00000C370000}"/>
    <cellStyle name="Input 17 2 3 2" xfId="14059" xr:uid="{00000000-0005-0000-0000-00000D370000}"/>
    <cellStyle name="Input 17 2 3 3" xfId="14060" xr:uid="{00000000-0005-0000-0000-00000E370000}"/>
    <cellStyle name="Input 17 2 4" xfId="14061" xr:uid="{00000000-0005-0000-0000-00000F370000}"/>
    <cellStyle name="Input 17 2 4 2" xfId="14062" xr:uid="{00000000-0005-0000-0000-000010370000}"/>
    <cellStyle name="Input 17 2 4 3" xfId="14063" xr:uid="{00000000-0005-0000-0000-000011370000}"/>
    <cellStyle name="Input 17 2 5" xfId="14064" xr:uid="{00000000-0005-0000-0000-000012370000}"/>
    <cellStyle name="Input 17 2 5 2" xfId="14065" xr:uid="{00000000-0005-0000-0000-000013370000}"/>
    <cellStyle name="Input 17 2 5 3" xfId="14066" xr:uid="{00000000-0005-0000-0000-000014370000}"/>
    <cellStyle name="Input 17 2 6" xfId="14067" xr:uid="{00000000-0005-0000-0000-000015370000}"/>
    <cellStyle name="Input 17 2 6 2" xfId="14068" xr:uid="{00000000-0005-0000-0000-000016370000}"/>
    <cellStyle name="Input 17 2 6 3" xfId="14069" xr:uid="{00000000-0005-0000-0000-000017370000}"/>
    <cellStyle name="Input 17 2 7" xfId="14070" xr:uid="{00000000-0005-0000-0000-000018370000}"/>
    <cellStyle name="Input 17 2 7 2" xfId="14071" xr:uid="{00000000-0005-0000-0000-000019370000}"/>
    <cellStyle name="Input 17 2 7 3" xfId="14072" xr:uid="{00000000-0005-0000-0000-00001A370000}"/>
    <cellStyle name="Input 17 2 8" xfId="14073" xr:uid="{00000000-0005-0000-0000-00001B370000}"/>
    <cellStyle name="Input 17 2 8 2" xfId="14074" xr:uid="{00000000-0005-0000-0000-00001C370000}"/>
    <cellStyle name="Input 17 2 8 3" xfId="14075" xr:uid="{00000000-0005-0000-0000-00001D370000}"/>
    <cellStyle name="Input 17 2 9" xfId="14076" xr:uid="{00000000-0005-0000-0000-00001E370000}"/>
    <cellStyle name="Input 17 2 9 2" xfId="14077" xr:uid="{00000000-0005-0000-0000-00001F370000}"/>
    <cellStyle name="Input 17 3" xfId="14078" xr:uid="{00000000-0005-0000-0000-000020370000}"/>
    <cellStyle name="Input 17 3 10" xfId="14079" xr:uid="{00000000-0005-0000-0000-000021370000}"/>
    <cellStyle name="Input 17 3 10 2" xfId="14080" xr:uid="{00000000-0005-0000-0000-000022370000}"/>
    <cellStyle name="Input 17 3 11" xfId="14081" xr:uid="{00000000-0005-0000-0000-000023370000}"/>
    <cellStyle name="Input 17 3 11 2" xfId="14082" xr:uid="{00000000-0005-0000-0000-000024370000}"/>
    <cellStyle name="Input 17 3 12" xfId="14083" xr:uid="{00000000-0005-0000-0000-000025370000}"/>
    <cellStyle name="Input 17 3 12 2" xfId="14084" xr:uid="{00000000-0005-0000-0000-000026370000}"/>
    <cellStyle name="Input 17 3 13" xfId="14085" xr:uid="{00000000-0005-0000-0000-000027370000}"/>
    <cellStyle name="Input 17 3 13 2" xfId="14086" xr:uid="{00000000-0005-0000-0000-000028370000}"/>
    <cellStyle name="Input 17 3 14" xfId="14087" xr:uid="{00000000-0005-0000-0000-000029370000}"/>
    <cellStyle name="Input 17 3 15" xfId="14088" xr:uid="{00000000-0005-0000-0000-00002A370000}"/>
    <cellStyle name="Input 17 3 2" xfId="14089" xr:uid="{00000000-0005-0000-0000-00002B370000}"/>
    <cellStyle name="Input 17 3 2 2" xfId="14090" xr:uid="{00000000-0005-0000-0000-00002C370000}"/>
    <cellStyle name="Input 17 3 3" xfId="14091" xr:uid="{00000000-0005-0000-0000-00002D370000}"/>
    <cellStyle name="Input 17 3 3 2" xfId="14092" xr:uid="{00000000-0005-0000-0000-00002E370000}"/>
    <cellStyle name="Input 17 3 3 3" xfId="14093" xr:uid="{00000000-0005-0000-0000-00002F370000}"/>
    <cellStyle name="Input 17 3 4" xfId="14094" xr:uid="{00000000-0005-0000-0000-000030370000}"/>
    <cellStyle name="Input 17 3 4 2" xfId="14095" xr:uid="{00000000-0005-0000-0000-000031370000}"/>
    <cellStyle name="Input 17 3 4 3" xfId="14096" xr:uid="{00000000-0005-0000-0000-000032370000}"/>
    <cellStyle name="Input 17 3 5" xfId="14097" xr:uid="{00000000-0005-0000-0000-000033370000}"/>
    <cellStyle name="Input 17 3 5 2" xfId="14098" xr:uid="{00000000-0005-0000-0000-000034370000}"/>
    <cellStyle name="Input 17 3 5 3" xfId="14099" xr:uid="{00000000-0005-0000-0000-000035370000}"/>
    <cellStyle name="Input 17 3 6" xfId="14100" xr:uid="{00000000-0005-0000-0000-000036370000}"/>
    <cellStyle name="Input 17 3 6 2" xfId="14101" xr:uid="{00000000-0005-0000-0000-000037370000}"/>
    <cellStyle name="Input 17 3 6 3" xfId="14102" xr:uid="{00000000-0005-0000-0000-000038370000}"/>
    <cellStyle name="Input 17 3 7" xfId="14103" xr:uid="{00000000-0005-0000-0000-000039370000}"/>
    <cellStyle name="Input 17 3 7 2" xfId="14104" xr:uid="{00000000-0005-0000-0000-00003A370000}"/>
    <cellStyle name="Input 17 3 7 3" xfId="14105" xr:uid="{00000000-0005-0000-0000-00003B370000}"/>
    <cellStyle name="Input 17 3 8" xfId="14106" xr:uid="{00000000-0005-0000-0000-00003C370000}"/>
    <cellStyle name="Input 17 3 8 2" xfId="14107" xr:uid="{00000000-0005-0000-0000-00003D370000}"/>
    <cellStyle name="Input 17 3 8 3" xfId="14108" xr:uid="{00000000-0005-0000-0000-00003E370000}"/>
    <cellStyle name="Input 17 3 9" xfId="14109" xr:uid="{00000000-0005-0000-0000-00003F370000}"/>
    <cellStyle name="Input 17 3 9 2" xfId="14110" xr:uid="{00000000-0005-0000-0000-000040370000}"/>
    <cellStyle name="Input 17 4" xfId="14111" xr:uid="{00000000-0005-0000-0000-000041370000}"/>
    <cellStyle name="Input 17 4 2" xfId="14112" xr:uid="{00000000-0005-0000-0000-000042370000}"/>
    <cellStyle name="Input 17 4 3" xfId="14113" xr:uid="{00000000-0005-0000-0000-000043370000}"/>
    <cellStyle name="Input 17 5" xfId="14114" xr:uid="{00000000-0005-0000-0000-000044370000}"/>
    <cellStyle name="Input 17 5 2" xfId="14115" xr:uid="{00000000-0005-0000-0000-000045370000}"/>
    <cellStyle name="Input 17 5 3" xfId="14116" xr:uid="{00000000-0005-0000-0000-000046370000}"/>
    <cellStyle name="Input 17 6" xfId="14117" xr:uid="{00000000-0005-0000-0000-000047370000}"/>
    <cellStyle name="Input 17 6 2" xfId="14118" xr:uid="{00000000-0005-0000-0000-000048370000}"/>
    <cellStyle name="Input 17 7" xfId="14119" xr:uid="{00000000-0005-0000-0000-000049370000}"/>
    <cellStyle name="Input 17 7 2" xfId="14120" xr:uid="{00000000-0005-0000-0000-00004A370000}"/>
    <cellStyle name="Input 17 7 3" xfId="14121" xr:uid="{00000000-0005-0000-0000-00004B370000}"/>
    <cellStyle name="Input 17 8" xfId="14122" xr:uid="{00000000-0005-0000-0000-00004C370000}"/>
    <cellStyle name="Input 17 8 2" xfId="14123" xr:uid="{00000000-0005-0000-0000-00004D370000}"/>
    <cellStyle name="Input 17 8 3" xfId="14124" xr:uid="{00000000-0005-0000-0000-00004E370000}"/>
    <cellStyle name="Input 17 9" xfId="14125" xr:uid="{00000000-0005-0000-0000-00004F370000}"/>
    <cellStyle name="Input 17 9 2" xfId="14126" xr:uid="{00000000-0005-0000-0000-000050370000}"/>
    <cellStyle name="Input 17 9 3" xfId="14127" xr:uid="{00000000-0005-0000-0000-000051370000}"/>
    <cellStyle name="Input 18" xfId="14128" xr:uid="{00000000-0005-0000-0000-000052370000}"/>
    <cellStyle name="Input 18 10" xfId="14129" xr:uid="{00000000-0005-0000-0000-000053370000}"/>
    <cellStyle name="Input 18 10 2" xfId="14130" xr:uid="{00000000-0005-0000-0000-000054370000}"/>
    <cellStyle name="Input 18 10 3" xfId="14131" xr:uid="{00000000-0005-0000-0000-000055370000}"/>
    <cellStyle name="Input 18 11" xfId="14132" xr:uid="{00000000-0005-0000-0000-000056370000}"/>
    <cellStyle name="Input 18 11 2" xfId="14133" xr:uid="{00000000-0005-0000-0000-000057370000}"/>
    <cellStyle name="Input 18 12" xfId="14134" xr:uid="{00000000-0005-0000-0000-000058370000}"/>
    <cellStyle name="Input 18 12 2" xfId="14135" xr:uid="{00000000-0005-0000-0000-000059370000}"/>
    <cellStyle name="Input 18 13" xfId="14136" xr:uid="{00000000-0005-0000-0000-00005A370000}"/>
    <cellStyle name="Input 18 13 2" xfId="14137" xr:uid="{00000000-0005-0000-0000-00005B370000}"/>
    <cellStyle name="Input 18 14" xfId="14138" xr:uid="{00000000-0005-0000-0000-00005C370000}"/>
    <cellStyle name="Input 18 14 2" xfId="14139" xr:uid="{00000000-0005-0000-0000-00005D370000}"/>
    <cellStyle name="Input 18 15" xfId="14140" xr:uid="{00000000-0005-0000-0000-00005E370000}"/>
    <cellStyle name="Input 18 15 2" xfId="14141" xr:uid="{00000000-0005-0000-0000-00005F370000}"/>
    <cellStyle name="Input 18 16" xfId="14142" xr:uid="{00000000-0005-0000-0000-000060370000}"/>
    <cellStyle name="Input 18 16 2" xfId="14143" xr:uid="{00000000-0005-0000-0000-000061370000}"/>
    <cellStyle name="Input 18 17" xfId="14144" xr:uid="{00000000-0005-0000-0000-000062370000}"/>
    <cellStyle name="Input 18 18" xfId="14145" xr:uid="{00000000-0005-0000-0000-000063370000}"/>
    <cellStyle name="Input 18 2" xfId="14146" xr:uid="{00000000-0005-0000-0000-000064370000}"/>
    <cellStyle name="Input 18 2 10" xfId="14147" xr:uid="{00000000-0005-0000-0000-000065370000}"/>
    <cellStyle name="Input 18 2 10 2" xfId="14148" xr:uid="{00000000-0005-0000-0000-000066370000}"/>
    <cellStyle name="Input 18 2 11" xfId="14149" xr:uid="{00000000-0005-0000-0000-000067370000}"/>
    <cellStyle name="Input 18 2 11 2" xfId="14150" xr:uid="{00000000-0005-0000-0000-000068370000}"/>
    <cellStyle name="Input 18 2 12" xfId="14151" xr:uid="{00000000-0005-0000-0000-000069370000}"/>
    <cellStyle name="Input 18 2 12 2" xfId="14152" xr:uid="{00000000-0005-0000-0000-00006A370000}"/>
    <cellStyle name="Input 18 2 13" xfId="14153" xr:uid="{00000000-0005-0000-0000-00006B370000}"/>
    <cellStyle name="Input 18 2 13 2" xfId="14154" xr:uid="{00000000-0005-0000-0000-00006C370000}"/>
    <cellStyle name="Input 18 2 14" xfId="14155" xr:uid="{00000000-0005-0000-0000-00006D370000}"/>
    <cellStyle name="Input 18 2 14 2" xfId="14156" xr:uid="{00000000-0005-0000-0000-00006E370000}"/>
    <cellStyle name="Input 18 2 15" xfId="14157" xr:uid="{00000000-0005-0000-0000-00006F370000}"/>
    <cellStyle name="Input 18 2 16" xfId="14158" xr:uid="{00000000-0005-0000-0000-000070370000}"/>
    <cellStyle name="Input 18 2 2" xfId="14159" xr:uid="{00000000-0005-0000-0000-000071370000}"/>
    <cellStyle name="Input 18 2 2 2" xfId="14160" xr:uid="{00000000-0005-0000-0000-000072370000}"/>
    <cellStyle name="Input 18 2 3" xfId="14161" xr:uid="{00000000-0005-0000-0000-000073370000}"/>
    <cellStyle name="Input 18 2 3 2" xfId="14162" xr:uid="{00000000-0005-0000-0000-000074370000}"/>
    <cellStyle name="Input 18 2 3 3" xfId="14163" xr:uid="{00000000-0005-0000-0000-000075370000}"/>
    <cellStyle name="Input 18 2 4" xfId="14164" xr:uid="{00000000-0005-0000-0000-000076370000}"/>
    <cellStyle name="Input 18 2 4 2" xfId="14165" xr:uid="{00000000-0005-0000-0000-000077370000}"/>
    <cellStyle name="Input 18 2 4 3" xfId="14166" xr:uid="{00000000-0005-0000-0000-000078370000}"/>
    <cellStyle name="Input 18 2 5" xfId="14167" xr:uid="{00000000-0005-0000-0000-000079370000}"/>
    <cellStyle name="Input 18 2 5 2" xfId="14168" xr:uid="{00000000-0005-0000-0000-00007A370000}"/>
    <cellStyle name="Input 18 2 5 3" xfId="14169" xr:uid="{00000000-0005-0000-0000-00007B370000}"/>
    <cellStyle name="Input 18 2 6" xfId="14170" xr:uid="{00000000-0005-0000-0000-00007C370000}"/>
    <cellStyle name="Input 18 2 6 2" xfId="14171" xr:uid="{00000000-0005-0000-0000-00007D370000}"/>
    <cellStyle name="Input 18 2 6 3" xfId="14172" xr:uid="{00000000-0005-0000-0000-00007E370000}"/>
    <cellStyle name="Input 18 2 7" xfId="14173" xr:uid="{00000000-0005-0000-0000-00007F370000}"/>
    <cellStyle name="Input 18 2 7 2" xfId="14174" xr:uid="{00000000-0005-0000-0000-000080370000}"/>
    <cellStyle name="Input 18 2 7 3" xfId="14175" xr:uid="{00000000-0005-0000-0000-000081370000}"/>
    <cellStyle name="Input 18 2 8" xfId="14176" xr:uid="{00000000-0005-0000-0000-000082370000}"/>
    <cellStyle name="Input 18 2 8 2" xfId="14177" xr:uid="{00000000-0005-0000-0000-000083370000}"/>
    <cellStyle name="Input 18 2 8 3" xfId="14178" xr:uid="{00000000-0005-0000-0000-000084370000}"/>
    <cellStyle name="Input 18 2 9" xfId="14179" xr:uid="{00000000-0005-0000-0000-000085370000}"/>
    <cellStyle name="Input 18 2 9 2" xfId="14180" xr:uid="{00000000-0005-0000-0000-000086370000}"/>
    <cellStyle name="Input 18 3" xfId="14181" xr:uid="{00000000-0005-0000-0000-000087370000}"/>
    <cellStyle name="Input 18 3 10" xfId="14182" xr:uid="{00000000-0005-0000-0000-000088370000}"/>
    <cellStyle name="Input 18 3 10 2" xfId="14183" xr:uid="{00000000-0005-0000-0000-000089370000}"/>
    <cellStyle name="Input 18 3 11" xfId="14184" xr:uid="{00000000-0005-0000-0000-00008A370000}"/>
    <cellStyle name="Input 18 3 11 2" xfId="14185" xr:uid="{00000000-0005-0000-0000-00008B370000}"/>
    <cellStyle name="Input 18 3 12" xfId="14186" xr:uid="{00000000-0005-0000-0000-00008C370000}"/>
    <cellStyle name="Input 18 3 12 2" xfId="14187" xr:uid="{00000000-0005-0000-0000-00008D370000}"/>
    <cellStyle name="Input 18 3 13" xfId="14188" xr:uid="{00000000-0005-0000-0000-00008E370000}"/>
    <cellStyle name="Input 18 3 13 2" xfId="14189" xr:uid="{00000000-0005-0000-0000-00008F370000}"/>
    <cellStyle name="Input 18 3 14" xfId="14190" xr:uid="{00000000-0005-0000-0000-000090370000}"/>
    <cellStyle name="Input 18 3 15" xfId="14191" xr:uid="{00000000-0005-0000-0000-000091370000}"/>
    <cellStyle name="Input 18 3 2" xfId="14192" xr:uid="{00000000-0005-0000-0000-000092370000}"/>
    <cellStyle name="Input 18 3 2 2" xfId="14193" xr:uid="{00000000-0005-0000-0000-000093370000}"/>
    <cellStyle name="Input 18 3 3" xfId="14194" xr:uid="{00000000-0005-0000-0000-000094370000}"/>
    <cellStyle name="Input 18 3 3 2" xfId="14195" xr:uid="{00000000-0005-0000-0000-000095370000}"/>
    <cellStyle name="Input 18 3 3 3" xfId="14196" xr:uid="{00000000-0005-0000-0000-000096370000}"/>
    <cellStyle name="Input 18 3 4" xfId="14197" xr:uid="{00000000-0005-0000-0000-000097370000}"/>
    <cellStyle name="Input 18 3 4 2" xfId="14198" xr:uid="{00000000-0005-0000-0000-000098370000}"/>
    <cellStyle name="Input 18 3 4 3" xfId="14199" xr:uid="{00000000-0005-0000-0000-000099370000}"/>
    <cellStyle name="Input 18 3 5" xfId="14200" xr:uid="{00000000-0005-0000-0000-00009A370000}"/>
    <cellStyle name="Input 18 3 5 2" xfId="14201" xr:uid="{00000000-0005-0000-0000-00009B370000}"/>
    <cellStyle name="Input 18 3 5 3" xfId="14202" xr:uid="{00000000-0005-0000-0000-00009C370000}"/>
    <cellStyle name="Input 18 3 6" xfId="14203" xr:uid="{00000000-0005-0000-0000-00009D370000}"/>
    <cellStyle name="Input 18 3 6 2" xfId="14204" xr:uid="{00000000-0005-0000-0000-00009E370000}"/>
    <cellStyle name="Input 18 3 6 3" xfId="14205" xr:uid="{00000000-0005-0000-0000-00009F370000}"/>
    <cellStyle name="Input 18 3 7" xfId="14206" xr:uid="{00000000-0005-0000-0000-0000A0370000}"/>
    <cellStyle name="Input 18 3 7 2" xfId="14207" xr:uid="{00000000-0005-0000-0000-0000A1370000}"/>
    <cellStyle name="Input 18 3 7 3" xfId="14208" xr:uid="{00000000-0005-0000-0000-0000A2370000}"/>
    <cellStyle name="Input 18 3 8" xfId="14209" xr:uid="{00000000-0005-0000-0000-0000A3370000}"/>
    <cellStyle name="Input 18 3 8 2" xfId="14210" xr:uid="{00000000-0005-0000-0000-0000A4370000}"/>
    <cellStyle name="Input 18 3 8 3" xfId="14211" xr:uid="{00000000-0005-0000-0000-0000A5370000}"/>
    <cellStyle name="Input 18 3 9" xfId="14212" xr:uid="{00000000-0005-0000-0000-0000A6370000}"/>
    <cellStyle name="Input 18 3 9 2" xfId="14213" xr:uid="{00000000-0005-0000-0000-0000A7370000}"/>
    <cellStyle name="Input 18 4" xfId="14214" xr:uid="{00000000-0005-0000-0000-0000A8370000}"/>
    <cellStyle name="Input 18 4 2" xfId="14215" xr:uid="{00000000-0005-0000-0000-0000A9370000}"/>
    <cellStyle name="Input 18 4 3" xfId="14216" xr:uid="{00000000-0005-0000-0000-0000AA370000}"/>
    <cellStyle name="Input 18 5" xfId="14217" xr:uid="{00000000-0005-0000-0000-0000AB370000}"/>
    <cellStyle name="Input 18 5 2" xfId="14218" xr:uid="{00000000-0005-0000-0000-0000AC370000}"/>
    <cellStyle name="Input 18 5 3" xfId="14219" xr:uid="{00000000-0005-0000-0000-0000AD370000}"/>
    <cellStyle name="Input 18 6" xfId="14220" xr:uid="{00000000-0005-0000-0000-0000AE370000}"/>
    <cellStyle name="Input 18 6 2" xfId="14221" xr:uid="{00000000-0005-0000-0000-0000AF370000}"/>
    <cellStyle name="Input 18 7" xfId="14222" xr:uid="{00000000-0005-0000-0000-0000B0370000}"/>
    <cellStyle name="Input 18 7 2" xfId="14223" xr:uid="{00000000-0005-0000-0000-0000B1370000}"/>
    <cellStyle name="Input 18 7 3" xfId="14224" xr:uid="{00000000-0005-0000-0000-0000B2370000}"/>
    <cellStyle name="Input 18 8" xfId="14225" xr:uid="{00000000-0005-0000-0000-0000B3370000}"/>
    <cellStyle name="Input 18 8 2" xfId="14226" xr:uid="{00000000-0005-0000-0000-0000B4370000}"/>
    <cellStyle name="Input 18 8 3" xfId="14227" xr:uid="{00000000-0005-0000-0000-0000B5370000}"/>
    <cellStyle name="Input 18 9" xfId="14228" xr:uid="{00000000-0005-0000-0000-0000B6370000}"/>
    <cellStyle name="Input 18 9 2" xfId="14229" xr:uid="{00000000-0005-0000-0000-0000B7370000}"/>
    <cellStyle name="Input 18 9 3" xfId="14230" xr:uid="{00000000-0005-0000-0000-0000B8370000}"/>
    <cellStyle name="Input 19" xfId="14231" xr:uid="{00000000-0005-0000-0000-0000B9370000}"/>
    <cellStyle name="Input 19 10" xfId="14232" xr:uid="{00000000-0005-0000-0000-0000BA370000}"/>
    <cellStyle name="Input 19 10 2" xfId="14233" xr:uid="{00000000-0005-0000-0000-0000BB370000}"/>
    <cellStyle name="Input 19 11" xfId="14234" xr:uid="{00000000-0005-0000-0000-0000BC370000}"/>
    <cellStyle name="Input 19 11 2" xfId="14235" xr:uid="{00000000-0005-0000-0000-0000BD370000}"/>
    <cellStyle name="Input 19 12" xfId="14236" xr:uid="{00000000-0005-0000-0000-0000BE370000}"/>
    <cellStyle name="Input 19 12 2" xfId="14237" xr:uid="{00000000-0005-0000-0000-0000BF370000}"/>
    <cellStyle name="Input 19 13" xfId="14238" xr:uid="{00000000-0005-0000-0000-0000C0370000}"/>
    <cellStyle name="Input 19 13 2" xfId="14239" xr:uid="{00000000-0005-0000-0000-0000C1370000}"/>
    <cellStyle name="Input 19 14" xfId="14240" xr:uid="{00000000-0005-0000-0000-0000C2370000}"/>
    <cellStyle name="Input 19 14 2" xfId="14241" xr:uid="{00000000-0005-0000-0000-0000C3370000}"/>
    <cellStyle name="Input 19 15" xfId="14242" xr:uid="{00000000-0005-0000-0000-0000C4370000}"/>
    <cellStyle name="Input 19 15 2" xfId="14243" xr:uid="{00000000-0005-0000-0000-0000C5370000}"/>
    <cellStyle name="Input 19 16" xfId="14244" xr:uid="{00000000-0005-0000-0000-0000C6370000}"/>
    <cellStyle name="Input 19 16 2" xfId="14245" xr:uid="{00000000-0005-0000-0000-0000C7370000}"/>
    <cellStyle name="Input 19 17" xfId="14246" xr:uid="{00000000-0005-0000-0000-0000C8370000}"/>
    <cellStyle name="Input 19 18" xfId="14247" xr:uid="{00000000-0005-0000-0000-0000C9370000}"/>
    <cellStyle name="Input 19 2" xfId="14248" xr:uid="{00000000-0005-0000-0000-0000CA370000}"/>
    <cellStyle name="Input 19 2 10" xfId="14249" xr:uid="{00000000-0005-0000-0000-0000CB370000}"/>
    <cellStyle name="Input 19 2 10 2" xfId="14250" xr:uid="{00000000-0005-0000-0000-0000CC370000}"/>
    <cellStyle name="Input 19 2 11" xfId="14251" xr:uid="{00000000-0005-0000-0000-0000CD370000}"/>
    <cellStyle name="Input 19 2 11 2" xfId="14252" xr:uid="{00000000-0005-0000-0000-0000CE370000}"/>
    <cellStyle name="Input 19 2 12" xfId="14253" xr:uid="{00000000-0005-0000-0000-0000CF370000}"/>
    <cellStyle name="Input 19 2 12 2" xfId="14254" xr:uid="{00000000-0005-0000-0000-0000D0370000}"/>
    <cellStyle name="Input 19 2 13" xfId="14255" xr:uid="{00000000-0005-0000-0000-0000D1370000}"/>
    <cellStyle name="Input 19 2 13 2" xfId="14256" xr:uid="{00000000-0005-0000-0000-0000D2370000}"/>
    <cellStyle name="Input 19 2 14" xfId="14257" xr:uid="{00000000-0005-0000-0000-0000D3370000}"/>
    <cellStyle name="Input 19 2 14 2" xfId="14258" xr:uid="{00000000-0005-0000-0000-0000D4370000}"/>
    <cellStyle name="Input 19 2 15" xfId="14259" xr:uid="{00000000-0005-0000-0000-0000D5370000}"/>
    <cellStyle name="Input 19 2 16" xfId="14260" xr:uid="{00000000-0005-0000-0000-0000D6370000}"/>
    <cellStyle name="Input 19 2 2" xfId="14261" xr:uid="{00000000-0005-0000-0000-0000D7370000}"/>
    <cellStyle name="Input 19 2 2 2" xfId="14262" xr:uid="{00000000-0005-0000-0000-0000D8370000}"/>
    <cellStyle name="Input 19 2 3" xfId="14263" xr:uid="{00000000-0005-0000-0000-0000D9370000}"/>
    <cellStyle name="Input 19 2 3 2" xfId="14264" xr:uid="{00000000-0005-0000-0000-0000DA370000}"/>
    <cellStyle name="Input 19 2 3 3" xfId="14265" xr:uid="{00000000-0005-0000-0000-0000DB370000}"/>
    <cellStyle name="Input 19 2 4" xfId="14266" xr:uid="{00000000-0005-0000-0000-0000DC370000}"/>
    <cellStyle name="Input 19 2 4 2" xfId="14267" xr:uid="{00000000-0005-0000-0000-0000DD370000}"/>
    <cellStyle name="Input 19 2 4 3" xfId="14268" xr:uid="{00000000-0005-0000-0000-0000DE370000}"/>
    <cellStyle name="Input 19 2 5" xfId="14269" xr:uid="{00000000-0005-0000-0000-0000DF370000}"/>
    <cellStyle name="Input 19 2 5 2" xfId="14270" xr:uid="{00000000-0005-0000-0000-0000E0370000}"/>
    <cellStyle name="Input 19 2 5 3" xfId="14271" xr:uid="{00000000-0005-0000-0000-0000E1370000}"/>
    <cellStyle name="Input 19 2 6" xfId="14272" xr:uid="{00000000-0005-0000-0000-0000E2370000}"/>
    <cellStyle name="Input 19 2 6 2" xfId="14273" xr:uid="{00000000-0005-0000-0000-0000E3370000}"/>
    <cellStyle name="Input 19 2 6 3" xfId="14274" xr:uid="{00000000-0005-0000-0000-0000E4370000}"/>
    <cellStyle name="Input 19 2 7" xfId="14275" xr:uid="{00000000-0005-0000-0000-0000E5370000}"/>
    <cellStyle name="Input 19 2 7 2" xfId="14276" xr:uid="{00000000-0005-0000-0000-0000E6370000}"/>
    <cellStyle name="Input 19 2 7 3" xfId="14277" xr:uid="{00000000-0005-0000-0000-0000E7370000}"/>
    <cellStyle name="Input 19 2 8" xfId="14278" xr:uid="{00000000-0005-0000-0000-0000E8370000}"/>
    <cellStyle name="Input 19 2 8 2" xfId="14279" xr:uid="{00000000-0005-0000-0000-0000E9370000}"/>
    <cellStyle name="Input 19 2 8 3" xfId="14280" xr:uid="{00000000-0005-0000-0000-0000EA370000}"/>
    <cellStyle name="Input 19 2 9" xfId="14281" xr:uid="{00000000-0005-0000-0000-0000EB370000}"/>
    <cellStyle name="Input 19 2 9 2" xfId="14282" xr:uid="{00000000-0005-0000-0000-0000EC370000}"/>
    <cellStyle name="Input 19 3" xfId="14283" xr:uid="{00000000-0005-0000-0000-0000ED370000}"/>
    <cellStyle name="Input 19 3 10" xfId="14284" xr:uid="{00000000-0005-0000-0000-0000EE370000}"/>
    <cellStyle name="Input 19 3 10 2" xfId="14285" xr:uid="{00000000-0005-0000-0000-0000EF370000}"/>
    <cellStyle name="Input 19 3 11" xfId="14286" xr:uid="{00000000-0005-0000-0000-0000F0370000}"/>
    <cellStyle name="Input 19 3 11 2" xfId="14287" xr:uid="{00000000-0005-0000-0000-0000F1370000}"/>
    <cellStyle name="Input 19 3 12" xfId="14288" xr:uid="{00000000-0005-0000-0000-0000F2370000}"/>
    <cellStyle name="Input 19 3 12 2" xfId="14289" xr:uid="{00000000-0005-0000-0000-0000F3370000}"/>
    <cellStyle name="Input 19 3 13" xfId="14290" xr:uid="{00000000-0005-0000-0000-0000F4370000}"/>
    <cellStyle name="Input 19 3 13 2" xfId="14291" xr:uid="{00000000-0005-0000-0000-0000F5370000}"/>
    <cellStyle name="Input 19 3 14" xfId="14292" xr:uid="{00000000-0005-0000-0000-0000F6370000}"/>
    <cellStyle name="Input 19 3 15" xfId="14293" xr:uid="{00000000-0005-0000-0000-0000F7370000}"/>
    <cellStyle name="Input 19 3 2" xfId="14294" xr:uid="{00000000-0005-0000-0000-0000F8370000}"/>
    <cellStyle name="Input 19 3 2 2" xfId="14295" xr:uid="{00000000-0005-0000-0000-0000F9370000}"/>
    <cellStyle name="Input 19 3 3" xfId="14296" xr:uid="{00000000-0005-0000-0000-0000FA370000}"/>
    <cellStyle name="Input 19 3 3 2" xfId="14297" xr:uid="{00000000-0005-0000-0000-0000FB370000}"/>
    <cellStyle name="Input 19 3 3 3" xfId="14298" xr:uid="{00000000-0005-0000-0000-0000FC370000}"/>
    <cellStyle name="Input 19 3 4" xfId="14299" xr:uid="{00000000-0005-0000-0000-0000FD370000}"/>
    <cellStyle name="Input 19 3 4 2" xfId="14300" xr:uid="{00000000-0005-0000-0000-0000FE370000}"/>
    <cellStyle name="Input 19 3 4 3" xfId="14301" xr:uid="{00000000-0005-0000-0000-0000FF370000}"/>
    <cellStyle name="Input 19 3 5" xfId="14302" xr:uid="{00000000-0005-0000-0000-000000380000}"/>
    <cellStyle name="Input 19 3 5 2" xfId="14303" xr:uid="{00000000-0005-0000-0000-000001380000}"/>
    <cellStyle name="Input 19 3 5 3" xfId="14304" xr:uid="{00000000-0005-0000-0000-000002380000}"/>
    <cellStyle name="Input 19 3 6" xfId="14305" xr:uid="{00000000-0005-0000-0000-000003380000}"/>
    <cellStyle name="Input 19 3 6 2" xfId="14306" xr:uid="{00000000-0005-0000-0000-000004380000}"/>
    <cellStyle name="Input 19 3 6 3" xfId="14307" xr:uid="{00000000-0005-0000-0000-000005380000}"/>
    <cellStyle name="Input 19 3 7" xfId="14308" xr:uid="{00000000-0005-0000-0000-000006380000}"/>
    <cellStyle name="Input 19 3 7 2" xfId="14309" xr:uid="{00000000-0005-0000-0000-000007380000}"/>
    <cellStyle name="Input 19 3 7 3" xfId="14310" xr:uid="{00000000-0005-0000-0000-000008380000}"/>
    <cellStyle name="Input 19 3 8" xfId="14311" xr:uid="{00000000-0005-0000-0000-000009380000}"/>
    <cellStyle name="Input 19 3 8 2" xfId="14312" xr:uid="{00000000-0005-0000-0000-00000A380000}"/>
    <cellStyle name="Input 19 3 8 3" xfId="14313" xr:uid="{00000000-0005-0000-0000-00000B380000}"/>
    <cellStyle name="Input 19 3 9" xfId="14314" xr:uid="{00000000-0005-0000-0000-00000C380000}"/>
    <cellStyle name="Input 19 3 9 2" xfId="14315" xr:uid="{00000000-0005-0000-0000-00000D380000}"/>
    <cellStyle name="Input 19 4" xfId="14316" xr:uid="{00000000-0005-0000-0000-00000E380000}"/>
    <cellStyle name="Input 19 4 2" xfId="14317" xr:uid="{00000000-0005-0000-0000-00000F380000}"/>
    <cellStyle name="Input 19 4 3" xfId="14318" xr:uid="{00000000-0005-0000-0000-000010380000}"/>
    <cellStyle name="Input 19 5" xfId="14319" xr:uid="{00000000-0005-0000-0000-000011380000}"/>
    <cellStyle name="Input 19 5 2" xfId="14320" xr:uid="{00000000-0005-0000-0000-000012380000}"/>
    <cellStyle name="Input 19 5 3" xfId="14321" xr:uid="{00000000-0005-0000-0000-000013380000}"/>
    <cellStyle name="Input 19 6" xfId="14322" xr:uid="{00000000-0005-0000-0000-000014380000}"/>
    <cellStyle name="Input 19 6 2" xfId="14323" xr:uid="{00000000-0005-0000-0000-000015380000}"/>
    <cellStyle name="Input 19 7" xfId="14324" xr:uid="{00000000-0005-0000-0000-000016380000}"/>
    <cellStyle name="Input 19 7 2" xfId="14325" xr:uid="{00000000-0005-0000-0000-000017380000}"/>
    <cellStyle name="Input 19 7 3" xfId="14326" xr:uid="{00000000-0005-0000-0000-000018380000}"/>
    <cellStyle name="Input 19 8" xfId="14327" xr:uid="{00000000-0005-0000-0000-000019380000}"/>
    <cellStyle name="Input 19 8 2" xfId="14328" xr:uid="{00000000-0005-0000-0000-00001A380000}"/>
    <cellStyle name="Input 19 8 3" xfId="14329" xr:uid="{00000000-0005-0000-0000-00001B380000}"/>
    <cellStyle name="Input 19 9" xfId="14330" xr:uid="{00000000-0005-0000-0000-00001C380000}"/>
    <cellStyle name="Input 19 9 2" xfId="14331" xr:uid="{00000000-0005-0000-0000-00001D380000}"/>
    <cellStyle name="Input 19 9 3" xfId="14332" xr:uid="{00000000-0005-0000-0000-00001E380000}"/>
    <cellStyle name="Input 2" xfId="14333" xr:uid="{00000000-0005-0000-0000-00001F380000}"/>
    <cellStyle name="Input 2 10" xfId="14334" xr:uid="{00000000-0005-0000-0000-000020380000}"/>
    <cellStyle name="Input 2 10 2" xfId="14335" xr:uid="{00000000-0005-0000-0000-000021380000}"/>
    <cellStyle name="Input 2 10 3" xfId="14336" xr:uid="{00000000-0005-0000-0000-000022380000}"/>
    <cellStyle name="Input 2 11" xfId="14337" xr:uid="{00000000-0005-0000-0000-000023380000}"/>
    <cellStyle name="Input 2 11 2" xfId="14338" xr:uid="{00000000-0005-0000-0000-000024380000}"/>
    <cellStyle name="Input 2 12" xfId="14339" xr:uid="{00000000-0005-0000-0000-000025380000}"/>
    <cellStyle name="Input 2 12 2" xfId="14340" xr:uid="{00000000-0005-0000-0000-000026380000}"/>
    <cellStyle name="Input 2 13" xfId="14341" xr:uid="{00000000-0005-0000-0000-000027380000}"/>
    <cellStyle name="Input 2 14" xfId="40263" xr:uid="{00000000-0005-0000-0000-000028380000}"/>
    <cellStyle name="Input 2 2" xfId="14342" xr:uid="{00000000-0005-0000-0000-000029380000}"/>
    <cellStyle name="Input 2 2 10" xfId="14343" xr:uid="{00000000-0005-0000-0000-00002A380000}"/>
    <cellStyle name="Input 2 2 10 2" xfId="14344" xr:uid="{00000000-0005-0000-0000-00002B380000}"/>
    <cellStyle name="Input 2 2 10 2 2" xfId="14345" xr:uid="{00000000-0005-0000-0000-00002C380000}"/>
    <cellStyle name="Input 2 2 10 3" xfId="14346" xr:uid="{00000000-0005-0000-0000-00002D380000}"/>
    <cellStyle name="Input 2 2 10 3 2" xfId="14347" xr:uid="{00000000-0005-0000-0000-00002E380000}"/>
    <cellStyle name="Input 2 2 10 4" xfId="14348" xr:uid="{00000000-0005-0000-0000-00002F380000}"/>
    <cellStyle name="Input 2 2 11" xfId="14349" xr:uid="{00000000-0005-0000-0000-000030380000}"/>
    <cellStyle name="Input 2 2 11 2" xfId="14350" xr:uid="{00000000-0005-0000-0000-000031380000}"/>
    <cellStyle name="Input 2 2 11 2 2" xfId="14351" xr:uid="{00000000-0005-0000-0000-000032380000}"/>
    <cellStyle name="Input 2 2 11 3" xfId="14352" xr:uid="{00000000-0005-0000-0000-000033380000}"/>
    <cellStyle name="Input 2 2 11 3 2" xfId="14353" xr:uid="{00000000-0005-0000-0000-000034380000}"/>
    <cellStyle name="Input 2 2 11 4" xfId="14354" xr:uid="{00000000-0005-0000-0000-000035380000}"/>
    <cellStyle name="Input 2 2 12" xfId="14355" xr:uid="{00000000-0005-0000-0000-000036380000}"/>
    <cellStyle name="Input 2 2 12 2" xfId="14356" xr:uid="{00000000-0005-0000-0000-000037380000}"/>
    <cellStyle name="Input 2 2 12 2 2" xfId="14357" xr:uid="{00000000-0005-0000-0000-000038380000}"/>
    <cellStyle name="Input 2 2 12 3" xfId="14358" xr:uid="{00000000-0005-0000-0000-000039380000}"/>
    <cellStyle name="Input 2 2 13" xfId="14359" xr:uid="{00000000-0005-0000-0000-00003A380000}"/>
    <cellStyle name="Input 2 2 13 2" xfId="14360" xr:uid="{00000000-0005-0000-0000-00003B380000}"/>
    <cellStyle name="Input 2 2 13 2 2" xfId="14361" xr:uid="{00000000-0005-0000-0000-00003C380000}"/>
    <cellStyle name="Input 2 2 13 3" xfId="14362" xr:uid="{00000000-0005-0000-0000-00003D380000}"/>
    <cellStyle name="Input 2 2 14" xfId="14363" xr:uid="{00000000-0005-0000-0000-00003E380000}"/>
    <cellStyle name="Input 2 2 14 2" xfId="14364" xr:uid="{00000000-0005-0000-0000-00003F380000}"/>
    <cellStyle name="Input 2 2 14 3" xfId="14365" xr:uid="{00000000-0005-0000-0000-000040380000}"/>
    <cellStyle name="Input 2 2 15" xfId="14366" xr:uid="{00000000-0005-0000-0000-000041380000}"/>
    <cellStyle name="Input 2 2 15 2" xfId="14367" xr:uid="{00000000-0005-0000-0000-000042380000}"/>
    <cellStyle name="Input 2 2 15 3" xfId="14368" xr:uid="{00000000-0005-0000-0000-000043380000}"/>
    <cellStyle name="Input 2 2 16" xfId="14369" xr:uid="{00000000-0005-0000-0000-000044380000}"/>
    <cellStyle name="Input 2 2 16 2" xfId="14370" xr:uid="{00000000-0005-0000-0000-000045380000}"/>
    <cellStyle name="Input 2 2 17" xfId="14371" xr:uid="{00000000-0005-0000-0000-000046380000}"/>
    <cellStyle name="Input 2 2 17 2" xfId="14372" xr:uid="{00000000-0005-0000-0000-000047380000}"/>
    <cellStyle name="Input 2 2 18" xfId="14373" xr:uid="{00000000-0005-0000-0000-000048380000}"/>
    <cellStyle name="Input 2 2 18 2" xfId="14374" xr:uid="{00000000-0005-0000-0000-000049380000}"/>
    <cellStyle name="Input 2 2 19" xfId="14375" xr:uid="{00000000-0005-0000-0000-00004A380000}"/>
    <cellStyle name="Input 2 2 19 2" xfId="14376" xr:uid="{00000000-0005-0000-0000-00004B380000}"/>
    <cellStyle name="Input 2 2 2" xfId="14377" xr:uid="{00000000-0005-0000-0000-00004C380000}"/>
    <cellStyle name="Input 2 2 2 10" xfId="14378" xr:uid="{00000000-0005-0000-0000-00004D380000}"/>
    <cellStyle name="Input 2 2 2 10 2" xfId="14379" xr:uid="{00000000-0005-0000-0000-00004E380000}"/>
    <cellStyle name="Input 2 2 2 10 2 2" xfId="14380" xr:uid="{00000000-0005-0000-0000-00004F380000}"/>
    <cellStyle name="Input 2 2 2 10 3" xfId="14381" xr:uid="{00000000-0005-0000-0000-000050380000}"/>
    <cellStyle name="Input 2 2 2 10 3 2" xfId="14382" xr:uid="{00000000-0005-0000-0000-000051380000}"/>
    <cellStyle name="Input 2 2 2 10 4" xfId="14383" xr:uid="{00000000-0005-0000-0000-000052380000}"/>
    <cellStyle name="Input 2 2 2 11" xfId="14384" xr:uid="{00000000-0005-0000-0000-000053380000}"/>
    <cellStyle name="Input 2 2 2 11 2" xfId="14385" xr:uid="{00000000-0005-0000-0000-000054380000}"/>
    <cellStyle name="Input 2 2 2 11 2 2" xfId="14386" xr:uid="{00000000-0005-0000-0000-000055380000}"/>
    <cellStyle name="Input 2 2 2 11 3" xfId="14387" xr:uid="{00000000-0005-0000-0000-000056380000}"/>
    <cellStyle name="Input 2 2 2 12" xfId="14388" xr:uid="{00000000-0005-0000-0000-000057380000}"/>
    <cellStyle name="Input 2 2 2 12 2" xfId="14389" xr:uid="{00000000-0005-0000-0000-000058380000}"/>
    <cellStyle name="Input 2 2 2 12 3" xfId="14390" xr:uid="{00000000-0005-0000-0000-000059380000}"/>
    <cellStyle name="Input 2 2 2 13" xfId="14391" xr:uid="{00000000-0005-0000-0000-00005A380000}"/>
    <cellStyle name="Input 2 2 2 13 2" xfId="14392" xr:uid="{00000000-0005-0000-0000-00005B380000}"/>
    <cellStyle name="Input 2 2 2 13 3" xfId="14393" xr:uid="{00000000-0005-0000-0000-00005C380000}"/>
    <cellStyle name="Input 2 2 2 14" xfId="14394" xr:uid="{00000000-0005-0000-0000-00005D380000}"/>
    <cellStyle name="Input 2 2 2 14 2" xfId="14395" xr:uid="{00000000-0005-0000-0000-00005E380000}"/>
    <cellStyle name="Input 2 2 2 15" xfId="14396" xr:uid="{00000000-0005-0000-0000-00005F380000}"/>
    <cellStyle name="Input 2 2 2 15 2" xfId="14397" xr:uid="{00000000-0005-0000-0000-000060380000}"/>
    <cellStyle name="Input 2 2 2 16" xfId="14398" xr:uid="{00000000-0005-0000-0000-000061380000}"/>
    <cellStyle name="Input 2 2 2 16 2" xfId="14399" xr:uid="{00000000-0005-0000-0000-000062380000}"/>
    <cellStyle name="Input 2 2 2 17" xfId="14400" xr:uid="{00000000-0005-0000-0000-000063380000}"/>
    <cellStyle name="Input 2 2 2 17 2" xfId="14401" xr:uid="{00000000-0005-0000-0000-000064380000}"/>
    <cellStyle name="Input 2 2 2 18" xfId="14402" xr:uid="{00000000-0005-0000-0000-000065380000}"/>
    <cellStyle name="Input 2 2 2 18 2" xfId="14403" xr:uid="{00000000-0005-0000-0000-000066380000}"/>
    <cellStyle name="Input 2 2 2 19" xfId="14404" xr:uid="{00000000-0005-0000-0000-000067380000}"/>
    <cellStyle name="Input 2 2 2 19 2" xfId="14405" xr:uid="{00000000-0005-0000-0000-000068380000}"/>
    <cellStyle name="Input 2 2 2 2" xfId="14406" xr:uid="{00000000-0005-0000-0000-000069380000}"/>
    <cellStyle name="Input 2 2 2 2 10" xfId="14407" xr:uid="{00000000-0005-0000-0000-00006A380000}"/>
    <cellStyle name="Input 2 2 2 2 10 2" xfId="14408" xr:uid="{00000000-0005-0000-0000-00006B380000}"/>
    <cellStyle name="Input 2 2 2 2 10 2 2" xfId="14409" xr:uid="{00000000-0005-0000-0000-00006C380000}"/>
    <cellStyle name="Input 2 2 2 2 10 3" xfId="14410" xr:uid="{00000000-0005-0000-0000-00006D380000}"/>
    <cellStyle name="Input 2 2 2 2 11" xfId="14411" xr:uid="{00000000-0005-0000-0000-00006E380000}"/>
    <cellStyle name="Input 2 2 2 2 11 2" xfId="14412" xr:uid="{00000000-0005-0000-0000-00006F380000}"/>
    <cellStyle name="Input 2 2 2 2 12" xfId="14413" xr:uid="{00000000-0005-0000-0000-000070380000}"/>
    <cellStyle name="Input 2 2 2 2 12 2" xfId="14414" xr:uid="{00000000-0005-0000-0000-000071380000}"/>
    <cellStyle name="Input 2 2 2 2 13" xfId="14415" xr:uid="{00000000-0005-0000-0000-000072380000}"/>
    <cellStyle name="Input 2 2 2 2 13 2" xfId="14416" xr:uid="{00000000-0005-0000-0000-000073380000}"/>
    <cellStyle name="Input 2 2 2 2 14" xfId="14417" xr:uid="{00000000-0005-0000-0000-000074380000}"/>
    <cellStyle name="Input 2 2 2 2 14 2" xfId="14418" xr:uid="{00000000-0005-0000-0000-000075380000}"/>
    <cellStyle name="Input 2 2 2 2 15" xfId="14419" xr:uid="{00000000-0005-0000-0000-000076380000}"/>
    <cellStyle name="Input 2 2 2 2 15 2" xfId="14420" xr:uid="{00000000-0005-0000-0000-000077380000}"/>
    <cellStyle name="Input 2 2 2 2 16" xfId="14421" xr:uid="{00000000-0005-0000-0000-000078380000}"/>
    <cellStyle name="Input 2 2 2 2 16 2" xfId="14422" xr:uid="{00000000-0005-0000-0000-000079380000}"/>
    <cellStyle name="Input 2 2 2 2 17" xfId="14423" xr:uid="{00000000-0005-0000-0000-00007A380000}"/>
    <cellStyle name="Input 2 2 2 2 18" xfId="14424" xr:uid="{00000000-0005-0000-0000-00007B380000}"/>
    <cellStyle name="Input 2 2 2 2 2" xfId="14425" xr:uid="{00000000-0005-0000-0000-00007C380000}"/>
    <cellStyle name="Input 2 2 2 2 2 10" xfId="14426" xr:uid="{00000000-0005-0000-0000-00007D380000}"/>
    <cellStyle name="Input 2 2 2 2 2 10 2" xfId="14427" xr:uid="{00000000-0005-0000-0000-00007E380000}"/>
    <cellStyle name="Input 2 2 2 2 2 11" xfId="14428" xr:uid="{00000000-0005-0000-0000-00007F380000}"/>
    <cellStyle name="Input 2 2 2 2 2 11 2" xfId="14429" xr:uid="{00000000-0005-0000-0000-000080380000}"/>
    <cellStyle name="Input 2 2 2 2 2 12" xfId="14430" xr:uid="{00000000-0005-0000-0000-000081380000}"/>
    <cellStyle name="Input 2 2 2 2 2 12 2" xfId="14431" xr:uid="{00000000-0005-0000-0000-000082380000}"/>
    <cellStyle name="Input 2 2 2 2 2 13" xfId="14432" xr:uid="{00000000-0005-0000-0000-000083380000}"/>
    <cellStyle name="Input 2 2 2 2 2 13 2" xfId="14433" xr:uid="{00000000-0005-0000-0000-000084380000}"/>
    <cellStyle name="Input 2 2 2 2 2 14" xfId="14434" xr:uid="{00000000-0005-0000-0000-000085380000}"/>
    <cellStyle name="Input 2 2 2 2 2 14 2" xfId="14435" xr:uid="{00000000-0005-0000-0000-000086380000}"/>
    <cellStyle name="Input 2 2 2 2 2 15" xfId="14436" xr:uid="{00000000-0005-0000-0000-000087380000}"/>
    <cellStyle name="Input 2 2 2 2 2 16" xfId="14437" xr:uid="{00000000-0005-0000-0000-000088380000}"/>
    <cellStyle name="Input 2 2 2 2 2 2" xfId="14438" xr:uid="{00000000-0005-0000-0000-000089380000}"/>
    <cellStyle name="Input 2 2 2 2 2 2 2" xfId="14439" xr:uid="{00000000-0005-0000-0000-00008A380000}"/>
    <cellStyle name="Input 2 2 2 2 2 3" xfId="14440" xr:uid="{00000000-0005-0000-0000-00008B380000}"/>
    <cellStyle name="Input 2 2 2 2 2 3 2" xfId="14441" xr:uid="{00000000-0005-0000-0000-00008C380000}"/>
    <cellStyle name="Input 2 2 2 2 2 3 3" xfId="14442" xr:uid="{00000000-0005-0000-0000-00008D380000}"/>
    <cellStyle name="Input 2 2 2 2 2 4" xfId="14443" xr:uid="{00000000-0005-0000-0000-00008E380000}"/>
    <cellStyle name="Input 2 2 2 2 2 4 2" xfId="14444" xr:uid="{00000000-0005-0000-0000-00008F380000}"/>
    <cellStyle name="Input 2 2 2 2 2 4 3" xfId="14445" xr:uid="{00000000-0005-0000-0000-000090380000}"/>
    <cellStyle name="Input 2 2 2 2 2 5" xfId="14446" xr:uid="{00000000-0005-0000-0000-000091380000}"/>
    <cellStyle name="Input 2 2 2 2 2 5 2" xfId="14447" xr:uid="{00000000-0005-0000-0000-000092380000}"/>
    <cellStyle name="Input 2 2 2 2 2 5 3" xfId="14448" xr:uid="{00000000-0005-0000-0000-000093380000}"/>
    <cellStyle name="Input 2 2 2 2 2 6" xfId="14449" xr:uid="{00000000-0005-0000-0000-000094380000}"/>
    <cellStyle name="Input 2 2 2 2 2 6 2" xfId="14450" xr:uid="{00000000-0005-0000-0000-000095380000}"/>
    <cellStyle name="Input 2 2 2 2 2 6 3" xfId="14451" xr:uid="{00000000-0005-0000-0000-000096380000}"/>
    <cellStyle name="Input 2 2 2 2 2 7" xfId="14452" xr:uid="{00000000-0005-0000-0000-000097380000}"/>
    <cellStyle name="Input 2 2 2 2 2 7 2" xfId="14453" xr:uid="{00000000-0005-0000-0000-000098380000}"/>
    <cellStyle name="Input 2 2 2 2 2 7 3" xfId="14454" xr:uid="{00000000-0005-0000-0000-000099380000}"/>
    <cellStyle name="Input 2 2 2 2 2 8" xfId="14455" xr:uid="{00000000-0005-0000-0000-00009A380000}"/>
    <cellStyle name="Input 2 2 2 2 2 8 2" xfId="14456" xr:uid="{00000000-0005-0000-0000-00009B380000}"/>
    <cellStyle name="Input 2 2 2 2 2 8 3" xfId="14457" xr:uid="{00000000-0005-0000-0000-00009C380000}"/>
    <cellStyle name="Input 2 2 2 2 2 9" xfId="14458" xr:uid="{00000000-0005-0000-0000-00009D380000}"/>
    <cellStyle name="Input 2 2 2 2 2 9 2" xfId="14459" xr:uid="{00000000-0005-0000-0000-00009E380000}"/>
    <cellStyle name="Input 2 2 2 2 3" xfId="14460" xr:uid="{00000000-0005-0000-0000-00009F380000}"/>
    <cellStyle name="Input 2 2 2 2 3 10" xfId="14461" xr:uid="{00000000-0005-0000-0000-0000A0380000}"/>
    <cellStyle name="Input 2 2 2 2 3 10 2" xfId="14462" xr:uid="{00000000-0005-0000-0000-0000A1380000}"/>
    <cellStyle name="Input 2 2 2 2 3 11" xfId="14463" xr:uid="{00000000-0005-0000-0000-0000A2380000}"/>
    <cellStyle name="Input 2 2 2 2 3 11 2" xfId="14464" xr:uid="{00000000-0005-0000-0000-0000A3380000}"/>
    <cellStyle name="Input 2 2 2 2 3 12" xfId="14465" xr:uid="{00000000-0005-0000-0000-0000A4380000}"/>
    <cellStyle name="Input 2 2 2 2 3 12 2" xfId="14466" xr:uid="{00000000-0005-0000-0000-0000A5380000}"/>
    <cellStyle name="Input 2 2 2 2 3 13" xfId="14467" xr:uid="{00000000-0005-0000-0000-0000A6380000}"/>
    <cellStyle name="Input 2 2 2 2 3 13 2" xfId="14468" xr:uid="{00000000-0005-0000-0000-0000A7380000}"/>
    <cellStyle name="Input 2 2 2 2 3 14" xfId="14469" xr:uid="{00000000-0005-0000-0000-0000A8380000}"/>
    <cellStyle name="Input 2 2 2 2 3 15" xfId="14470" xr:uid="{00000000-0005-0000-0000-0000A9380000}"/>
    <cellStyle name="Input 2 2 2 2 3 2" xfId="14471" xr:uid="{00000000-0005-0000-0000-0000AA380000}"/>
    <cellStyle name="Input 2 2 2 2 3 2 2" xfId="14472" xr:uid="{00000000-0005-0000-0000-0000AB380000}"/>
    <cellStyle name="Input 2 2 2 2 3 3" xfId="14473" xr:uid="{00000000-0005-0000-0000-0000AC380000}"/>
    <cellStyle name="Input 2 2 2 2 3 3 2" xfId="14474" xr:uid="{00000000-0005-0000-0000-0000AD380000}"/>
    <cellStyle name="Input 2 2 2 2 3 3 3" xfId="14475" xr:uid="{00000000-0005-0000-0000-0000AE380000}"/>
    <cellStyle name="Input 2 2 2 2 3 4" xfId="14476" xr:uid="{00000000-0005-0000-0000-0000AF380000}"/>
    <cellStyle name="Input 2 2 2 2 3 4 2" xfId="14477" xr:uid="{00000000-0005-0000-0000-0000B0380000}"/>
    <cellStyle name="Input 2 2 2 2 3 4 3" xfId="14478" xr:uid="{00000000-0005-0000-0000-0000B1380000}"/>
    <cellStyle name="Input 2 2 2 2 3 5" xfId="14479" xr:uid="{00000000-0005-0000-0000-0000B2380000}"/>
    <cellStyle name="Input 2 2 2 2 3 5 2" xfId="14480" xr:uid="{00000000-0005-0000-0000-0000B3380000}"/>
    <cellStyle name="Input 2 2 2 2 3 5 3" xfId="14481" xr:uid="{00000000-0005-0000-0000-0000B4380000}"/>
    <cellStyle name="Input 2 2 2 2 3 6" xfId="14482" xr:uid="{00000000-0005-0000-0000-0000B5380000}"/>
    <cellStyle name="Input 2 2 2 2 3 6 2" xfId="14483" xr:uid="{00000000-0005-0000-0000-0000B6380000}"/>
    <cellStyle name="Input 2 2 2 2 3 6 3" xfId="14484" xr:uid="{00000000-0005-0000-0000-0000B7380000}"/>
    <cellStyle name="Input 2 2 2 2 3 7" xfId="14485" xr:uid="{00000000-0005-0000-0000-0000B8380000}"/>
    <cellStyle name="Input 2 2 2 2 3 7 2" xfId="14486" xr:uid="{00000000-0005-0000-0000-0000B9380000}"/>
    <cellStyle name="Input 2 2 2 2 3 7 3" xfId="14487" xr:uid="{00000000-0005-0000-0000-0000BA380000}"/>
    <cellStyle name="Input 2 2 2 2 3 8" xfId="14488" xr:uid="{00000000-0005-0000-0000-0000BB380000}"/>
    <cellStyle name="Input 2 2 2 2 3 8 2" xfId="14489" xr:uid="{00000000-0005-0000-0000-0000BC380000}"/>
    <cellStyle name="Input 2 2 2 2 3 8 3" xfId="14490" xr:uid="{00000000-0005-0000-0000-0000BD380000}"/>
    <cellStyle name="Input 2 2 2 2 3 9" xfId="14491" xr:uid="{00000000-0005-0000-0000-0000BE380000}"/>
    <cellStyle name="Input 2 2 2 2 3 9 2" xfId="14492" xr:uid="{00000000-0005-0000-0000-0000BF380000}"/>
    <cellStyle name="Input 2 2 2 2 4" xfId="14493" xr:uid="{00000000-0005-0000-0000-0000C0380000}"/>
    <cellStyle name="Input 2 2 2 2 4 2" xfId="14494" xr:uid="{00000000-0005-0000-0000-0000C1380000}"/>
    <cellStyle name="Input 2 2 2 2 4 2 2" xfId="14495" xr:uid="{00000000-0005-0000-0000-0000C2380000}"/>
    <cellStyle name="Input 2 2 2 2 4 3" xfId="14496" xr:uid="{00000000-0005-0000-0000-0000C3380000}"/>
    <cellStyle name="Input 2 2 2 2 4 3 2" xfId="14497" xr:uid="{00000000-0005-0000-0000-0000C4380000}"/>
    <cellStyle name="Input 2 2 2 2 4 4" xfId="14498" xr:uid="{00000000-0005-0000-0000-0000C5380000}"/>
    <cellStyle name="Input 2 2 2 2 5" xfId="14499" xr:uid="{00000000-0005-0000-0000-0000C6380000}"/>
    <cellStyle name="Input 2 2 2 2 5 2" xfId="14500" xr:uid="{00000000-0005-0000-0000-0000C7380000}"/>
    <cellStyle name="Input 2 2 2 2 5 2 2" xfId="14501" xr:uid="{00000000-0005-0000-0000-0000C8380000}"/>
    <cellStyle name="Input 2 2 2 2 5 3" xfId="14502" xr:uid="{00000000-0005-0000-0000-0000C9380000}"/>
    <cellStyle name="Input 2 2 2 2 5 3 2" xfId="14503" xr:uid="{00000000-0005-0000-0000-0000CA380000}"/>
    <cellStyle name="Input 2 2 2 2 5 4" xfId="14504" xr:uid="{00000000-0005-0000-0000-0000CB380000}"/>
    <cellStyle name="Input 2 2 2 2 6" xfId="14505" xr:uid="{00000000-0005-0000-0000-0000CC380000}"/>
    <cellStyle name="Input 2 2 2 2 6 2" xfId="14506" xr:uid="{00000000-0005-0000-0000-0000CD380000}"/>
    <cellStyle name="Input 2 2 2 2 6 2 2" xfId="14507" xr:uid="{00000000-0005-0000-0000-0000CE380000}"/>
    <cellStyle name="Input 2 2 2 2 6 3" xfId="14508" xr:uid="{00000000-0005-0000-0000-0000CF380000}"/>
    <cellStyle name="Input 2 2 2 2 6 3 2" xfId="14509" xr:uid="{00000000-0005-0000-0000-0000D0380000}"/>
    <cellStyle name="Input 2 2 2 2 6 4" xfId="14510" xr:uid="{00000000-0005-0000-0000-0000D1380000}"/>
    <cellStyle name="Input 2 2 2 2 7" xfId="14511" xr:uid="{00000000-0005-0000-0000-0000D2380000}"/>
    <cellStyle name="Input 2 2 2 2 7 2" xfId="14512" xr:uid="{00000000-0005-0000-0000-0000D3380000}"/>
    <cellStyle name="Input 2 2 2 2 7 2 2" xfId="14513" xr:uid="{00000000-0005-0000-0000-0000D4380000}"/>
    <cellStyle name="Input 2 2 2 2 7 3" xfId="14514" xr:uid="{00000000-0005-0000-0000-0000D5380000}"/>
    <cellStyle name="Input 2 2 2 2 7 3 2" xfId="14515" xr:uid="{00000000-0005-0000-0000-0000D6380000}"/>
    <cellStyle name="Input 2 2 2 2 7 4" xfId="14516" xr:uid="{00000000-0005-0000-0000-0000D7380000}"/>
    <cellStyle name="Input 2 2 2 2 8" xfId="14517" xr:uid="{00000000-0005-0000-0000-0000D8380000}"/>
    <cellStyle name="Input 2 2 2 2 8 2" xfId="14518" xr:uid="{00000000-0005-0000-0000-0000D9380000}"/>
    <cellStyle name="Input 2 2 2 2 8 2 2" xfId="14519" xr:uid="{00000000-0005-0000-0000-0000DA380000}"/>
    <cellStyle name="Input 2 2 2 2 8 3" xfId="14520" xr:uid="{00000000-0005-0000-0000-0000DB380000}"/>
    <cellStyle name="Input 2 2 2 2 8 3 2" xfId="14521" xr:uid="{00000000-0005-0000-0000-0000DC380000}"/>
    <cellStyle name="Input 2 2 2 2 8 4" xfId="14522" xr:uid="{00000000-0005-0000-0000-0000DD380000}"/>
    <cellStyle name="Input 2 2 2 2 9" xfId="14523" xr:uid="{00000000-0005-0000-0000-0000DE380000}"/>
    <cellStyle name="Input 2 2 2 2 9 2" xfId="14524" xr:uid="{00000000-0005-0000-0000-0000DF380000}"/>
    <cellStyle name="Input 2 2 2 2 9 2 2" xfId="14525" xr:uid="{00000000-0005-0000-0000-0000E0380000}"/>
    <cellStyle name="Input 2 2 2 2 9 3" xfId="14526" xr:uid="{00000000-0005-0000-0000-0000E1380000}"/>
    <cellStyle name="Input 2 2 2 2 9 3 2" xfId="14527" xr:uid="{00000000-0005-0000-0000-0000E2380000}"/>
    <cellStyle name="Input 2 2 2 2 9 4" xfId="14528" xr:uid="{00000000-0005-0000-0000-0000E3380000}"/>
    <cellStyle name="Input 2 2 2 20" xfId="14529" xr:uid="{00000000-0005-0000-0000-0000E4380000}"/>
    <cellStyle name="Input 2 2 2 21" xfId="14530" xr:uid="{00000000-0005-0000-0000-0000E5380000}"/>
    <cellStyle name="Input 2 2 2 3" xfId="14531" xr:uid="{00000000-0005-0000-0000-0000E6380000}"/>
    <cellStyle name="Input 2 2 2 3 10" xfId="14532" xr:uid="{00000000-0005-0000-0000-0000E7380000}"/>
    <cellStyle name="Input 2 2 2 3 10 2" xfId="14533" xr:uid="{00000000-0005-0000-0000-0000E8380000}"/>
    <cellStyle name="Input 2 2 2 3 10 3" xfId="14534" xr:uid="{00000000-0005-0000-0000-0000E9380000}"/>
    <cellStyle name="Input 2 2 2 3 11" xfId="14535" xr:uid="{00000000-0005-0000-0000-0000EA380000}"/>
    <cellStyle name="Input 2 2 2 3 11 2" xfId="14536" xr:uid="{00000000-0005-0000-0000-0000EB380000}"/>
    <cellStyle name="Input 2 2 2 3 12" xfId="14537" xr:uid="{00000000-0005-0000-0000-0000EC380000}"/>
    <cellStyle name="Input 2 2 2 3 12 2" xfId="14538" xr:uid="{00000000-0005-0000-0000-0000ED380000}"/>
    <cellStyle name="Input 2 2 2 3 13" xfId="14539" xr:uid="{00000000-0005-0000-0000-0000EE380000}"/>
    <cellStyle name="Input 2 2 2 3 13 2" xfId="14540" xr:uid="{00000000-0005-0000-0000-0000EF380000}"/>
    <cellStyle name="Input 2 2 2 3 14" xfId="14541" xr:uid="{00000000-0005-0000-0000-0000F0380000}"/>
    <cellStyle name="Input 2 2 2 3 14 2" xfId="14542" xr:uid="{00000000-0005-0000-0000-0000F1380000}"/>
    <cellStyle name="Input 2 2 2 3 15" xfId="14543" xr:uid="{00000000-0005-0000-0000-0000F2380000}"/>
    <cellStyle name="Input 2 2 2 3 15 2" xfId="14544" xr:uid="{00000000-0005-0000-0000-0000F3380000}"/>
    <cellStyle name="Input 2 2 2 3 16" xfId="14545" xr:uid="{00000000-0005-0000-0000-0000F4380000}"/>
    <cellStyle name="Input 2 2 2 3 16 2" xfId="14546" xr:uid="{00000000-0005-0000-0000-0000F5380000}"/>
    <cellStyle name="Input 2 2 2 3 17" xfId="14547" xr:uid="{00000000-0005-0000-0000-0000F6380000}"/>
    <cellStyle name="Input 2 2 2 3 18" xfId="14548" xr:uid="{00000000-0005-0000-0000-0000F7380000}"/>
    <cellStyle name="Input 2 2 2 3 2" xfId="14549" xr:uid="{00000000-0005-0000-0000-0000F8380000}"/>
    <cellStyle name="Input 2 2 2 3 2 10" xfId="14550" xr:uid="{00000000-0005-0000-0000-0000F9380000}"/>
    <cellStyle name="Input 2 2 2 3 2 10 2" xfId="14551" xr:uid="{00000000-0005-0000-0000-0000FA380000}"/>
    <cellStyle name="Input 2 2 2 3 2 11" xfId="14552" xr:uid="{00000000-0005-0000-0000-0000FB380000}"/>
    <cellStyle name="Input 2 2 2 3 2 11 2" xfId="14553" xr:uid="{00000000-0005-0000-0000-0000FC380000}"/>
    <cellStyle name="Input 2 2 2 3 2 12" xfId="14554" xr:uid="{00000000-0005-0000-0000-0000FD380000}"/>
    <cellStyle name="Input 2 2 2 3 2 12 2" xfId="14555" xr:uid="{00000000-0005-0000-0000-0000FE380000}"/>
    <cellStyle name="Input 2 2 2 3 2 13" xfId="14556" xr:uid="{00000000-0005-0000-0000-0000FF380000}"/>
    <cellStyle name="Input 2 2 2 3 2 13 2" xfId="14557" xr:uid="{00000000-0005-0000-0000-000000390000}"/>
    <cellStyle name="Input 2 2 2 3 2 14" xfId="14558" xr:uid="{00000000-0005-0000-0000-000001390000}"/>
    <cellStyle name="Input 2 2 2 3 2 14 2" xfId="14559" xr:uid="{00000000-0005-0000-0000-000002390000}"/>
    <cellStyle name="Input 2 2 2 3 2 15" xfId="14560" xr:uid="{00000000-0005-0000-0000-000003390000}"/>
    <cellStyle name="Input 2 2 2 3 2 16" xfId="14561" xr:uid="{00000000-0005-0000-0000-000004390000}"/>
    <cellStyle name="Input 2 2 2 3 2 2" xfId="14562" xr:uid="{00000000-0005-0000-0000-000005390000}"/>
    <cellStyle name="Input 2 2 2 3 2 2 2" xfId="14563" xr:uid="{00000000-0005-0000-0000-000006390000}"/>
    <cellStyle name="Input 2 2 2 3 2 3" xfId="14564" xr:uid="{00000000-0005-0000-0000-000007390000}"/>
    <cellStyle name="Input 2 2 2 3 2 3 2" xfId="14565" xr:uid="{00000000-0005-0000-0000-000008390000}"/>
    <cellStyle name="Input 2 2 2 3 2 3 3" xfId="14566" xr:uid="{00000000-0005-0000-0000-000009390000}"/>
    <cellStyle name="Input 2 2 2 3 2 4" xfId="14567" xr:uid="{00000000-0005-0000-0000-00000A390000}"/>
    <cellStyle name="Input 2 2 2 3 2 4 2" xfId="14568" xr:uid="{00000000-0005-0000-0000-00000B390000}"/>
    <cellStyle name="Input 2 2 2 3 2 4 3" xfId="14569" xr:uid="{00000000-0005-0000-0000-00000C390000}"/>
    <cellStyle name="Input 2 2 2 3 2 5" xfId="14570" xr:uid="{00000000-0005-0000-0000-00000D390000}"/>
    <cellStyle name="Input 2 2 2 3 2 5 2" xfId="14571" xr:uid="{00000000-0005-0000-0000-00000E390000}"/>
    <cellStyle name="Input 2 2 2 3 2 5 3" xfId="14572" xr:uid="{00000000-0005-0000-0000-00000F390000}"/>
    <cellStyle name="Input 2 2 2 3 2 6" xfId="14573" xr:uid="{00000000-0005-0000-0000-000010390000}"/>
    <cellStyle name="Input 2 2 2 3 2 6 2" xfId="14574" xr:uid="{00000000-0005-0000-0000-000011390000}"/>
    <cellStyle name="Input 2 2 2 3 2 6 3" xfId="14575" xr:uid="{00000000-0005-0000-0000-000012390000}"/>
    <cellStyle name="Input 2 2 2 3 2 7" xfId="14576" xr:uid="{00000000-0005-0000-0000-000013390000}"/>
    <cellStyle name="Input 2 2 2 3 2 7 2" xfId="14577" xr:uid="{00000000-0005-0000-0000-000014390000}"/>
    <cellStyle name="Input 2 2 2 3 2 7 3" xfId="14578" xr:uid="{00000000-0005-0000-0000-000015390000}"/>
    <cellStyle name="Input 2 2 2 3 2 8" xfId="14579" xr:uid="{00000000-0005-0000-0000-000016390000}"/>
    <cellStyle name="Input 2 2 2 3 2 8 2" xfId="14580" xr:uid="{00000000-0005-0000-0000-000017390000}"/>
    <cellStyle name="Input 2 2 2 3 2 8 3" xfId="14581" xr:uid="{00000000-0005-0000-0000-000018390000}"/>
    <cellStyle name="Input 2 2 2 3 2 9" xfId="14582" xr:uid="{00000000-0005-0000-0000-000019390000}"/>
    <cellStyle name="Input 2 2 2 3 2 9 2" xfId="14583" xr:uid="{00000000-0005-0000-0000-00001A390000}"/>
    <cellStyle name="Input 2 2 2 3 3" xfId="14584" xr:uid="{00000000-0005-0000-0000-00001B390000}"/>
    <cellStyle name="Input 2 2 2 3 3 10" xfId="14585" xr:uid="{00000000-0005-0000-0000-00001C390000}"/>
    <cellStyle name="Input 2 2 2 3 3 10 2" xfId="14586" xr:uid="{00000000-0005-0000-0000-00001D390000}"/>
    <cellStyle name="Input 2 2 2 3 3 11" xfId="14587" xr:uid="{00000000-0005-0000-0000-00001E390000}"/>
    <cellStyle name="Input 2 2 2 3 3 11 2" xfId="14588" xr:uid="{00000000-0005-0000-0000-00001F390000}"/>
    <cellStyle name="Input 2 2 2 3 3 12" xfId="14589" xr:uid="{00000000-0005-0000-0000-000020390000}"/>
    <cellStyle name="Input 2 2 2 3 3 12 2" xfId="14590" xr:uid="{00000000-0005-0000-0000-000021390000}"/>
    <cellStyle name="Input 2 2 2 3 3 13" xfId="14591" xr:uid="{00000000-0005-0000-0000-000022390000}"/>
    <cellStyle name="Input 2 2 2 3 3 13 2" xfId="14592" xr:uid="{00000000-0005-0000-0000-000023390000}"/>
    <cellStyle name="Input 2 2 2 3 3 14" xfId="14593" xr:uid="{00000000-0005-0000-0000-000024390000}"/>
    <cellStyle name="Input 2 2 2 3 3 15" xfId="14594" xr:uid="{00000000-0005-0000-0000-000025390000}"/>
    <cellStyle name="Input 2 2 2 3 3 2" xfId="14595" xr:uid="{00000000-0005-0000-0000-000026390000}"/>
    <cellStyle name="Input 2 2 2 3 3 2 2" xfId="14596" xr:uid="{00000000-0005-0000-0000-000027390000}"/>
    <cellStyle name="Input 2 2 2 3 3 3" xfId="14597" xr:uid="{00000000-0005-0000-0000-000028390000}"/>
    <cellStyle name="Input 2 2 2 3 3 3 2" xfId="14598" xr:uid="{00000000-0005-0000-0000-000029390000}"/>
    <cellStyle name="Input 2 2 2 3 3 3 3" xfId="14599" xr:uid="{00000000-0005-0000-0000-00002A390000}"/>
    <cellStyle name="Input 2 2 2 3 3 4" xfId="14600" xr:uid="{00000000-0005-0000-0000-00002B390000}"/>
    <cellStyle name="Input 2 2 2 3 3 4 2" xfId="14601" xr:uid="{00000000-0005-0000-0000-00002C390000}"/>
    <cellStyle name="Input 2 2 2 3 3 4 3" xfId="14602" xr:uid="{00000000-0005-0000-0000-00002D390000}"/>
    <cellStyle name="Input 2 2 2 3 3 5" xfId="14603" xr:uid="{00000000-0005-0000-0000-00002E390000}"/>
    <cellStyle name="Input 2 2 2 3 3 5 2" xfId="14604" xr:uid="{00000000-0005-0000-0000-00002F390000}"/>
    <cellStyle name="Input 2 2 2 3 3 5 3" xfId="14605" xr:uid="{00000000-0005-0000-0000-000030390000}"/>
    <cellStyle name="Input 2 2 2 3 3 6" xfId="14606" xr:uid="{00000000-0005-0000-0000-000031390000}"/>
    <cellStyle name="Input 2 2 2 3 3 6 2" xfId="14607" xr:uid="{00000000-0005-0000-0000-000032390000}"/>
    <cellStyle name="Input 2 2 2 3 3 6 3" xfId="14608" xr:uid="{00000000-0005-0000-0000-000033390000}"/>
    <cellStyle name="Input 2 2 2 3 3 7" xfId="14609" xr:uid="{00000000-0005-0000-0000-000034390000}"/>
    <cellStyle name="Input 2 2 2 3 3 7 2" xfId="14610" xr:uid="{00000000-0005-0000-0000-000035390000}"/>
    <cellStyle name="Input 2 2 2 3 3 7 3" xfId="14611" xr:uid="{00000000-0005-0000-0000-000036390000}"/>
    <cellStyle name="Input 2 2 2 3 3 8" xfId="14612" xr:uid="{00000000-0005-0000-0000-000037390000}"/>
    <cellStyle name="Input 2 2 2 3 3 8 2" xfId="14613" xr:uid="{00000000-0005-0000-0000-000038390000}"/>
    <cellStyle name="Input 2 2 2 3 3 8 3" xfId="14614" xr:uid="{00000000-0005-0000-0000-000039390000}"/>
    <cellStyle name="Input 2 2 2 3 3 9" xfId="14615" xr:uid="{00000000-0005-0000-0000-00003A390000}"/>
    <cellStyle name="Input 2 2 2 3 3 9 2" xfId="14616" xr:uid="{00000000-0005-0000-0000-00003B390000}"/>
    <cellStyle name="Input 2 2 2 3 4" xfId="14617" xr:uid="{00000000-0005-0000-0000-00003C390000}"/>
    <cellStyle name="Input 2 2 2 3 4 2" xfId="14618" xr:uid="{00000000-0005-0000-0000-00003D390000}"/>
    <cellStyle name="Input 2 2 2 3 4 3" xfId="14619" xr:uid="{00000000-0005-0000-0000-00003E390000}"/>
    <cellStyle name="Input 2 2 2 3 5" xfId="14620" xr:uid="{00000000-0005-0000-0000-00003F390000}"/>
    <cellStyle name="Input 2 2 2 3 5 2" xfId="14621" xr:uid="{00000000-0005-0000-0000-000040390000}"/>
    <cellStyle name="Input 2 2 2 3 5 3" xfId="14622" xr:uid="{00000000-0005-0000-0000-000041390000}"/>
    <cellStyle name="Input 2 2 2 3 6" xfId="14623" xr:uid="{00000000-0005-0000-0000-000042390000}"/>
    <cellStyle name="Input 2 2 2 3 6 2" xfId="14624" xr:uid="{00000000-0005-0000-0000-000043390000}"/>
    <cellStyle name="Input 2 2 2 3 7" xfId="14625" xr:uid="{00000000-0005-0000-0000-000044390000}"/>
    <cellStyle name="Input 2 2 2 3 7 2" xfId="14626" xr:uid="{00000000-0005-0000-0000-000045390000}"/>
    <cellStyle name="Input 2 2 2 3 7 3" xfId="14627" xr:uid="{00000000-0005-0000-0000-000046390000}"/>
    <cellStyle name="Input 2 2 2 3 8" xfId="14628" xr:uid="{00000000-0005-0000-0000-000047390000}"/>
    <cellStyle name="Input 2 2 2 3 8 2" xfId="14629" xr:uid="{00000000-0005-0000-0000-000048390000}"/>
    <cellStyle name="Input 2 2 2 3 8 3" xfId="14630" xr:uid="{00000000-0005-0000-0000-000049390000}"/>
    <cellStyle name="Input 2 2 2 3 9" xfId="14631" xr:uid="{00000000-0005-0000-0000-00004A390000}"/>
    <cellStyle name="Input 2 2 2 3 9 2" xfId="14632" xr:uid="{00000000-0005-0000-0000-00004B390000}"/>
    <cellStyle name="Input 2 2 2 3 9 3" xfId="14633" xr:uid="{00000000-0005-0000-0000-00004C390000}"/>
    <cellStyle name="Input 2 2 2 4" xfId="14634" xr:uid="{00000000-0005-0000-0000-00004D390000}"/>
    <cellStyle name="Input 2 2 2 4 10" xfId="14635" xr:uid="{00000000-0005-0000-0000-00004E390000}"/>
    <cellStyle name="Input 2 2 2 4 10 2" xfId="14636" xr:uid="{00000000-0005-0000-0000-00004F390000}"/>
    <cellStyle name="Input 2 2 2 4 11" xfId="14637" xr:uid="{00000000-0005-0000-0000-000050390000}"/>
    <cellStyle name="Input 2 2 2 4 11 2" xfId="14638" xr:uid="{00000000-0005-0000-0000-000051390000}"/>
    <cellStyle name="Input 2 2 2 4 12" xfId="14639" xr:uid="{00000000-0005-0000-0000-000052390000}"/>
    <cellStyle name="Input 2 2 2 4 12 2" xfId="14640" xr:uid="{00000000-0005-0000-0000-000053390000}"/>
    <cellStyle name="Input 2 2 2 4 13" xfId="14641" xr:uid="{00000000-0005-0000-0000-000054390000}"/>
    <cellStyle name="Input 2 2 2 4 13 2" xfId="14642" xr:uid="{00000000-0005-0000-0000-000055390000}"/>
    <cellStyle name="Input 2 2 2 4 14" xfId="14643" xr:uid="{00000000-0005-0000-0000-000056390000}"/>
    <cellStyle name="Input 2 2 2 4 14 2" xfId="14644" xr:uid="{00000000-0005-0000-0000-000057390000}"/>
    <cellStyle name="Input 2 2 2 4 15" xfId="14645" xr:uid="{00000000-0005-0000-0000-000058390000}"/>
    <cellStyle name="Input 2 2 2 4 16" xfId="14646" xr:uid="{00000000-0005-0000-0000-000059390000}"/>
    <cellStyle name="Input 2 2 2 4 2" xfId="14647" xr:uid="{00000000-0005-0000-0000-00005A390000}"/>
    <cellStyle name="Input 2 2 2 4 2 2" xfId="14648" xr:uid="{00000000-0005-0000-0000-00005B390000}"/>
    <cellStyle name="Input 2 2 2 4 3" xfId="14649" xr:uid="{00000000-0005-0000-0000-00005C390000}"/>
    <cellStyle name="Input 2 2 2 4 3 2" xfId="14650" xr:uid="{00000000-0005-0000-0000-00005D390000}"/>
    <cellStyle name="Input 2 2 2 4 3 3" xfId="14651" xr:uid="{00000000-0005-0000-0000-00005E390000}"/>
    <cellStyle name="Input 2 2 2 4 4" xfId="14652" xr:uid="{00000000-0005-0000-0000-00005F390000}"/>
    <cellStyle name="Input 2 2 2 4 4 2" xfId="14653" xr:uid="{00000000-0005-0000-0000-000060390000}"/>
    <cellStyle name="Input 2 2 2 4 4 3" xfId="14654" xr:uid="{00000000-0005-0000-0000-000061390000}"/>
    <cellStyle name="Input 2 2 2 4 5" xfId="14655" xr:uid="{00000000-0005-0000-0000-000062390000}"/>
    <cellStyle name="Input 2 2 2 4 5 2" xfId="14656" xr:uid="{00000000-0005-0000-0000-000063390000}"/>
    <cellStyle name="Input 2 2 2 4 5 3" xfId="14657" xr:uid="{00000000-0005-0000-0000-000064390000}"/>
    <cellStyle name="Input 2 2 2 4 6" xfId="14658" xr:uid="{00000000-0005-0000-0000-000065390000}"/>
    <cellStyle name="Input 2 2 2 4 6 2" xfId="14659" xr:uid="{00000000-0005-0000-0000-000066390000}"/>
    <cellStyle name="Input 2 2 2 4 6 3" xfId="14660" xr:uid="{00000000-0005-0000-0000-000067390000}"/>
    <cellStyle name="Input 2 2 2 4 7" xfId="14661" xr:uid="{00000000-0005-0000-0000-000068390000}"/>
    <cellStyle name="Input 2 2 2 4 7 2" xfId="14662" xr:uid="{00000000-0005-0000-0000-000069390000}"/>
    <cellStyle name="Input 2 2 2 4 7 3" xfId="14663" xr:uid="{00000000-0005-0000-0000-00006A390000}"/>
    <cellStyle name="Input 2 2 2 4 8" xfId="14664" xr:uid="{00000000-0005-0000-0000-00006B390000}"/>
    <cellStyle name="Input 2 2 2 4 8 2" xfId="14665" xr:uid="{00000000-0005-0000-0000-00006C390000}"/>
    <cellStyle name="Input 2 2 2 4 8 3" xfId="14666" xr:uid="{00000000-0005-0000-0000-00006D390000}"/>
    <cellStyle name="Input 2 2 2 4 9" xfId="14667" xr:uid="{00000000-0005-0000-0000-00006E390000}"/>
    <cellStyle name="Input 2 2 2 4 9 2" xfId="14668" xr:uid="{00000000-0005-0000-0000-00006F390000}"/>
    <cellStyle name="Input 2 2 2 5" xfId="14669" xr:uid="{00000000-0005-0000-0000-000070390000}"/>
    <cellStyle name="Input 2 2 2 5 10" xfId="14670" xr:uid="{00000000-0005-0000-0000-000071390000}"/>
    <cellStyle name="Input 2 2 2 5 10 2" xfId="14671" xr:uid="{00000000-0005-0000-0000-000072390000}"/>
    <cellStyle name="Input 2 2 2 5 11" xfId="14672" xr:uid="{00000000-0005-0000-0000-000073390000}"/>
    <cellStyle name="Input 2 2 2 5 11 2" xfId="14673" xr:uid="{00000000-0005-0000-0000-000074390000}"/>
    <cellStyle name="Input 2 2 2 5 12" xfId="14674" xr:uid="{00000000-0005-0000-0000-000075390000}"/>
    <cellStyle name="Input 2 2 2 5 12 2" xfId="14675" xr:uid="{00000000-0005-0000-0000-000076390000}"/>
    <cellStyle name="Input 2 2 2 5 13" xfId="14676" xr:uid="{00000000-0005-0000-0000-000077390000}"/>
    <cellStyle name="Input 2 2 2 5 13 2" xfId="14677" xr:uid="{00000000-0005-0000-0000-000078390000}"/>
    <cellStyle name="Input 2 2 2 5 14" xfId="14678" xr:uid="{00000000-0005-0000-0000-000079390000}"/>
    <cellStyle name="Input 2 2 2 5 15" xfId="14679" xr:uid="{00000000-0005-0000-0000-00007A390000}"/>
    <cellStyle name="Input 2 2 2 5 2" xfId="14680" xr:uid="{00000000-0005-0000-0000-00007B390000}"/>
    <cellStyle name="Input 2 2 2 5 2 2" xfId="14681" xr:uid="{00000000-0005-0000-0000-00007C390000}"/>
    <cellStyle name="Input 2 2 2 5 3" xfId="14682" xr:uid="{00000000-0005-0000-0000-00007D390000}"/>
    <cellStyle name="Input 2 2 2 5 3 2" xfId="14683" xr:uid="{00000000-0005-0000-0000-00007E390000}"/>
    <cellStyle name="Input 2 2 2 5 3 3" xfId="14684" xr:uid="{00000000-0005-0000-0000-00007F390000}"/>
    <cellStyle name="Input 2 2 2 5 4" xfId="14685" xr:uid="{00000000-0005-0000-0000-000080390000}"/>
    <cellStyle name="Input 2 2 2 5 4 2" xfId="14686" xr:uid="{00000000-0005-0000-0000-000081390000}"/>
    <cellStyle name="Input 2 2 2 5 4 3" xfId="14687" xr:uid="{00000000-0005-0000-0000-000082390000}"/>
    <cellStyle name="Input 2 2 2 5 5" xfId="14688" xr:uid="{00000000-0005-0000-0000-000083390000}"/>
    <cellStyle name="Input 2 2 2 5 5 2" xfId="14689" xr:uid="{00000000-0005-0000-0000-000084390000}"/>
    <cellStyle name="Input 2 2 2 5 5 3" xfId="14690" xr:uid="{00000000-0005-0000-0000-000085390000}"/>
    <cellStyle name="Input 2 2 2 5 6" xfId="14691" xr:uid="{00000000-0005-0000-0000-000086390000}"/>
    <cellStyle name="Input 2 2 2 5 6 2" xfId="14692" xr:uid="{00000000-0005-0000-0000-000087390000}"/>
    <cellStyle name="Input 2 2 2 5 6 3" xfId="14693" xr:uid="{00000000-0005-0000-0000-000088390000}"/>
    <cellStyle name="Input 2 2 2 5 7" xfId="14694" xr:uid="{00000000-0005-0000-0000-000089390000}"/>
    <cellStyle name="Input 2 2 2 5 7 2" xfId="14695" xr:uid="{00000000-0005-0000-0000-00008A390000}"/>
    <cellStyle name="Input 2 2 2 5 7 3" xfId="14696" xr:uid="{00000000-0005-0000-0000-00008B390000}"/>
    <cellStyle name="Input 2 2 2 5 8" xfId="14697" xr:uid="{00000000-0005-0000-0000-00008C390000}"/>
    <cellStyle name="Input 2 2 2 5 8 2" xfId="14698" xr:uid="{00000000-0005-0000-0000-00008D390000}"/>
    <cellStyle name="Input 2 2 2 5 8 3" xfId="14699" xr:uid="{00000000-0005-0000-0000-00008E390000}"/>
    <cellStyle name="Input 2 2 2 5 9" xfId="14700" xr:uid="{00000000-0005-0000-0000-00008F390000}"/>
    <cellStyle name="Input 2 2 2 5 9 2" xfId="14701" xr:uid="{00000000-0005-0000-0000-000090390000}"/>
    <cellStyle name="Input 2 2 2 6" xfId="14702" xr:uid="{00000000-0005-0000-0000-000091390000}"/>
    <cellStyle name="Input 2 2 2 6 2" xfId="14703" xr:uid="{00000000-0005-0000-0000-000092390000}"/>
    <cellStyle name="Input 2 2 2 6 2 2" xfId="14704" xr:uid="{00000000-0005-0000-0000-000093390000}"/>
    <cellStyle name="Input 2 2 2 6 3" xfId="14705" xr:uid="{00000000-0005-0000-0000-000094390000}"/>
    <cellStyle name="Input 2 2 2 6 3 2" xfId="14706" xr:uid="{00000000-0005-0000-0000-000095390000}"/>
    <cellStyle name="Input 2 2 2 6 4" xfId="14707" xr:uid="{00000000-0005-0000-0000-000096390000}"/>
    <cellStyle name="Input 2 2 2 7" xfId="14708" xr:uid="{00000000-0005-0000-0000-000097390000}"/>
    <cellStyle name="Input 2 2 2 7 2" xfId="14709" xr:uid="{00000000-0005-0000-0000-000098390000}"/>
    <cellStyle name="Input 2 2 2 7 2 2" xfId="14710" xr:uid="{00000000-0005-0000-0000-000099390000}"/>
    <cellStyle name="Input 2 2 2 7 3" xfId="14711" xr:uid="{00000000-0005-0000-0000-00009A390000}"/>
    <cellStyle name="Input 2 2 2 7 3 2" xfId="14712" xr:uid="{00000000-0005-0000-0000-00009B390000}"/>
    <cellStyle name="Input 2 2 2 7 4" xfId="14713" xr:uid="{00000000-0005-0000-0000-00009C390000}"/>
    <cellStyle name="Input 2 2 2 8" xfId="14714" xr:uid="{00000000-0005-0000-0000-00009D390000}"/>
    <cellStyle name="Input 2 2 2 8 2" xfId="14715" xr:uid="{00000000-0005-0000-0000-00009E390000}"/>
    <cellStyle name="Input 2 2 2 8 2 2" xfId="14716" xr:uid="{00000000-0005-0000-0000-00009F390000}"/>
    <cellStyle name="Input 2 2 2 8 3" xfId="14717" xr:uid="{00000000-0005-0000-0000-0000A0390000}"/>
    <cellStyle name="Input 2 2 2 8 3 2" xfId="14718" xr:uid="{00000000-0005-0000-0000-0000A1390000}"/>
    <cellStyle name="Input 2 2 2 8 4" xfId="14719" xr:uid="{00000000-0005-0000-0000-0000A2390000}"/>
    <cellStyle name="Input 2 2 2 9" xfId="14720" xr:uid="{00000000-0005-0000-0000-0000A3390000}"/>
    <cellStyle name="Input 2 2 2 9 2" xfId="14721" xr:uid="{00000000-0005-0000-0000-0000A4390000}"/>
    <cellStyle name="Input 2 2 2 9 2 2" xfId="14722" xr:uid="{00000000-0005-0000-0000-0000A5390000}"/>
    <cellStyle name="Input 2 2 2 9 3" xfId="14723" xr:uid="{00000000-0005-0000-0000-0000A6390000}"/>
    <cellStyle name="Input 2 2 2 9 3 2" xfId="14724" xr:uid="{00000000-0005-0000-0000-0000A7390000}"/>
    <cellStyle name="Input 2 2 2 9 4" xfId="14725" xr:uid="{00000000-0005-0000-0000-0000A8390000}"/>
    <cellStyle name="Input 2 2 20" xfId="14726" xr:uid="{00000000-0005-0000-0000-0000A9390000}"/>
    <cellStyle name="Input 2 2 20 2" xfId="14727" xr:uid="{00000000-0005-0000-0000-0000AA390000}"/>
    <cellStyle name="Input 2 2 21" xfId="14728" xr:uid="{00000000-0005-0000-0000-0000AB390000}"/>
    <cellStyle name="Input 2 2 21 2" xfId="14729" xr:uid="{00000000-0005-0000-0000-0000AC390000}"/>
    <cellStyle name="Input 2 2 22" xfId="14730" xr:uid="{00000000-0005-0000-0000-0000AD390000}"/>
    <cellStyle name="Input 2 2 3" xfId="14731" xr:uid="{00000000-0005-0000-0000-0000AE390000}"/>
    <cellStyle name="Input 2 2 3 10" xfId="14732" xr:uid="{00000000-0005-0000-0000-0000AF390000}"/>
    <cellStyle name="Input 2 2 3 10 2" xfId="14733" xr:uid="{00000000-0005-0000-0000-0000B0390000}"/>
    <cellStyle name="Input 2 2 3 10 2 2" xfId="14734" xr:uid="{00000000-0005-0000-0000-0000B1390000}"/>
    <cellStyle name="Input 2 2 3 10 3" xfId="14735" xr:uid="{00000000-0005-0000-0000-0000B2390000}"/>
    <cellStyle name="Input 2 2 3 11" xfId="14736" xr:uid="{00000000-0005-0000-0000-0000B3390000}"/>
    <cellStyle name="Input 2 2 3 11 2" xfId="14737" xr:uid="{00000000-0005-0000-0000-0000B4390000}"/>
    <cellStyle name="Input 2 2 3 12" xfId="14738" xr:uid="{00000000-0005-0000-0000-0000B5390000}"/>
    <cellStyle name="Input 2 2 3 12 2" xfId="14739" xr:uid="{00000000-0005-0000-0000-0000B6390000}"/>
    <cellStyle name="Input 2 2 3 13" xfId="14740" xr:uid="{00000000-0005-0000-0000-0000B7390000}"/>
    <cellStyle name="Input 2 2 3 13 2" xfId="14741" xr:uid="{00000000-0005-0000-0000-0000B8390000}"/>
    <cellStyle name="Input 2 2 3 14" xfId="14742" xr:uid="{00000000-0005-0000-0000-0000B9390000}"/>
    <cellStyle name="Input 2 2 3 14 2" xfId="14743" xr:uid="{00000000-0005-0000-0000-0000BA390000}"/>
    <cellStyle name="Input 2 2 3 15" xfId="14744" xr:uid="{00000000-0005-0000-0000-0000BB390000}"/>
    <cellStyle name="Input 2 2 3 15 2" xfId="14745" xr:uid="{00000000-0005-0000-0000-0000BC390000}"/>
    <cellStyle name="Input 2 2 3 16" xfId="14746" xr:uid="{00000000-0005-0000-0000-0000BD390000}"/>
    <cellStyle name="Input 2 2 3 16 2" xfId="14747" xr:uid="{00000000-0005-0000-0000-0000BE390000}"/>
    <cellStyle name="Input 2 2 3 17" xfId="14748" xr:uid="{00000000-0005-0000-0000-0000BF390000}"/>
    <cellStyle name="Input 2 2 3 18" xfId="14749" xr:uid="{00000000-0005-0000-0000-0000C0390000}"/>
    <cellStyle name="Input 2 2 3 2" xfId="14750" xr:uid="{00000000-0005-0000-0000-0000C1390000}"/>
    <cellStyle name="Input 2 2 3 2 10" xfId="14751" xr:uid="{00000000-0005-0000-0000-0000C2390000}"/>
    <cellStyle name="Input 2 2 3 2 10 2" xfId="14752" xr:uid="{00000000-0005-0000-0000-0000C3390000}"/>
    <cellStyle name="Input 2 2 3 2 11" xfId="14753" xr:uid="{00000000-0005-0000-0000-0000C4390000}"/>
    <cellStyle name="Input 2 2 3 2 11 2" xfId="14754" xr:uid="{00000000-0005-0000-0000-0000C5390000}"/>
    <cellStyle name="Input 2 2 3 2 12" xfId="14755" xr:uid="{00000000-0005-0000-0000-0000C6390000}"/>
    <cellStyle name="Input 2 2 3 2 12 2" xfId="14756" xr:uid="{00000000-0005-0000-0000-0000C7390000}"/>
    <cellStyle name="Input 2 2 3 2 13" xfId="14757" xr:uid="{00000000-0005-0000-0000-0000C8390000}"/>
    <cellStyle name="Input 2 2 3 2 13 2" xfId="14758" xr:uid="{00000000-0005-0000-0000-0000C9390000}"/>
    <cellStyle name="Input 2 2 3 2 14" xfId="14759" xr:uid="{00000000-0005-0000-0000-0000CA390000}"/>
    <cellStyle name="Input 2 2 3 2 14 2" xfId="14760" xr:uid="{00000000-0005-0000-0000-0000CB390000}"/>
    <cellStyle name="Input 2 2 3 2 15" xfId="14761" xr:uid="{00000000-0005-0000-0000-0000CC390000}"/>
    <cellStyle name="Input 2 2 3 2 16" xfId="14762" xr:uid="{00000000-0005-0000-0000-0000CD390000}"/>
    <cellStyle name="Input 2 2 3 2 2" xfId="14763" xr:uid="{00000000-0005-0000-0000-0000CE390000}"/>
    <cellStyle name="Input 2 2 3 2 2 2" xfId="14764" xr:uid="{00000000-0005-0000-0000-0000CF390000}"/>
    <cellStyle name="Input 2 2 3 2 3" xfId="14765" xr:uid="{00000000-0005-0000-0000-0000D0390000}"/>
    <cellStyle name="Input 2 2 3 2 3 2" xfId="14766" xr:uid="{00000000-0005-0000-0000-0000D1390000}"/>
    <cellStyle name="Input 2 2 3 2 3 3" xfId="14767" xr:uid="{00000000-0005-0000-0000-0000D2390000}"/>
    <cellStyle name="Input 2 2 3 2 4" xfId="14768" xr:uid="{00000000-0005-0000-0000-0000D3390000}"/>
    <cellStyle name="Input 2 2 3 2 4 2" xfId="14769" xr:uid="{00000000-0005-0000-0000-0000D4390000}"/>
    <cellStyle name="Input 2 2 3 2 4 3" xfId="14770" xr:uid="{00000000-0005-0000-0000-0000D5390000}"/>
    <cellStyle name="Input 2 2 3 2 5" xfId="14771" xr:uid="{00000000-0005-0000-0000-0000D6390000}"/>
    <cellStyle name="Input 2 2 3 2 5 2" xfId="14772" xr:uid="{00000000-0005-0000-0000-0000D7390000}"/>
    <cellStyle name="Input 2 2 3 2 5 3" xfId="14773" xr:uid="{00000000-0005-0000-0000-0000D8390000}"/>
    <cellStyle name="Input 2 2 3 2 6" xfId="14774" xr:uid="{00000000-0005-0000-0000-0000D9390000}"/>
    <cellStyle name="Input 2 2 3 2 6 2" xfId="14775" xr:uid="{00000000-0005-0000-0000-0000DA390000}"/>
    <cellStyle name="Input 2 2 3 2 6 3" xfId="14776" xr:uid="{00000000-0005-0000-0000-0000DB390000}"/>
    <cellStyle name="Input 2 2 3 2 7" xfId="14777" xr:uid="{00000000-0005-0000-0000-0000DC390000}"/>
    <cellStyle name="Input 2 2 3 2 7 2" xfId="14778" xr:uid="{00000000-0005-0000-0000-0000DD390000}"/>
    <cellStyle name="Input 2 2 3 2 7 3" xfId="14779" xr:uid="{00000000-0005-0000-0000-0000DE390000}"/>
    <cellStyle name="Input 2 2 3 2 8" xfId="14780" xr:uid="{00000000-0005-0000-0000-0000DF390000}"/>
    <cellStyle name="Input 2 2 3 2 8 2" xfId="14781" xr:uid="{00000000-0005-0000-0000-0000E0390000}"/>
    <cellStyle name="Input 2 2 3 2 8 3" xfId="14782" xr:uid="{00000000-0005-0000-0000-0000E1390000}"/>
    <cellStyle name="Input 2 2 3 2 9" xfId="14783" xr:uid="{00000000-0005-0000-0000-0000E2390000}"/>
    <cellStyle name="Input 2 2 3 2 9 2" xfId="14784" xr:uid="{00000000-0005-0000-0000-0000E3390000}"/>
    <cellStyle name="Input 2 2 3 3" xfId="14785" xr:uid="{00000000-0005-0000-0000-0000E4390000}"/>
    <cellStyle name="Input 2 2 3 3 10" xfId="14786" xr:uid="{00000000-0005-0000-0000-0000E5390000}"/>
    <cellStyle name="Input 2 2 3 3 10 2" xfId="14787" xr:uid="{00000000-0005-0000-0000-0000E6390000}"/>
    <cellStyle name="Input 2 2 3 3 11" xfId="14788" xr:uid="{00000000-0005-0000-0000-0000E7390000}"/>
    <cellStyle name="Input 2 2 3 3 11 2" xfId="14789" xr:uid="{00000000-0005-0000-0000-0000E8390000}"/>
    <cellStyle name="Input 2 2 3 3 12" xfId="14790" xr:uid="{00000000-0005-0000-0000-0000E9390000}"/>
    <cellStyle name="Input 2 2 3 3 12 2" xfId="14791" xr:uid="{00000000-0005-0000-0000-0000EA390000}"/>
    <cellStyle name="Input 2 2 3 3 13" xfId="14792" xr:uid="{00000000-0005-0000-0000-0000EB390000}"/>
    <cellStyle name="Input 2 2 3 3 13 2" xfId="14793" xr:uid="{00000000-0005-0000-0000-0000EC390000}"/>
    <cellStyle name="Input 2 2 3 3 14" xfId="14794" xr:uid="{00000000-0005-0000-0000-0000ED390000}"/>
    <cellStyle name="Input 2 2 3 3 15" xfId="14795" xr:uid="{00000000-0005-0000-0000-0000EE390000}"/>
    <cellStyle name="Input 2 2 3 3 2" xfId="14796" xr:uid="{00000000-0005-0000-0000-0000EF390000}"/>
    <cellStyle name="Input 2 2 3 3 2 2" xfId="14797" xr:uid="{00000000-0005-0000-0000-0000F0390000}"/>
    <cellStyle name="Input 2 2 3 3 3" xfId="14798" xr:uid="{00000000-0005-0000-0000-0000F1390000}"/>
    <cellStyle name="Input 2 2 3 3 3 2" xfId="14799" xr:uid="{00000000-0005-0000-0000-0000F2390000}"/>
    <cellStyle name="Input 2 2 3 3 3 3" xfId="14800" xr:uid="{00000000-0005-0000-0000-0000F3390000}"/>
    <cellStyle name="Input 2 2 3 3 4" xfId="14801" xr:uid="{00000000-0005-0000-0000-0000F4390000}"/>
    <cellStyle name="Input 2 2 3 3 4 2" xfId="14802" xr:uid="{00000000-0005-0000-0000-0000F5390000}"/>
    <cellStyle name="Input 2 2 3 3 4 3" xfId="14803" xr:uid="{00000000-0005-0000-0000-0000F6390000}"/>
    <cellStyle name="Input 2 2 3 3 5" xfId="14804" xr:uid="{00000000-0005-0000-0000-0000F7390000}"/>
    <cellStyle name="Input 2 2 3 3 5 2" xfId="14805" xr:uid="{00000000-0005-0000-0000-0000F8390000}"/>
    <cellStyle name="Input 2 2 3 3 5 3" xfId="14806" xr:uid="{00000000-0005-0000-0000-0000F9390000}"/>
    <cellStyle name="Input 2 2 3 3 6" xfId="14807" xr:uid="{00000000-0005-0000-0000-0000FA390000}"/>
    <cellStyle name="Input 2 2 3 3 6 2" xfId="14808" xr:uid="{00000000-0005-0000-0000-0000FB390000}"/>
    <cellStyle name="Input 2 2 3 3 6 3" xfId="14809" xr:uid="{00000000-0005-0000-0000-0000FC390000}"/>
    <cellStyle name="Input 2 2 3 3 7" xfId="14810" xr:uid="{00000000-0005-0000-0000-0000FD390000}"/>
    <cellStyle name="Input 2 2 3 3 7 2" xfId="14811" xr:uid="{00000000-0005-0000-0000-0000FE390000}"/>
    <cellStyle name="Input 2 2 3 3 7 3" xfId="14812" xr:uid="{00000000-0005-0000-0000-0000FF390000}"/>
    <cellStyle name="Input 2 2 3 3 8" xfId="14813" xr:uid="{00000000-0005-0000-0000-0000003A0000}"/>
    <cellStyle name="Input 2 2 3 3 8 2" xfId="14814" xr:uid="{00000000-0005-0000-0000-0000013A0000}"/>
    <cellStyle name="Input 2 2 3 3 8 3" xfId="14815" xr:uid="{00000000-0005-0000-0000-0000023A0000}"/>
    <cellStyle name="Input 2 2 3 3 9" xfId="14816" xr:uid="{00000000-0005-0000-0000-0000033A0000}"/>
    <cellStyle name="Input 2 2 3 3 9 2" xfId="14817" xr:uid="{00000000-0005-0000-0000-0000043A0000}"/>
    <cellStyle name="Input 2 2 3 4" xfId="14818" xr:uid="{00000000-0005-0000-0000-0000053A0000}"/>
    <cellStyle name="Input 2 2 3 4 2" xfId="14819" xr:uid="{00000000-0005-0000-0000-0000063A0000}"/>
    <cellStyle name="Input 2 2 3 4 2 2" xfId="14820" xr:uid="{00000000-0005-0000-0000-0000073A0000}"/>
    <cellStyle name="Input 2 2 3 4 3" xfId="14821" xr:uid="{00000000-0005-0000-0000-0000083A0000}"/>
    <cellStyle name="Input 2 2 3 4 3 2" xfId="14822" xr:uid="{00000000-0005-0000-0000-0000093A0000}"/>
    <cellStyle name="Input 2 2 3 4 4" xfId="14823" xr:uid="{00000000-0005-0000-0000-00000A3A0000}"/>
    <cellStyle name="Input 2 2 3 5" xfId="14824" xr:uid="{00000000-0005-0000-0000-00000B3A0000}"/>
    <cellStyle name="Input 2 2 3 5 2" xfId="14825" xr:uid="{00000000-0005-0000-0000-00000C3A0000}"/>
    <cellStyle name="Input 2 2 3 5 2 2" xfId="14826" xr:uid="{00000000-0005-0000-0000-00000D3A0000}"/>
    <cellStyle name="Input 2 2 3 5 3" xfId="14827" xr:uid="{00000000-0005-0000-0000-00000E3A0000}"/>
    <cellStyle name="Input 2 2 3 5 3 2" xfId="14828" xr:uid="{00000000-0005-0000-0000-00000F3A0000}"/>
    <cellStyle name="Input 2 2 3 5 4" xfId="14829" xr:uid="{00000000-0005-0000-0000-0000103A0000}"/>
    <cellStyle name="Input 2 2 3 6" xfId="14830" xr:uid="{00000000-0005-0000-0000-0000113A0000}"/>
    <cellStyle name="Input 2 2 3 6 2" xfId="14831" xr:uid="{00000000-0005-0000-0000-0000123A0000}"/>
    <cellStyle name="Input 2 2 3 6 2 2" xfId="14832" xr:uid="{00000000-0005-0000-0000-0000133A0000}"/>
    <cellStyle name="Input 2 2 3 6 3" xfId="14833" xr:uid="{00000000-0005-0000-0000-0000143A0000}"/>
    <cellStyle name="Input 2 2 3 6 3 2" xfId="14834" xr:uid="{00000000-0005-0000-0000-0000153A0000}"/>
    <cellStyle name="Input 2 2 3 6 4" xfId="14835" xr:uid="{00000000-0005-0000-0000-0000163A0000}"/>
    <cellStyle name="Input 2 2 3 7" xfId="14836" xr:uid="{00000000-0005-0000-0000-0000173A0000}"/>
    <cellStyle name="Input 2 2 3 7 2" xfId="14837" xr:uid="{00000000-0005-0000-0000-0000183A0000}"/>
    <cellStyle name="Input 2 2 3 7 2 2" xfId="14838" xr:uid="{00000000-0005-0000-0000-0000193A0000}"/>
    <cellStyle name="Input 2 2 3 7 3" xfId="14839" xr:uid="{00000000-0005-0000-0000-00001A3A0000}"/>
    <cellStyle name="Input 2 2 3 7 3 2" xfId="14840" xr:uid="{00000000-0005-0000-0000-00001B3A0000}"/>
    <cellStyle name="Input 2 2 3 7 4" xfId="14841" xr:uid="{00000000-0005-0000-0000-00001C3A0000}"/>
    <cellStyle name="Input 2 2 3 8" xfId="14842" xr:uid="{00000000-0005-0000-0000-00001D3A0000}"/>
    <cellStyle name="Input 2 2 3 8 2" xfId="14843" xr:uid="{00000000-0005-0000-0000-00001E3A0000}"/>
    <cellStyle name="Input 2 2 3 8 2 2" xfId="14844" xr:uid="{00000000-0005-0000-0000-00001F3A0000}"/>
    <cellStyle name="Input 2 2 3 8 3" xfId="14845" xr:uid="{00000000-0005-0000-0000-0000203A0000}"/>
    <cellStyle name="Input 2 2 3 8 3 2" xfId="14846" xr:uid="{00000000-0005-0000-0000-0000213A0000}"/>
    <cellStyle name="Input 2 2 3 8 4" xfId="14847" xr:uid="{00000000-0005-0000-0000-0000223A0000}"/>
    <cellStyle name="Input 2 2 3 9" xfId="14848" xr:uid="{00000000-0005-0000-0000-0000233A0000}"/>
    <cellStyle name="Input 2 2 3 9 2" xfId="14849" xr:uid="{00000000-0005-0000-0000-0000243A0000}"/>
    <cellStyle name="Input 2 2 3 9 2 2" xfId="14850" xr:uid="{00000000-0005-0000-0000-0000253A0000}"/>
    <cellStyle name="Input 2 2 3 9 3" xfId="14851" xr:uid="{00000000-0005-0000-0000-0000263A0000}"/>
    <cellStyle name="Input 2 2 3 9 3 2" xfId="14852" xr:uid="{00000000-0005-0000-0000-0000273A0000}"/>
    <cellStyle name="Input 2 2 3 9 4" xfId="14853" xr:uid="{00000000-0005-0000-0000-0000283A0000}"/>
    <cellStyle name="Input 2 2 4" xfId="14854" xr:uid="{00000000-0005-0000-0000-0000293A0000}"/>
    <cellStyle name="Input 2 2 4 10" xfId="14855" xr:uid="{00000000-0005-0000-0000-00002A3A0000}"/>
    <cellStyle name="Input 2 2 4 10 2" xfId="14856" xr:uid="{00000000-0005-0000-0000-00002B3A0000}"/>
    <cellStyle name="Input 2 2 4 11" xfId="14857" xr:uid="{00000000-0005-0000-0000-00002C3A0000}"/>
    <cellStyle name="Input 2 2 4 11 2" xfId="14858" xr:uid="{00000000-0005-0000-0000-00002D3A0000}"/>
    <cellStyle name="Input 2 2 4 12" xfId="14859" xr:uid="{00000000-0005-0000-0000-00002E3A0000}"/>
    <cellStyle name="Input 2 2 4 12 2" xfId="14860" xr:uid="{00000000-0005-0000-0000-00002F3A0000}"/>
    <cellStyle name="Input 2 2 4 13" xfId="14861" xr:uid="{00000000-0005-0000-0000-0000303A0000}"/>
    <cellStyle name="Input 2 2 4 13 2" xfId="14862" xr:uid="{00000000-0005-0000-0000-0000313A0000}"/>
    <cellStyle name="Input 2 2 4 14" xfId="14863" xr:uid="{00000000-0005-0000-0000-0000323A0000}"/>
    <cellStyle name="Input 2 2 4 14 2" xfId="14864" xr:uid="{00000000-0005-0000-0000-0000333A0000}"/>
    <cellStyle name="Input 2 2 4 15" xfId="14865" xr:uid="{00000000-0005-0000-0000-0000343A0000}"/>
    <cellStyle name="Input 2 2 4 15 2" xfId="14866" xr:uid="{00000000-0005-0000-0000-0000353A0000}"/>
    <cellStyle name="Input 2 2 4 16" xfId="14867" xr:uid="{00000000-0005-0000-0000-0000363A0000}"/>
    <cellStyle name="Input 2 2 4 16 2" xfId="14868" xr:uid="{00000000-0005-0000-0000-0000373A0000}"/>
    <cellStyle name="Input 2 2 4 17" xfId="14869" xr:uid="{00000000-0005-0000-0000-0000383A0000}"/>
    <cellStyle name="Input 2 2 4 18" xfId="14870" xr:uid="{00000000-0005-0000-0000-0000393A0000}"/>
    <cellStyle name="Input 2 2 4 2" xfId="14871" xr:uid="{00000000-0005-0000-0000-00003A3A0000}"/>
    <cellStyle name="Input 2 2 4 2 10" xfId="14872" xr:uid="{00000000-0005-0000-0000-00003B3A0000}"/>
    <cellStyle name="Input 2 2 4 2 10 2" xfId="14873" xr:uid="{00000000-0005-0000-0000-00003C3A0000}"/>
    <cellStyle name="Input 2 2 4 2 11" xfId="14874" xr:uid="{00000000-0005-0000-0000-00003D3A0000}"/>
    <cellStyle name="Input 2 2 4 2 11 2" xfId="14875" xr:uid="{00000000-0005-0000-0000-00003E3A0000}"/>
    <cellStyle name="Input 2 2 4 2 12" xfId="14876" xr:uid="{00000000-0005-0000-0000-00003F3A0000}"/>
    <cellStyle name="Input 2 2 4 2 12 2" xfId="14877" xr:uid="{00000000-0005-0000-0000-0000403A0000}"/>
    <cellStyle name="Input 2 2 4 2 13" xfId="14878" xr:uid="{00000000-0005-0000-0000-0000413A0000}"/>
    <cellStyle name="Input 2 2 4 2 13 2" xfId="14879" xr:uid="{00000000-0005-0000-0000-0000423A0000}"/>
    <cellStyle name="Input 2 2 4 2 14" xfId="14880" xr:uid="{00000000-0005-0000-0000-0000433A0000}"/>
    <cellStyle name="Input 2 2 4 2 14 2" xfId="14881" xr:uid="{00000000-0005-0000-0000-0000443A0000}"/>
    <cellStyle name="Input 2 2 4 2 15" xfId="14882" xr:uid="{00000000-0005-0000-0000-0000453A0000}"/>
    <cellStyle name="Input 2 2 4 2 16" xfId="14883" xr:uid="{00000000-0005-0000-0000-0000463A0000}"/>
    <cellStyle name="Input 2 2 4 2 2" xfId="14884" xr:uid="{00000000-0005-0000-0000-0000473A0000}"/>
    <cellStyle name="Input 2 2 4 2 2 2" xfId="14885" xr:uid="{00000000-0005-0000-0000-0000483A0000}"/>
    <cellStyle name="Input 2 2 4 2 3" xfId="14886" xr:uid="{00000000-0005-0000-0000-0000493A0000}"/>
    <cellStyle name="Input 2 2 4 2 3 2" xfId="14887" xr:uid="{00000000-0005-0000-0000-00004A3A0000}"/>
    <cellStyle name="Input 2 2 4 2 3 3" xfId="14888" xr:uid="{00000000-0005-0000-0000-00004B3A0000}"/>
    <cellStyle name="Input 2 2 4 2 4" xfId="14889" xr:uid="{00000000-0005-0000-0000-00004C3A0000}"/>
    <cellStyle name="Input 2 2 4 2 4 2" xfId="14890" xr:uid="{00000000-0005-0000-0000-00004D3A0000}"/>
    <cellStyle name="Input 2 2 4 2 4 3" xfId="14891" xr:uid="{00000000-0005-0000-0000-00004E3A0000}"/>
    <cellStyle name="Input 2 2 4 2 5" xfId="14892" xr:uid="{00000000-0005-0000-0000-00004F3A0000}"/>
    <cellStyle name="Input 2 2 4 2 5 2" xfId="14893" xr:uid="{00000000-0005-0000-0000-0000503A0000}"/>
    <cellStyle name="Input 2 2 4 2 5 3" xfId="14894" xr:uid="{00000000-0005-0000-0000-0000513A0000}"/>
    <cellStyle name="Input 2 2 4 2 6" xfId="14895" xr:uid="{00000000-0005-0000-0000-0000523A0000}"/>
    <cellStyle name="Input 2 2 4 2 6 2" xfId="14896" xr:uid="{00000000-0005-0000-0000-0000533A0000}"/>
    <cellStyle name="Input 2 2 4 2 6 3" xfId="14897" xr:uid="{00000000-0005-0000-0000-0000543A0000}"/>
    <cellStyle name="Input 2 2 4 2 7" xfId="14898" xr:uid="{00000000-0005-0000-0000-0000553A0000}"/>
    <cellStyle name="Input 2 2 4 2 7 2" xfId="14899" xr:uid="{00000000-0005-0000-0000-0000563A0000}"/>
    <cellStyle name="Input 2 2 4 2 7 3" xfId="14900" xr:uid="{00000000-0005-0000-0000-0000573A0000}"/>
    <cellStyle name="Input 2 2 4 2 8" xfId="14901" xr:uid="{00000000-0005-0000-0000-0000583A0000}"/>
    <cellStyle name="Input 2 2 4 2 8 2" xfId="14902" xr:uid="{00000000-0005-0000-0000-0000593A0000}"/>
    <cellStyle name="Input 2 2 4 2 8 3" xfId="14903" xr:uid="{00000000-0005-0000-0000-00005A3A0000}"/>
    <cellStyle name="Input 2 2 4 2 9" xfId="14904" xr:uid="{00000000-0005-0000-0000-00005B3A0000}"/>
    <cellStyle name="Input 2 2 4 2 9 2" xfId="14905" xr:uid="{00000000-0005-0000-0000-00005C3A0000}"/>
    <cellStyle name="Input 2 2 4 3" xfId="14906" xr:uid="{00000000-0005-0000-0000-00005D3A0000}"/>
    <cellStyle name="Input 2 2 4 3 10" xfId="14907" xr:uid="{00000000-0005-0000-0000-00005E3A0000}"/>
    <cellStyle name="Input 2 2 4 3 10 2" xfId="14908" xr:uid="{00000000-0005-0000-0000-00005F3A0000}"/>
    <cellStyle name="Input 2 2 4 3 11" xfId="14909" xr:uid="{00000000-0005-0000-0000-0000603A0000}"/>
    <cellStyle name="Input 2 2 4 3 11 2" xfId="14910" xr:uid="{00000000-0005-0000-0000-0000613A0000}"/>
    <cellStyle name="Input 2 2 4 3 12" xfId="14911" xr:uid="{00000000-0005-0000-0000-0000623A0000}"/>
    <cellStyle name="Input 2 2 4 3 12 2" xfId="14912" xr:uid="{00000000-0005-0000-0000-0000633A0000}"/>
    <cellStyle name="Input 2 2 4 3 13" xfId="14913" xr:uid="{00000000-0005-0000-0000-0000643A0000}"/>
    <cellStyle name="Input 2 2 4 3 13 2" xfId="14914" xr:uid="{00000000-0005-0000-0000-0000653A0000}"/>
    <cellStyle name="Input 2 2 4 3 14" xfId="14915" xr:uid="{00000000-0005-0000-0000-0000663A0000}"/>
    <cellStyle name="Input 2 2 4 3 15" xfId="14916" xr:uid="{00000000-0005-0000-0000-0000673A0000}"/>
    <cellStyle name="Input 2 2 4 3 2" xfId="14917" xr:uid="{00000000-0005-0000-0000-0000683A0000}"/>
    <cellStyle name="Input 2 2 4 3 2 2" xfId="14918" xr:uid="{00000000-0005-0000-0000-0000693A0000}"/>
    <cellStyle name="Input 2 2 4 3 3" xfId="14919" xr:uid="{00000000-0005-0000-0000-00006A3A0000}"/>
    <cellStyle name="Input 2 2 4 3 3 2" xfId="14920" xr:uid="{00000000-0005-0000-0000-00006B3A0000}"/>
    <cellStyle name="Input 2 2 4 3 3 3" xfId="14921" xr:uid="{00000000-0005-0000-0000-00006C3A0000}"/>
    <cellStyle name="Input 2 2 4 3 4" xfId="14922" xr:uid="{00000000-0005-0000-0000-00006D3A0000}"/>
    <cellStyle name="Input 2 2 4 3 4 2" xfId="14923" xr:uid="{00000000-0005-0000-0000-00006E3A0000}"/>
    <cellStyle name="Input 2 2 4 3 4 3" xfId="14924" xr:uid="{00000000-0005-0000-0000-00006F3A0000}"/>
    <cellStyle name="Input 2 2 4 3 5" xfId="14925" xr:uid="{00000000-0005-0000-0000-0000703A0000}"/>
    <cellStyle name="Input 2 2 4 3 5 2" xfId="14926" xr:uid="{00000000-0005-0000-0000-0000713A0000}"/>
    <cellStyle name="Input 2 2 4 3 5 3" xfId="14927" xr:uid="{00000000-0005-0000-0000-0000723A0000}"/>
    <cellStyle name="Input 2 2 4 3 6" xfId="14928" xr:uid="{00000000-0005-0000-0000-0000733A0000}"/>
    <cellStyle name="Input 2 2 4 3 6 2" xfId="14929" xr:uid="{00000000-0005-0000-0000-0000743A0000}"/>
    <cellStyle name="Input 2 2 4 3 6 3" xfId="14930" xr:uid="{00000000-0005-0000-0000-0000753A0000}"/>
    <cellStyle name="Input 2 2 4 3 7" xfId="14931" xr:uid="{00000000-0005-0000-0000-0000763A0000}"/>
    <cellStyle name="Input 2 2 4 3 7 2" xfId="14932" xr:uid="{00000000-0005-0000-0000-0000773A0000}"/>
    <cellStyle name="Input 2 2 4 3 7 3" xfId="14933" xr:uid="{00000000-0005-0000-0000-0000783A0000}"/>
    <cellStyle name="Input 2 2 4 3 8" xfId="14934" xr:uid="{00000000-0005-0000-0000-0000793A0000}"/>
    <cellStyle name="Input 2 2 4 3 8 2" xfId="14935" xr:uid="{00000000-0005-0000-0000-00007A3A0000}"/>
    <cellStyle name="Input 2 2 4 3 8 3" xfId="14936" xr:uid="{00000000-0005-0000-0000-00007B3A0000}"/>
    <cellStyle name="Input 2 2 4 3 9" xfId="14937" xr:uid="{00000000-0005-0000-0000-00007C3A0000}"/>
    <cellStyle name="Input 2 2 4 3 9 2" xfId="14938" xr:uid="{00000000-0005-0000-0000-00007D3A0000}"/>
    <cellStyle name="Input 2 2 4 4" xfId="14939" xr:uid="{00000000-0005-0000-0000-00007E3A0000}"/>
    <cellStyle name="Input 2 2 4 4 2" xfId="14940" xr:uid="{00000000-0005-0000-0000-00007F3A0000}"/>
    <cellStyle name="Input 2 2 4 4 3" xfId="14941" xr:uid="{00000000-0005-0000-0000-0000803A0000}"/>
    <cellStyle name="Input 2 2 4 5" xfId="14942" xr:uid="{00000000-0005-0000-0000-0000813A0000}"/>
    <cellStyle name="Input 2 2 4 5 2" xfId="14943" xr:uid="{00000000-0005-0000-0000-0000823A0000}"/>
    <cellStyle name="Input 2 2 4 5 3" xfId="14944" xr:uid="{00000000-0005-0000-0000-0000833A0000}"/>
    <cellStyle name="Input 2 2 4 6" xfId="14945" xr:uid="{00000000-0005-0000-0000-0000843A0000}"/>
    <cellStyle name="Input 2 2 4 6 2" xfId="14946" xr:uid="{00000000-0005-0000-0000-0000853A0000}"/>
    <cellStyle name="Input 2 2 4 7" xfId="14947" xr:uid="{00000000-0005-0000-0000-0000863A0000}"/>
    <cellStyle name="Input 2 2 4 7 2" xfId="14948" xr:uid="{00000000-0005-0000-0000-0000873A0000}"/>
    <cellStyle name="Input 2 2 4 7 3" xfId="14949" xr:uid="{00000000-0005-0000-0000-0000883A0000}"/>
    <cellStyle name="Input 2 2 4 8" xfId="14950" xr:uid="{00000000-0005-0000-0000-0000893A0000}"/>
    <cellStyle name="Input 2 2 4 8 2" xfId="14951" xr:uid="{00000000-0005-0000-0000-00008A3A0000}"/>
    <cellStyle name="Input 2 2 4 8 3" xfId="14952" xr:uid="{00000000-0005-0000-0000-00008B3A0000}"/>
    <cellStyle name="Input 2 2 4 9" xfId="14953" xr:uid="{00000000-0005-0000-0000-00008C3A0000}"/>
    <cellStyle name="Input 2 2 4 9 2" xfId="14954" xr:uid="{00000000-0005-0000-0000-00008D3A0000}"/>
    <cellStyle name="Input 2 2 4 9 3" xfId="14955" xr:uid="{00000000-0005-0000-0000-00008E3A0000}"/>
    <cellStyle name="Input 2 2 5" xfId="14956" xr:uid="{00000000-0005-0000-0000-00008F3A0000}"/>
    <cellStyle name="Input 2 2 5 10" xfId="14957" xr:uid="{00000000-0005-0000-0000-0000903A0000}"/>
    <cellStyle name="Input 2 2 5 10 2" xfId="14958" xr:uid="{00000000-0005-0000-0000-0000913A0000}"/>
    <cellStyle name="Input 2 2 5 11" xfId="14959" xr:uid="{00000000-0005-0000-0000-0000923A0000}"/>
    <cellStyle name="Input 2 2 5 11 2" xfId="14960" xr:uid="{00000000-0005-0000-0000-0000933A0000}"/>
    <cellStyle name="Input 2 2 5 12" xfId="14961" xr:uid="{00000000-0005-0000-0000-0000943A0000}"/>
    <cellStyle name="Input 2 2 5 12 2" xfId="14962" xr:uid="{00000000-0005-0000-0000-0000953A0000}"/>
    <cellStyle name="Input 2 2 5 13" xfId="14963" xr:uid="{00000000-0005-0000-0000-0000963A0000}"/>
    <cellStyle name="Input 2 2 5 13 2" xfId="14964" xr:uid="{00000000-0005-0000-0000-0000973A0000}"/>
    <cellStyle name="Input 2 2 5 14" xfId="14965" xr:uid="{00000000-0005-0000-0000-0000983A0000}"/>
    <cellStyle name="Input 2 2 5 14 2" xfId="14966" xr:uid="{00000000-0005-0000-0000-0000993A0000}"/>
    <cellStyle name="Input 2 2 5 15" xfId="14967" xr:uid="{00000000-0005-0000-0000-00009A3A0000}"/>
    <cellStyle name="Input 2 2 5 16" xfId="14968" xr:uid="{00000000-0005-0000-0000-00009B3A0000}"/>
    <cellStyle name="Input 2 2 5 2" xfId="14969" xr:uid="{00000000-0005-0000-0000-00009C3A0000}"/>
    <cellStyle name="Input 2 2 5 2 2" xfId="14970" xr:uid="{00000000-0005-0000-0000-00009D3A0000}"/>
    <cellStyle name="Input 2 2 5 3" xfId="14971" xr:uid="{00000000-0005-0000-0000-00009E3A0000}"/>
    <cellStyle name="Input 2 2 5 3 2" xfId="14972" xr:uid="{00000000-0005-0000-0000-00009F3A0000}"/>
    <cellStyle name="Input 2 2 5 3 3" xfId="14973" xr:uid="{00000000-0005-0000-0000-0000A03A0000}"/>
    <cellStyle name="Input 2 2 5 4" xfId="14974" xr:uid="{00000000-0005-0000-0000-0000A13A0000}"/>
    <cellStyle name="Input 2 2 5 4 2" xfId="14975" xr:uid="{00000000-0005-0000-0000-0000A23A0000}"/>
    <cellStyle name="Input 2 2 5 4 3" xfId="14976" xr:uid="{00000000-0005-0000-0000-0000A33A0000}"/>
    <cellStyle name="Input 2 2 5 5" xfId="14977" xr:uid="{00000000-0005-0000-0000-0000A43A0000}"/>
    <cellStyle name="Input 2 2 5 5 2" xfId="14978" xr:uid="{00000000-0005-0000-0000-0000A53A0000}"/>
    <cellStyle name="Input 2 2 5 5 3" xfId="14979" xr:uid="{00000000-0005-0000-0000-0000A63A0000}"/>
    <cellStyle name="Input 2 2 5 6" xfId="14980" xr:uid="{00000000-0005-0000-0000-0000A73A0000}"/>
    <cellStyle name="Input 2 2 5 6 2" xfId="14981" xr:uid="{00000000-0005-0000-0000-0000A83A0000}"/>
    <cellStyle name="Input 2 2 5 6 3" xfId="14982" xr:uid="{00000000-0005-0000-0000-0000A93A0000}"/>
    <cellStyle name="Input 2 2 5 7" xfId="14983" xr:uid="{00000000-0005-0000-0000-0000AA3A0000}"/>
    <cellStyle name="Input 2 2 5 7 2" xfId="14984" xr:uid="{00000000-0005-0000-0000-0000AB3A0000}"/>
    <cellStyle name="Input 2 2 5 7 3" xfId="14985" xr:uid="{00000000-0005-0000-0000-0000AC3A0000}"/>
    <cellStyle name="Input 2 2 5 8" xfId="14986" xr:uid="{00000000-0005-0000-0000-0000AD3A0000}"/>
    <cellStyle name="Input 2 2 5 8 2" xfId="14987" xr:uid="{00000000-0005-0000-0000-0000AE3A0000}"/>
    <cellStyle name="Input 2 2 5 8 3" xfId="14988" xr:uid="{00000000-0005-0000-0000-0000AF3A0000}"/>
    <cellStyle name="Input 2 2 5 9" xfId="14989" xr:uid="{00000000-0005-0000-0000-0000B03A0000}"/>
    <cellStyle name="Input 2 2 5 9 2" xfId="14990" xr:uid="{00000000-0005-0000-0000-0000B13A0000}"/>
    <cellStyle name="Input 2 2 6" xfId="14991" xr:uid="{00000000-0005-0000-0000-0000B23A0000}"/>
    <cellStyle name="Input 2 2 6 10" xfId="14992" xr:uid="{00000000-0005-0000-0000-0000B33A0000}"/>
    <cellStyle name="Input 2 2 6 10 2" xfId="14993" xr:uid="{00000000-0005-0000-0000-0000B43A0000}"/>
    <cellStyle name="Input 2 2 6 11" xfId="14994" xr:uid="{00000000-0005-0000-0000-0000B53A0000}"/>
    <cellStyle name="Input 2 2 6 11 2" xfId="14995" xr:uid="{00000000-0005-0000-0000-0000B63A0000}"/>
    <cellStyle name="Input 2 2 6 12" xfId="14996" xr:uid="{00000000-0005-0000-0000-0000B73A0000}"/>
    <cellStyle name="Input 2 2 6 12 2" xfId="14997" xr:uid="{00000000-0005-0000-0000-0000B83A0000}"/>
    <cellStyle name="Input 2 2 6 13" xfId="14998" xr:uid="{00000000-0005-0000-0000-0000B93A0000}"/>
    <cellStyle name="Input 2 2 6 13 2" xfId="14999" xr:uid="{00000000-0005-0000-0000-0000BA3A0000}"/>
    <cellStyle name="Input 2 2 6 14" xfId="15000" xr:uid="{00000000-0005-0000-0000-0000BB3A0000}"/>
    <cellStyle name="Input 2 2 6 15" xfId="15001" xr:uid="{00000000-0005-0000-0000-0000BC3A0000}"/>
    <cellStyle name="Input 2 2 6 2" xfId="15002" xr:uid="{00000000-0005-0000-0000-0000BD3A0000}"/>
    <cellStyle name="Input 2 2 6 2 2" xfId="15003" xr:uid="{00000000-0005-0000-0000-0000BE3A0000}"/>
    <cellStyle name="Input 2 2 6 3" xfId="15004" xr:uid="{00000000-0005-0000-0000-0000BF3A0000}"/>
    <cellStyle name="Input 2 2 6 3 2" xfId="15005" xr:uid="{00000000-0005-0000-0000-0000C03A0000}"/>
    <cellStyle name="Input 2 2 6 3 3" xfId="15006" xr:uid="{00000000-0005-0000-0000-0000C13A0000}"/>
    <cellStyle name="Input 2 2 6 4" xfId="15007" xr:uid="{00000000-0005-0000-0000-0000C23A0000}"/>
    <cellStyle name="Input 2 2 6 4 2" xfId="15008" xr:uid="{00000000-0005-0000-0000-0000C33A0000}"/>
    <cellStyle name="Input 2 2 6 4 3" xfId="15009" xr:uid="{00000000-0005-0000-0000-0000C43A0000}"/>
    <cellStyle name="Input 2 2 6 5" xfId="15010" xr:uid="{00000000-0005-0000-0000-0000C53A0000}"/>
    <cellStyle name="Input 2 2 6 5 2" xfId="15011" xr:uid="{00000000-0005-0000-0000-0000C63A0000}"/>
    <cellStyle name="Input 2 2 6 5 3" xfId="15012" xr:uid="{00000000-0005-0000-0000-0000C73A0000}"/>
    <cellStyle name="Input 2 2 6 6" xfId="15013" xr:uid="{00000000-0005-0000-0000-0000C83A0000}"/>
    <cellStyle name="Input 2 2 6 6 2" xfId="15014" xr:uid="{00000000-0005-0000-0000-0000C93A0000}"/>
    <cellStyle name="Input 2 2 6 6 3" xfId="15015" xr:uid="{00000000-0005-0000-0000-0000CA3A0000}"/>
    <cellStyle name="Input 2 2 6 7" xfId="15016" xr:uid="{00000000-0005-0000-0000-0000CB3A0000}"/>
    <cellStyle name="Input 2 2 6 7 2" xfId="15017" xr:uid="{00000000-0005-0000-0000-0000CC3A0000}"/>
    <cellStyle name="Input 2 2 6 7 3" xfId="15018" xr:uid="{00000000-0005-0000-0000-0000CD3A0000}"/>
    <cellStyle name="Input 2 2 6 8" xfId="15019" xr:uid="{00000000-0005-0000-0000-0000CE3A0000}"/>
    <cellStyle name="Input 2 2 6 8 2" xfId="15020" xr:uid="{00000000-0005-0000-0000-0000CF3A0000}"/>
    <cellStyle name="Input 2 2 6 8 3" xfId="15021" xr:uid="{00000000-0005-0000-0000-0000D03A0000}"/>
    <cellStyle name="Input 2 2 6 9" xfId="15022" xr:uid="{00000000-0005-0000-0000-0000D13A0000}"/>
    <cellStyle name="Input 2 2 6 9 2" xfId="15023" xr:uid="{00000000-0005-0000-0000-0000D23A0000}"/>
    <cellStyle name="Input 2 2 7" xfId="15024" xr:uid="{00000000-0005-0000-0000-0000D33A0000}"/>
    <cellStyle name="Input 2 2 7 2" xfId="15025" xr:uid="{00000000-0005-0000-0000-0000D43A0000}"/>
    <cellStyle name="Input 2 2 7 2 2" xfId="15026" xr:uid="{00000000-0005-0000-0000-0000D53A0000}"/>
    <cellStyle name="Input 2 2 7 3" xfId="15027" xr:uid="{00000000-0005-0000-0000-0000D63A0000}"/>
    <cellStyle name="Input 2 2 7 3 2" xfId="15028" xr:uid="{00000000-0005-0000-0000-0000D73A0000}"/>
    <cellStyle name="Input 2 2 7 4" xfId="15029" xr:uid="{00000000-0005-0000-0000-0000D83A0000}"/>
    <cellStyle name="Input 2 2 8" xfId="15030" xr:uid="{00000000-0005-0000-0000-0000D93A0000}"/>
    <cellStyle name="Input 2 2 8 2" xfId="15031" xr:uid="{00000000-0005-0000-0000-0000DA3A0000}"/>
    <cellStyle name="Input 2 2 8 2 2" xfId="15032" xr:uid="{00000000-0005-0000-0000-0000DB3A0000}"/>
    <cellStyle name="Input 2 2 8 3" xfId="15033" xr:uid="{00000000-0005-0000-0000-0000DC3A0000}"/>
    <cellStyle name="Input 2 2 8 3 2" xfId="15034" xr:uid="{00000000-0005-0000-0000-0000DD3A0000}"/>
    <cellStyle name="Input 2 2 8 4" xfId="15035" xr:uid="{00000000-0005-0000-0000-0000DE3A0000}"/>
    <cellStyle name="Input 2 2 9" xfId="15036" xr:uid="{00000000-0005-0000-0000-0000DF3A0000}"/>
    <cellStyle name="Input 2 2 9 2" xfId="15037" xr:uid="{00000000-0005-0000-0000-0000E03A0000}"/>
    <cellStyle name="Input 2 2 9 2 2" xfId="15038" xr:uid="{00000000-0005-0000-0000-0000E13A0000}"/>
    <cellStyle name="Input 2 2 9 3" xfId="15039" xr:uid="{00000000-0005-0000-0000-0000E23A0000}"/>
    <cellStyle name="Input 2 2 9 3 2" xfId="15040" xr:uid="{00000000-0005-0000-0000-0000E33A0000}"/>
    <cellStyle name="Input 2 2 9 4" xfId="15041" xr:uid="{00000000-0005-0000-0000-0000E43A0000}"/>
    <cellStyle name="Input 2 3" xfId="15042" xr:uid="{00000000-0005-0000-0000-0000E53A0000}"/>
    <cellStyle name="Input 2 3 10" xfId="15043" xr:uid="{00000000-0005-0000-0000-0000E63A0000}"/>
    <cellStyle name="Input 2 3 10 2" xfId="15044" xr:uid="{00000000-0005-0000-0000-0000E73A0000}"/>
    <cellStyle name="Input 2 3 10 2 2" xfId="15045" xr:uid="{00000000-0005-0000-0000-0000E83A0000}"/>
    <cellStyle name="Input 2 3 10 3" xfId="15046" xr:uid="{00000000-0005-0000-0000-0000E93A0000}"/>
    <cellStyle name="Input 2 3 11" xfId="15047" xr:uid="{00000000-0005-0000-0000-0000EA3A0000}"/>
    <cellStyle name="Input 2 3 11 2" xfId="15048" xr:uid="{00000000-0005-0000-0000-0000EB3A0000}"/>
    <cellStyle name="Input 2 3 12" xfId="15049" xr:uid="{00000000-0005-0000-0000-0000EC3A0000}"/>
    <cellStyle name="Input 2 3 12 2" xfId="15050" xr:uid="{00000000-0005-0000-0000-0000ED3A0000}"/>
    <cellStyle name="Input 2 3 13" xfId="15051" xr:uid="{00000000-0005-0000-0000-0000EE3A0000}"/>
    <cellStyle name="Input 2 3 13 2" xfId="15052" xr:uid="{00000000-0005-0000-0000-0000EF3A0000}"/>
    <cellStyle name="Input 2 3 14" xfId="15053" xr:uid="{00000000-0005-0000-0000-0000F03A0000}"/>
    <cellStyle name="Input 2 3 14 2" xfId="15054" xr:uid="{00000000-0005-0000-0000-0000F13A0000}"/>
    <cellStyle name="Input 2 3 15" xfId="15055" xr:uid="{00000000-0005-0000-0000-0000F23A0000}"/>
    <cellStyle name="Input 2 3 15 2" xfId="15056" xr:uid="{00000000-0005-0000-0000-0000F33A0000}"/>
    <cellStyle name="Input 2 3 16" xfId="15057" xr:uid="{00000000-0005-0000-0000-0000F43A0000}"/>
    <cellStyle name="Input 2 3 16 2" xfId="15058" xr:uid="{00000000-0005-0000-0000-0000F53A0000}"/>
    <cellStyle name="Input 2 3 17" xfId="15059" xr:uid="{00000000-0005-0000-0000-0000F63A0000}"/>
    <cellStyle name="Input 2 3 18" xfId="15060" xr:uid="{00000000-0005-0000-0000-0000F73A0000}"/>
    <cellStyle name="Input 2 3 2" xfId="15061" xr:uid="{00000000-0005-0000-0000-0000F83A0000}"/>
    <cellStyle name="Input 2 3 2 10" xfId="15062" xr:uid="{00000000-0005-0000-0000-0000F93A0000}"/>
    <cellStyle name="Input 2 3 2 10 2" xfId="15063" xr:uid="{00000000-0005-0000-0000-0000FA3A0000}"/>
    <cellStyle name="Input 2 3 2 11" xfId="15064" xr:uid="{00000000-0005-0000-0000-0000FB3A0000}"/>
    <cellStyle name="Input 2 3 2 11 2" xfId="15065" xr:uid="{00000000-0005-0000-0000-0000FC3A0000}"/>
    <cellStyle name="Input 2 3 2 12" xfId="15066" xr:uid="{00000000-0005-0000-0000-0000FD3A0000}"/>
    <cellStyle name="Input 2 3 2 12 2" xfId="15067" xr:uid="{00000000-0005-0000-0000-0000FE3A0000}"/>
    <cellStyle name="Input 2 3 2 13" xfId="15068" xr:uid="{00000000-0005-0000-0000-0000FF3A0000}"/>
    <cellStyle name="Input 2 3 2 13 2" xfId="15069" xr:uid="{00000000-0005-0000-0000-0000003B0000}"/>
    <cellStyle name="Input 2 3 2 14" xfId="15070" xr:uid="{00000000-0005-0000-0000-0000013B0000}"/>
    <cellStyle name="Input 2 3 2 14 2" xfId="15071" xr:uid="{00000000-0005-0000-0000-0000023B0000}"/>
    <cellStyle name="Input 2 3 2 15" xfId="15072" xr:uid="{00000000-0005-0000-0000-0000033B0000}"/>
    <cellStyle name="Input 2 3 2 16" xfId="15073" xr:uid="{00000000-0005-0000-0000-0000043B0000}"/>
    <cellStyle name="Input 2 3 2 2" xfId="15074" xr:uid="{00000000-0005-0000-0000-0000053B0000}"/>
    <cellStyle name="Input 2 3 2 2 2" xfId="15075" xr:uid="{00000000-0005-0000-0000-0000063B0000}"/>
    <cellStyle name="Input 2 3 2 3" xfId="15076" xr:uid="{00000000-0005-0000-0000-0000073B0000}"/>
    <cellStyle name="Input 2 3 2 3 2" xfId="15077" xr:uid="{00000000-0005-0000-0000-0000083B0000}"/>
    <cellStyle name="Input 2 3 2 3 3" xfId="15078" xr:uid="{00000000-0005-0000-0000-0000093B0000}"/>
    <cellStyle name="Input 2 3 2 4" xfId="15079" xr:uid="{00000000-0005-0000-0000-00000A3B0000}"/>
    <cellStyle name="Input 2 3 2 4 2" xfId="15080" xr:uid="{00000000-0005-0000-0000-00000B3B0000}"/>
    <cellStyle name="Input 2 3 2 4 3" xfId="15081" xr:uid="{00000000-0005-0000-0000-00000C3B0000}"/>
    <cellStyle name="Input 2 3 2 5" xfId="15082" xr:uid="{00000000-0005-0000-0000-00000D3B0000}"/>
    <cellStyle name="Input 2 3 2 5 2" xfId="15083" xr:uid="{00000000-0005-0000-0000-00000E3B0000}"/>
    <cellStyle name="Input 2 3 2 5 3" xfId="15084" xr:uid="{00000000-0005-0000-0000-00000F3B0000}"/>
    <cellStyle name="Input 2 3 2 6" xfId="15085" xr:uid="{00000000-0005-0000-0000-0000103B0000}"/>
    <cellStyle name="Input 2 3 2 6 2" xfId="15086" xr:uid="{00000000-0005-0000-0000-0000113B0000}"/>
    <cellStyle name="Input 2 3 2 6 3" xfId="15087" xr:uid="{00000000-0005-0000-0000-0000123B0000}"/>
    <cellStyle name="Input 2 3 2 7" xfId="15088" xr:uid="{00000000-0005-0000-0000-0000133B0000}"/>
    <cellStyle name="Input 2 3 2 7 2" xfId="15089" xr:uid="{00000000-0005-0000-0000-0000143B0000}"/>
    <cellStyle name="Input 2 3 2 7 3" xfId="15090" xr:uid="{00000000-0005-0000-0000-0000153B0000}"/>
    <cellStyle name="Input 2 3 2 8" xfId="15091" xr:uid="{00000000-0005-0000-0000-0000163B0000}"/>
    <cellStyle name="Input 2 3 2 8 2" xfId="15092" xr:uid="{00000000-0005-0000-0000-0000173B0000}"/>
    <cellStyle name="Input 2 3 2 8 3" xfId="15093" xr:uid="{00000000-0005-0000-0000-0000183B0000}"/>
    <cellStyle name="Input 2 3 2 9" xfId="15094" xr:uid="{00000000-0005-0000-0000-0000193B0000}"/>
    <cellStyle name="Input 2 3 2 9 2" xfId="15095" xr:uid="{00000000-0005-0000-0000-00001A3B0000}"/>
    <cellStyle name="Input 2 3 3" xfId="15096" xr:uid="{00000000-0005-0000-0000-00001B3B0000}"/>
    <cellStyle name="Input 2 3 3 10" xfId="15097" xr:uid="{00000000-0005-0000-0000-00001C3B0000}"/>
    <cellStyle name="Input 2 3 3 10 2" xfId="15098" xr:uid="{00000000-0005-0000-0000-00001D3B0000}"/>
    <cellStyle name="Input 2 3 3 11" xfId="15099" xr:uid="{00000000-0005-0000-0000-00001E3B0000}"/>
    <cellStyle name="Input 2 3 3 11 2" xfId="15100" xr:uid="{00000000-0005-0000-0000-00001F3B0000}"/>
    <cellStyle name="Input 2 3 3 12" xfId="15101" xr:uid="{00000000-0005-0000-0000-0000203B0000}"/>
    <cellStyle name="Input 2 3 3 12 2" xfId="15102" xr:uid="{00000000-0005-0000-0000-0000213B0000}"/>
    <cellStyle name="Input 2 3 3 13" xfId="15103" xr:uid="{00000000-0005-0000-0000-0000223B0000}"/>
    <cellStyle name="Input 2 3 3 13 2" xfId="15104" xr:uid="{00000000-0005-0000-0000-0000233B0000}"/>
    <cellStyle name="Input 2 3 3 14" xfId="15105" xr:uid="{00000000-0005-0000-0000-0000243B0000}"/>
    <cellStyle name="Input 2 3 3 15" xfId="15106" xr:uid="{00000000-0005-0000-0000-0000253B0000}"/>
    <cellStyle name="Input 2 3 3 2" xfId="15107" xr:uid="{00000000-0005-0000-0000-0000263B0000}"/>
    <cellStyle name="Input 2 3 3 2 2" xfId="15108" xr:uid="{00000000-0005-0000-0000-0000273B0000}"/>
    <cellStyle name="Input 2 3 3 3" xfId="15109" xr:uid="{00000000-0005-0000-0000-0000283B0000}"/>
    <cellStyle name="Input 2 3 3 3 2" xfId="15110" xr:uid="{00000000-0005-0000-0000-0000293B0000}"/>
    <cellStyle name="Input 2 3 3 3 3" xfId="15111" xr:uid="{00000000-0005-0000-0000-00002A3B0000}"/>
    <cellStyle name="Input 2 3 3 4" xfId="15112" xr:uid="{00000000-0005-0000-0000-00002B3B0000}"/>
    <cellStyle name="Input 2 3 3 4 2" xfId="15113" xr:uid="{00000000-0005-0000-0000-00002C3B0000}"/>
    <cellStyle name="Input 2 3 3 4 3" xfId="15114" xr:uid="{00000000-0005-0000-0000-00002D3B0000}"/>
    <cellStyle name="Input 2 3 3 5" xfId="15115" xr:uid="{00000000-0005-0000-0000-00002E3B0000}"/>
    <cellStyle name="Input 2 3 3 5 2" xfId="15116" xr:uid="{00000000-0005-0000-0000-00002F3B0000}"/>
    <cellStyle name="Input 2 3 3 5 3" xfId="15117" xr:uid="{00000000-0005-0000-0000-0000303B0000}"/>
    <cellStyle name="Input 2 3 3 6" xfId="15118" xr:uid="{00000000-0005-0000-0000-0000313B0000}"/>
    <cellStyle name="Input 2 3 3 6 2" xfId="15119" xr:uid="{00000000-0005-0000-0000-0000323B0000}"/>
    <cellStyle name="Input 2 3 3 6 3" xfId="15120" xr:uid="{00000000-0005-0000-0000-0000333B0000}"/>
    <cellStyle name="Input 2 3 3 7" xfId="15121" xr:uid="{00000000-0005-0000-0000-0000343B0000}"/>
    <cellStyle name="Input 2 3 3 7 2" xfId="15122" xr:uid="{00000000-0005-0000-0000-0000353B0000}"/>
    <cellStyle name="Input 2 3 3 7 3" xfId="15123" xr:uid="{00000000-0005-0000-0000-0000363B0000}"/>
    <cellStyle name="Input 2 3 3 8" xfId="15124" xr:uid="{00000000-0005-0000-0000-0000373B0000}"/>
    <cellStyle name="Input 2 3 3 8 2" xfId="15125" xr:uid="{00000000-0005-0000-0000-0000383B0000}"/>
    <cellStyle name="Input 2 3 3 8 3" xfId="15126" xr:uid="{00000000-0005-0000-0000-0000393B0000}"/>
    <cellStyle name="Input 2 3 3 9" xfId="15127" xr:uid="{00000000-0005-0000-0000-00003A3B0000}"/>
    <cellStyle name="Input 2 3 3 9 2" xfId="15128" xr:uid="{00000000-0005-0000-0000-00003B3B0000}"/>
    <cellStyle name="Input 2 3 4" xfId="15129" xr:uid="{00000000-0005-0000-0000-00003C3B0000}"/>
    <cellStyle name="Input 2 3 4 2" xfId="15130" xr:uid="{00000000-0005-0000-0000-00003D3B0000}"/>
    <cellStyle name="Input 2 3 4 2 2" xfId="15131" xr:uid="{00000000-0005-0000-0000-00003E3B0000}"/>
    <cellStyle name="Input 2 3 4 3" xfId="15132" xr:uid="{00000000-0005-0000-0000-00003F3B0000}"/>
    <cellStyle name="Input 2 3 4 3 2" xfId="15133" xr:uid="{00000000-0005-0000-0000-0000403B0000}"/>
    <cellStyle name="Input 2 3 4 4" xfId="15134" xr:uid="{00000000-0005-0000-0000-0000413B0000}"/>
    <cellStyle name="Input 2 3 5" xfId="15135" xr:uid="{00000000-0005-0000-0000-0000423B0000}"/>
    <cellStyle name="Input 2 3 5 2" xfId="15136" xr:uid="{00000000-0005-0000-0000-0000433B0000}"/>
    <cellStyle name="Input 2 3 5 2 2" xfId="15137" xr:uid="{00000000-0005-0000-0000-0000443B0000}"/>
    <cellStyle name="Input 2 3 5 3" xfId="15138" xr:uid="{00000000-0005-0000-0000-0000453B0000}"/>
    <cellStyle name="Input 2 3 5 3 2" xfId="15139" xr:uid="{00000000-0005-0000-0000-0000463B0000}"/>
    <cellStyle name="Input 2 3 5 4" xfId="15140" xr:uid="{00000000-0005-0000-0000-0000473B0000}"/>
    <cellStyle name="Input 2 3 6" xfId="15141" xr:uid="{00000000-0005-0000-0000-0000483B0000}"/>
    <cellStyle name="Input 2 3 6 2" xfId="15142" xr:uid="{00000000-0005-0000-0000-0000493B0000}"/>
    <cellStyle name="Input 2 3 6 2 2" xfId="15143" xr:uid="{00000000-0005-0000-0000-00004A3B0000}"/>
    <cellStyle name="Input 2 3 6 3" xfId="15144" xr:uid="{00000000-0005-0000-0000-00004B3B0000}"/>
    <cellStyle name="Input 2 3 6 3 2" xfId="15145" xr:uid="{00000000-0005-0000-0000-00004C3B0000}"/>
    <cellStyle name="Input 2 3 6 4" xfId="15146" xr:uid="{00000000-0005-0000-0000-00004D3B0000}"/>
    <cellStyle name="Input 2 3 7" xfId="15147" xr:uid="{00000000-0005-0000-0000-00004E3B0000}"/>
    <cellStyle name="Input 2 3 7 2" xfId="15148" xr:uid="{00000000-0005-0000-0000-00004F3B0000}"/>
    <cellStyle name="Input 2 3 7 2 2" xfId="15149" xr:uid="{00000000-0005-0000-0000-0000503B0000}"/>
    <cellStyle name="Input 2 3 7 3" xfId="15150" xr:uid="{00000000-0005-0000-0000-0000513B0000}"/>
    <cellStyle name="Input 2 3 7 3 2" xfId="15151" xr:uid="{00000000-0005-0000-0000-0000523B0000}"/>
    <cellStyle name="Input 2 3 7 4" xfId="15152" xr:uid="{00000000-0005-0000-0000-0000533B0000}"/>
    <cellStyle name="Input 2 3 8" xfId="15153" xr:uid="{00000000-0005-0000-0000-0000543B0000}"/>
    <cellStyle name="Input 2 3 8 2" xfId="15154" xr:uid="{00000000-0005-0000-0000-0000553B0000}"/>
    <cellStyle name="Input 2 3 8 2 2" xfId="15155" xr:uid="{00000000-0005-0000-0000-0000563B0000}"/>
    <cellStyle name="Input 2 3 8 3" xfId="15156" xr:uid="{00000000-0005-0000-0000-0000573B0000}"/>
    <cellStyle name="Input 2 3 8 3 2" xfId="15157" xr:uid="{00000000-0005-0000-0000-0000583B0000}"/>
    <cellStyle name="Input 2 3 8 4" xfId="15158" xr:uid="{00000000-0005-0000-0000-0000593B0000}"/>
    <cellStyle name="Input 2 3 9" xfId="15159" xr:uid="{00000000-0005-0000-0000-00005A3B0000}"/>
    <cellStyle name="Input 2 3 9 2" xfId="15160" xr:uid="{00000000-0005-0000-0000-00005B3B0000}"/>
    <cellStyle name="Input 2 3 9 2 2" xfId="15161" xr:uid="{00000000-0005-0000-0000-00005C3B0000}"/>
    <cellStyle name="Input 2 3 9 3" xfId="15162" xr:uid="{00000000-0005-0000-0000-00005D3B0000}"/>
    <cellStyle name="Input 2 3 9 3 2" xfId="15163" xr:uid="{00000000-0005-0000-0000-00005E3B0000}"/>
    <cellStyle name="Input 2 3 9 4" xfId="15164" xr:uid="{00000000-0005-0000-0000-00005F3B0000}"/>
    <cellStyle name="Input 2 4" xfId="15165" xr:uid="{00000000-0005-0000-0000-0000603B0000}"/>
    <cellStyle name="Input 2 4 10" xfId="15166" xr:uid="{00000000-0005-0000-0000-0000613B0000}"/>
    <cellStyle name="Input 2 4 10 2" xfId="15167" xr:uid="{00000000-0005-0000-0000-0000623B0000}"/>
    <cellStyle name="Input 2 4 11" xfId="15168" xr:uid="{00000000-0005-0000-0000-0000633B0000}"/>
    <cellStyle name="Input 2 4 11 2" xfId="15169" xr:uid="{00000000-0005-0000-0000-0000643B0000}"/>
    <cellStyle name="Input 2 4 12" xfId="15170" xr:uid="{00000000-0005-0000-0000-0000653B0000}"/>
    <cellStyle name="Input 2 4 12 2" xfId="15171" xr:uid="{00000000-0005-0000-0000-0000663B0000}"/>
    <cellStyle name="Input 2 4 13" xfId="15172" xr:uid="{00000000-0005-0000-0000-0000673B0000}"/>
    <cellStyle name="Input 2 4 13 2" xfId="15173" xr:uid="{00000000-0005-0000-0000-0000683B0000}"/>
    <cellStyle name="Input 2 4 14" xfId="15174" xr:uid="{00000000-0005-0000-0000-0000693B0000}"/>
    <cellStyle name="Input 2 4 14 2" xfId="15175" xr:uid="{00000000-0005-0000-0000-00006A3B0000}"/>
    <cellStyle name="Input 2 4 15" xfId="15176" xr:uid="{00000000-0005-0000-0000-00006B3B0000}"/>
    <cellStyle name="Input 2 4 15 2" xfId="15177" xr:uid="{00000000-0005-0000-0000-00006C3B0000}"/>
    <cellStyle name="Input 2 4 16" xfId="15178" xr:uid="{00000000-0005-0000-0000-00006D3B0000}"/>
    <cellStyle name="Input 2 4 16 2" xfId="15179" xr:uid="{00000000-0005-0000-0000-00006E3B0000}"/>
    <cellStyle name="Input 2 4 17" xfId="15180" xr:uid="{00000000-0005-0000-0000-00006F3B0000}"/>
    <cellStyle name="Input 2 4 18" xfId="15181" xr:uid="{00000000-0005-0000-0000-0000703B0000}"/>
    <cellStyle name="Input 2 4 2" xfId="15182" xr:uid="{00000000-0005-0000-0000-0000713B0000}"/>
    <cellStyle name="Input 2 4 2 10" xfId="15183" xr:uid="{00000000-0005-0000-0000-0000723B0000}"/>
    <cellStyle name="Input 2 4 2 10 2" xfId="15184" xr:uid="{00000000-0005-0000-0000-0000733B0000}"/>
    <cellStyle name="Input 2 4 2 11" xfId="15185" xr:uid="{00000000-0005-0000-0000-0000743B0000}"/>
    <cellStyle name="Input 2 4 2 11 2" xfId="15186" xr:uid="{00000000-0005-0000-0000-0000753B0000}"/>
    <cellStyle name="Input 2 4 2 12" xfId="15187" xr:uid="{00000000-0005-0000-0000-0000763B0000}"/>
    <cellStyle name="Input 2 4 2 12 2" xfId="15188" xr:uid="{00000000-0005-0000-0000-0000773B0000}"/>
    <cellStyle name="Input 2 4 2 13" xfId="15189" xr:uid="{00000000-0005-0000-0000-0000783B0000}"/>
    <cellStyle name="Input 2 4 2 13 2" xfId="15190" xr:uid="{00000000-0005-0000-0000-0000793B0000}"/>
    <cellStyle name="Input 2 4 2 14" xfId="15191" xr:uid="{00000000-0005-0000-0000-00007A3B0000}"/>
    <cellStyle name="Input 2 4 2 14 2" xfId="15192" xr:uid="{00000000-0005-0000-0000-00007B3B0000}"/>
    <cellStyle name="Input 2 4 2 15" xfId="15193" xr:uid="{00000000-0005-0000-0000-00007C3B0000}"/>
    <cellStyle name="Input 2 4 2 16" xfId="15194" xr:uid="{00000000-0005-0000-0000-00007D3B0000}"/>
    <cellStyle name="Input 2 4 2 2" xfId="15195" xr:uid="{00000000-0005-0000-0000-00007E3B0000}"/>
    <cellStyle name="Input 2 4 2 2 2" xfId="15196" xr:uid="{00000000-0005-0000-0000-00007F3B0000}"/>
    <cellStyle name="Input 2 4 2 3" xfId="15197" xr:uid="{00000000-0005-0000-0000-0000803B0000}"/>
    <cellStyle name="Input 2 4 2 3 2" xfId="15198" xr:uid="{00000000-0005-0000-0000-0000813B0000}"/>
    <cellStyle name="Input 2 4 2 3 3" xfId="15199" xr:uid="{00000000-0005-0000-0000-0000823B0000}"/>
    <cellStyle name="Input 2 4 2 4" xfId="15200" xr:uid="{00000000-0005-0000-0000-0000833B0000}"/>
    <cellStyle name="Input 2 4 2 4 2" xfId="15201" xr:uid="{00000000-0005-0000-0000-0000843B0000}"/>
    <cellStyle name="Input 2 4 2 4 3" xfId="15202" xr:uid="{00000000-0005-0000-0000-0000853B0000}"/>
    <cellStyle name="Input 2 4 2 5" xfId="15203" xr:uid="{00000000-0005-0000-0000-0000863B0000}"/>
    <cellStyle name="Input 2 4 2 5 2" xfId="15204" xr:uid="{00000000-0005-0000-0000-0000873B0000}"/>
    <cellStyle name="Input 2 4 2 5 3" xfId="15205" xr:uid="{00000000-0005-0000-0000-0000883B0000}"/>
    <cellStyle name="Input 2 4 2 6" xfId="15206" xr:uid="{00000000-0005-0000-0000-0000893B0000}"/>
    <cellStyle name="Input 2 4 2 6 2" xfId="15207" xr:uid="{00000000-0005-0000-0000-00008A3B0000}"/>
    <cellStyle name="Input 2 4 2 6 3" xfId="15208" xr:uid="{00000000-0005-0000-0000-00008B3B0000}"/>
    <cellStyle name="Input 2 4 2 7" xfId="15209" xr:uid="{00000000-0005-0000-0000-00008C3B0000}"/>
    <cellStyle name="Input 2 4 2 7 2" xfId="15210" xr:uid="{00000000-0005-0000-0000-00008D3B0000}"/>
    <cellStyle name="Input 2 4 2 7 3" xfId="15211" xr:uid="{00000000-0005-0000-0000-00008E3B0000}"/>
    <cellStyle name="Input 2 4 2 8" xfId="15212" xr:uid="{00000000-0005-0000-0000-00008F3B0000}"/>
    <cellStyle name="Input 2 4 2 8 2" xfId="15213" xr:uid="{00000000-0005-0000-0000-0000903B0000}"/>
    <cellStyle name="Input 2 4 2 8 3" xfId="15214" xr:uid="{00000000-0005-0000-0000-0000913B0000}"/>
    <cellStyle name="Input 2 4 2 9" xfId="15215" xr:uid="{00000000-0005-0000-0000-0000923B0000}"/>
    <cellStyle name="Input 2 4 2 9 2" xfId="15216" xr:uid="{00000000-0005-0000-0000-0000933B0000}"/>
    <cellStyle name="Input 2 4 3" xfId="15217" xr:uid="{00000000-0005-0000-0000-0000943B0000}"/>
    <cellStyle name="Input 2 4 3 10" xfId="15218" xr:uid="{00000000-0005-0000-0000-0000953B0000}"/>
    <cellStyle name="Input 2 4 3 10 2" xfId="15219" xr:uid="{00000000-0005-0000-0000-0000963B0000}"/>
    <cellStyle name="Input 2 4 3 11" xfId="15220" xr:uid="{00000000-0005-0000-0000-0000973B0000}"/>
    <cellStyle name="Input 2 4 3 11 2" xfId="15221" xr:uid="{00000000-0005-0000-0000-0000983B0000}"/>
    <cellStyle name="Input 2 4 3 12" xfId="15222" xr:uid="{00000000-0005-0000-0000-0000993B0000}"/>
    <cellStyle name="Input 2 4 3 12 2" xfId="15223" xr:uid="{00000000-0005-0000-0000-00009A3B0000}"/>
    <cellStyle name="Input 2 4 3 13" xfId="15224" xr:uid="{00000000-0005-0000-0000-00009B3B0000}"/>
    <cellStyle name="Input 2 4 3 13 2" xfId="15225" xr:uid="{00000000-0005-0000-0000-00009C3B0000}"/>
    <cellStyle name="Input 2 4 3 14" xfId="15226" xr:uid="{00000000-0005-0000-0000-00009D3B0000}"/>
    <cellStyle name="Input 2 4 3 15" xfId="15227" xr:uid="{00000000-0005-0000-0000-00009E3B0000}"/>
    <cellStyle name="Input 2 4 3 2" xfId="15228" xr:uid="{00000000-0005-0000-0000-00009F3B0000}"/>
    <cellStyle name="Input 2 4 3 2 2" xfId="15229" xr:uid="{00000000-0005-0000-0000-0000A03B0000}"/>
    <cellStyle name="Input 2 4 3 3" xfId="15230" xr:uid="{00000000-0005-0000-0000-0000A13B0000}"/>
    <cellStyle name="Input 2 4 3 3 2" xfId="15231" xr:uid="{00000000-0005-0000-0000-0000A23B0000}"/>
    <cellStyle name="Input 2 4 3 3 3" xfId="15232" xr:uid="{00000000-0005-0000-0000-0000A33B0000}"/>
    <cellStyle name="Input 2 4 3 4" xfId="15233" xr:uid="{00000000-0005-0000-0000-0000A43B0000}"/>
    <cellStyle name="Input 2 4 3 4 2" xfId="15234" xr:uid="{00000000-0005-0000-0000-0000A53B0000}"/>
    <cellStyle name="Input 2 4 3 4 3" xfId="15235" xr:uid="{00000000-0005-0000-0000-0000A63B0000}"/>
    <cellStyle name="Input 2 4 3 5" xfId="15236" xr:uid="{00000000-0005-0000-0000-0000A73B0000}"/>
    <cellStyle name="Input 2 4 3 5 2" xfId="15237" xr:uid="{00000000-0005-0000-0000-0000A83B0000}"/>
    <cellStyle name="Input 2 4 3 5 3" xfId="15238" xr:uid="{00000000-0005-0000-0000-0000A93B0000}"/>
    <cellStyle name="Input 2 4 3 6" xfId="15239" xr:uid="{00000000-0005-0000-0000-0000AA3B0000}"/>
    <cellStyle name="Input 2 4 3 6 2" xfId="15240" xr:uid="{00000000-0005-0000-0000-0000AB3B0000}"/>
    <cellStyle name="Input 2 4 3 6 3" xfId="15241" xr:uid="{00000000-0005-0000-0000-0000AC3B0000}"/>
    <cellStyle name="Input 2 4 3 7" xfId="15242" xr:uid="{00000000-0005-0000-0000-0000AD3B0000}"/>
    <cellStyle name="Input 2 4 3 7 2" xfId="15243" xr:uid="{00000000-0005-0000-0000-0000AE3B0000}"/>
    <cellStyle name="Input 2 4 3 7 3" xfId="15244" xr:uid="{00000000-0005-0000-0000-0000AF3B0000}"/>
    <cellStyle name="Input 2 4 3 8" xfId="15245" xr:uid="{00000000-0005-0000-0000-0000B03B0000}"/>
    <cellStyle name="Input 2 4 3 8 2" xfId="15246" xr:uid="{00000000-0005-0000-0000-0000B13B0000}"/>
    <cellStyle name="Input 2 4 3 8 3" xfId="15247" xr:uid="{00000000-0005-0000-0000-0000B23B0000}"/>
    <cellStyle name="Input 2 4 3 9" xfId="15248" xr:uid="{00000000-0005-0000-0000-0000B33B0000}"/>
    <cellStyle name="Input 2 4 3 9 2" xfId="15249" xr:uid="{00000000-0005-0000-0000-0000B43B0000}"/>
    <cellStyle name="Input 2 4 4" xfId="15250" xr:uid="{00000000-0005-0000-0000-0000B53B0000}"/>
    <cellStyle name="Input 2 4 4 2" xfId="15251" xr:uid="{00000000-0005-0000-0000-0000B63B0000}"/>
    <cellStyle name="Input 2 4 4 3" xfId="15252" xr:uid="{00000000-0005-0000-0000-0000B73B0000}"/>
    <cellStyle name="Input 2 4 5" xfId="15253" xr:uid="{00000000-0005-0000-0000-0000B83B0000}"/>
    <cellStyle name="Input 2 4 5 2" xfId="15254" xr:uid="{00000000-0005-0000-0000-0000B93B0000}"/>
    <cellStyle name="Input 2 4 5 3" xfId="15255" xr:uid="{00000000-0005-0000-0000-0000BA3B0000}"/>
    <cellStyle name="Input 2 4 6" xfId="15256" xr:uid="{00000000-0005-0000-0000-0000BB3B0000}"/>
    <cellStyle name="Input 2 4 6 2" xfId="15257" xr:uid="{00000000-0005-0000-0000-0000BC3B0000}"/>
    <cellStyle name="Input 2 4 7" xfId="15258" xr:uid="{00000000-0005-0000-0000-0000BD3B0000}"/>
    <cellStyle name="Input 2 4 7 2" xfId="15259" xr:uid="{00000000-0005-0000-0000-0000BE3B0000}"/>
    <cellStyle name="Input 2 4 7 3" xfId="15260" xr:uid="{00000000-0005-0000-0000-0000BF3B0000}"/>
    <cellStyle name="Input 2 4 8" xfId="15261" xr:uid="{00000000-0005-0000-0000-0000C03B0000}"/>
    <cellStyle name="Input 2 4 8 2" xfId="15262" xr:uid="{00000000-0005-0000-0000-0000C13B0000}"/>
    <cellStyle name="Input 2 4 8 3" xfId="15263" xr:uid="{00000000-0005-0000-0000-0000C23B0000}"/>
    <cellStyle name="Input 2 4 9" xfId="15264" xr:uid="{00000000-0005-0000-0000-0000C33B0000}"/>
    <cellStyle name="Input 2 4 9 2" xfId="15265" xr:uid="{00000000-0005-0000-0000-0000C43B0000}"/>
    <cellStyle name="Input 2 4 9 3" xfId="15266" xr:uid="{00000000-0005-0000-0000-0000C53B0000}"/>
    <cellStyle name="Input 2 5" xfId="15267" xr:uid="{00000000-0005-0000-0000-0000C63B0000}"/>
    <cellStyle name="Input 2 5 10" xfId="15268" xr:uid="{00000000-0005-0000-0000-0000C73B0000}"/>
    <cellStyle name="Input 2 5 10 2" xfId="15269" xr:uid="{00000000-0005-0000-0000-0000C83B0000}"/>
    <cellStyle name="Input 2 5 10 3" xfId="15270" xr:uid="{00000000-0005-0000-0000-0000C93B0000}"/>
    <cellStyle name="Input 2 5 11" xfId="15271" xr:uid="{00000000-0005-0000-0000-0000CA3B0000}"/>
    <cellStyle name="Input 2 5 11 2" xfId="15272" xr:uid="{00000000-0005-0000-0000-0000CB3B0000}"/>
    <cellStyle name="Input 2 5 12" xfId="15273" xr:uid="{00000000-0005-0000-0000-0000CC3B0000}"/>
    <cellStyle name="Input 2 5 12 2" xfId="15274" xr:uid="{00000000-0005-0000-0000-0000CD3B0000}"/>
    <cellStyle name="Input 2 5 13" xfId="15275" xr:uid="{00000000-0005-0000-0000-0000CE3B0000}"/>
    <cellStyle name="Input 2 5 13 2" xfId="15276" xr:uid="{00000000-0005-0000-0000-0000CF3B0000}"/>
    <cellStyle name="Input 2 5 14" xfId="15277" xr:uid="{00000000-0005-0000-0000-0000D03B0000}"/>
    <cellStyle name="Input 2 5 14 2" xfId="15278" xr:uid="{00000000-0005-0000-0000-0000D13B0000}"/>
    <cellStyle name="Input 2 5 15" xfId="15279" xr:uid="{00000000-0005-0000-0000-0000D23B0000}"/>
    <cellStyle name="Input 2 5 15 2" xfId="15280" xr:uid="{00000000-0005-0000-0000-0000D33B0000}"/>
    <cellStyle name="Input 2 5 16" xfId="15281" xr:uid="{00000000-0005-0000-0000-0000D43B0000}"/>
    <cellStyle name="Input 2 5 16 2" xfId="15282" xr:uid="{00000000-0005-0000-0000-0000D53B0000}"/>
    <cellStyle name="Input 2 5 17" xfId="15283" xr:uid="{00000000-0005-0000-0000-0000D63B0000}"/>
    <cellStyle name="Input 2 5 18" xfId="15284" xr:uid="{00000000-0005-0000-0000-0000D73B0000}"/>
    <cellStyle name="Input 2 5 2" xfId="15285" xr:uid="{00000000-0005-0000-0000-0000D83B0000}"/>
    <cellStyle name="Input 2 5 2 10" xfId="15286" xr:uid="{00000000-0005-0000-0000-0000D93B0000}"/>
    <cellStyle name="Input 2 5 2 10 2" xfId="15287" xr:uid="{00000000-0005-0000-0000-0000DA3B0000}"/>
    <cellStyle name="Input 2 5 2 11" xfId="15288" xr:uid="{00000000-0005-0000-0000-0000DB3B0000}"/>
    <cellStyle name="Input 2 5 2 11 2" xfId="15289" xr:uid="{00000000-0005-0000-0000-0000DC3B0000}"/>
    <cellStyle name="Input 2 5 2 12" xfId="15290" xr:uid="{00000000-0005-0000-0000-0000DD3B0000}"/>
    <cellStyle name="Input 2 5 2 12 2" xfId="15291" xr:uid="{00000000-0005-0000-0000-0000DE3B0000}"/>
    <cellStyle name="Input 2 5 2 13" xfId="15292" xr:uid="{00000000-0005-0000-0000-0000DF3B0000}"/>
    <cellStyle name="Input 2 5 2 13 2" xfId="15293" xr:uid="{00000000-0005-0000-0000-0000E03B0000}"/>
    <cellStyle name="Input 2 5 2 14" xfId="15294" xr:uid="{00000000-0005-0000-0000-0000E13B0000}"/>
    <cellStyle name="Input 2 5 2 15" xfId="15295" xr:uid="{00000000-0005-0000-0000-0000E23B0000}"/>
    <cellStyle name="Input 2 5 2 2" xfId="15296" xr:uid="{00000000-0005-0000-0000-0000E33B0000}"/>
    <cellStyle name="Input 2 5 2 2 2" xfId="15297" xr:uid="{00000000-0005-0000-0000-0000E43B0000}"/>
    <cellStyle name="Input 2 5 2 3" xfId="15298" xr:uid="{00000000-0005-0000-0000-0000E53B0000}"/>
    <cellStyle name="Input 2 5 2 3 2" xfId="15299" xr:uid="{00000000-0005-0000-0000-0000E63B0000}"/>
    <cellStyle name="Input 2 5 2 3 3" xfId="15300" xr:uid="{00000000-0005-0000-0000-0000E73B0000}"/>
    <cellStyle name="Input 2 5 2 4" xfId="15301" xr:uid="{00000000-0005-0000-0000-0000E83B0000}"/>
    <cellStyle name="Input 2 5 2 4 2" xfId="15302" xr:uid="{00000000-0005-0000-0000-0000E93B0000}"/>
    <cellStyle name="Input 2 5 2 4 3" xfId="15303" xr:uid="{00000000-0005-0000-0000-0000EA3B0000}"/>
    <cellStyle name="Input 2 5 2 5" xfId="15304" xr:uid="{00000000-0005-0000-0000-0000EB3B0000}"/>
    <cellStyle name="Input 2 5 2 5 2" xfId="15305" xr:uid="{00000000-0005-0000-0000-0000EC3B0000}"/>
    <cellStyle name="Input 2 5 2 5 3" xfId="15306" xr:uid="{00000000-0005-0000-0000-0000ED3B0000}"/>
    <cellStyle name="Input 2 5 2 6" xfId="15307" xr:uid="{00000000-0005-0000-0000-0000EE3B0000}"/>
    <cellStyle name="Input 2 5 2 6 2" xfId="15308" xr:uid="{00000000-0005-0000-0000-0000EF3B0000}"/>
    <cellStyle name="Input 2 5 2 6 3" xfId="15309" xr:uid="{00000000-0005-0000-0000-0000F03B0000}"/>
    <cellStyle name="Input 2 5 2 7" xfId="15310" xr:uid="{00000000-0005-0000-0000-0000F13B0000}"/>
    <cellStyle name="Input 2 5 2 7 2" xfId="15311" xr:uid="{00000000-0005-0000-0000-0000F23B0000}"/>
    <cellStyle name="Input 2 5 2 7 3" xfId="15312" xr:uid="{00000000-0005-0000-0000-0000F33B0000}"/>
    <cellStyle name="Input 2 5 2 8" xfId="15313" xr:uid="{00000000-0005-0000-0000-0000F43B0000}"/>
    <cellStyle name="Input 2 5 2 8 2" xfId="15314" xr:uid="{00000000-0005-0000-0000-0000F53B0000}"/>
    <cellStyle name="Input 2 5 2 8 3" xfId="15315" xr:uid="{00000000-0005-0000-0000-0000F63B0000}"/>
    <cellStyle name="Input 2 5 2 9" xfId="15316" xr:uid="{00000000-0005-0000-0000-0000F73B0000}"/>
    <cellStyle name="Input 2 5 2 9 2" xfId="15317" xr:uid="{00000000-0005-0000-0000-0000F83B0000}"/>
    <cellStyle name="Input 2 5 3" xfId="15318" xr:uid="{00000000-0005-0000-0000-0000F93B0000}"/>
    <cellStyle name="Input 2 5 3 2" xfId="15319" xr:uid="{00000000-0005-0000-0000-0000FA3B0000}"/>
    <cellStyle name="Input 2 5 3 3" xfId="15320" xr:uid="{00000000-0005-0000-0000-0000FB3B0000}"/>
    <cellStyle name="Input 2 5 4" xfId="15321" xr:uid="{00000000-0005-0000-0000-0000FC3B0000}"/>
    <cellStyle name="Input 2 5 4 2" xfId="15322" xr:uid="{00000000-0005-0000-0000-0000FD3B0000}"/>
    <cellStyle name="Input 2 5 5" xfId="15323" xr:uid="{00000000-0005-0000-0000-0000FE3B0000}"/>
    <cellStyle name="Input 2 5 5 2" xfId="15324" xr:uid="{00000000-0005-0000-0000-0000FF3B0000}"/>
    <cellStyle name="Input 2 5 5 3" xfId="15325" xr:uid="{00000000-0005-0000-0000-0000003C0000}"/>
    <cellStyle name="Input 2 5 6" xfId="15326" xr:uid="{00000000-0005-0000-0000-0000013C0000}"/>
    <cellStyle name="Input 2 5 6 2" xfId="15327" xr:uid="{00000000-0005-0000-0000-0000023C0000}"/>
    <cellStyle name="Input 2 5 6 3" xfId="15328" xr:uid="{00000000-0005-0000-0000-0000033C0000}"/>
    <cellStyle name="Input 2 5 7" xfId="15329" xr:uid="{00000000-0005-0000-0000-0000043C0000}"/>
    <cellStyle name="Input 2 5 7 2" xfId="15330" xr:uid="{00000000-0005-0000-0000-0000053C0000}"/>
    <cellStyle name="Input 2 5 7 3" xfId="15331" xr:uid="{00000000-0005-0000-0000-0000063C0000}"/>
    <cellStyle name="Input 2 5 8" xfId="15332" xr:uid="{00000000-0005-0000-0000-0000073C0000}"/>
    <cellStyle name="Input 2 5 8 2" xfId="15333" xr:uid="{00000000-0005-0000-0000-0000083C0000}"/>
    <cellStyle name="Input 2 5 8 3" xfId="15334" xr:uid="{00000000-0005-0000-0000-0000093C0000}"/>
    <cellStyle name="Input 2 5 9" xfId="15335" xr:uid="{00000000-0005-0000-0000-00000A3C0000}"/>
    <cellStyle name="Input 2 5 9 2" xfId="15336" xr:uid="{00000000-0005-0000-0000-00000B3C0000}"/>
    <cellStyle name="Input 2 5 9 3" xfId="15337" xr:uid="{00000000-0005-0000-0000-00000C3C0000}"/>
    <cellStyle name="Input 2 6" xfId="15338" xr:uid="{00000000-0005-0000-0000-00000D3C0000}"/>
    <cellStyle name="Input 2 6 10" xfId="15339" xr:uid="{00000000-0005-0000-0000-00000E3C0000}"/>
    <cellStyle name="Input 2 6 10 2" xfId="15340" xr:uid="{00000000-0005-0000-0000-00000F3C0000}"/>
    <cellStyle name="Input 2 6 11" xfId="15341" xr:uid="{00000000-0005-0000-0000-0000103C0000}"/>
    <cellStyle name="Input 2 6 11 2" xfId="15342" xr:uid="{00000000-0005-0000-0000-0000113C0000}"/>
    <cellStyle name="Input 2 6 12" xfId="15343" xr:uid="{00000000-0005-0000-0000-0000123C0000}"/>
    <cellStyle name="Input 2 6 12 2" xfId="15344" xr:uid="{00000000-0005-0000-0000-0000133C0000}"/>
    <cellStyle name="Input 2 6 13" xfId="15345" xr:uid="{00000000-0005-0000-0000-0000143C0000}"/>
    <cellStyle name="Input 2 6 13 2" xfId="15346" xr:uid="{00000000-0005-0000-0000-0000153C0000}"/>
    <cellStyle name="Input 2 6 14" xfId="15347" xr:uid="{00000000-0005-0000-0000-0000163C0000}"/>
    <cellStyle name="Input 2 6 15" xfId="15348" xr:uid="{00000000-0005-0000-0000-0000173C0000}"/>
    <cellStyle name="Input 2 6 2" xfId="15349" xr:uid="{00000000-0005-0000-0000-0000183C0000}"/>
    <cellStyle name="Input 2 6 2 2" xfId="15350" xr:uid="{00000000-0005-0000-0000-0000193C0000}"/>
    <cellStyle name="Input 2 6 2 2 2" xfId="15351" xr:uid="{00000000-0005-0000-0000-00001A3C0000}"/>
    <cellStyle name="Input 2 6 2 3" xfId="15352" xr:uid="{00000000-0005-0000-0000-00001B3C0000}"/>
    <cellStyle name="Input 2 6 3" xfId="15353" xr:uid="{00000000-0005-0000-0000-00001C3C0000}"/>
    <cellStyle name="Input 2 6 3 2" xfId="15354" xr:uid="{00000000-0005-0000-0000-00001D3C0000}"/>
    <cellStyle name="Input 2 6 3 3" xfId="15355" xr:uid="{00000000-0005-0000-0000-00001E3C0000}"/>
    <cellStyle name="Input 2 6 4" xfId="15356" xr:uid="{00000000-0005-0000-0000-00001F3C0000}"/>
    <cellStyle name="Input 2 6 4 2" xfId="15357" xr:uid="{00000000-0005-0000-0000-0000203C0000}"/>
    <cellStyle name="Input 2 6 4 3" xfId="15358" xr:uid="{00000000-0005-0000-0000-0000213C0000}"/>
    <cellStyle name="Input 2 6 5" xfId="15359" xr:uid="{00000000-0005-0000-0000-0000223C0000}"/>
    <cellStyle name="Input 2 6 5 2" xfId="15360" xr:uid="{00000000-0005-0000-0000-0000233C0000}"/>
    <cellStyle name="Input 2 6 5 3" xfId="15361" xr:uid="{00000000-0005-0000-0000-0000243C0000}"/>
    <cellStyle name="Input 2 6 6" xfId="15362" xr:uid="{00000000-0005-0000-0000-0000253C0000}"/>
    <cellStyle name="Input 2 6 6 2" xfId="15363" xr:uid="{00000000-0005-0000-0000-0000263C0000}"/>
    <cellStyle name="Input 2 6 6 3" xfId="15364" xr:uid="{00000000-0005-0000-0000-0000273C0000}"/>
    <cellStyle name="Input 2 6 7" xfId="15365" xr:uid="{00000000-0005-0000-0000-0000283C0000}"/>
    <cellStyle name="Input 2 6 7 2" xfId="15366" xr:uid="{00000000-0005-0000-0000-0000293C0000}"/>
    <cellStyle name="Input 2 6 7 3" xfId="15367" xr:uid="{00000000-0005-0000-0000-00002A3C0000}"/>
    <cellStyle name="Input 2 6 8" xfId="15368" xr:uid="{00000000-0005-0000-0000-00002B3C0000}"/>
    <cellStyle name="Input 2 6 8 2" xfId="15369" xr:uid="{00000000-0005-0000-0000-00002C3C0000}"/>
    <cellStyle name="Input 2 6 8 3" xfId="15370" xr:uid="{00000000-0005-0000-0000-00002D3C0000}"/>
    <cellStyle name="Input 2 6 9" xfId="15371" xr:uid="{00000000-0005-0000-0000-00002E3C0000}"/>
    <cellStyle name="Input 2 6 9 2" xfId="15372" xr:uid="{00000000-0005-0000-0000-00002F3C0000}"/>
    <cellStyle name="Input 2 7" xfId="15373" xr:uid="{00000000-0005-0000-0000-0000303C0000}"/>
    <cellStyle name="Input 2 7 2" xfId="15374" xr:uid="{00000000-0005-0000-0000-0000313C0000}"/>
    <cellStyle name="Input 2 7 2 2" xfId="15375" xr:uid="{00000000-0005-0000-0000-0000323C0000}"/>
    <cellStyle name="Input 2 7 3" xfId="15376" xr:uid="{00000000-0005-0000-0000-0000333C0000}"/>
    <cellStyle name="Input 2 8" xfId="15377" xr:uid="{00000000-0005-0000-0000-0000343C0000}"/>
    <cellStyle name="Input 2 8 2" xfId="15378" xr:uid="{00000000-0005-0000-0000-0000353C0000}"/>
    <cellStyle name="Input 2 8 3" xfId="15379" xr:uid="{00000000-0005-0000-0000-0000363C0000}"/>
    <cellStyle name="Input 2 9" xfId="15380" xr:uid="{00000000-0005-0000-0000-0000373C0000}"/>
    <cellStyle name="Input 2 9 2" xfId="15381" xr:uid="{00000000-0005-0000-0000-0000383C0000}"/>
    <cellStyle name="Input 2 9 3" xfId="15382" xr:uid="{00000000-0005-0000-0000-0000393C0000}"/>
    <cellStyle name="Input 20" xfId="15383" xr:uid="{00000000-0005-0000-0000-00003A3C0000}"/>
    <cellStyle name="Input 20 10" xfId="15384" xr:uid="{00000000-0005-0000-0000-00003B3C0000}"/>
    <cellStyle name="Input 20 10 2" xfId="15385" xr:uid="{00000000-0005-0000-0000-00003C3C0000}"/>
    <cellStyle name="Input 20 11" xfId="15386" xr:uid="{00000000-0005-0000-0000-00003D3C0000}"/>
    <cellStyle name="Input 20 11 2" xfId="15387" xr:uid="{00000000-0005-0000-0000-00003E3C0000}"/>
    <cellStyle name="Input 20 12" xfId="15388" xr:uid="{00000000-0005-0000-0000-00003F3C0000}"/>
    <cellStyle name="Input 20 12 2" xfId="15389" xr:uid="{00000000-0005-0000-0000-0000403C0000}"/>
    <cellStyle name="Input 20 13" xfId="15390" xr:uid="{00000000-0005-0000-0000-0000413C0000}"/>
    <cellStyle name="Input 20 13 2" xfId="15391" xr:uid="{00000000-0005-0000-0000-0000423C0000}"/>
    <cellStyle name="Input 20 14" xfId="15392" xr:uid="{00000000-0005-0000-0000-0000433C0000}"/>
    <cellStyle name="Input 20 14 2" xfId="15393" xr:uid="{00000000-0005-0000-0000-0000443C0000}"/>
    <cellStyle name="Input 20 15" xfId="15394" xr:uid="{00000000-0005-0000-0000-0000453C0000}"/>
    <cellStyle name="Input 20 15 2" xfId="15395" xr:uid="{00000000-0005-0000-0000-0000463C0000}"/>
    <cellStyle name="Input 20 16" xfId="15396" xr:uid="{00000000-0005-0000-0000-0000473C0000}"/>
    <cellStyle name="Input 20 16 2" xfId="15397" xr:uid="{00000000-0005-0000-0000-0000483C0000}"/>
    <cellStyle name="Input 20 17" xfId="15398" xr:uid="{00000000-0005-0000-0000-0000493C0000}"/>
    <cellStyle name="Input 20 18" xfId="15399" xr:uid="{00000000-0005-0000-0000-00004A3C0000}"/>
    <cellStyle name="Input 20 2" xfId="15400" xr:uid="{00000000-0005-0000-0000-00004B3C0000}"/>
    <cellStyle name="Input 20 2 10" xfId="15401" xr:uid="{00000000-0005-0000-0000-00004C3C0000}"/>
    <cellStyle name="Input 20 2 10 2" xfId="15402" xr:uid="{00000000-0005-0000-0000-00004D3C0000}"/>
    <cellStyle name="Input 20 2 11" xfId="15403" xr:uid="{00000000-0005-0000-0000-00004E3C0000}"/>
    <cellStyle name="Input 20 2 11 2" xfId="15404" xr:uid="{00000000-0005-0000-0000-00004F3C0000}"/>
    <cellStyle name="Input 20 2 12" xfId="15405" xr:uid="{00000000-0005-0000-0000-0000503C0000}"/>
    <cellStyle name="Input 20 2 12 2" xfId="15406" xr:uid="{00000000-0005-0000-0000-0000513C0000}"/>
    <cellStyle name="Input 20 2 13" xfId="15407" xr:uid="{00000000-0005-0000-0000-0000523C0000}"/>
    <cellStyle name="Input 20 2 13 2" xfId="15408" xr:uid="{00000000-0005-0000-0000-0000533C0000}"/>
    <cellStyle name="Input 20 2 14" xfId="15409" xr:uid="{00000000-0005-0000-0000-0000543C0000}"/>
    <cellStyle name="Input 20 2 14 2" xfId="15410" xr:uid="{00000000-0005-0000-0000-0000553C0000}"/>
    <cellStyle name="Input 20 2 15" xfId="15411" xr:uid="{00000000-0005-0000-0000-0000563C0000}"/>
    <cellStyle name="Input 20 2 16" xfId="15412" xr:uid="{00000000-0005-0000-0000-0000573C0000}"/>
    <cellStyle name="Input 20 2 2" xfId="15413" xr:uid="{00000000-0005-0000-0000-0000583C0000}"/>
    <cellStyle name="Input 20 2 2 2" xfId="15414" xr:uid="{00000000-0005-0000-0000-0000593C0000}"/>
    <cellStyle name="Input 20 2 3" xfId="15415" xr:uid="{00000000-0005-0000-0000-00005A3C0000}"/>
    <cellStyle name="Input 20 2 3 2" xfId="15416" xr:uid="{00000000-0005-0000-0000-00005B3C0000}"/>
    <cellStyle name="Input 20 2 3 3" xfId="15417" xr:uid="{00000000-0005-0000-0000-00005C3C0000}"/>
    <cellStyle name="Input 20 2 4" xfId="15418" xr:uid="{00000000-0005-0000-0000-00005D3C0000}"/>
    <cellStyle name="Input 20 2 4 2" xfId="15419" xr:uid="{00000000-0005-0000-0000-00005E3C0000}"/>
    <cellStyle name="Input 20 2 4 3" xfId="15420" xr:uid="{00000000-0005-0000-0000-00005F3C0000}"/>
    <cellStyle name="Input 20 2 5" xfId="15421" xr:uid="{00000000-0005-0000-0000-0000603C0000}"/>
    <cellStyle name="Input 20 2 5 2" xfId="15422" xr:uid="{00000000-0005-0000-0000-0000613C0000}"/>
    <cellStyle name="Input 20 2 5 3" xfId="15423" xr:uid="{00000000-0005-0000-0000-0000623C0000}"/>
    <cellStyle name="Input 20 2 6" xfId="15424" xr:uid="{00000000-0005-0000-0000-0000633C0000}"/>
    <cellStyle name="Input 20 2 6 2" xfId="15425" xr:uid="{00000000-0005-0000-0000-0000643C0000}"/>
    <cellStyle name="Input 20 2 6 3" xfId="15426" xr:uid="{00000000-0005-0000-0000-0000653C0000}"/>
    <cellStyle name="Input 20 2 7" xfId="15427" xr:uid="{00000000-0005-0000-0000-0000663C0000}"/>
    <cellStyle name="Input 20 2 7 2" xfId="15428" xr:uid="{00000000-0005-0000-0000-0000673C0000}"/>
    <cellStyle name="Input 20 2 7 3" xfId="15429" xr:uid="{00000000-0005-0000-0000-0000683C0000}"/>
    <cellStyle name="Input 20 2 8" xfId="15430" xr:uid="{00000000-0005-0000-0000-0000693C0000}"/>
    <cellStyle name="Input 20 2 8 2" xfId="15431" xr:uid="{00000000-0005-0000-0000-00006A3C0000}"/>
    <cellStyle name="Input 20 2 8 3" xfId="15432" xr:uid="{00000000-0005-0000-0000-00006B3C0000}"/>
    <cellStyle name="Input 20 2 9" xfId="15433" xr:uid="{00000000-0005-0000-0000-00006C3C0000}"/>
    <cellStyle name="Input 20 2 9 2" xfId="15434" xr:uid="{00000000-0005-0000-0000-00006D3C0000}"/>
    <cellStyle name="Input 20 3" xfId="15435" xr:uid="{00000000-0005-0000-0000-00006E3C0000}"/>
    <cellStyle name="Input 20 3 10" xfId="15436" xr:uid="{00000000-0005-0000-0000-00006F3C0000}"/>
    <cellStyle name="Input 20 3 10 2" xfId="15437" xr:uid="{00000000-0005-0000-0000-0000703C0000}"/>
    <cellStyle name="Input 20 3 11" xfId="15438" xr:uid="{00000000-0005-0000-0000-0000713C0000}"/>
    <cellStyle name="Input 20 3 11 2" xfId="15439" xr:uid="{00000000-0005-0000-0000-0000723C0000}"/>
    <cellStyle name="Input 20 3 12" xfId="15440" xr:uid="{00000000-0005-0000-0000-0000733C0000}"/>
    <cellStyle name="Input 20 3 12 2" xfId="15441" xr:uid="{00000000-0005-0000-0000-0000743C0000}"/>
    <cellStyle name="Input 20 3 13" xfId="15442" xr:uid="{00000000-0005-0000-0000-0000753C0000}"/>
    <cellStyle name="Input 20 3 13 2" xfId="15443" xr:uid="{00000000-0005-0000-0000-0000763C0000}"/>
    <cellStyle name="Input 20 3 14" xfId="15444" xr:uid="{00000000-0005-0000-0000-0000773C0000}"/>
    <cellStyle name="Input 20 3 15" xfId="15445" xr:uid="{00000000-0005-0000-0000-0000783C0000}"/>
    <cellStyle name="Input 20 3 2" xfId="15446" xr:uid="{00000000-0005-0000-0000-0000793C0000}"/>
    <cellStyle name="Input 20 3 2 2" xfId="15447" xr:uid="{00000000-0005-0000-0000-00007A3C0000}"/>
    <cellStyle name="Input 20 3 3" xfId="15448" xr:uid="{00000000-0005-0000-0000-00007B3C0000}"/>
    <cellStyle name="Input 20 3 3 2" xfId="15449" xr:uid="{00000000-0005-0000-0000-00007C3C0000}"/>
    <cellStyle name="Input 20 3 3 3" xfId="15450" xr:uid="{00000000-0005-0000-0000-00007D3C0000}"/>
    <cellStyle name="Input 20 3 4" xfId="15451" xr:uid="{00000000-0005-0000-0000-00007E3C0000}"/>
    <cellStyle name="Input 20 3 4 2" xfId="15452" xr:uid="{00000000-0005-0000-0000-00007F3C0000}"/>
    <cellStyle name="Input 20 3 4 3" xfId="15453" xr:uid="{00000000-0005-0000-0000-0000803C0000}"/>
    <cellStyle name="Input 20 3 5" xfId="15454" xr:uid="{00000000-0005-0000-0000-0000813C0000}"/>
    <cellStyle name="Input 20 3 5 2" xfId="15455" xr:uid="{00000000-0005-0000-0000-0000823C0000}"/>
    <cellStyle name="Input 20 3 5 3" xfId="15456" xr:uid="{00000000-0005-0000-0000-0000833C0000}"/>
    <cellStyle name="Input 20 3 6" xfId="15457" xr:uid="{00000000-0005-0000-0000-0000843C0000}"/>
    <cellStyle name="Input 20 3 6 2" xfId="15458" xr:uid="{00000000-0005-0000-0000-0000853C0000}"/>
    <cellStyle name="Input 20 3 6 3" xfId="15459" xr:uid="{00000000-0005-0000-0000-0000863C0000}"/>
    <cellStyle name="Input 20 3 7" xfId="15460" xr:uid="{00000000-0005-0000-0000-0000873C0000}"/>
    <cellStyle name="Input 20 3 7 2" xfId="15461" xr:uid="{00000000-0005-0000-0000-0000883C0000}"/>
    <cellStyle name="Input 20 3 7 3" xfId="15462" xr:uid="{00000000-0005-0000-0000-0000893C0000}"/>
    <cellStyle name="Input 20 3 8" xfId="15463" xr:uid="{00000000-0005-0000-0000-00008A3C0000}"/>
    <cellStyle name="Input 20 3 8 2" xfId="15464" xr:uid="{00000000-0005-0000-0000-00008B3C0000}"/>
    <cellStyle name="Input 20 3 8 3" xfId="15465" xr:uid="{00000000-0005-0000-0000-00008C3C0000}"/>
    <cellStyle name="Input 20 3 9" xfId="15466" xr:uid="{00000000-0005-0000-0000-00008D3C0000}"/>
    <cellStyle name="Input 20 3 9 2" xfId="15467" xr:uid="{00000000-0005-0000-0000-00008E3C0000}"/>
    <cellStyle name="Input 20 4" xfId="15468" xr:uid="{00000000-0005-0000-0000-00008F3C0000}"/>
    <cellStyle name="Input 20 4 2" xfId="15469" xr:uid="{00000000-0005-0000-0000-0000903C0000}"/>
    <cellStyle name="Input 20 4 3" xfId="15470" xr:uid="{00000000-0005-0000-0000-0000913C0000}"/>
    <cellStyle name="Input 20 5" xfId="15471" xr:uid="{00000000-0005-0000-0000-0000923C0000}"/>
    <cellStyle name="Input 20 5 2" xfId="15472" xr:uid="{00000000-0005-0000-0000-0000933C0000}"/>
    <cellStyle name="Input 20 5 3" xfId="15473" xr:uid="{00000000-0005-0000-0000-0000943C0000}"/>
    <cellStyle name="Input 20 6" xfId="15474" xr:uid="{00000000-0005-0000-0000-0000953C0000}"/>
    <cellStyle name="Input 20 6 2" xfId="15475" xr:uid="{00000000-0005-0000-0000-0000963C0000}"/>
    <cellStyle name="Input 20 7" xfId="15476" xr:uid="{00000000-0005-0000-0000-0000973C0000}"/>
    <cellStyle name="Input 20 7 2" xfId="15477" xr:uid="{00000000-0005-0000-0000-0000983C0000}"/>
    <cellStyle name="Input 20 7 3" xfId="15478" xr:uid="{00000000-0005-0000-0000-0000993C0000}"/>
    <cellStyle name="Input 20 8" xfId="15479" xr:uid="{00000000-0005-0000-0000-00009A3C0000}"/>
    <cellStyle name="Input 20 8 2" xfId="15480" xr:uid="{00000000-0005-0000-0000-00009B3C0000}"/>
    <cellStyle name="Input 20 8 3" xfId="15481" xr:uid="{00000000-0005-0000-0000-00009C3C0000}"/>
    <cellStyle name="Input 20 9" xfId="15482" xr:uid="{00000000-0005-0000-0000-00009D3C0000}"/>
    <cellStyle name="Input 20 9 2" xfId="15483" xr:uid="{00000000-0005-0000-0000-00009E3C0000}"/>
    <cellStyle name="Input 20 9 3" xfId="15484" xr:uid="{00000000-0005-0000-0000-00009F3C0000}"/>
    <cellStyle name="Input 21" xfId="15485" xr:uid="{00000000-0005-0000-0000-0000A03C0000}"/>
    <cellStyle name="Input 21 2" xfId="15486" xr:uid="{00000000-0005-0000-0000-0000A13C0000}"/>
    <cellStyle name="Input 21 2 2" xfId="15487" xr:uid="{00000000-0005-0000-0000-0000A23C0000}"/>
    <cellStyle name="Input 21 3" xfId="15488" xr:uid="{00000000-0005-0000-0000-0000A33C0000}"/>
    <cellStyle name="Input 21 3 2" xfId="15489" xr:uid="{00000000-0005-0000-0000-0000A43C0000}"/>
    <cellStyle name="Input 21 4" xfId="15490" xr:uid="{00000000-0005-0000-0000-0000A53C0000}"/>
    <cellStyle name="Input 22" xfId="15491" xr:uid="{00000000-0005-0000-0000-0000A63C0000}"/>
    <cellStyle name="Input 22 2" xfId="15492" xr:uid="{00000000-0005-0000-0000-0000A73C0000}"/>
    <cellStyle name="Input 22 2 2" xfId="15493" xr:uid="{00000000-0005-0000-0000-0000A83C0000}"/>
    <cellStyle name="Input 22 3" xfId="15494" xr:uid="{00000000-0005-0000-0000-0000A93C0000}"/>
    <cellStyle name="Input 22 3 2" xfId="15495" xr:uid="{00000000-0005-0000-0000-0000AA3C0000}"/>
    <cellStyle name="Input 22 4" xfId="15496" xr:uid="{00000000-0005-0000-0000-0000AB3C0000}"/>
    <cellStyle name="Input 23" xfId="15497" xr:uid="{00000000-0005-0000-0000-0000AC3C0000}"/>
    <cellStyle name="Input 23 2" xfId="15498" xr:uid="{00000000-0005-0000-0000-0000AD3C0000}"/>
    <cellStyle name="Input 23 2 2" xfId="15499" xr:uid="{00000000-0005-0000-0000-0000AE3C0000}"/>
    <cellStyle name="Input 23 3" xfId="15500" xr:uid="{00000000-0005-0000-0000-0000AF3C0000}"/>
    <cellStyle name="Input 23 3 2" xfId="15501" xr:uid="{00000000-0005-0000-0000-0000B03C0000}"/>
    <cellStyle name="Input 23 4" xfId="15502" xr:uid="{00000000-0005-0000-0000-0000B13C0000}"/>
    <cellStyle name="Input 24" xfId="15503" xr:uid="{00000000-0005-0000-0000-0000B23C0000}"/>
    <cellStyle name="Input 24 2" xfId="15504" xr:uid="{00000000-0005-0000-0000-0000B33C0000}"/>
    <cellStyle name="Input 24 2 2" xfId="15505" xr:uid="{00000000-0005-0000-0000-0000B43C0000}"/>
    <cellStyle name="Input 24 3" xfId="15506" xr:uid="{00000000-0005-0000-0000-0000B53C0000}"/>
    <cellStyle name="Input 24 3 2" xfId="15507" xr:uid="{00000000-0005-0000-0000-0000B63C0000}"/>
    <cellStyle name="Input 24 4" xfId="15508" xr:uid="{00000000-0005-0000-0000-0000B73C0000}"/>
    <cellStyle name="Input 25" xfId="15509" xr:uid="{00000000-0005-0000-0000-0000B83C0000}"/>
    <cellStyle name="Input 25 2" xfId="15510" xr:uid="{00000000-0005-0000-0000-0000B93C0000}"/>
    <cellStyle name="Input 25 2 2" xfId="15511" xr:uid="{00000000-0005-0000-0000-0000BA3C0000}"/>
    <cellStyle name="Input 25 3" xfId="15512" xr:uid="{00000000-0005-0000-0000-0000BB3C0000}"/>
    <cellStyle name="Input 25 3 2" xfId="15513" xr:uid="{00000000-0005-0000-0000-0000BC3C0000}"/>
    <cellStyle name="Input 25 4" xfId="15514" xr:uid="{00000000-0005-0000-0000-0000BD3C0000}"/>
    <cellStyle name="Input 3" xfId="15515" xr:uid="{00000000-0005-0000-0000-0000BE3C0000}"/>
    <cellStyle name="Input 3 10" xfId="15516" xr:uid="{00000000-0005-0000-0000-0000BF3C0000}"/>
    <cellStyle name="Input 3 10 2" xfId="15517" xr:uid="{00000000-0005-0000-0000-0000C03C0000}"/>
    <cellStyle name="Input 3 10 2 2" xfId="15518" xr:uid="{00000000-0005-0000-0000-0000C13C0000}"/>
    <cellStyle name="Input 3 10 3" xfId="15519" xr:uid="{00000000-0005-0000-0000-0000C23C0000}"/>
    <cellStyle name="Input 3 10 3 2" xfId="15520" xr:uid="{00000000-0005-0000-0000-0000C33C0000}"/>
    <cellStyle name="Input 3 10 4" xfId="15521" xr:uid="{00000000-0005-0000-0000-0000C43C0000}"/>
    <cellStyle name="Input 3 11" xfId="15522" xr:uid="{00000000-0005-0000-0000-0000C53C0000}"/>
    <cellStyle name="Input 3 11 2" xfId="15523" xr:uid="{00000000-0005-0000-0000-0000C63C0000}"/>
    <cellStyle name="Input 3 11 2 2" xfId="15524" xr:uid="{00000000-0005-0000-0000-0000C73C0000}"/>
    <cellStyle name="Input 3 11 3" xfId="15525" xr:uid="{00000000-0005-0000-0000-0000C83C0000}"/>
    <cellStyle name="Input 3 11 3 2" xfId="15526" xr:uid="{00000000-0005-0000-0000-0000C93C0000}"/>
    <cellStyle name="Input 3 11 4" xfId="15527" xr:uid="{00000000-0005-0000-0000-0000CA3C0000}"/>
    <cellStyle name="Input 3 12" xfId="15528" xr:uid="{00000000-0005-0000-0000-0000CB3C0000}"/>
    <cellStyle name="Input 3 12 2" xfId="15529" xr:uid="{00000000-0005-0000-0000-0000CC3C0000}"/>
    <cellStyle name="Input 3 12 2 2" xfId="15530" xr:uid="{00000000-0005-0000-0000-0000CD3C0000}"/>
    <cellStyle name="Input 3 12 3" xfId="15531" xr:uid="{00000000-0005-0000-0000-0000CE3C0000}"/>
    <cellStyle name="Input 3 13" xfId="15532" xr:uid="{00000000-0005-0000-0000-0000CF3C0000}"/>
    <cellStyle name="Input 3 13 2" xfId="15533" xr:uid="{00000000-0005-0000-0000-0000D03C0000}"/>
    <cellStyle name="Input 3 13 3" xfId="15534" xr:uid="{00000000-0005-0000-0000-0000D13C0000}"/>
    <cellStyle name="Input 3 14" xfId="15535" xr:uid="{00000000-0005-0000-0000-0000D23C0000}"/>
    <cellStyle name="Input 3 14 2" xfId="15536" xr:uid="{00000000-0005-0000-0000-0000D33C0000}"/>
    <cellStyle name="Input 3 14 3" xfId="15537" xr:uid="{00000000-0005-0000-0000-0000D43C0000}"/>
    <cellStyle name="Input 3 15" xfId="15538" xr:uid="{00000000-0005-0000-0000-0000D53C0000}"/>
    <cellStyle name="Input 3 15 2" xfId="15539" xr:uid="{00000000-0005-0000-0000-0000D63C0000}"/>
    <cellStyle name="Input 3 15 3" xfId="15540" xr:uid="{00000000-0005-0000-0000-0000D73C0000}"/>
    <cellStyle name="Input 3 16" xfId="15541" xr:uid="{00000000-0005-0000-0000-0000D83C0000}"/>
    <cellStyle name="Input 3 16 2" xfId="15542" xr:uid="{00000000-0005-0000-0000-0000D93C0000}"/>
    <cellStyle name="Input 3 17" xfId="15543" xr:uid="{00000000-0005-0000-0000-0000DA3C0000}"/>
    <cellStyle name="Input 3 17 2" xfId="15544" xr:uid="{00000000-0005-0000-0000-0000DB3C0000}"/>
    <cellStyle name="Input 3 18" xfId="15545" xr:uid="{00000000-0005-0000-0000-0000DC3C0000}"/>
    <cellStyle name="Input 3 18 2" xfId="15546" xr:uid="{00000000-0005-0000-0000-0000DD3C0000}"/>
    <cellStyle name="Input 3 19" xfId="15547" xr:uid="{00000000-0005-0000-0000-0000DE3C0000}"/>
    <cellStyle name="Input 3 19 2" xfId="15548" xr:uid="{00000000-0005-0000-0000-0000DF3C0000}"/>
    <cellStyle name="Input 3 2" xfId="15549" xr:uid="{00000000-0005-0000-0000-0000E03C0000}"/>
    <cellStyle name="Input 3 2 10" xfId="15550" xr:uid="{00000000-0005-0000-0000-0000E13C0000}"/>
    <cellStyle name="Input 3 2 10 2" xfId="15551" xr:uid="{00000000-0005-0000-0000-0000E23C0000}"/>
    <cellStyle name="Input 3 2 10 2 2" xfId="15552" xr:uid="{00000000-0005-0000-0000-0000E33C0000}"/>
    <cellStyle name="Input 3 2 10 3" xfId="15553" xr:uid="{00000000-0005-0000-0000-0000E43C0000}"/>
    <cellStyle name="Input 3 2 10 3 2" xfId="15554" xr:uid="{00000000-0005-0000-0000-0000E53C0000}"/>
    <cellStyle name="Input 3 2 10 4" xfId="15555" xr:uid="{00000000-0005-0000-0000-0000E63C0000}"/>
    <cellStyle name="Input 3 2 11" xfId="15556" xr:uid="{00000000-0005-0000-0000-0000E73C0000}"/>
    <cellStyle name="Input 3 2 11 2" xfId="15557" xr:uid="{00000000-0005-0000-0000-0000E83C0000}"/>
    <cellStyle name="Input 3 2 11 2 2" xfId="15558" xr:uid="{00000000-0005-0000-0000-0000E93C0000}"/>
    <cellStyle name="Input 3 2 11 3" xfId="15559" xr:uid="{00000000-0005-0000-0000-0000EA3C0000}"/>
    <cellStyle name="Input 3 2 12" xfId="15560" xr:uid="{00000000-0005-0000-0000-0000EB3C0000}"/>
    <cellStyle name="Input 3 2 12 2" xfId="15561" xr:uid="{00000000-0005-0000-0000-0000EC3C0000}"/>
    <cellStyle name="Input 3 2 12 3" xfId="15562" xr:uid="{00000000-0005-0000-0000-0000ED3C0000}"/>
    <cellStyle name="Input 3 2 13" xfId="15563" xr:uid="{00000000-0005-0000-0000-0000EE3C0000}"/>
    <cellStyle name="Input 3 2 13 2" xfId="15564" xr:uid="{00000000-0005-0000-0000-0000EF3C0000}"/>
    <cellStyle name="Input 3 2 13 3" xfId="15565" xr:uid="{00000000-0005-0000-0000-0000F03C0000}"/>
    <cellStyle name="Input 3 2 14" xfId="15566" xr:uid="{00000000-0005-0000-0000-0000F13C0000}"/>
    <cellStyle name="Input 3 2 14 2" xfId="15567" xr:uid="{00000000-0005-0000-0000-0000F23C0000}"/>
    <cellStyle name="Input 3 2 15" xfId="15568" xr:uid="{00000000-0005-0000-0000-0000F33C0000}"/>
    <cellStyle name="Input 3 2 15 2" xfId="15569" xr:uid="{00000000-0005-0000-0000-0000F43C0000}"/>
    <cellStyle name="Input 3 2 16" xfId="15570" xr:uid="{00000000-0005-0000-0000-0000F53C0000}"/>
    <cellStyle name="Input 3 2 16 2" xfId="15571" xr:uid="{00000000-0005-0000-0000-0000F63C0000}"/>
    <cellStyle name="Input 3 2 17" xfId="15572" xr:uid="{00000000-0005-0000-0000-0000F73C0000}"/>
    <cellStyle name="Input 3 2 17 2" xfId="15573" xr:uid="{00000000-0005-0000-0000-0000F83C0000}"/>
    <cellStyle name="Input 3 2 18" xfId="15574" xr:uid="{00000000-0005-0000-0000-0000F93C0000}"/>
    <cellStyle name="Input 3 2 18 2" xfId="15575" xr:uid="{00000000-0005-0000-0000-0000FA3C0000}"/>
    <cellStyle name="Input 3 2 19" xfId="15576" xr:uid="{00000000-0005-0000-0000-0000FB3C0000}"/>
    <cellStyle name="Input 3 2 19 2" xfId="15577" xr:uid="{00000000-0005-0000-0000-0000FC3C0000}"/>
    <cellStyle name="Input 3 2 2" xfId="15578" xr:uid="{00000000-0005-0000-0000-0000FD3C0000}"/>
    <cellStyle name="Input 3 2 2 10" xfId="15579" xr:uid="{00000000-0005-0000-0000-0000FE3C0000}"/>
    <cellStyle name="Input 3 2 2 10 2" xfId="15580" xr:uid="{00000000-0005-0000-0000-0000FF3C0000}"/>
    <cellStyle name="Input 3 2 2 10 2 2" xfId="15581" xr:uid="{00000000-0005-0000-0000-0000003D0000}"/>
    <cellStyle name="Input 3 2 2 10 3" xfId="15582" xr:uid="{00000000-0005-0000-0000-0000013D0000}"/>
    <cellStyle name="Input 3 2 2 11" xfId="15583" xr:uid="{00000000-0005-0000-0000-0000023D0000}"/>
    <cellStyle name="Input 3 2 2 11 2" xfId="15584" xr:uid="{00000000-0005-0000-0000-0000033D0000}"/>
    <cellStyle name="Input 3 2 2 12" xfId="15585" xr:uid="{00000000-0005-0000-0000-0000043D0000}"/>
    <cellStyle name="Input 3 2 2 12 2" xfId="15586" xr:uid="{00000000-0005-0000-0000-0000053D0000}"/>
    <cellStyle name="Input 3 2 2 13" xfId="15587" xr:uid="{00000000-0005-0000-0000-0000063D0000}"/>
    <cellStyle name="Input 3 2 2 13 2" xfId="15588" xr:uid="{00000000-0005-0000-0000-0000073D0000}"/>
    <cellStyle name="Input 3 2 2 14" xfId="15589" xr:uid="{00000000-0005-0000-0000-0000083D0000}"/>
    <cellStyle name="Input 3 2 2 14 2" xfId="15590" xr:uid="{00000000-0005-0000-0000-0000093D0000}"/>
    <cellStyle name="Input 3 2 2 15" xfId="15591" xr:uid="{00000000-0005-0000-0000-00000A3D0000}"/>
    <cellStyle name="Input 3 2 2 15 2" xfId="15592" xr:uid="{00000000-0005-0000-0000-00000B3D0000}"/>
    <cellStyle name="Input 3 2 2 16" xfId="15593" xr:uid="{00000000-0005-0000-0000-00000C3D0000}"/>
    <cellStyle name="Input 3 2 2 16 2" xfId="15594" xr:uid="{00000000-0005-0000-0000-00000D3D0000}"/>
    <cellStyle name="Input 3 2 2 17" xfId="15595" xr:uid="{00000000-0005-0000-0000-00000E3D0000}"/>
    <cellStyle name="Input 3 2 2 18" xfId="15596" xr:uid="{00000000-0005-0000-0000-00000F3D0000}"/>
    <cellStyle name="Input 3 2 2 2" xfId="15597" xr:uid="{00000000-0005-0000-0000-0000103D0000}"/>
    <cellStyle name="Input 3 2 2 2 10" xfId="15598" xr:uid="{00000000-0005-0000-0000-0000113D0000}"/>
    <cellStyle name="Input 3 2 2 2 10 2" xfId="15599" xr:uid="{00000000-0005-0000-0000-0000123D0000}"/>
    <cellStyle name="Input 3 2 2 2 11" xfId="15600" xr:uid="{00000000-0005-0000-0000-0000133D0000}"/>
    <cellStyle name="Input 3 2 2 2 11 2" xfId="15601" xr:uid="{00000000-0005-0000-0000-0000143D0000}"/>
    <cellStyle name="Input 3 2 2 2 12" xfId="15602" xr:uid="{00000000-0005-0000-0000-0000153D0000}"/>
    <cellStyle name="Input 3 2 2 2 12 2" xfId="15603" xr:uid="{00000000-0005-0000-0000-0000163D0000}"/>
    <cellStyle name="Input 3 2 2 2 13" xfId="15604" xr:uid="{00000000-0005-0000-0000-0000173D0000}"/>
    <cellStyle name="Input 3 2 2 2 13 2" xfId="15605" xr:uid="{00000000-0005-0000-0000-0000183D0000}"/>
    <cellStyle name="Input 3 2 2 2 14" xfId="15606" xr:uid="{00000000-0005-0000-0000-0000193D0000}"/>
    <cellStyle name="Input 3 2 2 2 14 2" xfId="15607" xr:uid="{00000000-0005-0000-0000-00001A3D0000}"/>
    <cellStyle name="Input 3 2 2 2 15" xfId="15608" xr:uid="{00000000-0005-0000-0000-00001B3D0000}"/>
    <cellStyle name="Input 3 2 2 2 16" xfId="15609" xr:uid="{00000000-0005-0000-0000-00001C3D0000}"/>
    <cellStyle name="Input 3 2 2 2 2" xfId="15610" xr:uid="{00000000-0005-0000-0000-00001D3D0000}"/>
    <cellStyle name="Input 3 2 2 2 2 2" xfId="15611" xr:uid="{00000000-0005-0000-0000-00001E3D0000}"/>
    <cellStyle name="Input 3 2 2 2 3" xfId="15612" xr:uid="{00000000-0005-0000-0000-00001F3D0000}"/>
    <cellStyle name="Input 3 2 2 2 3 2" xfId="15613" xr:uid="{00000000-0005-0000-0000-0000203D0000}"/>
    <cellStyle name="Input 3 2 2 2 3 3" xfId="15614" xr:uid="{00000000-0005-0000-0000-0000213D0000}"/>
    <cellStyle name="Input 3 2 2 2 4" xfId="15615" xr:uid="{00000000-0005-0000-0000-0000223D0000}"/>
    <cellStyle name="Input 3 2 2 2 4 2" xfId="15616" xr:uid="{00000000-0005-0000-0000-0000233D0000}"/>
    <cellStyle name="Input 3 2 2 2 4 3" xfId="15617" xr:uid="{00000000-0005-0000-0000-0000243D0000}"/>
    <cellStyle name="Input 3 2 2 2 5" xfId="15618" xr:uid="{00000000-0005-0000-0000-0000253D0000}"/>
    <cellStyle name="Input 3 2 2 2 5 2" xfId="15619" xr:uid="{00000000-0005-0000-0000-0000263D0000}"/>
    <cellStyle name="Input 3 2 2 2 5 3" xfId="15620" xr:uid="{00000000-0005-0000-0000-0000273D0000}"/>
    <cellStyle name="Input 3 2 2 2 6" xfId="15621" xr:uid="{00000000-0005-0000-0000-0000283D0000}"/>
    <cellStyle name="Input 3 2 2 2 6 2" xfId="15622" xr:uid="{00000000-0005-0000-0000-0000293D0000}"/>
    <cellStyle name="Input 3 2 2 2 6 3" xfId="15623" xr:uid="{00000000-0005-0000-0000-00002A3D0000}"/>
    <cellStyle name="Input 3 2 2 2 7" xfId="15624" xr:uid="{00000000-0005-0000-0000-00002B3D0000}"/>
    <cellStyle name="Input 3 2 2 2 7 2" xfId="15625" xr:uid="{00000000-0005-0000-0000-00002C3D0000}"/>
    <cellStyle name="Input 3 2 2 2 7 3" xfId="15626" xr:uid="{00000000-0005-0000-0000-00002D3D0000}"/>
    <cellStyle name="Input 3 2 2 2 8" xfId="15627" xr:uid="{00000000-0005-0000-0000-00002E3D0000}"/>
    <cellStyle name="Input 3 2 2 2 8 2" xfId="15628" xr:uid="{00000000-0005-0000-0000-00002F3D0000}"/>
    <cellStyle name="Input 3 2 2 2 8 3" xfId="15629" xr:uid="{00000000-0005-0000-0000-0000303D0000}"/>
    <cellStyle name="Input 3 2 2 2 9" xfId="15630" xr:uid="{00000000-0005-0000-0000-0000313D0000}"/>
    <cellStyle name="Input 3 2 2 2 9 2" xfId="15631" xr:uid="{00000000-0005-0000-0000-0000323D0000}"/>
    <cellStyle name="Input 3 2 2 3" xfId="15632" xr:uid="{00000000-0005-0000-0000-0000333D0000}"/>
    <cellStyle name="Input 3 2 2 3 10" xfId="15633" xr:uid="{00000000-0005-0000-0000-0000343D0000}"/>
    <cellStyle name="Input 3 2 2 3 10 2" xfId="15634" xr:uid="{00000000-0005-0000-0000-0000353D0000}"/>
    <cellStyle name="Input 3 2 2 3 11" xfId="15635" xr:uid="{00000000-0005-0000-0000-0000363D0000}"/>
    <cellStyle name="Input 3 2 2 3 11 2" xfId="15636" xr:uid="{00000000-0005-0000-0000-0000373D0000}"/>
    <cellStyle name="Input 3 2 2 3 12" xfId="15637" xr:uid="{00000000-0005-0000-0000-0000383D0000}"/>
    <cellStyle name="Input 3 2 2 3 12 2" xfId="15638" xr:uid="{00000000-0005-0000-0000-0000393D0000}"/>
    <cellStyle name="Input 3 2 2 3 13" xfId="15639" xr:uid="{00000000-0005-0000-0000-00003A3D0000}"/>
    <cellStyle name="Input 3 2 2 3 13 2" xfId="15640" xr:uid="{00000000-0005-0000-0000-00003B3D0000}"/>
    <cellStyle name="Input 3 2 2 3 14" xfId="15641" xr:uid="{00000000-0005-0000-0000-00003C3D0000}"/>
    <cellStyle name="Input 3 2 2 3 15" xfId="15642" xr:uid="{00000000-0005-0000-0000-00003D3D0000}"/>
    <cellStyle name="Input 3 2 2 3 2" xfId="15643" xr:uid="{00000000-0005-0000-0000-00003E3D0000}"/>
    <cellStyle name="Input 3 2 2 3 2 2" xfId="15644" xr:uid="{00000000-0005-0000-0000-00003F3D0000}"/>
    <cellStyle name="Input 3 2 2 3 3" xfId="15645" xr:uid="{00000000-0005-0000-0000-0000403D0000}"/>
    <cellStyle name="Input 3 2 2 3 3 2" xfId="15646" xr:uid="{00000000-0005-0000-0000-0000413D0000}"/>
    <cellStyle name="Input 3 2 2 3 3 3" xfId="15647" xr:uid="{00000000-0005-0000-0000-0000423D0000}"/>
    <cellStyle name="Input 3 2 2 3 4" xfId="15648" xr:uid="{00000000-0005-0000-0000-0000433D0000}"/>
    <cellStyle name="Input 3 2 2 3 4 2" xfId="15649" xr:uid="{00000000-0005-0000-0000-0000443D0000}"/>
    <cellStyle name="Input 3 2 2 3 4 3" xfId="15650" xr:uid="{00000000-0005-0000-0000-0000453D0000}"/>
    <cellStyle name="Input 3 2 2 3 5" xfId="15651" xr:uid="{00000000-0005-0000-0000-0000463D0000}"/>
    <cellStyle name="Input 3 2 2 3 5 2" xfId="15652" xr:uid="{00000000-0005-0000-0000-0000473D0000}"/>
    <cellStyle name="Input 3 2 2 3 5 3" xfId="15653" xr:uid="{00000000-0005-0000-0000-0000483D0000}"/>
    <cellStyle name="Input 3 2 2 3 6" xfId="15654" xr:uid="{00000000-0005-0000-0000-0000493D0000}"/>
    <cellStyle name="Input 3 2 2 3 6 2" xfId="15655" xr:uid="{00000000-0005-0000-0000-00004A3D0000}"/>
    <cellStyle name="Input 3 2 2 3 6 3" xfId="15656" xr:uid="{00000000-0005-0000-0000-00004B3D0000}"/>
    <cellStyle name="Input 3 2 2 3 7" xfId="15657" xr:uid="{00000000-0005-0000-0000-00004C3D0000}"/>
    <cellStyle name="Input 3 2 2 3 7 2" xfId="15658" xr:uid="{00000000-0005-0000-0000-00004D3D0000}"/>
    <cellStyle name="Input 3 2 2 3 7 3" xfId="15659" xr:uid="{00000000-0005-0000-0000-00004E3D0000}"/>
    <cellStyle name="Input 3 2 2 3 8" xfId="15660" xr:uid="{00000000-0005-0000-0000-00004F3D0000}"/>
    <cellStyle name="Input 3 2 2 3 8 2" xfId="15661" xr:uid="{00000000-0005-0000-0000-0000503D0000}"/>
    <cellStyle name="Input 3 2 2 3 8 3" xfId="15662" xr:uid="{00000000-0005-0000-0000-0000513D0000}"/>
    <cellStyle name="Input 3 2 2 3 9" xfId="15663" xr:uid="{00000000-0005-0000-0000-0000523D0000}"/>
    <cellStyle name="Input 3 2 2 3 9 2" xfId="15664" xr:uid="{00000000-0005-0000-0000-0000533D0000}"/>
    <cellStyle name="Input 3 2 2 4" xfId="15665" xr:uid="{00000000-0005-0000-0000-0000543D0000}"/>
    <cellStyle name="Input 3 2 2 4 2" xfId="15666" xr:uid="{00000000-0005-0000-0000-0000553D0000}"/>
    <cellStyle name="Input 3 2 2 4 2 2" xfId="15667" xr:uid="{00000000-0005-0000-0000-0000563D0000}"/>
    <cellStyle name="Input 3 2 2 4 3" xfId="15668" xr:uid="{00000000-0005-0000-0000-0000573D0000}"/>
    <cellStyle name="Input 3 2 2 4 3 2" xfId="15669" xr:uid="{00000000-0005-0000-0000-0000583D0000}"/>
    <cellStyle name="Input 3 2 2 4 4" xfId="15670" xr:uid="{00000000-0005-0000-0000-0000593D0000}"/>
    <cellStyle name="Input 3 2 2 5" xfId="15671" xr:uid="{00000000-0005-0000-0000-00005A3D0000}"/>
    <cellStyle name="Input 3 2 2 5 2" xfId="15672" xr:uid="{00000000-0005-0000-0000-00005B3D0000}"/>
    <cellStyle name="Input 3 2 2 5 2 2" xfId="15673" xr:uid="{00000000-0005-0000-0000-00005C3D0000}"/>
    <cellStyle name="Input 3 2 2 5 3" xfId="15674" xr:uid="{00000000-0005-0000-0000-00005D3D0000}"/>
    <cellStyle name="Input 3 2 2 5 3 2" xfId="15675" xr:uid="{00000000-0005-0000-0000-00005E3D0000}"/>
    <cellStyle name="Input 3 2 2 5 4" xfId="15676" xr:uid="{00000000-0005-0000-0000-00005F3D0000}"/>
    <cellStyle name="Input 3 2 2 6" xfId="15677" xr:uid="{00000000-0005-0000-0000-0000603D0000}"/>
    <cellStyle name="Input 3 2 2 6 2" xfId="15678" xr:uid="{00000000-0005-0000-0000-0000613D0000}"/>
    <cellStyle name="Input 3 2 2 6 2 2" xfId="15679" xr:uid="{00000000-0005-0000-0000-0000623D0000}"/>
    <cellStyle name="Input 3 2 2 6 3" xfId="15680" xr:uid="{00000000-0005-0000-0000-0000633D0000}"/>
    <cellStyle name="Input 3 2 2 6 3 2" xfId="15681" xr:uid="{00000000-0005-0000-0000-0000643D0000}"/>
    <cellStyle name="Input 3 2 2 6 4" xfId="15682" xr:uid="{00000000-0005-0000-0000-0000653D0000}"/>
    <cellStyle name="Input 3 2 2 7" xfId="15683" xr:uid="{00000000-0005-0000-0000-0000663D0000}"/>
    <cellStyle name="Input 3 2 2 7 2" xfId="15684" xr:uid="{00000000-0005-0000-0000-0000673D0000}"/>
    <cellStyle name="Input 3 2 2 7 2 2" xfId="15685" xr:uid="{00000000-0005-0000-0000-0000683D0000}"/>
    <cellStyle name="Input 3 2 2 7 3" xfId="15686" xr:uid="{00000000-0005-0000-0000-0000693D0000}"/>
    <cellStyle name="Input 3 2 2 7 3 2" xfId="15687" xr:uid="{00000000-0005-0000-0000-00006A3D0000}"/>
    <cellStyle name="Input 3 2 2 7 4" xfId="15688" xr:uid="{00000000-0005-0000-0000-00006B3D0000}"/>
    <cellStyle name="Input 3 2 2 8" xfId="15689" xr:uid="{00000000-0005-0000-0000-00006C3D0000}"/>
    <cellStyle name="Input 3 2 2 8 2" xfId="15690" xr:uid="{00000000-0005-0000-0000-00006D3D0000}"/>
    <cellStyle name="Input 3 2 2 8 2 2" xfId="15691" xr:uid="{00000000-0005-0000-0000-00006E3D0000}"/>
    <cellStyle name="Input 3 2 2 8 3" xfId="15692" xr:uid="{00000000-0005-0000-0000-00006F3D0000}"/>
    <cellStyle name="Input 3 2 2 8 3 2" xfId="15693" xr:uid="{00000000-0005-0000-0000-0000703D0000}"/>
    <cellStyle name="Input 3 2 2 8 4" xfId="15694" xr:uid="{00000000-0005-0000-0000-0000713D0000}"/>
    <cellStyle name="Input 3 2 2 9" xfId="15695" xr:uid="{00000000-0005-0000-0000-0000723D0000}"/>
    <cellStyle name="Input 3 2 2 9 2" xfId="15696" xr:uid="{00000000-0005-0000-0000-0000733D0000}"/>
    <cellStyle name="Input 3 2 2 9 2 2" xfId="15697" xr:uid="{00000000-0005-0000-0000-0000743D0000}"/>
    <cellStyle name="Input 3 2 2 9 3" xfId="15698" xr:uid="{00000000-0005-0000-0000-0000753D0000}"/>
    <cellStyle name="Input 3 2 2 9 3 2" xfId="15699" xr:uid="{00000000-0005-0000-0000-0000763D0000}"/>
    <cellStyle name="Input 3 2 2 9 4" xfId="15700" xr:uid="{00000000-0005-0000-0000-0000773D0000}"/>
    <cellStyle name="Input 3 2 20" xfId="15701" xr:uid="{00000000-0005-0000-0000-0000783D0000}"/>
    <cellStyle name="Input 3 2 21" xfId="15702" xr:uid="{00000000-0005-0000-0000-0000793D0000}"/>
    <cellStyle name="Input 3 2 3" xfId="15703" xr:uid="{00000000-0005-0000-0000-00007A3D0000}"/>
    <cellStyle name="Input 3 2 3 10" xfId="15704" xr:uid="{00000000-0005-0000-0000-00007B3D0000}"/>
    <cellStyle name="Input 3 2 3 10 2" xfId="15705" xr:uid="{00000000-0005-0000-0000-00007C3D0000}"/>
    <cellStyle name="Input 3 2 3 10 3" xfId="15706" xr:uid="{00000000-0005-0000-0000-00007D3D0000}"/>
    <cellStyle name="Input 3 2 3 11" xfId="15707" xr:uid="{00000000-0005-0000-0000-00007E3D0000}"/>
    <cellStyle name="Input 3 2 3 11 2" xfId="15708" xr:uid="{00000000-0005-0000-0000-00007F3D0000}"/>
    <cellStyle name="Input 3 2 3 12" xfId="15709" xr:uid="{00000000-0005-0000-0000-0000803D0000}"/>
    <cellStyle name="Input 3 2 3 12 2" xfId="15710" xr:uid="{00000000-0005-0000-0000-0000813D0000}"/>
    <cellStyle name="Input 3 2 3 13" xfId="15711" xr:uid="{00000000-0005-0000-0000-0000823D0000}"/>
    <cellStyle name="Input 3 2 3 13 2" xfId="15712" xr:uid="{00000000-0005-0000-0000-0000833D0000}"/>
    <cellStyle name="Input 3 2 3 14" xfId="15713" xr:uid="{00000000-0005-0000-0000-0000843D0000}"/>
    <cellStyle name="Input 3 2 3 14 2" xfId="15714" xr:uid="{00000000-0005-0000-0000-0000853D0000}"/>
    <cellStyle name="Input 3 2 3 15" xfId="15715" xr:uid="{00000000-0005-0000-0000-0000863D0000}"/>
    <cellStyle name="Input 3 2 3 15 2" xfId="15716" xr:uid="{00000000-0005-0000-0000-0000873D0000}"/>
    <cellStyle name="Input 3 2 3 16" xfId="15717" xr:uid="{00000000-0005-0000-0000-0000883D0000}"/>
    <cellStyle name="Input 3 2 3 16 2" xfId="15718" xr:uid="{00000000-0005-0000-0000-0000893D0000}"/>
    <cellStyle name="Input 3 2 3 17" xfId="15719" xr:uid="{00000000-0005-0000-0000-00008A3D0000}"/>
    <cellStyle name="Input 3 2 3 18" xfId="15720" xr:uid="{00000000-0005-0000-0000-00008B3D0000}"/>
    <cellStyle name="Input 3 2 3 2" xfId="15721" xr:uid="{00000000-0005-0000-0000-00008C3D0000}"/>
    <cellStyle name="Input 3 2 3 2 10" xfId="15722" xr:uid="{00000000-0005-0000-0000-00008D3D0000}"/>
    <cellStyle name="Input 3 2 3 2 10 2" xfId="15723" xr:uid="{00000000-0005-0000-0000-00008E3D0000}"/>
    <cellStyle name="Input 3 2 3 2 11" xfId="15724" xr:uid="{00000000-0005-0000-0000-00008F3D0000}"/>
    <cellStyle name="Input 3 2 3 2 11 2" xfId="15725" xr:uid="{00000000-0005-0000-0000-0000903D0000}"/>
    <cellStyle name="Input 3 2 3 2 12" xfId="15726" xr:uid="{00000000-0005-0000-0000-0000913D0000}"/>
    <cellStyle name="Input 3 2 3 2 12 2" xfId="15727" xr:uid="{00000000-0005-0000-0000-0000923D0000}"/>
    <cellStyle name="Input 3 2 3 2 13" xfId="15728" xr:uid="{00000000-0005-0000-0000-0000933D0000}"/>
    <cellStyle name="Input 3 2 3 2 13 2" xfId="15729" xr:uid="{00000000-0005-0000-0000-0000943D0000}"/>
    <cellStyle name="Input 3 2 3 2 14" xfId="15730" xr:uid="{00000000-0005-0000-0000-0000953D0000}"/>
    <cellStyle name="Input 3 2 3 2 14 2" xfId="15731" xr:uid="{00000000-0005-0000-0000-0000963D0000}"/>
    <cellStyle name="Input 3 2 3 2 15" xfId="15732" xr:uid="{00000000-0005-0000-0000-0000973D0000}"/>
    <cellStyle name="Input 3 2 3 2 16" xfId="15733" xr:uid="{00000000-0005-0000-0000-0000983D0000}"/>
    <cellStyle name="Input 3 2 3 2 2" xfId="15734" xr:uid="{00000000-0005-0000-0000-0000993D0000}"/>
    <cellStyle name="Input 3 2 3 2 2 2" xfId="15735" xr:uid="{00000000-0005-0000-0000-00009A3D0000}"/>
    <cellStyle name="Input 3 2 3 2 3" xfId="15736" xr:uid="{00000000-0005-0000-0000-00009B3D0000}"/>
    <cellStyle name="Input 3 2 3 2 3 2" xfId="15737" xr:uid="{00000000-0005-0000-0000-00009C3D0000}"/>
    <cellStyle name="Input 3 2 3 2 3 3" xfId="15738" xr:uid="{00000000-0005-0000-0000-00009D3D0000}"/>
    <cellStyle name="Input 3 2 3 2 4" xfId="15739" xr:uid="{00000000-0005-0000-0000-00009E3D0000}"/>
    <cellStyle name="Input 3 2 3 2 4 2" xfId="15740" xr:uid="{00000000-0005-0000-0000-00009F3D0000}"/>
    <cellStyle name="Input 3 2 3 2 4 3" xfId="15741" xr:uid="{00000000-0005-0000-0000-0000A03D0000}"/>
    <cellStyle name="Input 3 2 3 2 5" xfId="15742" xr:uid="{00000000-0005-0000-0000-0000A13D0000}"/>
    <cellStyle name="Input 3 2 3 2 5 2" xfId="15743" xr:uid="{00000000-0005-0000-0000-0000A23D0000}"/>
    <cellStyle name="Input 3 2 3 2 5 3" xfId="15744" xr:uid="{00000000-0005-0000-0000-0000A33D0000}"/>
    <cellStyle name="Input 3 2 3 2 6" xfId="15745" xr:uid="{00000000-0005-0000-0000-0000A43D0000}"/>
    <cellStyle name="Input 3 2 3 2 6 2" xfId="15746" xr:uid="{00000000-0005-0000-0000-0000A53D0000}"/>
    <cellStyle name="Input 3 2 3 2 6 3" xfId="15747" xr:uid="{00000000-0005-0000-0000-0000A63D0000}"/>
    <cellStyle name="Input 3 2 3 2 7" xfId="15748" xr:uid="{00000000-0005-0000-0000-0000A73D0000}"/>
    <cellStyle name="Input 3 2 3 2 7 2" xfId="15749" xr:uid="{00000000-0005-0000-0000-0000A83D0000}"/>
    <cellStyle name="Input 3 2 3 2 7 3" xfId="15750" xr:uid="{00000000-0005-0000-0000-0000A93D0000}"/>
    <cellStyle name="Input 3 2 3 2 8" xfId="15751" xr:uid="{00000000-0005-0000-0000-0000AA3D0000}"/>
    <cellStyle name="Input 3 2 3 2 8 2" xfId="15752" xr:uid="{00000000-0005-0000-0000-0000AB3D0000}"/>
    <cellStyle name="Input 3 2 3 2 8 3" xfId="15753" xr:uid="{00000000-0005-0000-0000-0000AC3D0000}"/>
    <cellStyle name="Input 3 2 3 2 9" xfId="15754" xr:uid="{00000000-0005-0000-0000-0000AD3D0000}"/>
    <cellStyle name="Input 3 2 3 2 9 2" xfId="15755" xr:uid="{00000000-0005-0000-0000-0000AE3D0000}"/>
    <cellStyle name="Input 3 2 3 3" xfId="15756" xr:uid="{00000000-0005-0000-0000-0000AF3D0000}"/>
    <cellStyle name="Input 3 2 3 3 10" xfId="15757" xr:uid="{00000000-0005-0000-0000-0000B03D0000}"/>
    <cellStyle name="Input 3 2 3 3 10 2" xfId="15758" xr:uid="{00000000-0005-0000-0000-0000B13D0000}"/>
    <cellStyle name="Input 3 2 3 3 11" xfId="15759" xr:uid="{00000000-0005-0000-0000-0000B23D0000}"/>
    <cellStyle name="Input 3 2 3 3 11 2" xfId="15760" xr:uid="{00000000-0005-0000-0000-0000B33D0000}"/>
    <cellStyle name="Input 3 2 3 3 12" xfId="15761" xr:uid="{00000000-0005-0000-0000-0000B43D0000}"/>
    <cellStyle name="Input 3 2 3 3 12 2" xfId="15762" xr:uid="{00000000-0005-0000-0000-0000B53D0000}"/>
    <cellStyle name="Input 3 2 3 3 13" xfId="15763" xr:uid="{00000000-0005-0000-0000-0000B63D0000}"/>
    <cellStyle name="Input 3 2 3 3 13 2" xfId="15764" xr:uid="{00000000-0005-0000-0000-0000B73D0000}"/>
    <cellStyle name="Input 3 2 3 3 14" xfId="15765" xr:uid="{00000000-0005-0000-0000-0000B83D0000}"/>
    <cellStyle name="Input 3 2 3 3 15" xfId="15766" xr:uid="{00000000-0005-0000-0000-0000B93D0000}"/>
    <cellStyle name="Input 3 2 3 3 2" xfId="15767" xr:uid="{00000000-0005-0000-0000-0000BA3D0000}"/>
    <cellStyle name="Input 3 2 3 3 2 2" xfId="15768" xr:uid="{00000000-0005-0000-0000-0000BB3D0000}"/>
    <cellStyle name="Input 3 2 3 3 3" xfId="15769" xr:uid="{00000000-0005-0000-0000-0000BC3D0000}"/>
    <cellStyle name="Input 3 2 3 3 3 2" xfId="15770" xr:uid="{00000000-0005-0000-0000-0000BD3D0000}"/>
    <cellStyle name="Input 3 2 3 3 3 3" xfId="15771" xr:uid="{00000000-0005-0000-0000-0000BE3D0000}"/>
    <cellStyle name="Input 3 2 3 3 4" xfId="15772" xr:uid="{00000000-0005-0000-0000-0000BF3D0000}"/>
    <cellStyle name="Input 3 2 3 3 4 2" xfId="15773" xr:uid="{00000000-0005-0000-0000-0000C03D0000}"/>
    <cellStyle name="Input 3 2 3 3 4 3" xfId="15774" xr:uid="{00000000-0005-0000-0000-0000C13D0000}"/>
    <cellStyle name="Input 3 2 3 3 5" xfId="15775" xr:uid="{00000000-0005-0000-0000-0000C23D0000}"/>
    <cellStyle name="Input 3 2 3 3 5 2" xfId="15776" xr:uid="{00000000-0005-0000-0000-0000C33D0000}"/>
    <cellStyle name="Input 3 2 3 3 5 3" xfId="15777" xr:uid="{00000000-0005-0000-0000-0000C43D0000}"/>
    <cellStyle name="Input 3 2 3 3 6" xfId="15778" xr:uid="{00000000-0005-0000-0000-0000C53D0000}"/>
    <cellStyle name="Input 3 2 3 3 6 2" xfId="15779" xr:uid="{00000000-0005-0000-0000-0000C63D0000}"/>
    <cellStyle name="Input 3 2 3 3 6 3" xfId="15780" xr:uid="{00000000-0005-0000-0000-0000C73D0000}"/>
    <cellStyle name="Input 3 2 3 3 7" xfId="15781" xr:uid="{00000000-0005-0000-0000-0000C83D0000}"/>
    <cellStyle name="Input 3 2 3 3 7 2" xfId="15782" xr:uid="{00000000-0005-0000-0000-0000C93D0000}"/>
    <cellStyle name="Input 3 2 3 3 7 3" xfId="15783" xr:uid="{00000000-0005-0000-0000-0000CA3D0000}"/>
    <cellStyle name="Input 3 2 3 3 8" xfId="15784" xr:uid="{00000000-0005-0000-0000-0000CB3D0000}"/>
    <cellStyle name="Input 3 2 3 3 8 2" xfId="15785" xr:uid="{00000000-0005-0000-0000-0000CC3D0000}"/>
    <cellStyle name="Input 3 2 3 3 8 3" xfId="15786" xr:uid="{00000000-0005-0000-0000-0000CD3D0000}"/>
    <cellStyle name="Input 3 2 3 3 9" xfId="15787" xr:uid="{00000000-0005-0000-0000-0000CE3D0000}"/>
    <cellStyle name="Input 3 2 3 3 9 2" xfId="15788" xr:uid="{00000000-0005-0000-0000-0000CF3D0000}"/>
    <cellStyle name="Input 3 2 3 4" xfId="15789" xr:uid="{00000000-0005-0000-0000-0000D03D0000}"/>
    <cellStyle name="Input 3 2 3 4 2" xfId="15790" xr:uid="{00000000-0005-0000-0000-0000D13D0000}"/>
    <cellStyle name="Input 3 2 3 4 3" xfId="15791" xr:uid="{00000000-0005-0000-0000-0000D23D0000}"/>
    <cellStyle name="Input 3 2 3 5" xfId="15792" xr:uid="{00000000-0005-0000-0000-0000D33D0000}"/>
    <cellStyle name="Input 3 2 3 5 2" xfId="15793" xr:uid="{00000000-0005-0000-0000-0000D43D0000}"/>
    <cellStyle name="Input 3 2 3 5 3" xfId="15794" xr:uid="{00000000-0005-0000-0000-0000D53D0000}"/>
    <cellStyle name="Input 3 2 3 6" xfId="15795" xr:uid="{00000000-0005-0000-0000-0000D63D0000}"/>
    <cellStyle name="Input 3 2 3 6 2" xfId="15796" xr:uid="{00000000-0005-0000-0000-0000D73D0000}"/>
    <cellStyle name="Input 3 2 3 7" xfId="15797" xr:uid="{00000000-0005-0000-0000-0000D83D0000}"/>
    <cellStyle name="Input 3 2 3 7 2" xfId="15798" xr:uid="{00000000-0005-0000-0000-0000D93D0000}"/>
    <cellStyle name="Input 3 2 3 7 3" xfId="15799" xr:uid="{00000000-0005-0000-0000-0000DA3D0000}"/>
    <cellStyle name="Input 3 2 3 8" xfId="15800" xr:uid="{00000000-0005-0000-0000-0000DB3D0000}"/>
    <cellStyle name="Input 3 2 3 8 2" xfId="15801" xr:uid="{00000000-0005-0000-0000-0000DC3D0000}"/>
    <cellStyle name="Input 3 2 3 8 3" xfId="15802" xr:uid="{00000000-0005-0000-0000-0000DD3D0000}"/>
    <cellStyle name="Input 3 2 3 9" xfId="15803" xr:uid="{00000000-0005-0000-0000-0000DE3D0000}"/>
    <cellStyle name="Input 3 2 3 9 2" xfId="15804" xr:uid="{00000000-0005-0000-0000-0000DF3D0000}"/>
    <cellStyle name="Input 3 2 3 9 3" xfId="15805" xr:uid="{00000000-0005-0000-0000-0000E03D0000}"/>
    <cellStyle name="Input 3 2 4" xfId="15806" xr:uid="{00000000-0005-0000-0000-0000E13D0000}"/>
    <cellStyle name="Input 3 2 4 10" xfId="15807" xr:uid="{00000000-0005-0000-0000-0000E23D0000}"/>
    <cellStyle name="Input 3 2 4 10 2" xfId="15808" xr:uid="{00000000-0005-0000-0000-0000E33D0000}"/>
    <cellStyle name="Input 3 2 4 11" xfId="15809" xr:uid="{00000000-0005-0000-0000-0000E43D0000}"/>
    <cellStyle name="Input 3 2 4 11 2" xfId="15810" xr:uid="{00000000-0005-0000-0000-0000E53D0000}"/>
    <cellStyle name="Input 3 2 4 12" xfId="15811" xr:uid="{00000000-0005-0000-0000-0000E63D0000}"/>
    <cellStyle name="Input 3 2 4 12 2" xfId="15812" xr:uid="{00000000-0005-0000-0000-0000E73D0000}"/>
    <cellStyle name="Input 3 2 4 13" xfId="15813" xr:uid="{00000000-0005-0000-0000-0000E83D0000}"/>
    <cellStyle name="Input 3 2 4 13 2" xfId="15814" xr:uid="{00000000-0005-0000-0000-0000E93D0000}"/>
    <cellStyle name="Input 3 2 4 14" xfId="15815" xr:uid="{00000000-0005-0000-0000-0000EA3D0000}"/>
    <cellStyle name="Input 3 2 4 14 2" xfId="15816" xr:uid="{00000000-0005-0000-0000-0000EB3D0000}"/>
    <cellStyle name="Input 3 2 4 15" xfId="15817" xr:uid="{00000000-0005-0000-0000-0000EC3D0000}"/>
    <cellStyle name="Input 3 2 4 16" xfId="15818" xr:uid="{00000000-0005-0000-0000-0000ED3D0000}"/>
    <cellStyle name="Input 3 2 4 2" xfId="15819" xr:uid="{00000000-0005-0000-0000-0000EE3D0000}"/>
    <cellStyle name="Input 3 2 4 2 2" xfId="15820" xr:uid="{00000000-0005-0000-0000-0000EF3D0000}"/>
    <cellStyle name="Input 3 2 4 3" xfId="15821" xr:uid="{00000000-0005-0000-0000-0000F03D0000}"/>
    <cellStyle name="Input 3 2 4 3 2" xfId="15822" xr:uid="{00000000-0005-0000-0000-0000F13D0000}"/>
    <cellStyle name="Input 3 2 4 3 3" xfId="15823" xr:uid="{00000000-0005-0000-0000-0000F23D0000}"/>
    <cellStyle name="Input 3 2 4 4" xfId="15824" xr:uid="{00000000-0005-0000-0000-0000F33D0000}"/>
    <cellStyle name="Input 3 2 4 4 2" xfId="15825" xr:uid="{00000000-0005-0000-0000-0000F43D0000}"/>
    <cellStyle name="Input 3 2 4 4 3" xfId="15826" xr:uid="{00000000-0005-0000-0000-0000F53D0000}"/>
    <cellStyle name="Input 3 2 4 5" xfId="15827" xr:uid="{00000000-0005-0000-0000-0000F63D0000}"/>
    <cellStyle name="Input 3 2 4 5 2" xfId="15828" xr:uid="{00000000-0005-0000-0000-0000F73D0000}"/>
    <cellStyle name="Input 3 2 4 5 3" xfId="15829" xr:uid="{00000000-0005-0000-0000-0000F83D0000}"/>
    <cellStyle name="Input 3 2 4 6" xfId="15830" xr:uid="{00000000-0005-0000-0000-0000F93D0000}"/>
    <cellStyle name="Input 3 2 4 6 2" xfId="15831" xr:uid="{00000000-0005-0000-0000-0000FA3D0000}"/>
    <cellStyle name="Input 3 2 4 6 3" xfId="15832" xr:uid="{00000000-0005-0000-0000-0000FB3D0000}"/>
    <cellStyle name="Input 3 2 4 7" xfId="15833" xr:uid="{00000000-0005-0000-0000-0000FC3D0000}"/>
    <cellStyle name="Input 3 2 4 7 2" xfId="15834" xr:uid="{00000000-0005-0000-0000-0000FD3D0000}"/>
    <cellStyle name="Input 3 2 4 7 3" xfId="15835" xr:uid="{00000000-0005-0000-0000-0000FE3D0000}"/>
    <cellStyle name="Input 3 2 4 8" xfId="15836" xr:uid="{00000000-0005-0000-0000-0000FF3D0000}"/>
    <cellStyle name="Input 3 2 4 8 2" xfId="15837" xr:uid="{00000000-0005-0000-0000-0000003E0000}"/>
    <cellStyle name="Input 3 2 4 8 3" xfId="15838" xr:uid="{00000000-0005-0000-0000-0000013E0000}"/>
    <cellStyle name="Input 3 2 4 9" xfId="15839" xr:uid="{00000000-0005-0000-0000-0000023E0000}"/>
    <cellStyle name="Input 3 2 4 9 2" xfId="15840" xr:uid="{00000000-0005-0000-0000-0000033E0000}"/>
    <cellStyle name="Input 3 2 5" xfId="15841" xr:uid="{00000000-0005-0000-0000-0000043E0000}"/>
    <cellStyle name="Input 3 2 5 10" xfId="15842" xr:uid="{00000000-0005-0000-0000-0000053E0000}"/>
    <cellStyle name="Input 3 2 5 10 2" xfId="15843" xr:uid="{00000000-0005-0000-0000-0000063E0000}"/>
    <cellStyle name="Input 3 2 5 11" xfId="15844" xr:uid="{00000000-0005-0000-0000-0000073E0000}"/>
    <cellStyle name="Input 3 2 5 11 2" xfId="15845" xr:uid="{00000000-0005-0000-0000-0000083E0000}"/>
    <cellStyle name="Input 3 2 5 12" xfId="15846" xr:uid="{00000000-0005-0000-0000-0000093E0000}"/>
    <cellStyle name="Input 3 2 5 12 2" xfId="15847" xr:uid="{00000000-0005-0000-0000-00000A3E0000}"/>
    <cellStyle name="Input 3 2 5 13" xfId="15848" xr:uid="{00000000-0005-0000-0000-00000B3E0000}"/>
    <cellStyle name="Input 3 2 5 13 2" xfId="15849" xr:uid="{00000000-0005-0000-0000-00000C3E0000}"/>
    <cellStyle name="Input 3 2 5 14" xfId="15850" xr:uid="{00000000-0005-0000-0000-00000D3E0000}"/>
    <cellStyle name="Input 3 2 5 15" xfId="15851" xr:uid="{00000000-0005-0000-0000-00000E3E0000}"/>
    <cellStyle name="Input 3 2 5 2" xfId="15852" xr:uid="{00000000-0005-0000-0000-00000F3E0000}"/>
    <cellStyle name="Input 3 2 5 2 2" xfId="15853" xr:uid="{00000000-0005-0000-0000-0000103E0000}"/>
    <cellStyle name="Input 3 2 5 3" xfId="15854" xr:uid="{00000000-0005-0000-0000-0000113E0000}"/>
    <cellStyle name="Input 3 2 5 3 2" xfId="15855" xr:uid="{00000000-0005-0000-0000-0000123E0000}"/>
    <cellStyle name="Input 3 2 5 3 3" xfId="15856" xr:uid="{00000000-0005-0000-0000-0000133E0000}"/>
    <cellStyle name="Input 3 2 5 4" xfId="15857" xr:uid="{00000000-0005-0000-0000-0000143E0000}"/>
    <cellStyle name="Input 3 2 5 4 2" xfId="15858" xr:uid="{00000000-0005-0000-0000-0000153E0000}"/>
    <cellStyle name="Input 3 2 5 4 3" xfId="15859" xr:uid="{00000000-0005-0000-0000-0000163E0000}"/>
    <cellStyle name="Input 3 2 5 5" xfId="15860" xr:uid="{00000000-0005-0000-0000-0000173E0000}"/>
    <cellStyle name="Input 3 2 5 5 2" xfId="15861" xr:uid="{00000000-0005-0000-0000-0000183E0000}"/>
    <cellStyle name="Input 3 2 5 5 3" xfId="15862" xr:uid="{00000000-0005-0000-0000-0000193E0000}"/>
    <cellStyle name="Input 3 2 5 6" xfId="15863" xr:uid="{00000000-0005-0000-0000-00001A3E0000}"/>
    <cellStyle name="Input 3 2 5 6 2" xfId="15864" xr:uid="{00000000-0005-0000-0000-00001B3E0000}"/>
    <cellStyle name="Input 3 2 5 6 3" xfId="15865" xr:uid="{00000000-0005-0000-0000-00001C3E0000}"/>
    <cellStyle name="Input 3 2 5 7" xfId="15866" xr:uid="{00000000-0005-0000-0000-00001D3E0000}"/>
    <cellStyle name="Input 3 2 5 7 2" xfId="15867" xr:uid="{00000000-0005-0000-0000-00001E3E0000}"/>
    <cellStyle name="Input 3 2 5 7 3" xfId="15868" xr:uid="{00000000-0005-0000-0000-00001F3E0000}"/>
    <cellStyle name="Input 3 2 5 8" xfId="15869" xr:uid="{00000000-0005-0000-0000-0000203E0000}"/>
    <cellStyle name="Input 3 2 5 8 2" xfId="15870" xr:uid="{00000000-0005-0000-0000-0000213E0000}"/>
    <cellStyle name="Input 3 2 5 8 3" xfId="15871" xr:uid="{00000000-0005-0000-0000-0000223E0000}"/>
    <cellStyle name="Input 3 2 5 9" xfId="15872" xr:uid="{00000000-0005-0000-0000-0000233E0000}"/>
    <cellStyle name="Input 3 2 5 9 2" xfId="15873" xr:uid="{00000000-0005-0000-0000-0000243E0000}"/>
    <cellStyle name="Input 3 2 6" xfId="15874" xr:uid="{00000000-0005-0000-0000-0000253E0000}"/>
    <cellStyle name="Input 3 2 6 2" xfId="15875" xr:uid="{00000000-0005-0000-0000-0000263E0000}"/>
    <cellStyle name="Input 3 2 6 2 2" xfId="15876" xr:uid="{00000000-0005-0000-0000-0000273E0000}"/>
    <cellStyle name="Input 3 2 6 3" xfId="15877" xr:uid="{00000000-0005-0000-0000-0000283E0000}"/>
    <cellStyle name="Input 3 2 6 3 2" xfId="15878" xr:uid="{00000000-0005-0000-0000-0000293E0000}"/>
    <cellStyle name="Input 3 2 6 4" xfId="15879" xr:uid="{00000000-0005-0000-0000-00002A3E0000}"/>
    <cellStyle name="Input 3 2 7" xfId="15880" xr:uid="{00000000-0005-0000-0000-00002B3E0000}"/>
    <cellStyle name="Input 3 2 7 2" xfId="15881" xr:uid="{00000000-0005-0000-0000-00002C3E0000}"/>
    <cellStyle name="Input 3 2 7 2 2" xfId="15882" xr:uid="{00000000-0005-0000-0000-00002D3E0000}"/>
    <cellStyle name="Input 3 2 7 3" xfId="15883" xr:uid="{00000000-0005-0000-0000-00002E3E0000}"/>
    <cellStyle name="Input 3 2 7 3 2" xfId="15884" xr:uid="{00000000-0005-0000-0000-00002F3E0000}"/>
    <cellStyle name="Input 3 2 7 4" xfId="15885" xr:uid="{00000000-0005-0000-0000-0000303E0000}"/>
    <cellStyle name="Input 3 2 8" xfId="15886" xr:uid="{00000000-0005-0000-0000-0000313E0000}"/>
    <cellStyle name="Input 3 2 8 2" xfId="15887" xr:uid="{00000000-0005-0000-0000-0000323E0000}"/>
    <cellStyle name="Input 3 2 8 2 2" xfId="15888" xr:uid="{00000000-0005-0000-0000-0000333E0000}"/>
    <cellStyle name="Input 3 2 8 3" xfId="15889" xr:uid="{00000000-0005-0000-0000-0000343E0000}"/>
    <cellStyle name="Input 3 2 8 3 2" xfId="15890" xr:uid="{00000000-0005-0000-0000-0000353E0000}"/>
    <cellStyle name="Input 3 2 8 4" xfId="15891" xr:uid="{00000000-0005-0000-0000-0000363E0000}"/>
    <cellStyle name="Input 3 2 9" xfId="15892" xr:uid="{00000000-0005-0000-0000-0000373E0000}"/>
    <cellStyle name="Input 3 2 9 2" xfId="15893" xr:uid="{00000000-0005-0000-0000-0000383E0000}"/>
    <cellStyle name="Input 3 2 9 2 2" xfId="15894" xr:uid="{00000000-0005-0000-0000-0000393E0000}"/>
    <cellStyle name="Input 3 2 9 3" xfId="15895" xr:uid="{00000000-0005-0000-0000-00003A3E0000}"/>
    <cellStyle name="Input 3 2 9 3 2" xfId="15896" xr:uid="{00000000-0005-0000-0000-00003B3E0000}"/>
    <cellStyle name="Input 3 2 9 4" xfId="15897" xr:uid="{00000000-0005-0000-0000-00003C3E0000}"/>
    <cellStyle name="Input 3 20" xfId="15898" xr:uid="{00000000-0005-0000-0000-00003D3E0000}"/>
    <cellStyle name="Input 3 20 2" xfId="15899" xr:uid="{00000000-0005-0000-0000-00003E3E0000}"/>
    <cellStyle name="Input 3 21" xfId="15900" xr:uid="{00000000-0005-0000-0000-00003F3E0000}"/>
    <cellStyle name="Input 3 21 2" xfId="15901" xr:uid="{00000000-0005-0000-0000-0000403E0000}"/>
    <cellStyle name="Input 3 22" xfId="15902" xr:uid="{00000000-0005-0000-0000-0000413E0000}"/>
    <cellStyle name="Input 3 23" xfId="15903" xr:uid="{00000000-0005-0000-0000-0000423E0000}"/>
    <cellStyle name="Input 3 3" xfId="15904" xr:uid="{00000000-0005-0000-0000-0000433E0000}"/>
    <cellStyle name="Input 3 3 10" xfId="15905" xr:uid="{00000000-0005-0000-0000-0000443E0000}"/>
    <cellStyle name="Input 3 3 10 2" xfId="15906" xr:uid="{00000000-0005-0000-0000-0000453E0000}"/>
    <cellStyle name="Input 3 3 10 2 2" xfId="15907" xr:uid="{00000000-0005-0000-0000-0000463E0000}"/>
    <cellStyle name="Input 3 3 10 3" xfId="15908" xr:uid="{00000000-0005-0000-0000-0000473E0000}"/>
    <cellStyle name="Input 3 3 11" xfId="15909" xr:uid="{00000000-0005-0000-0000-0000483E0000}"/>
    <cellStyle name="Input 3 3 11 2" xfId="15910" xr:uid="{00000000-0005-0000-0000-0000493E0000}"/>
    <cellStyle name="Input 3 3 12" xfId="15911" xr:uid="{00000000-0005-0000-0000-00004A3E0000}"/>
    <cellStyle name="Input 3 3 12 2" xfId="15912" xr:uid="{00000000-0005-0000-0000-00004B3E0000}"/>
    <cellStyle name="Input 3 3 13" xfId="15913" xr:uid="{00000000-0005-0000-0000-00004C3E0000}"/>
    <cellStyle name="Input 3 3 13 2" xfId="15914" xr:uid="{00000000-0005-0000-0000-00004D3E0000}"/>
    <cellStyle name="Input 3 3 14" xfId="15915" xr:uid="{00000000-0005-0000-0000-00004E3E0000}"/>
    <cellStyle name="Input 3 3 14 2" xfId="15916" xr:uid="{00000000-0005-0000-0000-00004F3E0000}"/>
    <cellStyle name="Input 3 3 15" xfId="15917" xr:uid="{00000000-0005-0000-0000-0000503E0000}"/>
    <cellStyle name="Input 3 3 15 2" xfId="15918" xr:uid="{00000000-0005-0000-0000-0000513E0000}"/>
    <cellStyle name="Input 3 3 16" xfId="15919" xr:uid="{00000000-0005-0000-0000-0000523E0000}"/>
    <cellStyle name="Input 3 3 16 2" xfId="15920" xr:uid="{00000000-0005-0000-0000-0000533E0000}"/>
    <cellStyle name="Input 3 3 17" xfId="15921" xr:uid="{00000000-0005-0000-0000-0000543E0000}"/>
    <cellStyle name="Input 3 3 18" xfId="15922" xr:uid="{00000000-0005-0000-0000-0000553E0000}"/>
    <cellStyle name="Input 3 3 2" xfId="15923" xr:uid="{00000000-0005-0000-0000-0000563E0000}"/>
    <cellStyle name="Input 3 3 2 10" xfId="15924" xr:uid="{00000000-0005-0000-0000-0000573E0000}"/>
    <cellStyle name="Input 3 3 2 10 2" xfId="15925" xr:uid="{00000000-0005-0000-0000-0000583E0000}"/>
    <cellStyle name="Input 3 3 2 11" xfId="15926" xr:uid="{00000000-0005-0000-0000-0000593E0000}"/>
    <cellStyle name="Input 3 3 2 11 2" xfId="15927" xr:uid="{00000000-0005-0000-0000-00005A3E0000}"/>
    <cellStyle name="Input 3 3 2 12" xfId="15928" xr:uid="{00000000-0005-0000-0000-00005B3E0000}"/>
    <cellStyle name="Input 3 3 2 12 2" xfId="15929" xr:uid="{00000000-0005-0000-0000-00005C3E0000}"/>
    <cellStyle name="Input 3 3 2 13" xfId="15930" xr:uid="{00000000-0005-0000-0000-00005D3E0000}"/>
    <cellStyle name="Input 3 3 2 13 2" xfId="15931" xr:uid="{00000000-0005-0000-0000-00005E3E0000}"/>
    <cellStyle name="Input 3 3 2 14" xfId="15932" xr:uid="{00000000-0005-0000-0000-00005F3E0000}"/>
    <cellStyle name="Input 3 3 2 14 2" xfId="15933" xr:uid="{00000000-0005-0000-0000-0000603E0000}"/>
    <cellStyle name="Input 3 3 2 15" xfId="15934" xr:uid="{00000000-0005-0000-0000-0000613E0000}"/>
    <cellStyle name="Input 3 3 2 16" xfId="15935" xr:uid="{00000000-0005-0000-0000-0000623E0000}"/>
    <cellStyle name="Input 3 3 2 2" xfId="15936" xr:uid="{00000000-0005-0000-0000-0000633E0000}"/>
    <cellStyle name="Input 3 3 2 2 2" xfId="15937" xr:uid="{00000000-0005-0000-0000-0000643E0000}"/>
    <cellStyle name="Input 3 3 2 3" xfId="15938" xr:uid="{00000000-0005-0000-0000-0000653E0000}"/>
    <cellStyle name="Input 3 3 2 3 2" xfId="15939" xr:uid="{00000000-0005-0000-0000-0000663E0000}"/>
    <cellStyle name="Input 3 3 2 3 3" xfId="15940" xr:uid="{00000000-0005-0000-0000-0000673E0000}"/>
    <cellStyle name="Input 3 3 2 4" xfId="15941" xr:uid="{00000000-0005-0000-0000-0000683E0000}"/>
    <cellStyle name="Input 3 3 2 4 2" xfId="15942" xr:uid="{00000000-0005-0000-0000-0000693E0000}"/>
    <cellStyle name="Input 3 3 2 4 3" xfId="15943" xr:uid="{00000000-0005-0000-0000-00006A3E0000}"/>
    <cellStyle name="Input 3 3 2 5" xfId="15944" xr:uid="{00000000-0005-0000-0000-00006B3E0000}"/>
    <cellStyle name="Input 3 3 2 5 2" xfId="15945" xr:uid="{00000000-0005-0000-0000-00006C3E0000}"/>
    <cellStyle name="Input 3 3 2 5 3" xfId="15946" xr:uid="{00000000-0005-0000-0000-00006D3E0000}"/>
    <cellStyle name="Input 3 3 2 6" xfId="15947" xr:uid="{00000000-0005-0000-0000-00006E3E0000}"/>
    <cellStyle name="Input 3 3 2 6 2" xfId="15948" xr:uid="{00000000-0005-0000-0000-00006F3E0000}"/>
    <cellStyle name="Input 3 3 2 6 3" xfId="15949" xr:uid="{00000000-0005-0000-0000-0000703E0000}"/>
    <cellStyle name="Input 3 3 2 7" xfId="15950" xr:uid="{00000000-0005-0000-0000-0000713E0000}"/>
    <cellStyle name="Input 3 3 2 7 2" xfId="15951" xr:uid="{00000000-0005-0000-0000-0000723E0000}"/>
    <cellStyle name="Input 3 3 2 7 3" xfId="15952" xr:uid="{00000000-0005-0000-0000-0000733E0000}"/>
    <cellStyle name="Input 3 3 2 8" xfId="15953" xr:uid="{00000000-0005-0000-0000-0000743E0000}"/>
    <cellStyle name="Input 3 3 2 8 2" xfId="15954" xr:uid="{00000000-0005-0000-0000-0000753E0000}"/>
    <cellStyle name="Input 3 3 2 8 3" xfId="15955" xr:uid="{00000000-0005-0000-0000-0000763E0000}"/>
    <cellStyle name="Input 3 3 2 9" xfId="15956" xr:uid="{00000000-0005-0000-0000-0000773E0000}"/>
    <cellStyle name="Input 3 3 2 9 2" xfId="15957" xr:uid="{00000000-0005-0000-0000-0000783E0000}"/>
    <cellStyle name="Input 3 3 3" xfId="15958" xr:uid="{00000000-0005-0000-0000-0000793E0000}"/>
    <cellStyle name="Input 3 3 3 10" xfId="15959" xr:uid="{00000000-0005-0000-0000-00007A3E0000}"/>
    <cellStyle name="Input 3 3 3 10 2" xfId="15960" xr:uid="{00000000-0005-0000-0000-00007B3E0000}"/>
    <cellStyle name="Input 3 3 3 11" xfId="15961" xr:uid="{00000000-0005-0000-0000-00007C3E0000}"/>
    <cellStyle name="Input 3 3 3 11 2" xfId="15962" xr:uid="{00000000-0005-0000-0000-00007D3E0000}"/>
    <cellStyle name="Input 3 3 3 12" xfId="15963" xr:uid="{00000000-0005-0000-0000-00007E3E0000}"/>
    <cellStyle name="Input 3 3 3 12 2" xfId="15964" xr:uid="{00000000-0005-0000-0000-00007F3E0000}"/>
    <cellStyle name="Input 3 3 3 13" xfId="15965" xr:uid="{00000000-0005-0000-0000-0000803E0000}"/>
    <cellStyle name="Input 3 3 3 13 2" xfId="15966" xr:uid="{00000000-0005-0000-0000-0000813E0000}"/>
    <cellStyle name="Input 3 3 3 14" xfId="15967" xr:uid="{00000000-0005-0000-0000-0000823E0000}"/>
    <cellStyle name="Input 3 3 3 15" xfId="15968" xr:uid="{00000000-0005-0000-0000-0000833E0000}"/>
    <cellStyle name="Input 3 3 3 2" xfId="15969" xr:uid="{00000000-0005-0000-0000-0000843E0000}"/>
    <cellStyle name="Input 3 3 3 2 2" xfId="15970" xr:uid="{00000000-0005-0000-0000-0000853E0000}"/>
    <cellStyle name="Input 3 3 3 3" xfId="15971" xr:uid="{00000000-0005-0000-0000-0000863E0000}"/>
    <cellStyle name="Input 3 3 3 3 2" xfId="15972" xr:uid="{00000000-0005-0000-0000-0000873E0000}"/>
    <cellStyle name="Input 3 3 3 3 3" xfId="15973" xr:uid="{00000000-0005-0000-0000-0000883E0000}"/>
    <cellStyle name="Input 3 3 3 4" xfId="15974" xr:uid="{00000000-0005-0000-0000-0000893E0000}"/>
    <cellStyle name="Input 3 3 3 4 2" xfId="15975" xr:uid="{00000000-0005-0000-0000-00008A3E0000}"/>
    <cellStyle name="Input 3 3 3 4 3" xfId="15976" xr:uid="{00000000-0005-0000-0000-00008B3E0000}"/>
    <cellStyle name="Input 3 3 3 5" xfId="15977" xr:uid="{00000000-0005-0000-0000-00008C3E0000}"/>
    <cellStyle name="Input 3 3 3 5 2" xfId="15978" xr:uid="{00000000-0005-0000-0000-00008D3E0000}"/>
    <cellStyle name="Input 3 3 3 5 3" xfId="15979" xr:uid="{00000000-0005-0000-0000-00008E3E0000}"/>
    <cellStyle name="Input 3 3 3 6" xfId="15980" xr:uid="{00000000-0005-0000-0000-00008F3E0000}"/>
    <cellStyle name="Input 3 3 3 6 2" xfId="15981" xr:uid="{00000000-0005-0000-0000-0000903E0000}"/>
    <cellStyle name="Input 3 3 3 6 3" xfId="15982" xr:uid="{00000000-0005-0000-0000-0000913E0000}"/>
    <cellStyle name="Input 3 3 3 7" xfId="15983" xr:uid="{00000000-0005-0000-0000-0000923E0000}"/>
    <cellStyle name="Input 3 3 3 7 2" xfId="15984" xr:uid="{00000000-0005-0000-0000-0000933E0000}"/>
    <cellStyle name="Input 3 3 3 7 3" xfId="15985" xr:uid="{00000000-0005-0000-0000-0000943E0000}"/>
    <cellStyle name="Input 3 3 3 8" xfId="15986" xr:uid="{00000000-0005-0000-0000-0000953E0000}"/>
    <cellStyle name="Input 3 3 3 8 2" xfId="15987" xr:uid="{00000000-0005-0000-0000-0000963E0000}"/>
    <cellStyle name="Input 3 3 3 8 3" xfId="15988" xr:uid="{00000000-0005-0000-0000-0000973E0000}"/>
    <cellStyle name="Input 3 3 3 9" xfId="15989" xr:uid="{00000000-0005-0000-0000-0000983E0000}"/>
    <cellStyle name="Input 3 3 3 9 2" xfId="15990" xr:uid="{00000000-0005-0000-0000-0000993E0000}"/>
    <cellStyle name="Input 3 3 4" xfId="15991" xr:uid="{00000000-0005-0000-0000-00009A3E0000}"/>
    <cellStyle name="Input 3 3 4 2" xfId="15992" xr:uid="{00000000-0005-0000-0000-00009B3E0000}"/>
    <cellStyle name="Input 3 3 4 2 2" xfId="15993" xr:uid="{00000000-0005-0000-0000-00009C3E0000}"/>
    <cellStyle name="Input 3 3 4 3" xfId="15994" xr:uid="{00000000-0005-0000-0000-00009D3E0000}"/>
    <cellStyle name="Input 3 3 4 3 2" xfId="15995" xr:uid="{00000000-0005-0000-0000-00009E3E0000}"/>
    <cellStyle name="Input 3 3 4 4" xfId="15996" xr:uid="{00000000-0005-0000-0000-00009F3E0000}"/>
    <cellStyle name="Input 3 3 5" xfId="15997" xr:uid="{00000000-0005-0000-0000-0000A03E0000}"/>
    <cellStyle name="Input 3 3 5 2" xfId="15998" xr:uid="{00000000-0005-0000-0000-0000A13E0000}"/>
    <cellStyle name="Input 3 3 5 2 2" xfId="15999" xr:uid="{00000000-0005-0000-0000-0000A23E0000}"/>
    <cellStyle name="Input 3 3 5 3" xfId="16000" xr:uid="{00000000-0005-0000-0000-0000A33E0000}"/>
    <cellStyle name="Input 3 3 5 3 2" xfId="16001" xr:uid="{00000000-0005-0000-0000-0000A43E0000}"/>
    <cellStyle name="Input 3 3 5 4" xfId="16002" xr:uid="{00000000-0005-0000-0000-0000A53E0000}"/>
    <cellStyle name="Input 3 3 6" xfId="16003" xr:uid="{00000000-0005-0000-0000-0000A63E0000}"/>
    <cellStyle name="Input 3 3 6 2" xfId="16004" xr:uid="{00000000-0005-0000-0000-0000A73E0000}"/>
    <cellStyle name="Input 3 3 6 2 2" xfId="16005" xr:uid="{00000000-0005-0000-0000-0000A83E0000}"/>
    <cellStyle name="Input 3 3 6 3" xfId="16006" xr:uid="{00000000-0005-0000-0000-0000A93E0000}"/>
    <cellStyle name="Input 3 3 6 3 2" xfId="16007" xr:uid="{00000000-0005-0000-0000-0000AA3E0000}"/>
    <cellStyle name="Input 3 3 6 4" xfId="16008" xr:uid="{00000000-0005-0000-0000-0000AB3E0000}"/>
    <cellStyle name="Input 3 3 7" xfId="16009" xr:uid="{00000000-0005-0000-0000-0000AC3E0000}"/>
    <cellStyle name="Input 3 3 7 2" xfId="16010" xr:uid="{00000000-0005-0000-0000-0000AD3E0000}"/>
    <cellStyle name="Input 3 3 7 2 2" xfId="16011" xr:uid="{00000000-0005-0000-0000-0000AE3E0000}"/>
    <cellStyle name="Input 3 3 7 3" xfId="16012" xr:uid="{00000000-0005-0000-0000-0000AF3E0000}"/>
    <cellStyle name="Input 3 3 7 3 2" xfId="16013" xr:uid="{00000000-0005-0000-0000-0000B03E0000}"/>
    <cellStyle name="Input 3 3 7 4" xfId="16014" xr:uid="{00000000-0005-0000-0000-0000B13E0000}"/>
    <cellStyle name="Input 3 3 8" xfId="16015" xr:uid="{00000000-0005-0000-0000-0000B23E0000}"/>
    <cellStyle name="Input 3 3 8 2" xfId="16016" xr:uid="{00000000-0005-0000-0000-0000B33E0000}"/>
    <cellStyle name="Input 3 3 8 2 2" xfId="16017" xr:uid="{00000000-0005-0000-0000-0000B43E0000}"/>
    <cellStyle name="Input 3 3 8 3" xfId="16018" xr:uid="{00000000-0005-0000-0000-0000B53E0000}"/>
    <cellStyle name="Input 3 3 8 3 2" xfId="16019" xr:uid="{00000000-0005-0000-0000-0000B63E0000}"/>
    <cellStyle name="Input 3 3 8 4" xfId="16020" xr:uid="{00000000-0005-0000-0000-0000B73E0000}"/>
    <cellStyle name="Input 3 3 9" xfId="16021" xr:uid="{00000000-0005-0000-0000-0000B83E0000}"/>
    <cellStyle name="Input 3 3 9 2" xfId="16022" xr:uid="{00000000-0005-0000-0000-0000B93E0000}"/>
    <cellStyle name="Input 3 3 9 2 2" xfId="16023" xr:uid="{00000000-0005-0000-0000-0000BA3E0000}"/>
    <cellStyle name="Input 3 3 9 3" xfId="16024" xr:uid="{00000000-0005-0000-0000-0000BB3E0000}"/>
    <cellStyle name="Input 3 3 9 3 2" xfId="16025" xr:uid="{00000000-0005-0000-0000-0000BC3E0000}"/>
    <cellStyle name="Input 3 3 9 4" xfId="16026" xr:uid="{00000000-0005-0000-0000-0000BD3E0000}"/>
    <cellStyle name="Input 3 4" xfId="16027" xr:uid="{00000000-0005-0000-0000-0000BE3E0000}"/>
    <cellStyle name="Input 3 4 10" xfId="16028" xr:uid="{00000000-0005-0000-0000-0000BF3E0000}"/>
    <cellStyle name="Input 3 4 10 2" xfId="16029" xr:uid="{00000000-0005-0000-0000-0000C03E0000}"/>
    <cellStyle name="Input 3 4 11" xfId="16030" xr:uid="{00000000-0005-0000-0000-0000C13E0000}"/>
    <cellStyle name="Input 3 4 11 2" xfId="16031" xr:uid="{00000000-0005-0000-0000-0000C23E0000}"/>
    <cellStyle name="Input 3 4 12" xfId="16032" xr:uid="{00000000-0005-0000-0000-0000C33E0000}"/>
    <cellStyle name="Input 3 4 12 2" xfId="16033" xr:uid="{00000000-0005-0000-0000-0000C43E0000}"/>
    <cellStyle name="Input 3 4 13" xfId="16034" xr:uid="{00000000-0005-0000-0000-0000C53E0000}"/>
    <cellStyle name="Input 3 4 13 2" xfId="16035" xr:uid="{00000000-0005-0000-0000-0000C63E0000}"/>
    <cellStyle name="Input 3 4 14" xfId="16036" xr:uid="{00000000-0005-0000-0000-0000C73E0000}"/>
    <cellStyle name="Input 3 4 14 2" xfId="16037" xr:uid="{00000000-0005-0000-0000-0000C83E0000}"/>
    <cellStyle name="Input 3 4 15" xfId="16038" xr:uid="{00000000-0005-0000-0000-0000C93E0000}"/>
    <cellStyle name="Input 3 4 15 2" xfId="16039" xr:uid="{00000000-0005-0000-0000-0000CA3E0000}"/>
    <cellStyle name="Input 3 4 16" xfId="16040" xr:uid="{00000000-0005-0000-0000-0000CB3E0000}"/>
    <cellStyle name="Input 3 4 16 2" xfId="16041" xr:uid="{00000000-0005-0000-0000-0000CC3E0000}"/>
    <cellStyle name="Input 3 4 17" xfId="16042" xr:uid="{00000000-0005-0000-0000-0000CD3E0000}"/>
    <cellStyle name="Input 3 4 18" xfId="16043" xr:uid="{00000000-0005-0000-0000-0000CE3E0000}"/>
    <cellStyle name="Input 3 4 2" xfId="16044" xr:uid="{00000000-0005-0000-0000-0000CF3E0000}"/>
    <cellStyle name="Input 3 4 2 10" xfId="16045" xr:uid="{00000000-0005-0000-0000-0000D03E0000}"/>
    <cellStyle name="Input 3 4 2 10 2" xfId="16046" xr:uid="{00000000-0005-0000-0000-0000D13E0000}"/>
    <cellStyle name="Input 3 4 2 11" xfId="16047" xr:uid="{00000000-0005-0000-0000-0000D23E0000}"/>
    <cellStyle name="Input 3 4 2 11 2" xfId="16048" xr:uid="{00000000-0005-0000-0000-0000D33E0000}"/>
    <cellStyle name="Input 3 4 2 12" xfId="16049" xr:uid="{00000000-0005-0000-0000-0000D43E0000}"/>
    <cellStyle name="Input 3 4 2 12 2" xfId="16050" xr:uid="{00000000-0005-0000-0000-0000D53E0000}"/>
    <cellStyle name="Input 3 4 2 13" xfId="16051" xr:uid="{00000000-0005-0000-0000-0000D63E0000}"/>
    <cellStyle name="Input 3 4 2 13 2" xfId="16052" xr:uid="{00000000-0005-0000-0000-0000D73E0000}"/>
    <cellStyle name="Input 3 4 2 14" xfId="16053" xr:uid="{00000000-0005-0000-0000-0000D83E0000}"/>
    <cellStyle name="Input 3 4 2 14 2" xfId="16054" xr:uid="{00000000-0005-0000-0000-0000D93E0000}"/>
    <cellStyle name="Input 3 4 2 15" xfId="16055" xr:uid="{00000000-0005-0000-0000-0000DA3E0000}"/>
    <cellStyle name="Input 3 4 2 16" xfId="16056" xr:uid="{00000000-0005-0000-0000-0000DB3E0000}"/>
    <cellStyle name="Input 3 4 2 2" xfId="16057" xr:uid="{00000000-0005-0000-0000-0000DC3E0000}"/>
    <cellStyle name="Input 3 4 2 2 2" xfId="16058" xr:uid="{00000000-0005-0000-0000-0000DD3E0000}"/>
    <cellStyle name="Input 3 4 2 3" xfId="16059" xr:uid="{00000000-0005-0000-0000-0000DE3E0000}"/>
    <cellStyle name="Input 3 4 2 3 2" xfId="16060" xr:uid="{00000000-0005-0000-0000-0000DF3E0000}"/>
    <cellStyle name="Input 3 4 2 3 3" xfId="16061" xr:uid="{00000000-0005-0000-0000-0000E03E0000}"/>
    <cellStyle name="Input 3 4 2 4" xfId="16062" xr:uid="{00000000-0005-0000-0000-0000E13E0000}"/>
    <cellStyle name="Input 3 4 2 4 2" xfId="16063" xr:uid="{00000000-0005-0000-0000-0000E23E0000}"/>
    <cellStyle name="Input 3 4 2 4 3" xfId="16064" xr:uid="{00000000-0005-0000-0000-0000E33E0000}"/>
    <cellStyle name="Input 3 4 2 5" xfId="16065" xr:uid="{00000000-0005-0000-0000-0000E43E0000}"/>
    <cellStyle name="Input 3 4 2 5 2" xfId="16066" xr:uid="{00000000-0005-0000-0000-0000E53E0000}"/>
    <cellStyle name="Input 3 4 2 5 3" xfId="16067" xr:uid="{00000000-0005-0000-0000-0000E63E0000}"/>
    <cellStyle name="Input 3 4 2 6" xfId="16068" xr:uid="{00000000-0005-0000-0000-0000E73E0000}"/>
    <cellStyle name="Input 3 4 2 6 2" xfId="16069" xr:uid="{00000000-0005-0000-0000-0000E83E0000}"/>
    <cellStyle name="Input 3 4 2 6 3" xfId="16070" xr:uid="{00000000-0005-0000-0000-0000E93E0000}"/>
    <cellStyle name="Input 3 4 2 7" xfId="16071" xr:uid="{00000000-0005-0000-0000-0000EA3E0000}"/>
    <cellStyle name="Input 3 4 2 7 2" xfId="16072" xr:uid="{00000000-0005-0000-0000-0000EB3E0000}"/>
    <cellStyle name="Input 3 4 2 7 3" xfId="16073" xr:uid="{00000000-0005-0000-0000-0000EC3E0000}"/>
    <cellStyle name="Input 3 4 2 8" xfId="16074" xr:uid="{00000000-0005-0000-0000-0000ED3E0000}"/>
    <cellStyle name="Input 3 4 2 8 2" xfId="16075" xr:uid="{00000000-0005-0000-0000-0000EE3E0000}"/>
    <cellStyle name="Input 3 4 2 8 3" xfId="16076" xr:uid="{00000000-0005-0000-0000-0000EF3E0000}"/>
    <cellStyle name="Input 3 4 2 9" xfId="16077" xr:uid="{00000000-0005-0000-0000-0000F03E0000}"/>
    <cellStyle name="Input 3 4 2 9 2" xfId="16078" xr:uid="{00000000-0005-0000-0000-0000F13E0000}"/>
    <cellStyle name="Input 3 4 3" xfId="16079" xr:uid="{00000000-0005-0000-0000-0000F23E0000}"/>
    <cellStyle name="Input 3 4 3 10" xfId="16080" xr:uid="{00000000-0005-0000-0000-0000F33E0000}"/>
    <cellStyle name="Input 3 4 3 10 2" xfId="16081" xr:uid="{00000000-0005-0000-0000-0000F43E0000}"/>
    <cellStyle name="Input 3 4 3 11" xfId="16082" xr:uid="{00000000-0005-0000-0000-0000F53E0000}"/>
    <cellStyle name="Input 3 4 3 11 2" xfId="16083" xr:uid="{00000000-0005-0000-0000-0000F63E0000}"/>
    <cellStyle name="Input 3 4 3 12" xfId="16084" xr:uid="{00000000-0005-0000-0000-0000F73E0000}"/>
    <cellStyle name="Input 3 4 3 12 2" xfId="16085" xr:uid="{00000000-0005-0000-0000-0000F83E0000}"/>
    <cellStyle name="Input 3 4 3 13" xfId="16086" xr:uid="{00000000-0005-0000-0000-0000F93E0000}"/>
    <cellStyle name="Input 3 4 3 13 2" xfId="16087" xr:uid="{00000000-0005-0000-0000-0000FA3E0000}"/>
    <cellStyle name="Input 3 4 3 14" xfId="16088" xr:uid="{00000000-0005-0000-0000-0000FB3E0000}"/>
    <cellStyle name="Input 3 4 3 15" xfId="16089" xr:uid="{00000000-0005-0000-0000-0000FC3E0000}"/>
    <cellStyle name="Input 3 4 3 2" xfId="16090" xr:uid="{00000000-0005-0000-0000-0000FD3E0000}"/>
    <cellStyle name="Input 3 4 3 2 2" xfId="16091" xr:uid="{00000000-0005-0000-0000-0000FE3E0000}"/>
    <cellStyle name="Input 3 4 3 3" xfId="16092" xr:uid="{00000000-0005-0000-0000-0000FF3E0000}"/>
    <cellStyle name="Input 3 4 3 3 2" xfId="16093" xr:uid="{00000000-0005-0000-0000-0000003F0000}"/>
    <cellStyle name="Input 3 4 3 3 3" xfId="16094" xr:uid="{00000000-0005-0000-0000-0000013F0000}"/>
    <cellStyle name="Input 3 4 3 4" xfId="16095" xr:uid="{00000000-0005-0000-0000-0000023F0000}"/>
    <cellStyle name="Input 3 4 3 4 2" xfId="16096" xr:uid="{00000000-0005-0000-0000-0000033F0000}"/>
    <cellStyle name="Input 3 4 3 4 3" xfId="16097" xr:uid="{00000000-0005-0000-0000-0000043F0000}"/>
    <cellStyle name="Input 3 4 3 5" xfId="16098" xr:uid="{00000000-0005-0000-0000-0000053F0000}"/>
    <cellStyle name="Input 3 4 3 5 2" xfId="16099" xr:uid="{00000000-0005-0000-0000-0000063F0000}"/>
    <cellStyle name="Input 3 4 3 5 3" xfId="16100" xr:uid="{00000000-0005-0000-0000-0000073F0000}"/>
    <cellStyle name="Input 3 4 3 6" xfId="16101" xr:uid="{00000000-0005-0000-0000-0000083F0000}"/>
    <cellStyle name="Input 3 4 3 6 2" xfId="16102" xr:uid="{00000000-0005-0000-0000-0000093F0000}"/>
    <cellStyle name="Input 3 4 3 6 3" xfId="16103" xr:uid="{00000000-0005-0000-0000-00000A3F0000}"/>
    <cellStyle name="Input 3 4 3 7" xfId="16104" xr:uid="{00000000-0005-0000-0000-00000B3F0000}"/>
    <cellStyle name="Input 3 4 3 7 2" xfId="16105" xr:uid="{00000000-0005-0000-0000-00000C3F0000}"/>
    <cellStyle name="Input 3 4 3 7 3" xfId="16106" xr:uid="{00000000-0005-0000-0000-00000D3F0000}"/>
    <cellStyle name="Input 3 4 3 8" xfId="16107" xr:uid="{00000000-0005-0000-0000-00000E3F0000}"/>
    <cellStyle name="Input 3 4 3 8 2" xfId="16108" xr:uid="{00000000-0005-0000-0000-00000F3F0000}"/>
    <cellStyle name="Input 3 4 3 8 3" xfId="16109" xr:uid="{00000000-0005-0000-0000-0000103F0000}"/>
    <cellStyle name="Input 3 4 3 9" xfId="16110" xr:uid="{00000000-0005-0000-0000-0000113F0000}"/>
    <cellStyle name="Input 3 4 3 9 2" xfId="16111" xr:uid="{00000000-0005-0000-0000-0000123F0000}"/>
    <cellStyle name="Input 3 4 4" xfId="16112" xr:uid="{00000000-0005-0000-0000-0000133F0000}"/>
    <cellStyle name="Input 3 4 4 2" xfId="16113" xr:uid="{00000000-0005-0000-0000-0000143F0000}"/>
    <cellStyle name="Input 3 4 4 3" xfId="16114" xr:uid="{00000000-0005-0000-0000-0000153F0000}"/>
    <cellStyle name="Input 3 4 5" xfId="16115" xr:uid="{00000000-0005-0000-0000-0000163F0000}"/>
    <cellStyle name="Input 3 4 5 2" xfId="16116" xr:uid="{00000000-0005-0000-0000-0000173F0000}"/>
    <cellStyle name="Input 3 4 5 3" xfId="16117" xr:uid="{00000000-0005-0000-0000-0000183F0000}"/>
    <cellStyle name="Input 3 4 6" xfId="16118" xr:uid="{00000000-0005-0000-0000-0000193F0000}"/>
    <cellStyle name="Input 3 4 6 2" xfId="16119" xr:uid="{00000000-0005-0000-0000-00001A3F0000}"/>
    <cellStyle name="Input 3 4 7" xfId="16120" xr:uid="{00000000-0005-0000-0000-00001B3F0000}"/>
    <cellStyle name="Input 3 4 7 2" xfId="16121" xr:uid="{00000000-0005-0000-0000-00001C3F0000}"/>
    <cellStyle name="Input 3 4 7 3" xfId="16122" xr:uid="{00000000-0005-0000-0000-00001D3F0000}"/>
    <cellStyle name="Input 3 4 8" xfId="16123" xr:uid="{00000000-0005-0000-0000-00001E3F0000}"/>
    <cellStyle name="Input 3 4 8 2" xfId="16124" xr:uid="{00000000-0005-0000-0000-00001F3F0000}"/>
    <cellStyle name="Input 3 4 8 3" xfId="16125" xr:uid="{00000000-0005-0000-0000-0000203F0000}"/>
    <cellStyle name="Input 3 4 9" xfId="16126" xr:uid="{00000000-0005-0000-0000-0000213F0000}"/>
    <cellStyle name="Input 3 4 9 2" xfId="16127" xr:uid="{00000000-0005-0000-0000-0000223F0000}"/>
    <cellStyle name="Input 3 4 9 3" xfId="16128" xr:uid="{00000000-0005-0000-0000-0000233F0000}"/>
    <cellStyle name="Input 3 5" xfId="16129" xr:uid="{00000000-0005-0000-0000-0000243F0000}"/>
    <cellStyle name="Input 3 5 10" xfId="16130" xr:uid="{00000000-0005-0000-0000-0000253F0000}"/>
    <cellStyle name="Input 3 5 10 2" xfId="16131" xr:uid="{00000000-0005-0000-0000-0000263F0000}"/>
    <cellStyle name="Input 3 5 11" xfId="16132" xr:uid="{00000000-0005-0000-0000-0000273F0000}"/>
    <cellStyle name="Input 3 5 11 2" xfId="16133" xr:uid="{00000000-0005-0000-0000-0000283F0000}"/>
    <cellStyle name="Input 3 5 12" xfId="16134" xr:uid="{00000000-0005-0000-0000-0000293F0000}"/>
    <cellStyle name="Input 3 5 12 2" xfId="16135" xr:uid="{00000000-0005-0000-0000-00002A3F0000}"/>
    <cellStyle name="Input 3 5 13" xfId="16136" xr:uid="{00000000-0005-0000-0000-00002B3F0000}"/>
    <cellStyle name="Input 3 5 13 2" xfId="16137" xr:uid="{00000000-0005-0000-0000-00002C3F0000}"/>
    <cellStyle name="Input 3 5 14" xfId="16138" xr:uid="{00000000-0005-0000-0000-00002D3F0000}"/>
    <cellStyle name="Input 3 5 14 2" xfId="16139" xr:uid="{00000000-0005-0000-0000-00002E3F0000}"/>
    <cellStyle name="Input 3 5 15" xfId="16140" xr:uid="{00000000-0005-0000-0000-00002F3F0000}"/>
    <cellStyle name="Input 3 5 16" xfId="16141" xr:uid="{00000000-0005-0000-0000-0000303F0000}"/>
    <cellStyle name="Input 3 5 2" xfId="16142" xr:uid="{00000000-0005-0000-0000-0000313F0000}"/>
    <cellStyle name="Input 3 5 2 2" xfId="16143" xr:uid="{00000000-0005-0000-0000-0000323F0000}"/>
    <cellStyle name="Input 3 5 3" xfId="16144" xr:uid="{00000000-0005-0000-0000-0000333F0000}"/>
    <cellStyle name="Input 3 5 3 2" xfId="16145" xr:uid="{00000000-0005-0000-0000-0000343F0000}"/>
    <cellStyle name="Input 3 5 3 3" xfId="16146" xr:uid="{00000000-0005-0000-0000-0000353F0000}"/>
    <cellStyle name="Input 3 5 4" xfId="16147" xr:uid="{00000000-0005-0000-0000-0000363F0000}"/>
    <cellStyle name="Input 3 5 4 2" xfId="16148" xr:uid="{00000000-0005-0000-0000-0000373F0000}"/>
    <cellStyle name="Input 3 5 4 3" xfId="16149" xr:uid="{00000000-0005-0000-0000-0000383F0000}"/>
    <cellStyle name="Input 3 5 5" xfId="16150" xr:uid="{00000000-0005-0000-0000-0000393F0000}"/>
    <cellStyle name="Input 3 5 5 2" xfId="16151" xr:uid="{00000000-0005-0000-0000-00003A3F0000}"/>
    <cellStyle name="Input 3 5 5 3" xfId="16152" xr:uid="{00000000-0005-0000-0000-00003B3F0000}"/>
    <cellStyle name="Input 3 5 6" xfId="16153" xr:uid="{00000000-0005-0000-0000-00003C3F0000}"/>
    <cellStyle name="Input 3 5 6 2" xfId="16154" xr:uid="{00000000-0005-0000-0000-00003D3F0000}"/>
    <cellStyle name="Input 3 5 6 3" xfId="16155" xr:uid="{00000000-0005-0000-0000-00003E3F0000}"/>
    <cellStyle name="Input 3 5 7" xfId="16156" xr:uid="{00000000-0005-0000-0000-00003F3F0000}"/>
    <cellStyle name="Input 3 5 7 2" xfId="16157" xr:uid="{00000000-0005-0000-0000-0000403F0000}"/>
    <cellStyle name="Input 3 5 7 3" xfId="16158" xr:uid="{00000000-0005-0000-0000-0000413F0000}"/>
    <cellStyle name="Input 3 5 8" xfId="16159" xr:uid="{00000000-0005-0000-0000-0000423F0000}"/>
    <cellStyle name="Input 3 5 8 2" xfId="16160" xr:uid="{00000000-0005-0000-0000-0000433F0000}"/>
    <cellStyle name="Input 3 5 8 3" xfId="16161" xr:uid="{00000000-0005-0000-0000-0000443F0000}"/>
    <cellStyle name="Input 3 5 9" xfId="16162" xr:uid="{00000000-0005-0000-0000-0000453F0000}"/>
    <cellStyle name="Input 3 5 9 2" xfId="16163" xr:uid="{00000000-0005-0000-0000-0000463F0000}"/>
    <cellStyle name="Input 3 6" xfId="16164" xr:uid="{00000000-0005-0000-0000-0000473F0000}"/>
    <cellStyle name="Input 3 6 10" xfId="16165" xr:uid="{00000000-0005-0000-0000-0000483F0000}"/>
    <cellStyle name="Input 3 6 10 2" xfId="16166" xr:uid="{00000000-0005-0000-0000-0000493F0000}"/>
    <cellStyle name="Input 3 6 11" xfId="16167" xr:uid="{00000000-0005-0000-0000-00004A3F0000}"/>
    <cellStyle name="Input 3 6 11 2" xfId="16168" xr:uid="{00000000-0005-0000-0000-00004B3F0000}"/>
    <cellStyle name="Input 3 6 12" xfId="16169" xr:uid="{00000000-0005-0000-0000-00004C3F0000}"/>
    <cellStyle name="Input 3 6 12 2" xfId="16170" xr:uid="{00000000-0005-0000-0000-00004D3F0000}"/>
    <cellStyle name="Input 3 6 13" xfId="16171" xr:uid="{00000000-0005-0000-0000-00004E3F0000}"/>
    <cellStyle name="Input 3 6 13 2" xfId="16172" xr:uid="{00000000-0005-0000-0000-00004F3F0000}"/>
    <cellStyle name="Input 3 6 14" xfId="16173" xr:uid="{00000000-0005-0000-0000-0000503F0000}"/>
    <cellStyle name="Input 3 6 15" xfId="16174" xr:uid="{00000000-0005-0000-0000-0000513F0000}"/>
    <cellStyle name="Input 3 6 2" xfId="16175" xr:uid="{00000000-0005-0000-0000-0000523F0000}"/>
    <cellStyle name="Input 3 6 2 2" xfId="16176" xr:uid="{00000000-0005-0000-0000-0000533F0000}"/>
    <cellStyle name="Input 3 6 3" xfId="16177" xr:uid="{00000000-0005-0000-0000-0000543F0000}"/>
    <cellStyle name="Input 3 6 3 2" xfId="16178" xr:uid="{00000000-0005-0000-0000-0000553F0000}"/>
    <cellStyle name="Input 3 6 3 3" xfId="16179" xr:uid="{00000000-0005-0000-0000-0000563F0000}"/>
    <cellStyle name="Input 3 6 4" xfId="16180" xr:uid="{00000000-0005-0000-0000-0000573F0000}"/>
    <cellStyle name="Input 3 6 4 2" xfId="16181" xr:uid="{00000000-0005-0000-0000-0000583F0000}"/>
    <cellStyle name="Input 3 6 4 3" xfId="16182" xr:uid="{00000000-0005-0000-0000-0000593F0000}"/>
    <cellStyle name="Input 3 6 5" xfId="16183" xr:uid="{00000000-0005-0000-0000-00005A3F0000}"/>
    <cellStyle name="Input 3 6 5 2" xfId="16184" xr:uid="{00000000-0005-0000-0000-00005B3F0000}"/>
    <cellStyle name="Input 3 6 5 3" xfId="16185" xr:uid="{00000000-0005-0000-0000-00005C3F0000}"/>
    <cellStyle name="Input 3 6 6" xfId="16186" xr:uid="{00000000-0005-0000-0000-00005D3F0000}"/>
    <cellStyle name="Input 3 6 6 2" xfId="16187" xr:uid="{00000000-0005-0000-0000-00005E3F0000}"/>
    <cellStyle name="Input 3 6 6 3" xfId="16188" xr:uid="{00000000-0005-0000-0000-00005F3F0000}"/>
    <cellStyle name="Input 3 6 7" xfId="16189" xr:uid="{00000000-0005-0000-0000-0000603F0000}"/>
    <cellStyle name="Input 3 6 7 2" xfId="16190" xr:uid="{00000000-0005-0000-0000-0000613F0000}"/>
    <cellStyle name="Input 3 6 7 3" xfId="16191" xr:uid="{00000000-0005-0000-0000-0000623F0000}"/>
    <cellStyle name="Input 3 6 8" xfId="16192" xr:uid="{00000000-0005-0000-0000-0000633F0000}"/>
    <cellStyle name="Input 3 6 8 2" xfId="16193" xr:uid="{00000000-0005-0000-0000-0000643F0000}"/>
    <cellStyle name="Input 3 6 8 3" xfId="16194" xr:uid="{00000000-0005-0000-0000-0000653F0000}"/>
    <cellStyle name="Input 3 6 9" xfId="16195" xr:uid="{00000000-0005-0000-0000-0000663F0000}"/>
    <cellStyle name="Input 3 6 9 2" xfId="16196" xr:uid="{00000000-0005-0000-0000-0000673F0000}"/>
    <cellStyle name="Input 3 7" xfId="16197" xr:uid="{00000000-0005-0000-0000-0000683F0000}"/>
    <cellStyle name="Input 3 7 2" xfId="16198" xr:uid="{00000000-0005-0000-0000-0000693F0000}"/>
    <cellStyle name="Input 3 7 2 2" xfId="16199" xr:uid="{00000000-0005-0000-0000-00006A3F0000}"/>
    <cellStyle name="Input 3 7 3" xfId="16200" xr:uid="{00000000-0005-0000-0000-00006B3F0000}"/>
    <cellStyle name="Input 3 7 3 2" xfId="16201" xr:uid="{00000000-0005-0000-0000-00006C3F0000}"/>
    <cellStyle name="Input 3 7 4" xfId="16202" xr:uid="{00000000-0005-0000-0000-00006D3F0000}"/>
    <cellStyle name="Input 3 8" xfId="16203" xr:uid="{00000000-0005-0000-0000-00006E3F0000}"/>
    <cellStyle name="Input 3 8 2" xfId="16204" xr:uid="{00000000-0005-0000-0000-00006F3F0000}"/>
    <cellStyle name="Input 3 8 2 2" xfId="16205" xr:uid="{00000000-0005-0000-0000-0000703F0000}"/>
    <cellStyle name="Input 3 8 3" xfId="16206" xr:uid="{00000000-0005-0000-0000-0000713F0000}"/>
    <cellStyle name="Input 3 8 3 2" xfId="16207" xr:uid="{00000000-0005-0000-0000-0000723F0000}"/>
    <cellStyle name="Input 3 8 4" xfId="16208" xr:uid="{00000000-0005-0000-0000-0000733F0000}"/>
    <cellStyle name="Input 3 9" xfId="16209" xr:uid="{00000000-0005-0000-0000-0000743F0000}"/>
    <cellStyle name="Input 3 9 2" xfId="16210" xr:uid="{00000000-0005-0000-0000-0000753F0000}"/>
    <cellStyle name="Input 3 9 2 2" xfId="16211" xr:uid="{00000000-0005-0000-0000-0000763F0000}"/>
    <cellStyle name="Input 3 9 3" xfId="16212" xr:uid="{00000000-0005-0000-0000-0000773F0000}"/>
    <cellStyle name="Input 3 9 3 2" xfId="16213" xr:uid="{00000000-0005-0000-0000-0000783F0000}"/>
    <cellStyle name="Input 3 9 4" xfId="16214" xr:uid="{00000000-0005-0000-0000-0000793F0000}"/>
    <cellStyle name="Input 4" xfId="16215" xr:uid="{00000000-0005-0000-0000-00007A3F0000}"/>
    <cellStyle name="Input 4 10" xfId="16216" xr:uid="{00000000-0005-0000-0000-00007B3F0000}"/>
    <cellStyle name="Input 4 10 2" xfId="16217" xr:uid="{00000000-0005-0000-0000-00007C3F0000}"/>
    <cellStyle name="Input 4 10 3" xfId="16218" xr:uid="{00000000-0005-0000-0000-00007D3F0000}"/>
    <cellStyle name="Input 4 11" xfId="16219" xr:uid="{00000000-0005-0000-0000-00007E3F0000}"/>
    <cellStyle name="Input 4 11 2" xfId="16220" xr:uid="{00000000-0005-0000-0000-00007F3F0000}"/>
    <cellStyle name="Input 4 12" xfId="16221" xr:uid="{00000000-0005-0000-0000-0000803F0000}"/>
    <cellStyle name="Input 4 12 2" xfId="16222" xr:uid="{00000000-0005-0000-0000-0000813F0000}"/>
    <cellStyle name="Input 4 13" xfId="16223" xr:uid="{00000000-0005-0000-0000-0000823F0000}"/>
    <cellStyle name="Input 4 13 2" xfId="16224" xr:uid="{00000000-0005-0000-0000-0000833F0000}"/>
    <cellStyle name="Input 4 14" xfId="16225" xr:uid="{00000000-0005-0000-0000-0000843F0000}"/>
    <cellStyle name="Input 4 14 2" xfId="16226" xr:uid="{00000000-0005-0000-0000-0000853F0000}"/>
    <cellStyle name="Input 4 15" xfId="16227" xr:uid="{00000000-0005-0000-0000-0000863F0000}"/>
    <cellStyle name="Input 4 15 2" xfId="16228" xr:uid="{00000000-0005-0000-0000-0000873F0000}"/>
    <cellStyle name="Input 4 16" xfId="16229" xr:uid="{00000000-0005-0000-0000-0000883F0000}"/>
    <cellStyle name="Input 4 16 2" xfId="16230" xr:uid="{00000000-0005-0000-0000-0000893F0000}"/>
    <cellStyle name="Input 4 17" xfId="16231" xr:uid="{00000000-0005-0000-0000-00008A3F0000}"/>
    <cellStyle name="Input 4 18" xfId="16232" xr:uid="{00000000-0005-0000-0000-00008B3F0000}"/>
    <cellStyle name="Input 4 19" xfId="16233" xr:uid="{00000000-0005-0000-0000-00008C3F0000}"/>
    <cellStyle name="Input 4 2" xfId="16234" xr:uid="{00000000-0005-0000-0000-00008D3F0000}"/>
    <cellStyle name="Input 4 2 10" xfId="16235" xr:uid="{00000000-0005-0000-0000-00008E3F0000}"/>
    <cellStyle name="Input 4 2 10 2" xfId="16236" xr:uid="{00000000-0005-0000-0000-00008F3F0000}"/>
    <cellStyle name="Input 4 2 11" xfId="16237" xr:uid="{00000000-0005-0000-0000-0000903F0000}"/>
    <cellStyle name="Input 4 2 11 2" xfId="16238" xr:uid="{00000000-0005-0000-0000-0000913F0000}"/>
    <cellStyle name="Input 4 2 12" xfId="16239" xr:uid="{00000000-0005-0000-0000-0000923F0000}"/>
    <cellStyle name="Input 4 2 12 2" xfId="16240" xr:uid="{00000000-0005-0000-0000-0000933F0000}"/>
    <cellStyle name="Input 4 2 13" xfId="16241" xr:uid="{00000000-0005-0000-0000-0000943F0000}"/>
    <cellStyle name="Input 4 2 13 2" xfId="16242" xr:uid="{00000000-0005-0000-0000-0000953F0000}"/>
    <cellStyle name="Input 4 2 14" xfId="16243" xr:uid="{00000000-0005-0000-0000-0000963F0000}"/>
    <cellStyle name="Input 4 2 14 2" xfId="16244" xr:uid="{00000000-0005-0000-0000-0000973F0000}"/>
    <cellStyle name="Input 4 2 15" xfId="16245" xr:uid="{00000000-0005-0000-0000-0000983F0000}"/>
    <cellStyle name="Input 4 2 16" xfId="16246" xr:uid="{00000000-0005-0000-0000-0000993F0000}"/>
    <cellStyle name="Input 4 2 2" xfId="16247" xr:uid="{00000000-0005-0000-0000-00009A3F0000}"/>
    <cellStyle name="Input 4 2 2 2" xfId="16248" xr:uid="{00000000-0005-0000-0000-00009B3F0000}"/>
    <cellStyle name="Input 4 2 3" xfId="16249" xr:uid="{00000000-0005-0000-0000-00009C3F0000}"/>
    <cellStyle name="Input 4 2 3 2" xfId="16250" xr:uid="{00000000-0005-0000-0000-00009D3F0000}"/>
    <cellStyle name="Input 4 2 3 3" xfId="16251" xr:uid="{00000000-0005-0000-0000-00009E3F0000}"/>
    <cellStyle name="Input 4 2 4" xfId="16252" xr:uid="{00000000-0005-0000-0000-00009F3F0000}"/>
    <cellStyle name="Input 4 2 4 2" xfId="16253" xr:uid="{00000000-0005-0000-0000-0000A03F0000}"/>
    <cellStyle name="Input 4 2 4 3" xfId="16254" xr:uid="{00000000-0005-0000-0000-0000A13F0000}"/>
    <cellStyle name="Input 4 2 5" xfId="16255" xr:uid="{00000000-0005-0000-0000-0000A23F0000}"/>
    <cellStyle name="Input 4 2 5 2" xfId="16256" xr:uid="{00000000-0005-0000-0000-0000A33F0000}"/>
    <cellStyle name="Input 4 2 5 3" xfId="16257" xr:uid="{00000000-0005-0000-0000-0000A43F0000}"/>
    <cellStyle name="Input 4 2 6" xfId="16258" xr:uid="{00000000-0005-0000-0000-0000A53F0000}"/>
    <cellStyle name="Input 4 2 6 2" xfId="16259" xr:uid="{00000000-0005-0000-0000-0000A63F0000}"/>
    <cellStyle name="Input 4 2 6 3" xfId="16260" xr:uid="{00000000-0005-0000-0000-0000A73F0000}"/>
    <cellStyle name="Input 4 2 7" xfId="16261" xr:uid="{00000000-0005-0000-0000-0000A83F0000}"/>
    <cellStyle name="Input 4 2 7 2" xfId="16262" xr:uid="{00000000-0005-0000-0000-0000A93F0000}"/>
    <cellStyle name="Input 4 2 7 3" xfId="16263" xr:uid="{00000000-0005-0000-0000-0000AA3F0000}"/>
    <cellStyle name="Input 4 2 8" xfId="16264" xr:uid="{00000000-0005-0000-0000-0000AB3F0000}"/>
    <cellStyle name="Input 4 2 8 2" xfId="16265" xr:uid="{00000000-0005-0000-0000-0000AC3F0000}"/>
    <cellStyle name="Input 4 2 8 3" xfId="16266" xr:uid="{00000000-0005-0000-0000-0000AD3F0000}"/>
    <cellStyle name="Input 4 2 9" xfId="16267" xr:uid="{00000000-0005-0000-0000-0000AE3F0000}"/>
    <cellStyle name="Input 4 2 9 2" xfId="16268" xr:uid="{00000000-0005-0000-0000-0000AF3F0000}"/>
    <cellStyle name="Input 4 3" xfId="16269" xr:uid="{00000000-0005-0000-0000-0000B03F0000}"/>
    <cellStyle name="Input 4 3 10" xfId="16270" xr:uid="{00000000-0005-0000-0000-0000B13F0000}"/>
    <cellStyle name="Input 4 3 10 2" xfId="16271" xr:uid="{00000000-0005-0000-0000-0000B23F0000}"/>
    <cellStyle name="Input 4 3 11" xfId="16272" xr:uid="{00000000-0005-0000-0000-0000B33F0000}"/>
    <cellStyle name="Input 4 3 11 2" xfId="16273" xr:uid="{00000000-0005-0000-0000-0000B43F0000}"/>
    <cellStyle name="Input 4 3 12" xfId="16274" xr:uid="{00000000-0005-0000-0000-0000B53F0000}"/>
    <cellStyle name="Input 4 3 12 2" xfId="16275" xr:uid="{00000000-0005-0000-0000-0000B63F0000}"/>
    <cellStyle name="Input 4 3 13" xfId="16276" xr:uid="{00000000-0005-0000-0000-0000B73F0000}"/>
    <cellStyle name="Input 4 3 13 2" xfId="16277" xr:uid="{00000000-0005-0000-0000-0000B83F0000}"/>
    <cellStyle name="Input 4 3 14" xfId="16278" xr:uid="{00000000-0005-0000-0000-0000B93F0000}"/>
    <cellStyle name="Input 4 3 15" xfId="16279" xr:uid="{00000000-0005-0000-0000-0000BA3F0000}"/>
    <cellStyle name="Input 4 3 2" xfId="16280" xr:uid="{00000000-0005-0000-0000-0000BB3F0000}"/>
    <cellStyle name="Input 4 3 2 2" xfId="16281" xr:uid="{00000000-0005-0000-0000-0000BC3F0000}"/>
    <cellStyle name="Input 4 3 3" xfId="16282" xr:uid="{00000000-0005-0000-0000-0000BD3F0000}"/>
    <cellStyle name="Input 4 3 3 2" xfId="16283" xr:uid="{00000000-0005-0000-0000-0000BE3F0000}"/>
    <cellStyle name="Input 4 3 3 3" xfId="16284" xr:uid="{00000000-0005-0000-0000-0000BF3F0000}"/>
    <cellStyle name="Input 4 3 4" xfId="16285" xr:uid="{00000000-0005-0000-0000-0000C03F0000}"/>
    <cellStyle name="Input 4 3 4 2" xfId="16286" xr:uid="{00000000-0005-0000-0000-0000C13F0000}"/>
    <cellStyle name="Input 4 3 4 3" xfId="16287" xr:uid="{00000000-0005-0000-0000-0000C23F0000}"/>
    <cellStyle name="Input 4 3 5" xfId="16288" xr:uid="{00000000-0005-0000-0000-0000C33F0000}"/>
    <cellStyle name="Input 4 3 5 2" xfId="16289" xr:uid="{00000000-0005-0000-0000-0000C43F0000}"/>
    <cellStyle name="Input 4 3 5 3" xfId="16290" xr:uid="{00000000-0005-0000-0000-0000C53F0000}"/>
    <cellStyle name="Input 4 3 6" xfId="16291" xr:uid="{00000000-0005-0000-0000-0000C63F0000}"/>
    <cellStyle name="Input 4 3 6 2" xfId="16292" xr:uid="{00000000-0005-0000-0000-0000C73F0000}"/>
    <cellStyle name="Input 4 3 6 3" xfId="16293" xr:uid="{00000000-0005-0000-0000-0000C83F0000}"/>
    <cellStyle name="Input 4 3 7" xfId="16294" xr:uid="{00000000-0005-0000-0000-0000C93F0000}"/>
    <cellStyle name="Input 4 3 7 2" xfId="16295" xr:uid="{00000000-0005-0000-0000-0000CA3F0000}"/>
    <cellStyle name="Input 4 3 7 3" xfId="16296" xr:uid="{00000000-0005-0000-0000-0000CB3F0000}"/>
    <cellStyle name="Input 4 3 8" xfId="16297" xr:uid="{00000000-0005-0000-0000-0000CC3F0000}"/>
    <cellStyle name="Input 4 3 8 2" xfId="16298" xr:uid="{00000000-0005-0000-0000-0000CD3F0000}"/>
    <cellStyle name="Input 4 3 8 3" xfId="16299" xr:uid="{00000000-0005-0000-0000-0000CE3F0000}"/>
    <cellStyle name="Input 4 3 9" xfId="16300" xr:uid="{00000000-0005-0000-0000-0000CF3F0000}"/>
    <cellStyle name="Input 4 3 9 2" xfId="16301" xr:uid="{00000000-0005-0000-0000-0000D03F0000}"/>
    <cellStyle name="Input 4 4" xfId="16302" xr:uid="{00000000-0005-0000-0000-0000D13F0000}"/>
    <cellStyle name="Input 4 4 2" xfId="16303" xr:uid="{00000000-0005-0000-0000-0000D23F0000}"/>
    <cellStyle name="Input 4 4 3" xfId="16304" xr:uid="{00000000-0005-0000-0000-0000D33F0000}"/>
    <cellStyle name="Input 4 5" xfId="16305" xr:uid="{00000000-0005-0000-0000-0000D43F0000}"/>
    <cellStyle name="Input 4 5 2" xfId="16306" xr:uid="{00000000-0005-0000-0000-0000D53F0000}"/>
    <cellStyle name="Input 4 5 3" xfId="16307" xr:uid="{00000000-0005-0000-0000-0000D63F0000}"/>
    <cellStyle name="Input 4 6" xfId="16308" xr:uid="{00000000-0005-0000-0000-0000D73F0000}"/>
    <cellStyle name="Input 4 6 2" xfId="16309" xr:uid="{00000000-0005-0000-0000-0000D83F0000}"/>
    <cellStyle name="Input 4 7" xfId="16310" xr:uid="{00000000-0005-0000-0000-0000D93F0000}"/>
    <cellStyle name="Input 4 7 2" xfId="16311" xr:uid="{00000000-0005-0000-0000-0000DA3F0000}"/>
    <cellStyle name="Input 4 7 3" xfId="16312" xr:uid="{00000000-0005-0000-0000-0000DB3F0000}"/>
    <cellStyle name="Input 4 8" xfId="16313" xr:uid="{00000000-0005-0000-0000-0000DC3F0000}"/>
    <cellStyle name="Input 4 8 2" xfId="16314" xr:uid="{00000000-0005-0000-0000-0000DD3F0000}"/>
    <cellStyle name="Input 4 8 3" xfId="16315" xr:uid="{00000000-0005-0000-0000-0000DE3F0000}"/>
    <cellStyle name="Input 4 9" xfId="16316" xr:uid="{00000000-0005-0000-0000-0000DF3F0000}"/>
    <cellStyle name="Input 4 9 2" xfId="16317" xr:uid="{00000000-0005-0000-0000-0000E03F0000}"/>
    <cellStyle name="Input 4 9 3" xfId="16318" xr:uid="{00000000-0005-0000-0000-0000E13F0000}"/>
    <cellStyle name="Input 5" xfId="16319" xr:uid="{00000000-0005-0000-0000-0000E23F0000}"/>
    <cellStyle name="Input 5 10" xfId="16320" xr:uid="{00000000-0005-0000-0000-0000E33F0000}"/>
    <cellStyle name="Input 5 10 2" xfId="16321" xr:uid="{00000000-0005-0000-0000-0000E43F0000}"/>
    <cellStyle name="Input 5 10 3" xfId="16322" xr:uid="{00000000-0005-0000-0000-0000E53F0000}"/>
    <cellStyle name="Input 5 11" xfId="16323" xr:uid="{00000000-0005-0000-0000-0000E63F0000}"/>
    <cellStyle name="Input 5 11 2" xfId="16324" xr:uid="{00000000-0005-0000-0000-0000E73F0000}"/>
    <cellStyle name="Input 5 12" xfId="16325" xr:uid="{00000000-0005-0000-0000-0000E83F0000}"/>
    <cellStyle name="Input 5 12 2" xfId="16326" xr:uid="{00000000-0005-0000-0000-0000E93F0000}"/>
    <cellStyle name="Input 5 13" xfId="16327" xr:uid="{00000000-0005-0000-0000-0000EA3F0000}"/>
    <cellStyle name="Input 5 13 2" xfId="16328" xr:uid="{00000000-0005-0000-0000-0000EB3F0000}"/>
    <cellStyle name="Input 5 14" xfId="16329" xr:uid="{00000000-0005-0000-0000-0000EC3F0000}"/>
    <cellStyle name="Input 5 14 2" xfId="16330" xr:uid="{00000000-0005-0000-0000-0000ED3F0000}"/>
    <cellStyle name="Input 5 15" xfId="16331" xr:uid="{00000000-0005-0000-0000-0000EE3F0000}"/>
    <cellStyle name="Input 5 15 2" xfId="16332" xr:uid="{00000000-0005-0000-0000-0000EF3F0000}"/>
    <cellStyle name="Input 5 16" xfId="16333" xr:uid="{00000000-0005-0000-0000-0000F03F0000}"/>
    <cellStyle name="Input 5 16 2" xfId="16334" xr:uid="{00000000-0005-0000-0000-0000F13F0000}"/>
    <cellStyle name="Input 5 17" xfId="16335" xr:uid="{00000000-0005-0000-0000-0000F23F0000}"/>
    <cellStyle name="Input 5 18" xfId="16336" xr:uid="{00000000-0005-0000-0000-0000F33F0000}"/>
    <cellStyle name="Input 5 2" xfId="16337" xr:uid="{00000000-0005-0000-0000-0000F43F0000}"/>
    <cellStyle name="Input 5 2 10" xfId="16338" xr:uid="{00000000-0005-0000-0000-0000F53F0000}"/>
    <cellStyle name="Input 5 2 10 2" xfId="16339" xr:uid="{00000000-0005-0000-0000-0000F63F0000}"/>
    <cellStyle name="Input 5 2 11" xfId="16340" xr:uid="{00000000-0005-0000-0000-0000F73F0000}"/>
    <cellStyle name="Input 5 2 11 2" xfId="16341" xr:uid="{00000000-0005-0000-0000-0000F83F0000}"/>
    <cellStyle name="Input 5 2 12" xfId="16342" xr:uid="{00000000-0005-0000-0000-0000F93F0000}"/>
    <cellStyle name="Input 5 2 12 2" xfId="16343" xr:uid="{00000000-0005-0000-0000-0000FA3F0000}"/>
    <cellStyle name="Input 5 2 13" xfId="16344" xr:uid="{00000000-0005-0000-0000-0000FB3F0000}"/>
    <cellStyle name="Input 5 2 13 2" xfId="16345" xr:uid="{00000000-0005-0000-0000-0000FC3F0000}"/>
    <cellStyle name="Input 5 2 14" xfId="16346" xr:uid="{00000000-0005-0000-0000-0000FD3F0000}"/>
    <cellStyle name="Input 5 2 14 2" xfId="16347" xr:uid="{00000000-0005-0000-0000-0000FE3F0000}"/>
    <cellStyle name="Input 5 2 15" xfId="16348" xr:uid="{00000000-0005-0000-0000-0000FF3F0000}"/>
    <cellStyle name="Input 5 2 16" xfId="16349" xr:uid="{00000000-0005-0000-0000-000000400000}"/>
    <cellStyle name="Input 5 2 2" xfId="16350" xr:uid="{00000000-0005-0000-0000-000001400000}"/>
    <cellStyle name="Input 5 2 2 2" xfId="16351" xr:uid="{00000000-0005-0000-0000-000002400000}"/>
    <cellStyle name="Input 5 2 3" xfId="16352" xr:uid="{00000000-0005-0000-0000-000003400000}"/>
    <cellStyle name="Input 5 2 3 2" xfId="16353" xr:uid="{00000000-0005-0000-0000-000004400000}"/>
    <cellStyle name="Input 5 2 3 3" xfId="16354" xr:uid="{00000000-0005-0000-0000-000005400000}"/>
    <cellStyle name="Input 5 2 4" xfId="16355" xr:uid="{00000000-0005-0000-0000-000006400000}"/>
    <cellStyle name="Input 5 2 4 2" xfId="16356" xr:uid="{00000000-0005-0000-0000-000007400000}"/>
    <cellStyle name="Input 5 2 4 3" xfId="16357" xr:uid="{00000000-0005-0000-0000-000008400000}"/>
    <cellStyle name="Input 5 2 5" xfId="16358" xr:uid="{00000000-0005-0000-0000-000009400000}"/>
    <cellStyle name="Input 5 2 5 2" xfId="16359" xr:uid="{00000000-0005-0000-0000-00000A400000}"/>
    <cellStyle name="Input 5 2 5 3" xfId="16360" xr:uid="{00000000-0005-0000-0000-00000B400000}"/>
    <cellStyle name="Input 5 2 6" xfId="16361" xr:uid="{00000000-0005-0000-0000-00000C400000}"/>
    <cellStyle name="Input 5 2 6 2" xfId="16362" xr:uid="{00000000-0005-0000-0000-00000D400000}"/>
    <cellStyle name="Input 5 2 6 3" xfId="16363" xr:uid="{00000000-0005-0000-0000-00000E400000}"/>
    <cellStyle name="Input 5 2 7" xfId="16364" xr:uid="{00000000-0005-0000-0000-00000F400000}"/>
    <cellStyle name="Input 5 2 7 2" xfId="16365" xr:uid="{00000000-0005-0000-0000-000010400000}"/>
    <cellStyle name="Input 5 2 7 3" xfId="16366" xr:uid="{00000000-0005-0000-0000-000011400000}"/>
    <cellStyle name="Input 5 2 8" xfId="16367" xr:uid="{00000000-0005-0000-0000-000012400000}"/>
    <cellStyle name="Input 5 2 8 2" xfId="16368" xr:uid="{00000000-0005-0000-0000-000013400000}"/>
    <cellStyle name="Input 5 2 8 3" xfId="16369" xr:uid="{00000000-0005-0000-0000-000014400000}"/>
    <cellStyle name="Input 5 2 9" xfId="16370" xr:uid="{00000000-0005-0000-0000-000015400000}"/>
    <cellStyle name="Input 5 2 9 2" xfId="16371" xr:uid="{00000000-0005-0000-0000-000016400000}"/>
    <cellStyle name="Input 5 3" xfId="16372" xr:uid="{00000000-0005-0000-0000-000017400000}"/>
    <cellStyle name="Input 5 3 10" xfId="16373" xr:uid="{00000000-0005-0000-0000-000018400000}"/>
    <cellStyle name="Input 5 3 10 2" xfId="16374" xr:uid="{00000000-0005-0000-0000-000019400000}"/>
    <cellStyle name="Input 5 3 11" xfId="16375" xr:uid="{00000000-0005-0000-0000-00001A400000}"/>
    <cellStyle name="Input 5 3 11 2" xfId="16376" xr:uid="{00000000-0005-0000-0000-00001B400000}"/>
    <cellStyle name="Input 5 3 12" xfId="16377" xr:uid="{00000000-0005-0000-0000-00001C400000}"/>
    <cellStyle name="Input 5 3 12 2" xfId="16378" xr:uid="{00000000-0005-0000-0000-00001D400000}"/>
    <cellStyle name="Input 5 3 13" xfId="16379" xr:uid="{00000000-0005-0000-0000-00001E400000}"/>
    <cellStyle name="Input 5 3 13 2" xfId="16380" xr:uid="{00000000-0005-0000-0000-00001F400000}"/>
    <cellStyle name="Input 5 3 14" xfId="16381" xr:uid="{00000000-0005-0000-0000-000020400000}"/>
    <cellStyle name="Input 5 3 15" xfId="16382" xr:uid="{00000000-0005-0000-0000-000021400000}"/>
    <cellStyle name="Input 5 3 2" xfId="16383" xr:uid="{00000000-0005-0000-0000-000022400000}"/>
    <cellStyle name="Input 5 3 2 2" xfId="16384" xr:uid="{00000000-0005-0000-0000-000023400000}"/>
    <cellStyle name="Input 5 3 3" xfId="16385" xr:uid="{00000000-0005-0000-0000-000024400000}"/>
    <cellStyle name="Input 5 3 3 2" xfId="16386" xr:uid="{00000000-0005-0000-0000-000025400000}"/>
    <cellStyle name="Input 5 3 3 3" xfId="16387" xr:uid="{00000000-0005-0000-0000-000026400000}"/>
    <cellStyle name="Input 5 3 4" xfId="16388" xr:uid="{00000000-0005-0000-0000-000027400000}"/>
    <cellStyle name="Input 5 3 4 2" xfId="16389" xr:uid="{00000000-0005-0000-0000-000028400000}"/>
    <cellStyle name="Input 5 3 4 3" xfId="16390" xr:uid="{00000000-0005-0000-0000-000029400000}"/>
    <cellStyle name="Input 5 3 5" xfId="16391" xr:uid="{00000000-0005-0000-0000-00002A400000}"/>
    <cellStyle name="Input 5 3 5 2" xfId="16392" xr:uid="{00000000-0005-0000-0000-00002B400000}"/>
    <cellStyle name="Input 5 3 5 3" xfId="16393" xr:uid="{00000000-0005-0000-0000-00002C400000}"/>
    <cellStyle name="Input 5 3 6" xfId="16394" xr:uid="{00000000-0005-0000-0000-00002D400000}"/>
    <cellStyle name="Input 5 3 6 2" xfId="16395" xr:uid="{00000000-0005-0000-0000-00002E400000}"/>
    <cellStyle name="Input 5 3 6 3" xfId="16396" xr:uid="{00000000-0005-0000-0000-00002F400000}"/>
    <cellStyle name="Input 5 3 7" xfId="16397" xr:uid="{00000000-0005-0000-0000-000030400000}"/>
    <cellStyle name="Input 5 3 7 2" xfId="16398" xr:uid="{00000000-0005-0000-0000-000031400000}"/>
    <cellStyle name="Input 5 3 7 3" xfId="16399" xr:uid="{00000000-0005-0000-0000-000032400000}"/>
    <cellStyle name="Input 5 3 8" xfId="16400" xr:uid="{00000000-0005-0000-0000-000033400000}"/>
    <cellStyle name="Input 5 3 8 2" xfId="16401" xr:uid="{00000000-0005-0000-0000-000034400000}"/>
    <cellStyle name="Input 5 3 8 3" xfId="16402" xr:uid="{00000000-0005-0000-0000-000035400000}"/>
    <cellStyle name="Input 5 3 9" xfId="16403" xr:uid="{00000000-0005-0000-0000-000036400000}"/>
    <cellStyle name="Input 5 3 9 2" xfId="16404" xr:uid="{00000000-0005-0000-0000-000037400000}"/>
    <cellStyle name="Input 5 4" xfId="16405" xr:uid="{00000000-0005-0000-0000-000038400000}"/>
    <cellStyle name="Input 5 4 2" xfId="16406" xr:uid="{00000000-0005-0000-0000-000039400000}"/>
    <cellStyle name="Input 5 4 3" xfId="16407" xr:uid="{00000000-0005-0000-0000-00003A400000}"/>
    <cellStyle name="Input 5 5" xfId="16408" xr:uid="{00000000-0005-0000-0000-00003B400000}"/>
    <cellStyle name="Input 5 5 2" xfId="16409" xr:uid="{00000000-0005-0000-0000-00003C400000}"/>
    <cellStyle name="Input 5 5 3" xfId="16410" xr:uid="{00000000-0005-0000-0000-00003D400000}"/>
    <cellStyle name="Input 5 6" xfId="16411" xr:uid="{00000000-0005-0000-0000-00003E400000}"/>
    <cellStyle name="Input 5 6 2" xfId="16412" xr:uid="{00000000-0005-0000-0000-00003F400000}"/>
    <cellStyle name="Input 5 7" xfId="16413" xr:uid="{00000000-0005-0000-0000-000040400000}"/>
    <cellStyle name="Input 5 7 2" xfId="16414" xr:uid="{00000000-0005-0000-0000-000041400000}"/>
    <cellStyle name="Input 5 7 3" xfId="16415" xr:uid="{00000000-0005-0000-0000-000042400000}"/>
    <cellStyle name="Input 5 8" xfId="16416" xr:uid="{00000000-0005-0000-0000-000043400000}"/>
    <cellStyle name="Input 5 8 2" xfId="16417" xr:uid="{00000000-0005-0000-0000-000044400000}"/>
    <cellStyle name="Input 5 8 3" xfId="16418" xr:uid="{00000000-0005-0000-0000-000045400000}"/>
    <cellStyle name="Input 5 9" xfId="16419" xr:uid="{00000000-0005-0000-0000-000046400000}"/>
    <cellStyle name="Input 5 9 2" xfId="16420" xr:uid="{00000000-0005-0000-0000-000047400000}"/>
    <cellStyle name="Input 5 9 3" xfId="16421" xr:uid="{00000000-0005-0000-0000-000048400000}"/>
    <cellStyle name="Input 6" xfId="16422" xr:uid="{00000000-0005-0000-0000-000049400000}"/>
    <cellStyle name="Input 6 10" xfId="16423" xr:uid="{00000000-0005-0000-0000-00004A400000}"/>
    <cellStyle name="Input 6 10 2" xfId="16424" xr:uid="{00000000-0005-0000-0000-00004B400000}"/>
    <cellStyle name="Input 6 10 3" xfId="16425" xr:uid="{00000000-0005-0000-0000-00004C400000}"/>
    <cellStyle name="Input 6 11" xfId="16426" xr:uid="{00000000-0005-0000-0000-00004D400000}"/>
    <cellStyle name="Input 6 11 2" xfId="16427" xr:uid="{00000000-0005-0000-0000-00004E400000}"/>
    <cellStyle name="Input 6 12" xfId="16428" xr:uid="{00000000-0005-0000-0000-00004F400000}"/>
    <cellStyle name="Input 6 12 2" xfId="16429" xr:uid="{00000000-0005-0000-0000-000050400000}"/>
    <cellStyle name="Input 6 13" xfId="16430" xr:uid="{00000000-0005-0000-0000-000051400000}"/>
    <cellStyle name="Input 6 13 2" xfId="16431" xr:uid="{00000000-0005-0000-0000-000052400000}"/>
    <cellStyle name="Input 6 14" xfId="16432" xr:uid="{00000000-0005-0000-0000-000053400000}"/>
    <cellStyle name="Input 6 14 2" xfId="16433" xr:uid="{00000000-0005-0000-0000-000054400000}"/>
    <cellStyle name="Input 6 15" xfId="16434" xr:uid="{00000000-0005-0000-0000-000055400000}"/>
    <cellStyle name="Input 6 15 2" xfId="16435" xr:uid="{00000000-0005-0000-0000-000056400000}"/>
    <cellStyle name="Input 6 16" xfId="16436" xr:uid="{00000000-0005-0000-0000-000057400000}"/>
    <cellStyle name="Input 6 16 2" xfId="16437" xr:uid="{00000000-0005-0000-0000-000058400000}"/>
    <cellStyle name="Input 6 17" xfId="16438" xr:uid="{00000000-0005-0000-0000-000059400000}"/>
    <cellStyle name="Input 6 18" xfId="16439" xr:uid="{00000000-0005-0000-0000-00005A400000}"/>
    <cellStyle name="Input 6 2" xfId="16440" xr:uid="{00000000-0005-0000-0000-00005B400000}"/>
    <cellStyle name="Input 6 2 10" xfId="16441" xr:uid="{00000000-0005-0000-0000-00005C400000}"/>
    <cellStyle name="Input 6 2 10 2" xfId="16442" xr:uid="{00000000-0005-0000-0000-00005D400000}"/>
    <cellStyle name="Input 6 2 11" xfId="16443" xr:uid="{00000000-0005-0000-0000-00005E400000}"/>
    <cellStyle name="Input 6 2 11 2" xfId="16444" xr:uid="{00000000-0005-0000-0000-00005F400000}"/>
    <cellStyle name="Input 6 2 12" xfId="16445" xr:uid="{00000000-0005-0000-0000-000060400000}"/>
    <cellStyle name="Input 6 2 12 2" xfId="16446" xr:uid="{00000000-0005-0000-0000-000061400000}"/>
    <cellStyle name="Input 6 2 13" xfId="16447" xr:uid="{00000000-0005-0000-0000-000062400000}"/>
    <cellStyle name="Input 6 2 13 2" xfId="16448" xr:uid="{00000000-0005-0000-0000-000063400000}"/>
    <cellStyle name="Input 6 2 14" xfId="16449" xr:uid="{00000000-0005-0000-0000-000064400000}"/>
    <cellStyle name="Input 6 2 14 2" xfId="16450" xr:uid="{00000000-0005-0000-0000-000065400000}"/>
    <cellStyle name="Input 6 2 15" xfId="16451" xr:uid="{00000000-0005-0000-0000-000066400000}"/>
    <cellStyle name="Input 6 2 16" xfId="16452" xr:uid="{00000000-0005-0000-0000-000067400000}"/>
    <cellStyle name="Input 6 2 2" xfId="16453" xr:uid="{00000000-0005-0000-0000-000068400000}"/>
    <cellStyle name="Input 6 2 2 2" xfId="16454" xr:uid="{00000000-0005-0000-0000-000069400000}"/>
    <cellStyle name="Input 6 2 3" xfId="16455" xr:uid="{00000000-0005-0000-0000-00006A400000}"/>
    <cellStyle name="Input 6 2 3 2" xfId="16456" xr:uid="{00000000-0005-0000-0000-00006B400000}"/>
    <cellStyle name="Input 6 2 3 3" xfId="16457" xr:uid="{00000000-0005-0000-0000-00006C400000}"/>
    <cellStyle name="Input 6 2 4" xfId="16458" xr:uid="{00000000-0005-0000-0000-00006D400000}"/>
    <cellStyle name="Input 6 2 4 2" xfId="16459" xr:uid="{00000000-0005-0000-0000-00006E400000}"/>
    <cellStyle name="Input 6 2 4 3" xfId="16460" xr:uid="{00000000-0005-0000-0000-00006F400000}"/>
    <cellStyle name="Input 6 2 5" xfId="16461" xr:uid="{00000000-0005-0000-0000-000070400000}"/>
    <cellStyle name="Input 6 2 5 2" xfId="16462" xr:uid="{00000000-0005-0000-0000-000071400000}"/>
    <cellStyle name="Input 6 2 5 3" xfId="16463" xr:uid="{00000000-0005-0000-0000-000072400000}"/>
    <cellStyle name="Input 6 2 6" xfId="16464" xr:uid="{00000000-0005-0000-0000-000073400000}"/>
    <cellStyle name="Input 6 2 6 2" xfId="16465" xr:uid="{00000000-0005-0000-0000-000074400000}"/>
    <cellStyle name="Input 6 2 6 3" xfId="16466" xr:uid="{00000000-0005-0000-0000-000075400000}"/>
    <cellStyle name="Input 6 2 7" xfId="16467" xr:uid="{00000000-0005-0000-0000-000076400000}"/>
    <cellStyle name="Input 6 2 7 2" xfId="16468" xr:uid="{00000000-0005-0000-0000-000077400000}"/>
    <cellStyle name="Input 6 2 7 3" xfId="16469" xr:uid="{00000000-0005-0000-0000-000078400000}"/>
    <cellStyle name="Input 6 2 8" xfId="16470" xr:uid="{00000000-0005-0000-0000-000079400000}"/>
    <cellStyle name="Input 6 2 8 2" xfId="16471" xr:uid="{00000000-0005-0000-0000-00007A400000}"/>
    <cellStyle name="Input 6 2 8 3" xfId="16472" xr:uid="{00000000-0005-0000-0000-00007B400000}"/>
    <cellStyle name="Input 6 2 9" xfId="16473" xr:uid="{00000000-0005-0000-0000-00007C400000}"/>
    <cellStyle name="Input 6 2 9 2" xfId="16474" xr:uid="{00000000-0005-0000-0000-00007D400000}"/>
    <cellStyle name="Input 6 3" xfId="16475" xr:uid="{00000000-0005-0000-0000-00007E400000}"/>
    <cellStyle name="Input 6 3 10" xfId="16476" xr:uid="{00000000-0005-0000-0000-00007F400000}"/>
    <cellStyle name="Input 6 3 10 2" xfId="16477" xr:uid="{00000000-0005-0000-0000-000080400000}"/>
    <cellStyle name="Input 6 3 11" xfId="16478" xr:uid="{00000000-0005-0000-0000-000081400000}"/>
    <cellStyle name="Input 6 3 11 2" xfId="16479" xr:uid="{00000000-0005-0000-0000-000082400000}"/>
    <cellStyle name="Input 6 3 12" xfId="16480" xr:uid="{00000000-0005-0000-0000-000083400000}"/>
    <cellStyle name="Input 6 3 12 2" xfId="16481" xr:uid="{00000000-0005-0000-0000-000084400000}"/>
    <cellStyle name="Input 6 3 13" xfId="16482" xr:uid="{00000000-0005-0000-0000-000085400000}"/>
    <cellStyle name="Input 6 3 13 2" xfId="16483" xr:uid="{00000000-0005-0000-0000-000086400000}"/>
    <cellStyle name="Input 6 3 14" xfId="16484" xr:uid="{00000000-0005-0000-0000-000087400000}"/>
    <cellStyle name="Input 6 3 15" xfId="16485" xr:uid="{00000000-0005-0000-0000-000088400000}"/>
    <cellStyle name="Input 6 3 2" xfId="16486" xr:uid="{00000000-0005-0000-0000-000089400000}"/>
    <cellStyle name="Input 6 3 2 2" xfId="16487" xr:uid="{00000000-0005-0000-0000-00008A400000}"/>
    <cellStyle name="Input 6 3 3" xfId="16488" xr:uid="{00000000-0005-0000-0000-00008B400000}"/>
    <cellStyle name="Input 6 3 3 2" xfId="16489" xr:uid="{00000000-0005-0000-0000-00008C400000}"/>
    <cellStyle name="Input 6 3 3 3" xfId="16490" xr:uid="{00000000-0005-0000-0000-00008D400000}"/>
    <cellStyle name="Input 6 3 4" xfId="16491" xr:uid="{00000000-0005-0000-0000-00008E400000}"/>
    <cellStyle name="Input 6 3 4 2" xfId="16492" xr:uid="{00000000-0005-0000-0000-00008F400000}"/>
    <cellStyle name="Input 6 3 4 3" xfId="16493" xr:uid="{00000000-0005-0000-0000-000090400000}"/>
    <cellStyle name="Input 6 3 5" xfId="16494" xr:uid="{00000000-0005-0000-0000-000091400000}"/>
    <cellStyle name="Input 6 3 5 2" xfId="16495" xr:uid="{00000000-0005-0000-0000-000092400000}"/>
    <cellStyle name="Input 6 3 5 3" xfId="16496" xr:uid="{00000000-0005-0000-0000-000093400000}"/>
    <cellStyle name="Input 6 3 6" xfId="16497" xr:uid="{00000000-0005-0000-0000-000094400000}"/>
    <cellStyle name="Input 6 3 6 2" xfId="16498" xr:uid="{00000000-0005-0000-0000-000095400000}"/>
    <cellStyle name="Input 6 3 6 3" xfId="16499" xr:uid="{00000000-0005-0000-0000-000096400000}"/>
    <cellStyle name="Input 6 3 7" xfId="16500" xr:uid="{00000000-0005-0000-0000-000097400000}"/>
    <cellStyle name="Input 6 3 7 2" xfId="16501" xr:uid="{00000000-0005-0000-0000-000098400000}"/>
    <cellStyle name="Input 6 3 7 3" xfId="16502" xr:uid="{00000000-0005-0000-0000-000099400000}"/>
    <cellStyle name="Input 6 3 8" xfId="16503" xr:uid="{00000000-0005-0000-0000-00009A400000}"/>
    <cellStyle name="Input 6 3 8 2" xfId="16504" xr:uid="{00000000-0005-0000-0000-00009B400000}"/>
    <cellStyle name="Input 6 3 8 3" xfId="16505" xr:uid="{00000000-0005-0000-0000-00009C400000}"/>
    <cellStyle name="Input 6 3 9" xfId="16506" xr:uid="{00000000-0005-0000-0000-00009D400000}"/>
    <cellStyle name="Input 6 3 9 2" xfId="16507" xr:uid="{00000000-0005-0000-0000-00009E400000}"/>
    <cellStyle name="Input 6 4" xfId="16508" xr:uid="{00000000-0005-0000-0000-00009F400000}"/>
    <cellStyle name="Input 6 4 2" xfId="16509" xr:uid="{00000000-0005-0000-0000-0000A0400000}"/>
    <cellStyle name="Input 6 4 3" xfId="16510" xr:uid="{00000000-0005-0000-0000-0000A1400000}"/>
    <cellStyle name="Input 6 5" xfId="16511" xr:uid="{00000000-0005-0000-0000-0000A2400000}"/>
    <cellStyle name="Input 6 5 2" xfId="16512" xr:uid="{00000000-0005-0000-0000-0000A3400000}"/>
    <cellStyle name="Input 6 5 3" xfId="16513" xr:uid="{00000000-0005-0000-0000-0000A4400000}"/>
    <cellStyle name="Input 6 6" xfId="16514" xr:uid="{00000000-0005-0000-0000-0000A5400000}"/>
    <cellStyle name="Input 6 6 2" xfId="16515" xr:uid="{00000000-0005-0000-0000-0000A6400000}"/>
    <cellStyle name="Input 6 7" xfId="16516" xr:uid="{00000000-0005-0000-0000-0000A7400000}"/>
    <cellStyle name="Input 6 7 2" xfId="16517" xr:uid="{00000000-0005-0000-0000-0000A8400000}"/>
    <cellStyle name="Input 6 7 3" xfId="16518" xr:uid="{00000000-0005-0000-0000-0000A9400000}"/>
    <cellStyle name="Input 6 8" xfId="16519" xr:uid="{00000000-0005-0000-0000-0000AA400000}"/>
    <cellStyle name="Input 6 8 2" xfId="16520" xr:uid="{00000000-0005-0000-0000-0000AB400000}"/>
    <cellStyle name="Input 6 8 3" xfId="16521" xr:uid="{00000000-0005-0000-0000-0000AC400000}"/>
    <cellStyle name="Input 6 9" xfId="16522" xr:uid="{00000000-0005-0000-0000-0000AD400000}"/>
    <cellStyle name="Input 6 9 2" xfId="16523" xr:uid="{00000000-0005-0000-0000-0000AE400000}"/>
    <cellStyle name="Input 6 9 3" xfId="16524" xr:uid="{00000000-0005-0000-0000-0000AF400000}"/>
    <cellStyle name="Input 7" xfId="16525" xr:uid="{00000000-0005-0000-0000-0000B0400000}"/>
    <cellStyle name="Input 7 10" xfId="16526" xr:uid="{00000000-0005-0000-0000-0000B1400000}"/>
    <cellStyle name="Input 7 10 2" xfId="16527" xr:uid="{00000000-0005-0000-0000-0000B2400000}"/>
    <cellStyle name="Input 7 10 3" xfId="16528" xr:uid="{00000000-0005-0000-0000-0000B3400000}"/>
    <cellStyle name="Input 7 11" xfId="16529" xr:uid="{00000000-0005-0000-0000-0000B4400000}"/>
    <cellStyle name="Input 7 11 2" xfId="16530" xr:uid="{00000000-0005-0000-0000-0000B5400000}"/>
    <cellStyle name="Input 7 12" xfId="16531" xr:uid="{00000000-0005-0000-0000-0000B6400000}"/>
    <cellStyle name="Input 7 12 2" xfId="16532" xr:uid="{00000000-0005-0000-0000-0000B7400000}"/>
    <cellStyle name="Input 7 13" xfId="16533" xr:uid="{00000000-0005-0000-0000-0000B8400000}"/>
    <cellStyle name="Input 7 13 2" xfId="16534" xr:uid="{00000000-0005-0000-0000-0000B9400000}"/>
    <cellStyle name="Input 7 14" xfId="16535" xr:uid="{00000000-0005-0000-0000-0000BA400000}"/>
    <cellStyle name="Input 7 14 2" xfId="16536" xr:uid="{00000000-0005-0000-0000-0000BB400000}"/>
    <cellStyle name="Input 7 15" xfId="16537" xr:uid="{00000000-0005-0000-0000-0000BC400000}"/>
    <cellStyle name="Input 7 15 2" xfId="16538" xr:uid="{00000000-0005-0000-0000-0000BD400000}"/>
    <cellStyle name="Input 7 16" xfId="16539" xr:uid="{00000000-0005-0000-0000-0000BE400000}"/>
    <cellStyle name="Input 7 16 2" xfId="16540" xr:uid="{00000000-0005-0000-0000-0000BF400000}"/>
    <cellStyle name="Input 7 17" xfId="16541" xr:uid="{00000000-0005-0000-0000-0000C0400000}"/>
    <cellStyle name="Input 7 18" xfId="16542" xr:uid="{00000000-0005-0000-0000-0000C1400000}"/>
    <cellStyle name="Input 7 2" xfId="16543" xr:uid="{00000000-0005-0000-0000-0000C2400000}"/>
    <cellStyle name="Input 7 2 10" xfId="16544" xr:uid="{00000000-0005-0000-0000-0000C3400000}"/>
    <cellStyle name="Input 7 2 10 2" xfId="16545" xr:uid="{00000000-0005-0000-0000-0000C4400000}"/>
    <cellStyle name="Input 7 2 11" xfId="16546" xr:uid="{00000000-0005-0000-0000-0000C5400000}"/>
    <cellStyle name="Input 7 2 11 2" xfId="16547" xr:uid="{00000000-0005-0000-0000-0000C6400000}"/>
    <cellStyle name="Input 7 2 12" xfId="16548" xr:uid="{00000000-0005-0000-0000-0000C7400000}"/>
    <cellStyle name="Input 7 2 12 2" xfId="16549" xr:uid="{00000000-0005-0000-0000-0000C8400000}"/>
    <cellStyle name="Input 7 2 13" xfId="16550" xr:uid="{00000000-0005-0000-0000-0000C9400000}"/>
    <cellStyle name="Input 7 2 13 2" xfId="16551" xr:uid="{00000000-0005-0000-0000-0000CA400000}"/>
    <cellStyle name="Input 7 2 14" xfId="16552" xr:uid="{00000000-0005-0000-0000-0000CB400000}"/>
    <cellStyle name="Input 7 2 14 2" xfId="16553" xr:uid="{00000000-0005-0000-0000-0000CC400000}"/>
    <cellStyle name="Input 7 2 15" xfId="16554" xr:uid="{00000000-0005-0000-0000-0000CD400000}"/>
    <cellStyle name="Input 7 2 16" xfId="16555" xr:uid="{00000000-0005-0000-0000-0000CE400000}"/>
    <cellStyle name="Input 7 2 2" xfId="16556" xr:uid="{00000000-0005-0000-0000-0000CF400000}"/>
    <cellStyle name="Input 7 2 2 2" xfId="16557" xr:uid="{00000000-0005-0000-0000-0000D0400000}"/>
    <cellStyle name="Input 7 2 3" xfId="16558" xr:uid="{00000000-0005-0000-0000-0000D1400000}"/>
    <cellStyle name="Input 7 2 3 2" xfId="16559" xr:uid="{00000000-0005-0000-0000-0000D2400000}"/>
    <cellStyle name="Input 7 2 3 3" xfId="16560" xr:uid="{00000000-0005-0000-0000-0000D3400000}"/>
    <cellStyle name="Input 7 2 4" xfId="16561" xr:uid="{00000000-0005-0000-0000-0000D4400000}"/>
    <cellStyle name="Input 7 2 4 2" xfId="16562" xr:uid="{00000000-0005-0000-0000-0000D5400000}"/>
    <cellStyle name="Input 7 2 4 3" xfId="16563" xr:uid="{00000000-0005-0000-0000-0000D6400000}"/>
    <cellStyle name="Input 7 2 5" xfId="16564" xr:uid="{00000000-0005-0000-0000-0000D7400000}"/>
    <cellStyle name="Input 7 2 5 2" xfId="16565" xr:uid="{00000000-0005-0000-0000-0000D8400000}"/>
    <cellStyle name="Input 7 2 5 3" xfId="16566" xr:uid="{00000000-0005-0000-0000-0000D9400000}"/>
    <cellStyle name="Input 7 2 6" xfId="16567" xr:uid="{00000000-0005-0000-0000-0000DA400000}"/>
    <cellStyle name="Input 7 2 6 2" xfId="16568" xr:uid="{00000000-0005-0000-0000-0000DB400000}"/>
    <cellStyle name="Input 7 2 6 3" xfId="16569" xr:uid="{00000000-0005-0000-0000-0000DC400000}"/>
    <cellStyle name="Input 7 2 7" xfId="16570" xr:uid="{00000000-0005-0000-0000-0000DD400000}"/>
    <cellStyle name="Input 7 2 7 2" xfId="16571" xr:uid="{00000000-0005-0000-0000-0000DE400000}"/>
    <cellStyle name="Input 7 2 7 3" xfId="16572" xr:uid="{00000000-0005-0000-0000-0000DF400000}"/>
    <cellStyle name="Input 7 2 8" xfId="16573" xr:uid="{00000000-0005-0000-0000-0000E0400000}"/>
    <cellStyle name="Input 7 2 8 2" xfId="16574" xr:uid="{00000000-0005-0000-0000-0000E1400000}"/>
    <cellStyle name="Input 7 2 8 3" xfId="16575" xr:uid="{00000000-0005-0000-0000-0000E2400000}"/>
    <cellStyle name="Input 7 2 9" xfId="16576" xr:uid="{00000000-0005-0000-0000-0000E3400000}"/>
    <cellStyle name="Input 7 2 9 2" xfId="16577" xr:uid="{00000000-0005-0000-0000-0000E4400000}"/>
    <cellStyle name="Input 7 3" xfId="16578" xr:uid="{00000000-0005-0000-0000-0000E5400000}"/>
    <cellStyle name="Input 7 3 10" xfId="16579" xr:uid="{00000000-0005-0000-0000-0000E6400000}"/>
    <cellStyle name="Input 7 3 10 2" xfId="16580" xr:uid="{00000000-0005-0000-0000-0000E7400000}"/>
    <cellStyle name="Input 7 3 11" xfId="16581" xr:uid="{00000000-0005-0000-0000-0000E8400000}"/>
    <cellStyle name="Input 7 3 11 2" xfId="16582" xr:uid="{00000000-0005-0000-0000-0000E9400000}"/>
    <cellStyle name="Input 7 3 12" xfId="16583" xr:uid="{00000000-0005-0000-0000-0000EA400000}"/>
    <cellStyle name="Input 7 3 12 2" xfId="16584" xr:uid="{00000000-0005-0000-0000-0000EB400000}"/>
    <cellStyle name="Input 7 3 13" xfId="16585" xr:uid="{00000000-0005-0000-0000-0000EC400000}"/>
    <cellStyle name="Input 7 3 13 2" xfId="16586" xr:uid="{00000000-0005-0000-0000-0000ED400000}"/>
    <cellStyle name="Input 7 3 14" xfId="16587" xr:uid="{00000000-0005-0000-0000-0000EE400000}"/>
    <cellStyle name="Input 7 3 15" xfId="16588" xr:uid="{00000000-0005-0000-0000-0000EF400000}"/>
    <cellStyle name="Input 7 3 2" xfId="16589" xr:uid="{00000000-0005-0000-0000-0000F0400000}"/>
    <cellStyle name="Input 7 3 2 2" xfId="16590" xr:uid="{00000000-0005-0000-0000-0000F1400000}"/>
    <cellStyle name="Input 7 3 3" xfId="16591" xr:uid="{00000000-0005-0000-0000-0000F2400000}"/>
    <cellStyle name="Input 7 3 3 2" xfId="16592" xr:uid="{00000000-0005-0000-0000-0000F3400000}"/>
    <cellStyle name="Input 7 3 3 3" xfId="16593" xr:uid="{00000000-0005-0000-0000-0000F4400000}"/>
    <cellStyle name="Input 7 3 4" xfId="16594" xr:uid="{00000000-0005-0000-0000-0000F5400000}"/>
    <cellStyle name="Input 7 3 4 2" xfId="16595" xr:uid="{00000000-0005-0000-0000-0000F6400000}"/>
    <cellStyle name="Input 7 3 4 3" xfId="16596" xr:uid="{00000000-0005-0000-0000-0000F7400000}"/>
    <cellStyle name="Input 7 3 5" xfId="16597" xr:uid="{00000000-0005-0000-0000-0000F8400000}"/>
    <cellStyle name="Input 7 3 5 2" xfId="16598" xr:uid="{00000000-0005-0000-0000-0000F9400000}"/>
    <cellStyle name="Input 7 3 5 3" xfId="16599" xr:uid="{00000000-0005-0000-0000-0000FA400000}"/>
    <cellStyle name="Input 7 3 6" xfId="16600" xr:uid="{00000000-0005-0000-0000-0000FB400000}"/>
    <cellStyle name="Input 7 3 6 2" xfId="16601" xr:uid="{00000000-0005-0000-0000-0000FC400000}"/>
    <cellStyle name="Input 7 3 6 3" xfId="16602" xr:uid="{00000000-0005-0000-0000-0000FD400000}"/>
    <cellStyle name="Input 7 3 7" xfId="16603" xr:uid="{00000000-0005-0000-0000-0000FE400000}"/>
    <cellStyle name="Input 7 3 7 2" xfId="16604" xr:uid="{00000000-0005-0000-0000-0000FF400000}"/>
    <cellStyle name="Input 7 3 7 3" xfId="16605" xr:uid="{00000000-0005-0000-0000-000000410000}"/>
    <cellStyle name="Input 7 3 8" xfId="16606" xr:uid="{00000000-0005-0000-0000-000001410000}"/>
    <cellStyle name="Input 7 3 8 2" xfId="16607" xr:uid="{00000000-0005-0000-0000-000002410000}"/>
    <cellStyle name="Input 7 3 8 3" xfId="16608" xr:uid="{00000000-0005-0000-0000-000003410000}"/>
    <cellStyle name="Input 7 3 9" xfId="16609" xr:uid="{00000000-0005-0000-0000-000004410000}"/>
    <cellStyle name="Input 7 3 9 2" xfId="16610" xr:uid="{00000000-0005-0000-0000-000005410000}"/>
    <cellStyle name="Input 7 4" xfId="16611" xr:uid="{00000000-0005-0000-0000-000006410000}"/>
    <cellStyle name="Input 7 4 2" xfId="16612" xr:uid="{00000000-0005-0000-0000-000007410000}"/>
    <cellStyle name="Input 7 4 3" xfId="16613" xr:uid="{00000000-0005-0000-0000-000008410000}"/>
    <cellStyle name="Input 7 5" xfId="16614" xr:uid="{00000000-0005-0000-0000-000009410000}"/>
    <cellStyle name="Input 7 5 2" xfId="16615" xr:uid="{00000000-0005-0000-0000-00000A410000}"/>
    <cellStyle name="Input 7 5 3" xfId="16616" xr:uid="{00000000-0005-0000-0000-00000B410000}"/>
    <cellStyle name="Input 7 6" xfId="16617" xr:uid="{00000000-0005-0000-0000-00000C410000}"/>
    <cellStyle name="Input 7 6 2" xfId="16618" xr:uid="{00000000-0005-0000-0000-00000D410000}"/>
    <cellStyle name="Input 7 7" xfId="16619" xr:uid="{00000000-0005-0000-0000-00000E410000}"/>
    <cellStyle name="Input 7 7 2" xfId="16620" xr:uid="{00000000-0005-0000-0000-00000F410000}"/>
    <cellStyle name="Input 7 7 3" xfId="16621" xr:uid="{00000000-0005-0000-0000-000010410000}"/>
    <cellStyle name="Input 7 8" xfId="16622" xr:uid="{00000000-0005-0000-0000-000011410000}"/>
    <cellStyle name="Input 7 8 2" xfId="16623" xr:uid="{00000000-0005-0000-0000-000012410000}"/>
    <cellStyle name="Input 7 8 3" xfId="16624" xr:uid="{00000000-0005-0000-0000-000013410000}"/>
    <cellStyle name="Input 7 9" xfId="16625" xr:uid="{00000000-0005-0000-0000-000014410000}"/>
    <cellStyle name="Input 7 9 2" xfId="16626" xr:uid="{00000000-0005-0000-0000-000015410000}"/>
    <cellStyle name="Input 7 9 3" xfId="16627" xr:uid="{00000000-0005-0000-0000-000016410000}"/>
    <cellStyle name="Input 8" xfId="16628" xr:uid="{00000000-0005-0000-0000-000017410000}"/>
    <cellStyle name="Input 8 10" xfId="16629" xr:uid="{00000000-0005-0000-0000-000018410000}"/>
    <cellStyle name="Input 8 10 2" xfId="16630" xr:uid="{00000000-0005-0000-0000-000019410000}"/>
    <cellStyle name="Input 8 10 3" xfId="16631" xr:uid="{00000000-0005-0000-0000-00001A410000}"/>
    <cellStyle name="Input 8 11" xfId="16632" xr:uid="{00000000-0005-0000-0000-00001B410000}"/>
    <cellStyle name="Input 8 11 2" xfId="16633" xr:uid="{00000000-0005-0000-0000-00001C410000}"/>
    <cellStyle name="Input 8 12" xfId="16634" xr:uid="{00000000-0005-0000-0000-00001D410000}"/>
    <cellStyle name="Input 8 12 2" xfId="16635" xr:uid="{00000000-0005-0000-0000-00001E410000}"/>
    <cellStyle name="Input 8 13" xfId="16636" xr:uid="{00000000-0005-0000-0000-00001F410000}"/>
    <cellStyle name="Input 8 13 2" xfId="16637" xr:uid="{00000000-0005-0000-0000-000020410000}"/>
    <cellStyle name="Input 8 14" xfId="16638" xr:uid="{00000000-0005-0000-0000-000021410000}"/>
    <cellStyle name="Input 8 14 2" xfId="16639" xr:uid="{00000000-0005-0000-0000-000022410000}"/>
    <cellStyle name="Input 8 15" xfId="16640" xr:uid="{00000000-0005-0000-0000-000023410000}"/>
    <cellStyle name="Input 8 15 2" xfId="16641" xr:uid="{00000000-0005-0000-0000-000024410000}"/>
    <cellStyle name="Input 8 16" xfId="16642" xr:uid="{00000000-0005-0000-0000-000025410000}"/>
    <cellStyle name="Input 8 16 2" xfId="16643" xr:uid="{00000000-0005-0000-0000-000026410000}"/>
    <cellStyle name="Input 8 17" xfId="16644" xr:uid="{00000000-0005-0000-0000-000027410000}"/>
    <cellStyle name="Input 8 18" xfId="16645" xr:uid="{00000000-0005-0000-0000-000028410000}"/>
    <cellStyle name="Input 8 2" xfId="16646" xr:uid="{00000000-0005-0000-0000-000029410000}"/>
    <cellStyle name="Input 8 2 10" xfId="16647" xr:uid="{00000000-0005-0000-0000-00002A410000}"/>
    <cellStyle name="Input 8 2 10 2" xfId="16648" xr:uid="{00000000-0005-0000-0000-00002B410000}"/>
    <cellStyle name="Input 8 2 11" xfId="16649" xr:uid="{00000000-0005-0000-0000-00002C410000}"/>
    <cellStyle name="Input 8 2 11 2" xfId="16650" xr:uid="{00000000-0005-0000-0000-00002D410000}"/>
    <cellStyle name="Input 8 2 12" xfId="16651" xr:uid="{00000000-0005-0000-0000-00002E410000}"/>
    <cellStyle name="Input 8 2 12 2" xfId="16652" xr:uid="{00000000-0005-0000-0000-00002F410000}"/>
    <cellStyle name="Input 8 2 13" xfId="16653" xr:uid="{00000000-0005-0000-0000-000030410000}"/>
    <cellStyle name="Input 8 2 13 2" xfId="16654" xr:uid="{00000000-0005-0000-0000-000031410000}"/>
    <cellStyle name="Input 8 2 14" xfId="16655" xr:uid="{00000000-0005-0000-0000-000032410000}"/>
    <cellStyle name="Input 8 2 14 2" xfId="16656" xr:uid="{00000000-0005-0000-0000-000033410000}"/>
    <cellStyle name="Input 8 2 15" xfId="16657" xr:uid="{00000000-0005-0000-0000-000034410000}"/>
    <cellStyle name="Input 8 2 16" xfId="16658" xr:uid="{00000000-0005-0000-0000-000035410000}"/>
    <cellStyle name="Input 8 2 2" xfId="16659" xr:uid="{00000000-0005-0000-0000-000036410000}"/>
    <cellStyle name="Input 8 2 2 2" xfId="16660" xr:uid="{00000000-0005-0000-0000-000037410000}"/>
    <cellStyle name="Input 8 2 3" xfId="16661" xr:uid="{00000000-0005-0000-0000-000038410000}"/>
    <cellStyle name="Input 8 2 3 2" xfId="16662" xr:uid="{00000000-0005-0000-0000-000039410000}"/>
    <cellStyle name="Input 8 2 3 3" xfId="16663" xr:uid="{00000000-0005-0000-0000-00003A410000}"/>
    <cellStyle name="Input 8 2 4" xfId="16664" xr:uid="{00000000-0005-0000-0000-00003B410000}"/>
    <cellStyle name="Input 8 2 4 2" xfId="16665" xr:uid="{00000000-0005-0000-0000-00003C410000}"/>
    <cellStyle name="Input 8 2 4 3" xfId="16666" xr:uid="{00000000-0005-0000-0000-00003D410000}"/>
    <cellStyle name="Input 8 2 5" xfId="16667" xr:uid="{00000000-0005-0000-0000-00003E410000}"/>
    <cellStyle name="Input 8 2 5 2" xfId="16668" xr:uid="{00000000-0005-0000-0000-00003F410000}"/>
    <cellStyle name="Input 8 2 5 3" xfId="16669" xr:uid="{00000000-0005-0000-0000-000040410000}"/>
    <cellStyle name="Input 8 2 6" xfId="16670" xr:uid="{00000000-0005-0000-0000-000041410000}"/>
    <cellStyle name="Input 8 2 6 2" xfId="16671" xr:uid="{00000000-0005-0000-0000-000042410000}"/>
    <cellStyle name="Input 8 2 6 3" xfId="16672" xr:uid="{00000000-0005-0000-0000-000043410000}"/>
    <cellStyle name="Input 8 2 7" xfId="16673" xr:uid="{00000000-0005-0000-0000-000044410000}"/>
    <cellStyle name="Input 8 2 7 2" xfId="16674" xr:uid="{00000000-0005-0000-0000-000045410000}"/>
    <cellStyle name="Input 8 2 7 3" xfId="16675" xr:uid="{00000000-0005-0000-0000-000046410000}"/>
    <cellStyle name="Input 8 2 8" xfId="16676" xr:uid="{00000000-0005-0000-0000-000047410000}"/>
    <cellStyle name="Input 8 2 8 2" xfId="16677" xr:uid="{00000000-0005-0000-0000-000048410000}"/>
    <cellStyle name="Input 8 2 8 3" xfId="16678" xr:uid="{00000000-0005-0000-0000-000049410000}"/>
    <cellStyle name="Input 8 2 9" xfId="16679" xr:uid="{00000000-0005-0000-0000-00004A410000}"/>
    <cellStyle name="Input 8 2 9 2" xfId="16680" xr:uid="{00000000-0005-0000-0000-00004B410000}"/>
    <cellStyle name="Input 8 3" xfId="16681" xr:uid="{00000000-0005-0000-0000-00004C410000}"/>
    <cellStyle name="Input 8 3 10" xfId="16682" xr:uid="{00000000-0005-0000-0000-00004D410000}"/>
    <cellStyle name="Input 8 3 10 2" xfId="16683" xr:uid="{00000000-0005-0000-0000-00004E410000}"/>
    <cellStyle name="Input 8 3 11" xfId="16684" xr:uid="{00000000-0005-0000-0000-00004F410000}"/>
    <cellStyle name="Input 8 3 11 2" xfId="16685" xr:uid="{00000000-0005-0000-0000-000050410000}"/>
    <cellStyle name="Input 8 3 12" xfId="16686" xr:uid="{00000000-0005-0000-0000-000051410000}"/>
    <cellStyle name="Input 8 3 12 2" xfId="16687" xr:uid="{00000000-0005-0000-0000-000052410000}"/>
    <cellStyle name="Input 8 3 13" xfId="16688" xr:uid="{00000000-0005-0000-0000-000053410000}"/>
    <cellStyle name="Input 8 3 13 2" xfId="16689" xr:uid="{00000000-0005-0000-0000-000054410000}"/>
    <cellStyle name="Input 8 3 14" xfId="16690" xr:uid="{00000000-0005-0000-0000-000055410000}"/>
    <cellStyle name="Input 8 3 15" xfId="16691" xr:uid="{00000000-0005-0000-0000-000056410000}"/>
    <cellStyle name="Input 8 3 2" xfId="16692" xr:uid="{00000000-0005-0000-0000-000057410000}"/>
    <cellStyle name="Input 8 3 2 2" xfId="16693" xr:uid="{00000000-0005-0000-0000-000058410000}"/>
    <cellStyle name="Input 8 3 3" xfId="16694" xr:uid="{00000000-0005-0000-0000-000059410000}"/>
    <cellStyle name="Input 8 3 3 2" xfId="16695" xr:uid="{00000000-0005-0000-0000-00005A410000}"/>
    <cellStyle name="Input 8 3 3 3" xfId="16696" xr:uid="{00000000-0005-0000-0000-00005B410000}"/>
    <cellStyle name="Input 8 3 4" xfId="16697" xr:uid="{00000000-0005-0000-0000-00005C410000}"/>
    <cellStyle name="Input 8 3 4 2" xfId="16698" xr:uid="{00000000-0005-0000-0000-00005D410000}"/>
    <cellStyle name="Input 8 3 4 3" xfId="16699" xr:uid="{00000000-0005-0000-0000-00005E410000}"/>
    <cellStyle name="Input 8 3 5" xfId="16700" xr:uid="{00000000-0005-0000-0000-00005F410000}"/>
    <cellStyle name="Input 8 3 5 2" xfId="16701" xr:uid="{00000000-0005-0000-0000-000060410000}"/>
    <cellStyle name="Input 8 3 5 3" xfId="16702" xr:uid="{00000000-0005-0000-0000-000061410000}"/>
    <cellStyle name="Input 8 3 6" xfId="16703" xr:uid="{00000000-0005-0000-0000-000062410000}"/>
    <cellStyle name="Input 8 3 6 2" xfId="16704" xr:uid="{00000000-0005-0000-0000-000063410000}"/>
    <cellStyle name="Input 8 3 6 3" xfId="16705" xr:uid="{00000000-0005-0000-0000-000064410000}"/>
    <cellStyle name="Input 8 3 7" xfId="16706" xr:uid="{00000000-0005-0000-0000-000065410000}"/>
    <cellStyle name="Input 8 3 7 2" xfId="16707" xr:uid="{00000000-0005-0000-0000-000066410000}"/>
    <cellStyle name="Input 8 3 7 3" xfId="16708" xr:uid="{00000000-0005-0000-0000-000067410000}"/>
    <cellStyle name="Input 8 3 8" xfId="16709" xr:uid="{00000000-0005-0000-0000-000068410000}"/>
    <cellStyle name="Input 8 3 8 2" xfId="16710" xr:uid="{00000000-0005-0000-0000-000069410000}"/>
    <cellStyle name="Input 8 3 8 3" xfId="16711" xr:uid="{00000000-0005-0000-0000-00006A410000}"/>
    <cellStyle name="Input 8 3 9" xfId="16712" xr:uid="{00000000-0005-0000-0000-00006B410000}"/>
    <cellStyle name="Input 8 3 9 2" xfId="16713" xr:uid="{00000000-0005-0000-0000-00006C410000}"/>
    <cellStyle name="Input 8 4" xfId="16714" xr:uid="{00000000-0005-0000-0000-00006D410000}"/>
    <cellStyle name="Input 8 4 2" xfId="16715" xr:uid="{00000000-0005-0000-0000-00006E410000}"/>
    <cellStyle name="Input 8 4 3" xfId="16716" xr:uid="{00000000-0005-0000-0000-00006F410000}"/>
    <cellStyle name="Input 8 5" xfId="16717" xr:uid="{00000000-0005-0000-0000-000070410000}"/>
    <cellStyle name="Input 8 5 2" xfId="16718" xr:uid="{00000000-0005-0000-0000-000071410000}"/>
    <cellStyle name="Input 8 5 3" xfId="16719" xr:uid="{00000000-0005-0000-0000-000072410000}"/>
    <cellStyle name="Input 8 6" xfId="16720" xr:uid="{00000000-0005-0000-0000-000073410000}"/>
    <cellStyle name="Input 8 6 2" xfId="16721" xr:uid="{00000000-0005-0000-0000-000074410000}"/>
    <cellStyle name="Input 8 7" xfId="16722" xr:uid="{00000000-0005-0000-0000-000075410000}"/>
    <cellStyle name="Input 8 7 2" xfId="16723" xr:uid="{00000000-0005-0000-0000-000076410000}"/>
    <cellStyle name="Input 8 7 3" xfId="16724" xr:uid="{00000000-0005-0000-0000-000077410000}"/>
    <cellStyle name="Input 8 8" xfId="16725" xr:uid="{00000000-0005-0000-0000-000078410000}"/>
    <cellStyle name="Input 8 8 2" xfId="16726" xr:uid="{00000000-0005-0000-0000-000079410000}"/>
    <cellStyle name="Input 8 8 3" xfId="16727" xr:uid="{00000000-0005-0000-0000-00007A410000}"/>
    <cellStyle name="Input 8 9" xfId="16728" xr:uid="{00000000-0005-0000-0000-00007B410000}"/>
    <cellStyle name="Input 8 9 2" xfId="16729" xr:uid="{00000000-0005-0000-0000-00007C410000}"/>
    <cellStyle name="Input 8 9 3" xfId="16730" xr:uid="{00000000-0005-0000-0000-00007D410000}"/>
    <cellStyle name="Input 9" xfId="16731" xr:uid="{00000000-0005-0000-0000-00007E410000}"/>
    <cellStyle name="Input 9 10" xfId="16732" xr:uid="{00000000-0005-0000-0000-00007F410000}"/>
    <cellStyle name="Input 9 10 2" xfId="16733" xr:uid="{00000000-0005-0000-0000-000080410000}"/>
    <cellStyle name="Input 9 10 3" xfId="16734" xr:uid="{00000000-0005-0000-0000-000081410000}"/>
    <cellStyle name="Input 9 11" xfId="16735" xr:uid="{00000000-0005-0000-0000-000082410000}"/>
    <cellStyle name="Input 9 11 2" xfId="16736" xr:uid="{00000000-0005-0000-0000-000083410000}"/>
    <cellStyle name="Input 9 12" xfId="16737" xr:uid="{00000000-0005-0000-0000-000084410000}"/>
    <cellStyle name="Input 9 12 2" xfId="16738" xr:uid="{00000000-0005-0000-0000-000085410000}"/>
    <cellStyle name="Input 9 13" xfId="16739" xr:uid="{00000000-0005-0000-0000-000086410000}"/>
    <cellStyle name="Input 9 13 2" xfId="16740" xr:uid="{00000000-0005-0000-0000-000087410000}"/>
    <cellStyle name="Input 9 14" xfId="16741" xr:uid="{00000000-0005-0000-0000-000088410000}"/>
    <cellStyle name="Input 9 14 2" xfId="16742" xr:uid="{00000000-0005-0000-0000-000089410000}"/>
    <cellStyle name="Input 9 15" xfId="16743" xr:uid="{00000000-0005-0000-0000-00008A410000}"/>
    <cellStyle name="Input 9 15 2" xfId="16744" xr:uid="{00000000-0005-0000-0000-00008B410000}"/>
    <cellStyle name="Input 9 16" xfId="16745" xr:uid="{00000000-0005-0000-0000-00008C410000}"/>
    <cellStyle name="Input 9 16 2" xfId="16746" xr:uid="{00000000-0005-0000-0000-00008D410000}"/>
    <cellStyle name="Input 9 17" xfId="16747" xr:uid="{00000000-0005-0000-0000-00008E410000}"/>
    <cellStyle name="Input 9 18" xfId="16748" xr:uid="{00000000-0005-0000-0000-00008F410000}"/>
    <cellStyle name="Input 9 2" xfId="16749" xr:uid="{00000000-0005-0000-0000-000090410000}"/>
    <cellStyle name="Input 9 2 10" xfId="16750" xr:uid="{00000000-0005-0000-0000-000091410000}"/>
    <cellStyle name="Input 9 2 10 2" xfId="16751" xr:uid="{00000000-0005-0000-0000-000092410000}"/>
    <cellStyle name="Input 9 2 11" xfId="16752" xr:uid="{00000000-0005-0000-0000-000093410000}"/>
    <cellStyle name="Input 9 2 11 2" xfId="16753" xr:uid="{00000000-0005-0000-0000-000094410000}"/>
    <cellStyle name="Input 9 2 12" xfId="16754" xr:uid="{00000000-0005-0000-0000-000095410000}"/>
    <cellStyle name="Input 9 2 12 2" xfId="16755" xr:uid="{00000000-0005-0000-0000-000096410000}"/>
    <cellStyle name="Input 9 2 13" xfId="16756" xr:uid="{00000000-0005-0000-0000-000097410000}"/>
    <cellStyle name="Input 9 2 13 2" xfId="16757" xr:uid="{00000000-0005-0000-0000-000098410000}"/>
    <cellStyle name="Input 9 2 14" xfId="16758" xr:uid="{00000000-0005-0000-0000-000099410000}"/>
    <cellStyle name="Input 9 2 14 2" xfId="16759" xr:uid="{00000000-0005-0000-0000-00009A410000}"/>
    <cellStyle name="Input 9 2 15" xfId="16760" xr:uid="{00000000-0005-0000-0000-00009B410000}"/>
    <cellStyle name="Input 9 2 16" xfId="16761" xr:uid="{00000000-0005-0000-0000-00009C410000}"/>
    <cellStyle name="Input 9 2 2" xfId="16762" xr:uid="{00000000-0005-0000-0000-00009D410000}"/>
    <cellStyle name="Input 9 2 2 2" xfId="16763" xr:uid="{00000000-0005-0000-0000-00009E410000}"/>
    <cellStyle name="Input 9 2 3" xfId="16764" xr:uid="{00000000-0005-0000-0000-00009F410000}"/>
    <cellStyle name="Input 9 2 3 2" xfId="16765" xr:uid="{00000000-0005-0000-0000-0000A0410000}"/>
    <cellStyle name="Input 9 2 3 3" xfId="16766" xr:uid="{00000000-0005-0000-0000-0000A1410000}"/>
    <cellStyle name="Input 9 2 4" xfId="16767" xr:uid="{00000000-0005-0000-0000-0000A2410000}"/>
    <cellStyle name="Input 9 2 4 2" xfId="16768" xr:uid="{00000000-0005-0000-0000-0000A3410000}"/>
    <cellStyle name="Input 9 2 4 3" xfId="16769" xr:uid="{00000000-0005-0000-0000-0000A4410000}"/>
    <cellStyle name="Input 9 2 5" xfId="16770" xr:uid="{00000000-0005-0000-0000-0000A5410000}"/>
    <cellStyle name="Input 9 2 5 2" xfId="16771" xr:uid="{00000000-0005-0000-0000-0000A6410000}"/>
    <cellStyle name="Input 9 2 5 3" xfId="16772" xr:uid="{00000000-0005-0000-0000-0000A7410000}"/>
    <cellStyle name="Input 9 2 6" xfId="16773" xr:uid="{00000000-0005-0000-0000-0000A8410000}"/>
    <cellStyle name="Input 9 2 6 2" xfId="16774" xr:uid="{00000000-0005-0000-0000-0000A9410000}"/>
    <cellStyle name="Input 9 2 6 3" xfId="16775" xr:uid="{00000000-0005-0000-0000-0000AA410000}"/>
    <cellStyle name="Input 9 2 7" xfId="16776" xr:uid="{00000000-0005-0000-0000-0000AB410000}"/>
    <cellStyle name="Input 9 2 7 2" xfId="16777" xr:uid="{00000000-0005-0000-0000-0000AC410000}"/>
    <cellStyle name="Input 9 2 7 3" xfId="16778" xr:uid="{00000000-0005-0000-0000-0000AD410000}"/>
    <cellStyle name="Input 9 2 8" xfId="16779" xr:uid="{00000000-0005-0000-0000-0000AE410000}"/>
    <cellStyle name="Input 9 2 8 2" xfId="16780" xr:uid="{00000000-0005-0000-0000-0000AF410000}"/>
    <cellStyle name="Input 9 2 8 3" xfId="16781" xr:uid="{00000000-0005-0000-0000-0000B0410000}"/>
    <cellStyle name="Input 9 2 9" xfId="16782" xr:uid="{00000000-0005-0000-0000-0000B1410000}"/>
    <cellStyle name="Input 9 2 9 2" xfId="16783" xr:uid="{00000000-0005-0000-0000-0000B2410000}"/>
    <cellStyle name="Input 9 3" xfId="16784" xr:uid="{00000000-0005-0000-0000-0000B3410000}"/>
    <cellStyle name="Input 9 3 10" xfId="16785" xr:uid="{00000000-0005-0000-0000-0000B4410000}"/>
    <cellStyle name="Input 9 3 10 2" xfId="16786" xr:uid="{00000000-0005-0000-0000-0000B5410000}"/>
    <cellStyle name="Input 9 3 11" xfId="16787" xr:uid="{00000000-0005-0000-0000-0000B6410000}"/>
    <cellStyle name="Input 9 3 11 2" xfId="16788" xr:uid="{00000000-0005-0000-0000-0000B7410000}"/>
    <cellStyle name="Input 9 3 12" xfId="16789" xr:uid="{00000000-0005-0000-0000-0000B8410000}"/>
    <cellStyle name="Input 9 3 12 2" xfId="16790" xr:uid="{00000000-0005-0000-0000-0000B9410000}"/>
    <cellStyle name="Input 9 3 13" xfId="16791" xr:uid="{00000000-0005-0000-0000-0000BA410000}"/>
    <cellStyle name="Input 9 3 13 2" xfId="16792" xr:uid="{00000000-0005-0000-0000-0000BB410000}"/>
    <cellStyle name="Input 9 3 14" xfId="16793" xr:uid="{00000000-0005-0000-0000-0000BC410000}"/>
    <cellStyle name="Input 9 3 15" xfId="16794" xr:uid="{00000000-0005-0000-0000-0000BD410000}"/>
    <cellStyle name="Input 9 3 2" xfId="16795" xr:uid="{00000000-0005-0000-0000-0000BE410000}"/>
    <cellStyle name="Input 9 3 2 2" xfId="16796" xr:uid="{00000000-0005-0000-0000-0000BF410000}"/>
    <cellStyle name="Input 9 3 3" xfId="16797" xr:uid="{00000000-0005-0000-0000-0000C0410000}"/>
    <cellStyle name="Input 9 3 3 2" xfId="16798" xr:uid="{00000000-0005-0000-0000-0000C1410000}"/>
    <cellStyle name="Input 9 3 3 3" xfId="16799" xr:uid="{00000000-0005-0000-0000-0000C2410000}"/>
    <cellStyle name="Input 9 3 4" xfId="16800" xr:uid="{00000000-0005-0000-0000-0000C3410000}"/>
    <cellStyle name="Input 9 3 4 2" xfId="16801" xr:uid="{00000000-0005-0000-0000-0000C4410000}"/>
    <cellStyle name="Input 9 3 4 3" xfId="16802" xr:uid="{00000000-0005-0000-0000-0000C5410000}"/>
    <cellStyle name="Input 9 3 5" xfId="16803" xr:uid="{00000000-0005-0000-0000-0000C6410000}"/>
    <cellStyle name="Input 9 3 5 2" xfId="16804" xr:uid="{00000000-0005-0000-0000-0000C7410000}"/>
    <cellStyle name="Input 9 3 5 3" xfId="16805" xr:uid="{00000000-0005-0000-0000-0000C8410000}"/>
    <cellStyle name="Input 9 3 6" xfId="16806" xr:uid="{00000000-0005-0000-0000-0000C9410000}"/>
    <cellStyle name="Input 9 3 6 2" xfId="16807" xr:uid="{00000000-0005-0000-0000-0000CA410000}"/>
    <cellStyle name="Input 9 3 6 3" xfId="16808" xr:uid="{00000000-0005-0000-0000-0000CB410000}"/>
    <cellStyle name="Input 9 3 7" xfId="16809" xr:uid="{00000000-0005-0000-0000-0000CC410000}"/>
    <cellStyle name="Input 9 3 7 2" xfId="16810" xr:uid="{00000000-0005-0000-0000-0000CD410000}"/>
    <cellStyle name="Input 9 3 7 3" xfId="16811" xr:uid="{00000000-0005-0000-0000-0000CE410000}"/>
    <cellStyle name="Input 9 3 8" xfId="16812" xr:uid="{00000000-0005-0000-0000-0000CF410000}"/>
    <cellStyle name="Input 9 3 8 2" xfId="16813" xr:uid="{00000000-0005-0000-0000-0000D0410000}"/>
    <cellStyle name="Input 9 3 8 3" xfId="16814" xr:uid="{00000000-0005-0000-0000-0000D1410000}"/>
    <cellStyle name="Input 9 3 9" xfId="16815" xr:uid="{00000000-0005-0000-0000-0000D2410000}"/>
    <cellStyle name="Input 9 3 9 2" xfId="16816" xr:uid="{00000000-0005-0000-0000-0000D3410000}"/>
    <cellStyle name="Input 9 4" xfId="16817" xr:uid="{00000000-0005-0000-0000-0000D4410000}"/>
    <cellStyle name="Input 9 4 2" xfId="16818" xr:uid="{00000000-0005-0000-0000-0000D5410000}"/>
    <cellStyle name="Input 9 4 3" xfId="16819" xr:uid="{00000000-0005-0000-0000-0000D6410000}"/>
    <cellStyle name="Input 9 5" xfId="16820" xr:uid="{00000000-0005-0000-0000-0000D7410000}"/>
    <cellStyle name="Input 9 5 2" xfId="16821" xr:uid="{00000000-0005-0000-0000-0000D8410000}"/>
    <cellStyle name="Input 9 5 3" xfId="16822" xr:uid="{00000000-0005-0000-0000-0000D9410000}"/>
    <cellStyle name="Input 9 6" xfId="16823" xr:uid="{00000000-0005-0000-0000-0000DA410000}"/>
    <cellStyle name="Input 9 6 2" xfId="16824" xr:uid="{00000000-0005-0000-0000-0000DB410000}"/>
    <cellStyle name="Input 9 7" xfId="16825" xr:uid="{00000000-0005-0000-0000-0000DC410000}"/>
    <cellStyle name="Input 9 7 2" xfId="16826" xr:uid="{00000000-0005-0000-0000-0000DD410000}"/>
    <cellStyle name="Input 9 7 3" xfId="16827" xr:uid="{00000000-0005-0000-0000-0000DE410000}"/>
    <cellStyle name="Input 9 8" xfId="16828" xr:uid="{00000000-0005-0000-0000-0000DF410000}"/>
    <cellStyle name="Input 9 8 2" xfId="16829" xr:uid="{00000000-0005-0000-0000-0000E0410000}"/>
    <cellStyle name="Input 9 8 3" xfId="16830" xr:uid="{00000000-0005-0000-0000-0000E1410000}"/>
    <cellStyle name="Input 9 9" xfId="16831" xr:uid="{00000000-0005-0000-0000-0000E2410000}"/>
    <cellStyle name="Input 9 9 2" xfId="16832" xr:uid="{00000000-0005-0000-0000-0000E3410000}"/>
    <cellStyle name="Input 9 9 3" xfId="16833" xr:uid="{00000000-0005-0000-0000-0000E4410000}"/>
    <cellStyle name="Input Cells" xfId="16834" xr:uid="{00000000-0005-0000-0000-0000E5410000}"/>
    <cellStyle name="input cells 10" xfId="16835" xr:uid="{00000000-0005-0000-0000-0000E6410000}"/>
    <cellStyle name="input cells 10 2" xfId="16836" xr:uid="{00000000-0005-0000-0000-0000E7410000}"/>
    <cellStyle name="input cells 10 2 2" xfId="16837" xr:uid="{00000000-0005-0000-0000-0000E8410000}"/>
    <cellStyle name="input cells 10 3" xfId="16838" xr:uid="{00000000-0005-0000-0000-0000E9410000}"/>
    <cellStyle name="Input Cells 11" xfId="16839" xr:uid="{00000000-0005-0000-0000-0000EA410000}"/>
    <cellStyle name="Input Cells 11 10" xfId="16840" xr:uid="{00000000-0005-0000-0000-0000EB410000}"/>
    <cellStyle name="Input Cells 11 10 2" xfId="16841" xr:uid="{00000000-0005-0000-0000-0000EC410000}"/>
    <cellStyle name="Input Cells 11 11" xfId="16842" xr:uid="{00000000-0005-0000-0000-0000ED410000}"/>
    <cellStyle name="Input Cells 11 11 2" xfId="16843" xr:uid="{00000000-0005-0000-0000-0000EE410000}"/>
    <cellStyle name="Input Cells 11 12" xfId="16844" xr:uid="{00000000-0005-0000-0000-0000EF410000}"/>
    <cellStyle name="Input Cells 11 12 2" xfId="16845" xr:uid="{00000000-0005-0000-0000-0000F0410000}"/>
    <cellStyle name="Input Cells 11 13" xfId="16846" xr:uid="{00000000-0005-0000-0000-0000F1410000}"/>
    <cellStyle name="Input Cells 11 13 2" xfId="16847" xr:uid="{00000000-0005-0000-0000-0000F2410000}"/>
    <cellStyle name="Input Cells 11 14" xfId="16848" xr:uid="{00000000-0005-0000-0000-0000F3410000}"/>
    <cellStyle name="Input Cells 11 14 2" xfId="16849" xr:uid="{00000000-0005-0000-0000-0000F4410000}"/>
    <cellStyle name="Input Cells 11 15" xfId="16850" xr:uid="{00000000-0005-0000-0000-0000F5410000}"/>
    <cellStyle name="Input Cells 11 16" xfId="16851" xr:uid="{00000000-0005-0000-0000-0000F6410000}"/>
    <cellStyle name="Input Cells 11 2" xfId="16852" xr:uid="{00000000-0005-0000-0000-0000F7410000}"/>
    <cellStyle name="Input Cells 11 2 2" xfId="16853" xr:uid="{00000000-0005-0000-0000-0000F8410000}"/>
    <cellStyle name="Input Cells 11 3" xfId="16854" xr:uid="{00000000-0005-0000-0000-0000F9410000}"/>
    <cellStyle name="Input Cells 11 3 2" xfId="16855" xr:uid="{00000000-0005-0000-0000-0000FA410000}"/>
    <cellStyle name="Input Cells 11 4" xfId="16856" xr:uid="{00000000-0005-0000-0000-0000FB410000}"/>
    <cellStyle name="Input Cells 11 4 2" xfId="16857" xr:uid="{00000000-0005-0000-0000-0000FC410000}"/>
    <cellStyle name="Input Cells 11 5" xfId="16858" xr:uid="{00000000-0005-0000-0000-0000FD410000}"/>
    <cellStyle name="Input Cells 11 5 2" xfId="16859" xr:uid="{00000000-0005-0000-0000-0000FE410000}"/>
    <cellStyle name="Input Cells 11 6" xfId="16860" xr:uid="{00000000-0005-0000-0000-0000FF410000}"/>
    <cellStyle name="Input Cells 11 6 2" xfId="16861" xr:uid="{00000000-0005-0000-0000-000000420000}"/>
    <cellStyle name="Input Cells 11 7" xfId="16862" xr:uid="{00000000-0005-0000-0000-000001420000}"/>
    <cellStyle name="Input Cells 11 7 2" xfId="16863" xr:uid="{00000000-0005-0000-0000-000002420000}"/>
    <cellStyle name="Input Cells 11 8" xfId="16864" xr:uid="{00000000-0005-0000-0000-000003420000}"/>
    <cellStyle name="Input Cells 11 8 2" xfId="16865" xr:uid="{00000000-0005-0000-0000-000004420000}"/>
    <cellStyle name="Input Cells 11 9" xfId="16866" xr:uid="{00000000-0005-0000-0000-000005420000}"/>
    <cellStyle name="Input Cells 11 9 2" xfId="16867" xr:uid="{00000000-0005-0000-0000-000006420000}"/>
    <cellStyle name="Input Cells 12" xfId="16868" xr:uid="{00000000-0005-0000-0000-000007420000}"/>
    <cellStyle name="Input Cells 12 10" xfId="16869" xr:uid="{00000000-0005-0000-0000-000008420000}"/>
    <cellStyle name="Input Cells 12 10 2" xfId="16870" xr:uid="{00000000-0005-0000-0000-000009420000}"/>
    <cellStyle name="Input Cells 12 11" xfId="16871" xr:uid="{00000000-0005-0000-0000-00000A420000}"/>
    <cellStyle name="Input Cells 12 11 2" xfId="16872" xr:uid="{00000000-0005-0000-0000-00000B420000}"/>
    <cellStyle name="Input Cells 12 12" xfId="16873" xr:uid="{00000000-0005-0000-0000-00000C420000}"/>
    <cellStyle name="Input Cells 12 12 2" xfId="16874" xr:uid="{00000000-0005-0000-0000-00000D420000}"/>
    <cellStyle name="Input Cells 12 13" xfId="16875" xr:uid="{00000000-0005-0000-0000-00000E420000}"/>
    <cellStyle name="Input Cells 12 13 2" xfId="16876" xr:uid="{00000000-0005-0000-0000-00000F420000}"/>
    <cellStyle name="Input Cells 12 14" xfId="16877" xr:uid="{00000000-0005-0000-0000-000010420000}"/>
    <cellStyle name="Input Cells 12 14 2" xfId="16878" xr:uid="{00000000-0005-0000-0000-000011420000}"/>
    <cellStyle name="Input Cells 12 15" xfId="16879" xr:uid="{00000000-0005-0000-0000-000012420000}"/>
    <cellStyle name="Input Cells 12 16" xfId="16880" xr:uid="{00000000-0005-0000-0000-000013420000}"/>
    <cellStyle name="Input Cells 12 2" xfId="16881" xr:uid="{00000000-0005-0000-0000-000014420000}"/>
    <cellStyle name="Input Cells 12 2 2" xfId="16882" xr:uid="{00000000-0005-0000-0000-000015420000}"/>
    <cellStyle name="Input Cells 12 3" xfId="16883" xr:uid="{00000000-0005-0000-0000-000016420000}"/>
    <cellStyle name="Input Cells 12 3 2" xfId="16884" xr:uid="{00000000-0005-0000-0000-000017420000}"/>
    <cellStyle name="Input Cells 12 4" xfId="16885" xr:uid="{00000000-0005-0000-0000-000018420000}"/>
    <cellStyle name="Input Cells 12 4 2" xfId="16886" xr:uid="{00000000-0005-0000-0000-000019420000}"/>
    <cellStyle name="Input Cells 12 5" xfId="16887" xr:uid="{00000000-0005-0000-0000-00001A420000}"/>
    <cellStyle name="Input Cells 12 5 2" xfId="16888" xr:uid="{00000000-0005-0000-0000-00001B420000}"/>
    <cellStyle name="Input Cells 12 6" xfId="16889" xr:uid="{00000000-0005-0000-0000-00001C420000}"/>
    <cellStyle name="Input Cells 12 6 2" xfId="16890" xr:uid="{00000000-0005-0000-0000-00001D420000}"/>
    <cellStyle name="Input Cells 12 7" xfId="16891" xr:uid="{00000000-0005-0000-0000-00001E420000}"/>
    <cellStyle name="Input Cells 12 7 2" xfId="16892" xr:uid="{00000000-0005-0000-0000-00001F420000}"/>
    <cellStyle name="Input Cells 12 8" xfId="16893" xr:uid="{00000000-0005-0000-0000-000020420000}"/>
    <cellStyle name="Input Cells 12 8 2" xfId="16894" xr:uid="{00000000-0005-0000-0000-000021420000}"/>
    <cellStyle name="Input Cells 12 9" xfId="16895" xr:uid="{00000000-0005-0000-0000-000022420000}"/>
    <cellStyle name="Input Cells 12 9 2" xfId="16896" xr:uid="{00000000-0005-0000-0000-000023420000}"/>
    <cellStyle name="Input Cells 13" xfId="16897" xr:uid="{00000000-0005-0000-0000-000024420000}"/>
    <cellStyle name="Input Cells 13 10" xfId="16898" xr:uid="{00000000-0005-0000-0000-000025420000}"/>
    <cellStyle name="Input Cells 13 10 2" xfId="16899" xr:uid="{00000000-0005-0000-0000-000026420000}"/>
    <cellStyle name="Input Cells 13 11" xfId="16900" xr:uid="{00000000-0005-0000-0000-000027420000}"/>
    <cellStyle name="Input Cells 13 11 2" xfId="16901" xr:uid="{00000000-0005-0000-0000-000028420000}"/>
    <cellStyle name="Input Cells 13 12" xfId="16902" xr:uid="{00000000-0005-0000-0000-000029420000}"/>
    <cellStyle name="Input Cells 13 12 2" xfId="16903" xr:uid="{00000000-0005-0000-0000-00002A420000}"/>
    <cellStyle name="Input Cells 13 13" xfId="16904" xr:uid="{00000000-0005-0000-0000-00002B420000}"/>
    <cellStyle name="Input Cells 13 13 2" xfId="16905" xr:uid="{00000000-0005-0000-0000-00002C420000}"/>
    <cellStyle name="Input Cells 13 14" xfId="16906" xr:uid="{00000000-0005-0000-0000-00002D420000}"/>
    <cellStyle name="Input Cells 13 14 2" xfId="16907" xr:uid="{00000000-0005-0000-0000-00002E420000}"/>
    <cellStyle name="Input Cells 13 15" xfId="16908" xr:uid="{00000000-0005-0000-0000-00002F420000}"/>
    <cellStyle name="Input Cells 13 16" xfId="16909" xr:uid="{00000000-0005-0000-0000-000030420000}"/>
    <cellStyle name="Input Cells 13 2" xfId="16910" xr:uid="{00000000-0005-0000-0000-000031420000}"/>
    <cellStyle name="Input Cells 13 2 2" xfId="16911" xr:uid="{00000000-0005-0000-0000-000032420000}"/>
    <cellStyle name="Input Cells 13 3" xfId="16912" xr:uid="{00000000-0005-0000-0000-000033420000}"/>
    <cellStyle name="Input Cells 13 3 2" xfId="16913" xr:uid="{00000000-0005-0000-0000-000034420000}"/>
    <cellStyle name="Input Cells 13 4" xfId="16914" xr:uid="{00000000-0005-0000-0000-000035420000}"/>
    <cellStyle name="Input Cells 13 4 2" xfId="16915" xr:uid="{00000000-0005-0000-0000-000036420000}"/>
    <cellStyle name="Input Cells 13 5" xfId="16916" xr:uid="{00000000-0005-0000-0000-000037420000}"/>
    <cellStyle name="Input Cells 13 5 2" xfId="16917" xr:uid="{00000000-0005-0000-0000-000038420000}"/>
    <cellStyle name="Input Cells 13 6" xfId="16918" xr:uid="{00000000-0005-0000-0000-000039420000}"/>
    <cellStyle name="Input Cells 13 6 2" xfId="16919" xr:uid="{00000000-0005-0000-0000-00003A420000}"/>
    <cellStyle name="Input Cells 13 7" xfId="16920" xr:uid="{00000000-0005-0000-0000-00003B420000}"/>
    <cellStyle name="Input Cells 13 7 2" xfId="16921" xr:uid="{00000000-0005-0000-0000-00003C420000}"/>
    <cellStyle name="Input Cells 13 8" xfId="16922" xr:uid="{00000000-0005-0000-0000-00003D420000}"/>
    <cellStyle name="Input Cells 13 8 2" xfId="16923" xr:uid="{00000000-0005-0000-0000-00003E420000}"/>
    <cellStyle name="Input Cells 13 9" xfId="16924" xr:uid="{00000000-0005-0000-0000-00003F420000}"/>
    <cellStyle name="Input Cells 13 9 2" xfId="16925" xr:uid="{00000000-0005-0000-0000-000040420000}"/>
    <cellStyle name="Input Cells 14" xfId="16926" xr:uid="{00000000-0005-0000-0000-000041420000}"/>
    <cellStyle name="Input Cells 14 10" xfId="16927" xr:uid="{00000000-0005-0000-0000-000042420000}"/>
    <cellStyle name="Input Cells 14 10 2" xfId="16928" xr:uid="{00000000-0005-0000-0000-000043420000}"/>
    <cellStyle name="Input Cells 14 11" xfId="16929" xr:uid="{00000000-0005-0000-0000-000044420000}"/>
    <cellStyle name="Input Cells 14 11 2" xfId="16930" xr:uid="{00000000-0005-0000-0000-000045420000}"/>
    <cellStyle name="Input Cells 14 12" xfId="16931" xr:uid="{00000000-0005-0000-0000-000046420000}"/>
    <cellStyle name="Input Cells 14 12 2" xfId="16932" xr:uid="{00000000-0005-0000-0000-000047420000}"/>
    <cellStyle name="Input Cells 14 13" xfId="16933" xr:uid="{00000000-0005-0000-0000-000048420000}"/>
    <cellStyle name="Input Cells 14 13 2" xfId="16934" xr:uid="{00000000-0005-0000-0000-000049420000}"/>
    <cellStyle name="Input Cells 14 14" xfId="16935" xr:uid="{00000000-0005-0000-0000-00004A420000}"/>
    <cellStyle name="Input Cells 14 15" xfId="16936" xr:uid="{00000000-0005-0000-0000-00004B420000}"/>
    <cellStyle name="Input Cells 14 2" xfId="16937" xr:uid="{00000000-0005-0000-0000-00004C420000}"/>
    <cellStyle name="Input Cells 14 2 2" xfId="16938" xr:uid="{00000000-0005-0000-0000-00004D420000}"/>
    <cellStyle name="Input Cells 14 3" xfId="16939" xr:uid="{00000000-0005-0000-0000-00004E420000}"/>
    <cellStyle name="Input Cells 14 3 2" xfId="16940" xr:uid="{00000000-0005-0000-0000-00004F420000}"/>
    <cellStyle name="Input Cells 14 4" xfId="16941" xr:uid="{00000000-0005-0000-0000-000050420000}"/>
    <cellStyle name="Input Cells 14 4 2" xfId="16942" xr:uid="{00000000-0005-0000-0000-000051420000}"/>
    <cellStyle name="Input Cells 14 5" xfId="16943" xr:uid="{00000000-0005-0000-0000-000052420000}"/>
    <cellStyle name="Input Cells 14 5 2" xfId="16944" xr:uid="{00000000-0005-0000-0000-000053420000}"/>
    <cellStyle name="Input Cells 14 6" xfId="16945" xr:uid="{00000000-0005-0000-0000-000054420000}"/>
    <cellStyle name="Input Cells 14 6 2" xfId="16946" xr:uid="{00000000-0005-0000-0000-000055420000}"/>
    <cellStyle name="Input Cells 14 7" xfId="16947" xr:uid="{00000000-0005-0000-0000-000056420000}"/>
    <cellStyle name="Input Cells 14 7 2" xfId="16948" xr:uid="{00000000-0005-0000-0000-000057420000}"/>
    <cellStyle name="Input Cells 14 8" xfId="16949" xr:uid="{00000000-0005-0000-0000-000058420000}"/>
    <cellStyle name="Input Cells 14 8 2" xfId="16950" xr:uid="{00000000-0005-0000-0000-000059420000}"/>
    <cellStyle name="Input Cells 14 9" xfId="16951" xr:uid="{00000000-0005-0000-0000-00005A420000}"/>
    <cellStyle name="Input Cells 14 9 2" xfId="16952" xr:uid="{00000000-0005-0000-0000-00005B420000}"/>
    <cellStyle name="Input Cells 15" xfId="16953" xr:uid="{00000000-0005-0000-0000-00005C420000}"/>
    <cellStyle name="Input Cells 15 10" xfId="16954" xr:uid="{00000000-0005-0000-0000-00005D420000}"/>
    <cellStyle name="Input Cells 15 10 2" xfId="16955" xr:uid="{00000000-0005-0000-0000-00005E420000}"/>
    <cellStyle name="Input Cells 15 11" xfId="16956" xr:uid="{00000000-0005-0000-0000-00005F420000}"/>
    <cellStyle name="Input Cells 15 11 2" xfId="16957" xr:uid="{00000000-0005-0000-0000-000060420000}"/>
    <cellStyle name="Input Cells 15 12" xfId="16958" xr:uid="{00000000-0005-0000-0000-000061420000}"/>
    <cellStyle name="Input Cells 15 12 2" xfId="16959" xr:uid="{00000000-0005-0000-0000-000062420000}"/>
    <cellStyle name="Input Cells 15 13" xfId="16960" xr:uid="{00000000-0005-0000-0000-000063420000}"/>
    <cellStyle name="Input Cells 15 13 2" xfId="16961" xr:uid="{00000000-0005-0000-0000-000064420000}"/>
    <cellStyle name="Input Cells 15 14" xfId="16962" xr:uid="{00000000-0005-0000-0000-000065420000}"/>
    <cellStyle name="Input Cells 15 15" xfId="16963" xr:uid="{00000000-0005-0000-0000-000066420000}"/>
    <cellStyle name="Input Cells 15 2" xfId="16964" xr:uid="{00000000-0005-0000-0000-000067420000}"/>
    <cellStyle name="Input Cells 15 2 2" xfId="16965" xr:uid="{00000000-0005-0000-0000-000068420000}"/>
    <cellStyle name="Input Cells 15 3" xfId="16966" xr:uid="{00000000-0005-0000-0000-000069420000}"/>
    <cellStyle name="Input Cells 15 3 2" xfId="16967" xr:uid="{00000000-0005-0000-0000-00006A420000}"/>
    <cellStyle name="Input Cells 15 4" xfId="16968" xr:uid="{00000000-0005-0000-0000-00006B420000}"/>
    <cellStyle name="Input Cells 15 4 2" xfId="16969" xr:uid="{00000000-0005-0000-0000-00006C420000}"/>
    <cellStyle name="Input Cells 15 5" xfId="16970" xr:uid="{00000000-0005-0000-0000-00006D420000}"/>
    <cellStyle name="Input Cells 15 5 2" xfId="16971" xr:uid="{00000000-0005-0000-0000-00006E420000}"/>
    <cellStyle name="Input Cells 15 6" xfId="16972" xr:uid="{00000000-0005-0000-0000-00006F420000}"/>
    <cellStyle name="Input Cells 15 6 2" xfId="16973" xr:uid="{00000000-0005-0000-0000-000070420000}"/>
    <cellStyle name="Input Cells 15 7" xfId="16974" xr:uid="{00000000-0005-0000-0000-000071420000}"/>
    <cellStyle name="Input Cells 15 7 2" xfId="16975" xr:uid="{00000000-0005-0000-0000-000072420000}"/>
    <cellStyle name="Input Cells 15 8" xfId="16976" xr:uid="{00000000-0005-0000-0000-000073420000}"/>
    <cellStyle name="Input Cells 15 8 2" xfId="16977" xr:uid="{00000000-0005-0000-0000-000074420000}"/>
    <cellStyle name="Input Cells 15 9" xfId="16978" xr:uid="{00000000-0005-0000-0000-000075420000}"/>
    <cellStyle name="Input Cells 15 9 2" xfId="16979" xr:uid="{00000000-0005-0000-0000-000076420000}"/>
    <cellStyle name="Input Cells 16" xfId="16980" xr:uid="{00000000-0005-0000-0000-000077420000}"/>
    <cellStyle name="Input Cells 16 10" xfId="16981" xr:uid="{00000000-0005-0000-0000-000078420000}"/>
    <cellStyle name="Input Cells 16 10 2" xfId="16982" xr:uid="{00000000-0005-0000-0000-000079420000}"/>
    <cellStyle name="Input Cells 16 11" xfId="16983" xr:uid="{00000000-0005-0000-0000-00007A420000}"/>
    <cellStyle name="Input Cells 16 11 2" xfId="16984" xr:uid="{00000000-0005-0000-0000-00007B420000}"/>
    <cellStyle name="Input Cells 16 12" xfId="16985" xr:uid="{00000000-0005-0000-0000-00007C420000}"/>
    <cellStyle name="Input Cells 16 12 2" xfId="16986" xr:uid="{00000000-0005-0000-0000-00007D420000}"/>
    <cellStyle name="Input Cells 16 13" xfId="16987" xr:uid="{00000000-0005-0000-0000-00007E420000}"/>
    <cellStyle name="Input Cells 16 13 2" xfId="16988" xr:uid="{00000000-0005-0000-0000-00007F420000}"/>
    <cellStyle name="Input Cells 16 14" xfId="16989" xr:uid="{00000000-0005-0000-0000-000080420000}"/>
    <cellStyle name="Input Cells 16 15" xfId="16990" xr:uid="{00000000-0005-0000-0000-000081420000}"/>
    <cellStyle name="Input Cells 16 2" xfId="16991" xr:uid="{00000000-0005-0000-0000-000082420000}"/>
    <cellStyle name="Input Cells 16 2 2" xfId="16992" xr:uid="{00000000-0005-0000-0000-000083420000}"/>
    <cellStyle name="Input Cells 16 3" xfId="16993" xr:uid="{00000000-0005-0000-0000-000084420000}"/>
    <cellStyle name="Input Cells 16 3 2" xfId="16994" xr:uid="{00000000-0005-0000-0000-000085420000}"/>
    <cellStyle name="Input Cells 16 4" xfId="16995" xr:uid="{00000000-0005-0000-0000-000086420000}"/>
    <cellStyle name="Input Cells 16 4 2" xfId="16996" xr:uid="{00000000-0005-0000-0000-000087420000}"/>
    <cellStyle name="Input Cells 16 5" xfId="16997" xr:uid="{00000000-0005-0000-0000-000088420000}"/>
    <cellStyle name="Input Cells 16 5 2" xfId="16998" xr:uid="{00000000-0005-0000-0000-000089420000}"/>
    <cellStyle name="Input Cells 16 6" xfId="16999" xr:uid="{00000000-0005-0000-0000-00008A420000}"/>
    <cellStyle name="Input Cells 16 6 2" xfId="17000" xr:uid="{00000000-0005-0000-0000-00008B420000}"/>
    <cellStyle name="Input Cells 16 7" xfId="17001" xr:uid="{00000000-0005-0000-0000-00008C420000}"/>
    <cellStyle name="Input Cells 16 7 2" xfId="17002" xr:uid="{00000000-0005-0000-0000-00008D420000}"/>
    <cellStyle name="Input Cells 16 8" xfId="17003" xr:uid="{00000000-0005-0000-0000-00008E420000}"/>
    <cellStyle name="Input Cells 16 8 2" xfId="17004" xr:uid="{00000000-0005-0000-0000-00008F420000}"/>
    <cellStyle name="Input Cells 16 9" xfId="17005" xr:uid="{00000000-0005-0000-0000-000090420000}"/>
    <cellStyle name="Input Cells 16 9 2" xfId="17006" xr:uid="{00000000-0005-0000-0000-000091420000}"/>
    <cellStyle name="Input Cells 17" xfId="17007" xr:uid="{00000000-0005-0000-0000-000092420000}"/>
    <cellStyle name="Input Cells 17 2" xfId="17008" xr:uid="{00000000-0005-0000-0000-000093420000}"/>
    <cellStyle name="Input Cells 18" xfId="17009" xr:uid="{00000000-0005-0000-0000-000094420000}"/>
    <cellStyle name="Input Cells 18 2" xfId="17010" xr:uid="{00000000-0005-0000-0000-000095420000}"/>
    <cellStyle name="Input Cells 19" xfId="17011" xr:uid="{00000000-0005-0000-0000-000096420000}"/>
    <cellStyle name="Input Cells 19 2" xfId="17012" xr:uid="{00000000-0005-0000-0000-000097420000}"/>
    <cellStyle name="Input Cells 2" xfId="17013" xr:uid="{00000000-0005-0000-0000-000098420000}"/>
    <cellStyle name="Input Cells 2 10" xfId="17014" xr:uid="{00000000-0005-0000-0000-000099420000}"/>
    <cellStyle name="Input Cells 2 10 2" xfId="17015" xr:uid="{00000000-0005-0000-0000-00009A420000}"/>
    <cellStyle name="Input Cells 2 10 2 2" xfId="17016" xr:uid="{00000000-0005-0000-0000-00009B420000}"/>
    <cellStyle name="Input Cells 2 10 3" xfId="17017" xr:uid="{00000000-0005-0000-0000-00009C420000}"/>
    <cellStyle name="Input Cells 2 10 3 2" xfId="17018" xr:uid="{00000000-0005-0000-0000-00009D420000}"/>
    <cellStyle name="Input Cells 2 10 4" xfId="17019" xr:uid="{00000000-0005-0000-0000-00009E420000}"/>
    <cellStyle name="Input Cells 2 11" xfId="17020" xr:uid="{00000000-0005-0000-0000-00009F420000}"/>
    <cellStyle name="Input Cells 2 11 2" xfId="17021" xr:uid="{00000000-0005-0000-0000-0000A0420000}"/>
    <cellStyle name="Input Cells 2 11 2 2" xfId="17022" xr:uid="{00000000-0005-0000-0000-0000A1420000}"/>
    <cellStyle name="Input Cells 2 11 3" xfId="17023" xr:uid="{00000000-0005-0000-0000-0000A2420000}"/>
    <cellStyle name="Input Cells 2 11 3 2" xfId="17024" xr:uid="{00000000-0005-0000-0000-0000A3420000}"/>
    <cellStyle name="Input Cells 2 11 4" xfId="17025" xr:uid="{00000000-0005-0000-0000-0000A4420000}"/>
    <cellStyle name="Input Cells 2 12" xfId="17026" xr:uid="{00000000-0005-0000-0000-0000A5420000}"/>
    <cellStyle name="Input Cells 2 12 2" xfId="17027" xr:uid="{00000000-0005-0000-0000-0000A6420000}"/>
    <cellStyle name="Input Cells 2 12 2 2" xfId="17028" xr:uid="{00000000-0005-0000-0000-0000A7420000}"/>
    <cellStyle name="Input Cells 2 12 3" xfId="17029" xr:uid="{00000000-0005-0000-0000-0000A8420000}"/>
    <cellStyle name="Input Cells 2 13" xfId="17030" xr:uid="{00000000-0005-0000-0000-0000A9420000}"/>
    <cellStyle name="Input Cells 2 13 2" xfId="17031" xr:uid="{00000000-0005-0000-0000-0000AA420000}"/>
    <cellStyle name="Input Cells 2 14" xfId="17032" xr:uid="{00000000-0005-0000-0000-0000AB420000}"/>
    <cellStyle name="Input Cells 2 14 2" xfId="17033" xr:uid="{00000000-0005-0000-0000-0000AC420000}"/>
    <cellStyle name="Input Cells 2 15" xfId="17034" xr:uid="{00000000-0005-0000-0000-0000AD420000}"/>
    <cellStyle name="Input Cells 2 15 2" xfId="17035" xr:uid="{00000000-0005-0000-0000-0000AE420000}"/>
    <cellStyle name="Input Cells 2 16" xfId="17036" xr:uid="{00000000-0005-0000-0000-0000AF420000}"/>
    <cellStyle name="Input Cells 2 16 2" xfId="17037" xr:uid="{00000000-0005-0000-0000-0000B0420000}"/>
    <cellStyle name="Input Cells 2 17" xfId="17038" xr:uid="{00000000-0005-0000-0000-0000B1420000}"/>
    <cellStyle name="Input Cells 2 17 2" xfId="17039" xr:uid="{00000000-0005-0000-0000-0000B2420000}"/>
    <cellStyle name="Input Cells 2 18" xfId="17040" xr:uid="{00000000-0005-0000-0000-0000B3420000}"/>
    <cellStyle name="Input Cells 2 18 2" xfId="17041" xr:uid="{00000000-0005-0000-0000-0000B4420000}"/>
    <cellStyle name="Input Cells 2 19" xfId="17042" xr:uid="{00000000-0005-0000-0000-0000B5420000}"/>
    <cellStyle name="Input Cells 2 19 2" xfId="17043" xr:uid="{00000000-0005-0000-0000-0000B6420000}"/>
    <cellStyle name="Input Cells 2 2" xfId="17044" xr:uid="{00000000-0005-0000-0000-0000B7420000}"/>
    <cellStyle name="Input Cells 2 2 10" xfId="17045" xr:uid="{00000000-0005-0000-0000-0000B8420000}"/>
    <cellStyle name="Input Cells 2 2 10 2" xfId="17046" xr:uid="{00000000-0005-0000-0000-0000B9420000}"/>
    <cellStyle name="Input Cells 2 2 10 2 2" xfId="17047" xr:uid="{00000000-0005-0000-0000-0000BA420000}"/>
    <cellStyle name="Input Cells 2 2 10 3" xfId="17048" xr:uid="{00000000-0005-0000-0000-0000BB420000}"/>
    <cellStyle name="Input Cells 2 2 10 3 2" xfId="17049" xr:uid="{00000000-0005-0000-0000-0000BC420000}"/>
    <cellStyle name="Input Cells 2 2 10 4" xfId="17050" xr:uid="{00000000-0005-0000-0000-0000BD420000}"/>
    <cellStyle name="Input Cells 2 2 11" xfId="17051" xr:uid="{00000000-0005-0000-0000-0000BE420000}"/>
    <cellStyle name="Input Cells 2 2 11 2" xfId="17052" xr:uid="{00000000-0005-0000-0000-0000BF420000}"/>
    <cellStyle name="Input Cells 2 2 11 2 2" xfId="17053" xr:uid="{00000000-0005-0000-0000-0000C0420000}"/>
    <cellStyle name="Input Cells 2 2 11 3" xfId="17054" xr:uid="{00000000-0005-0000-0000-0000C1420000}"/>
    <cellStyle name="Input Cells 2 2 12" xfId="17055" xr:uid="{00000000-0005-0000-0000-0000C2420000}"/>
    <cellStyle name="Input Cells 2 2 12 2" xfId="17056" xr:uid="{00000000-0005-0000-0000-0000C3420000}"/>
    <cellStyle name="Input Cells 2 2 13" xfId="17057" xr:uid="{00000000-0005-0000-0000-0000C4420000}"/>
    <cellStyle name="Input Cells 2 2 13 2" xfId="17058" xr:uid="{00000000-0005-0000-0000-0000C5420000}"/>
    <cellStyle name="Input Cells 2 2 14" xfId="17059" xr:uid="{00000000-0005-0000-0000-0000C6420000}"/>
    <cellStyle name="Input Cells 2 2 14 2" xfId="17060" xr:uid="{00000000-0005-0000-0000-0000C7420000}"/>
    <cellStyle name="Input Cells 2 2 15" xfId="17061" xr:uid="{00000000-0005-0000-0000-0000C8420000}"/>
    <cellStyle name="Input Cells 2 2 15 2" xfId="17062" xr:uid="{00000000-0005-0000-0000-0000C9420000}"/>
    <cellStyle name="Input Cells 2 2 16" xfId="17063" xr:uid="{00000000-0005-0000-0000-0000CA420000}"/>
    <cellStyle name="Input Cells 2 2 16 2" xfId="17064" xr:uid="{00000000-0005-0000-0000-0000CB420000}"/>
    <cellStyle name="Input Cells 2 2 17" xfId="17065" xr:uid="{00000000-0005-0000-0000-0000CC420000}"/>
    <cellStyle name="Input Cells 2 2 17 2" xfId="17066" xr:uid="{00000000-0005-0000-0000-0000CD420000}"/>
    <cellStyle name="Input Cells 2 2 18" xfId="17067" xr:uid="{00000000-0005-0000-0000-0000CE420000}"/>
    <cellStyle name="Input Cells 2 2 19" xfId="17068" xr:uid="{00000000-0005-0000-0000-0000CF420000}"/>
    <cellStyle name="Input Cells 2 2 2" xfId="17069" xr:uid="{00000000-0005-0000-0000-0000D0420000}"/>
    <cellStyle name="Input Cells 2 2 2 10" xfId="17070" xr:uid="{00000000-0005-0000-0000-0000D1420000}"/>
    <cellStyle name="Input Cells 2 2 2 10 2" xfId="17071" xr:uid="{00000000-0005-0000-0000-0000D2420000}"/>
    <cellStyle name="Input Cells 2 2 2 10 2 2" xfId="17072" xr:uid="{00000000-0005-0000-0000-0000D3420000}"/>
    <cellStyle name="Input Cells 2 2 2 10 3" xfId="17073" xr:uid="{00000000-0005-0000-0000-0000D4420000}"/>
    <cellStyle name="Input Cells 2 2 2 11" xfId="17074" xr:uid="{00000000-0005-0000-0000-0000D5420000}"/>
    <cellStyle name="Input Cells 2 2 2 11 2" xfId="17075" xr:uid="{00000000-0005-0000-0000-0000D6420000}"/>
    <cellStyle name="Input Cells 2 2 2 12" xfId="17076" xr:uid="{00000000-0005-0000-0000-0000D7420000}"/>
    <cellStyle name="Input Cells 2 2 2 12 2" xfId="17077" xr:uid="{00000000-0005-0000-0000-0000D8420000}"/>
    <cellStyle name="Input Cells 2 2 2 13" xfId="17078" xr:uid="{00000000-0005-0000-0000-0000D9420000}"/>
    <cellStyle name="Input Cells 2 2 2 13 2" xfId="17079" xr:uid="{00000000-0005-0000-0000-0000DA420000}"/>
    <cellStyle name="Input Cells 2 2 2 14" xfId="17080" xr:uid="{00000000-0005-0000-0000-0000DB420000}"/>
    <cellStyle name="Input Cells 2 2 2 14 2" xfId="17081" xr:uid="{00000000-0005-0000-0000-0000DC420000}"/>
    <cellStyle name="Input Cells 2 2 2 15" xfId="17082" xr:uid="{00000000-0005-0000-0000-0000DD420000}"/>
    <cellStyle name="Input Cells 2 2 2 16" xfId="17083" xr:uid="{00000000-0005-0000-0000-0000DE420000}"/>
    <cellStyle name="Input Cells 2 2 2 2" xfId="17084" xr:uid="{00000000-0005-0000-0000-0000DF420000}"/>
    <cellStyle name="Input Cells 2 2 2 2 10" xfId="17085" xr:uid="{00000000-0005-0000-0000-0000E0420000}"/>
    <cellStyle name="Input Cells 2 2 2 2 10 2" xfId="17086" xr:uid="{00000000-0005-0000-0000-0000E1420000}"/>
    <cellStyle name="Input Cells 2 2 2 2 11" xfId="17087" xr:uid="{00000000-0005-0000-0000-0000E2420000}"/>
    <cellStyle name="Input Cells 2 2 2 2 11 2" xfId="17088" xr:uid="{00000000-0005-0000-0000-0000E3420000}"/>
    <cellStyle name="Input Cells 2 2 2 2 12" xfId="17089" xr:uid="{00000000-0005-0000-0000-0000E4420000}"/>
    <cellStyle name="Input Cells 2 2 2 2 12 2" xfId="17090" xr:uid="{00000000-0005-0000-0000-0000E5420000}"/>
    <cellStyle name="Input Cells 2 2 2 2 13" xfId="17091" xr:uid="{00000000-0005-0000-0000-0000E6420000}"/>
    <cellStyle name="Input Cells 2 2 2 2 13 2" xfId="17092" xr:uid="{00000000-0005-0000-0000-0000E7420000}"/>
    <cellStyle name="Input Cells 2 2 2 2 14" xfId="17093" xr:uid="{00000000-0005-0000-0000-0000E8420000}"/>
    <cellStyle name="Input Cells 2 2 2 2 15" xfId="17094" xr:uid="{00000000-0005-0000-0000-0000E9420000}"/>
    <cellStyle name="Input Cells 2 2 2 2 2" xfId="17095" xr:uid="{00000000-0005-0000-0000-0000EA420000}"/>
    <cellStyle name="Input Cells 2 2 2 2 2 2" xfId="17096" xr:uid="{00000000-0005-0000-0000-0000EB420000}"/>
    <cellStyle name="Input Cells 2 2 2 2 3" xfId="17097" xr:uid="{00000000-0005-0000-0000-0000EC420000}"/>
    <cellStyle name="Input Cells 2 2 2 2 3 2" xfId="17098" xr:uid="{00000000-0005-0000-0000-0000ED420000}"/>
    <cellStyle name="Input Cells 2 2 2 2 4" xfId="17099" xr:uid="{00000000-0005-0000-0000-0000EE420000}"/>
    <cellStyle name="Input Cells 2 2 2 2 4 2" xfId="17100" xr:uid="{00000000-0005-0000-0000-0000EF420000}"/>
    <cellStyle name="Input Cells 2 2 2 2 5" xfId="17101" xr:uid="{00000000-0005-0000-0000-0000F0420000}"/>
    <cellStyle name="Input Cells 2 2 2 2 5 2" xfId="17102" xr:uid="{00000000-0005-0000-0000-0000F1420000}"/>
    <cellStyle name="Input Cells 2 2 2 2 6" xfId="17103" xr:uid="{00000000-0005-0000-0000-0000F2420000}"/>
    <cellStyle name="Input Cells 2 2 2 2 6 2" xfId="17104" xr:uid="{00000000-0005-0000-0000-0000F3420000}"/>
    <cellStyle name="Input Cells 2 2 2 2 7" xfId="17105" xr:uid="{00000000-0005-0000-0000-0000F4420000}"/>
    <cellStyle name="Input Cells 2 2 2 2 7 2" xfId="17106" xr:uid="{00000000-0005-0000-0000-0000F5420000}"/>
    <cellStyle name="Input Cells 2 2 2 2 8" xfId="17107" xr:uid="{00000000-0005-0000-0000-0000F6420000}"/>
    <cellStyle name="Input Cells 2 2 2 2 8 2" xfId="17108" xr:uid="{00000000-0005-0000-0000-0000F7420000}"/>
    <cellStyle name="Input Cells 2 2 2 2 9" xfId="17109" xr:uid="{00000000-0005-0000-0000-0000F8420000}"/>
    <cellStyle name="Input Cells 2 2 2 2 9 2" xfId="17110" xr:uid="{00000000-0005-0000-0000-0000F9420000}"/>
    <cellStyle name="Input Cells 2 2 2 3" xfId="17111" xr:uid="{00000000-0005-0000-0000-0000FA420000}"/>
    <cellStyle name="Input Cells 2 2 2 3 2" xfId="17112" xr:uid="{00000000-0005-0000-0000-0000FB420000}"/>
    <cellStyle name="Input Cells 2 2 2 3 2 2" xfId="17113" xr:uid="{00000000-0005-0000-0000-0000FC420000}"/>
    <cellStyle name="Input Cells 2 2 2 3 3" xfId="17114" xr:uid="{00000000-0005-0000-0000-0000FD420000}"/>
    <cellStyle name="Input Cells 2 2 2 3 3 2" xfId="17115" xr:uid="{00000000-0005-0000-0000-0000FE420000}"/>
    <cellStyle name="Input Cells 2 2 2 3 4" xfId="17116" xr:uid="{00000000-0005-0000-0000-0000FF420000}"/>
    <cellStyle name="Input Cells 2 2 2 4" xfId="17117" xr:uid="{00000000-0005-0000-0000-000000430000}"/>
    <cellStyle name="Input Cells 2 2 2 4 2" xfId="17118" xr:uid="{00000000-0005-0000-0000-000001430000}"/>
    <cellStyle name="Input Cells 2 2 2 4 2 2" xfId="17119" xr:uid="{00000000-0005-0000-0000-000002430000}"/>
    <cellStyle name="Input Cells 2 2 2 4 3" xfId="17120" xr:uid="{00000000-0005-0000-0000-000003430000}"/>
    <cellStyle name="Input Cells 2 2 2 4 3 2" xfId="17121" xr:uid="{00000000-0005-0000-0000-000004430000}"/>
    <cellStyle name="Input Cells 2 2 2 4 4" xfId="17122" xr:uid="{00000000-0005-0000-0000-000005430000}"/>
    <cellStyle name="Input Cells 2 2 2 5" xfId="17123" xr:uid="{00000000-0005-0000-0000-000006430000}"/>
    <cellStyle name="Input Cells 2 2 2 5 2" xfId="17124" xr:uid="{00000000-0005-0000-0000-000007430000}"/>
    <cellStyle name="Input Cells 2 2 2 5 2 2" xfId="17125" xr:uid="{00000000-0005-0000-0000-000008430000}"/>
    <cellStyle name="Input Cells 2 2 2 5 3" xfId="17126" xr:uid="{00000000-0005-0000-0000-000009430000}"/>
    <cellStyle name="Input Cells 2 2 2 5 3 2" xfId="17127" xr:uid="{00000000-0005-0000-0000-00000A430000}"/>
    <cellStyle name="Input Cells 2 2 2 5 4" xfId="17128" xr:uid="{00000000-0005-0000-0000-00000B430000}"/>
    <cellStyle name="Input Cells 2 2 2 6" xfId="17129" xr:uid="{00000000-0005-0000-0000-00000C430000}"/>
    <cellStyle name="Input Cells 2 2 2 6 2" xfId="17130" xr:uid="{00000000-0005-0000-0000-00000D430000}"/>
    <cellStyle name="Input Cells 2 2 2 6 2 2" xfId="17131" xr:uid="{00000000-0005-0000-0000-00000E430000}"/>
    <cellStyle name="Input Cells 2 2 2 6 3" xfId="17132" xr:uid="{00000000-0005-0000-0000-00000F430000}"/>
    <cellStyle name="Input Cells 2 2 2 6 3 2" xfId="17133" xr:uid="{00000000-0005-0000-0000-000010430000}"/>
    <cellStyle name="Input Cells 2 2 2 6 4" xfId="17134" xr:uid="{00000000-0005-0000-0000-000011430000}"/>
    <cellStyle name="Input Cells 2 2 2 7" xfId="17135" xr:uid="{00000000-0005-0000-0000-000012430000}"/>
    <cellStyle name="Input Cells 2 2 2 7 2" xfId="17136" xr:uid="{00000000-0005-0000-0000-000013430000}"/>
    <cellStyle name="Input Cells 2 2 2 7 2 2" xfId="17137" xr:uid="{00000000-0005-0000-0000-000014430000}"/>
    <cellStyle name="Input Cells 2 2 2 7 3" xfId="17138" xr:uid="{00000000-0005-0000-0000-000015430000}"/>
    <cellStyle name="Input Cells 2 2 2 7 3 2" xfId="17139" xr:uid="{00000000-0005-0000-0000-000016430000}"/>
    <cellStyle name="Input Cells 2 2 2 7 4" xfId="17140" xr:uid="{00000000-0005-0000-0000-000017430000}"/>
    <cellStyle name="Input Cells 2 2 2 8" xfId="17141" xr:uid="{00000000-0005-0000-0000-000018430000}"/>
    <cellStyle name="Input Cells 2 2 2 8 2" xfId="17142" xr:uid="{00000000-0005-0000-0000-000019430000}"/>
    <cellStyle name="Input Cells 2 2 2 8 2 2" xfId="17143" xr:uid="{00000000-0005-0000-0000-00001A430000}"/>
    <cellStyle name="Input Cells 2 2 2 8 3" xfId="17144" xr:uid="{00000000-0005-0000-0000-00001B430000}"/>
    <cellStyle name="Input Cells 2 2 2 8 3 2" xfId="17145" xr:uid="{00000000-0005-0000-0000-00001C430000}"/>
    <cellStyle name="Input Cells 2 2 2 8 4" xfId="17146" xr:uid="{00000000-0005-0000-0000-00001D430000}"/>
    <cellStyle name="Input Cells 2 2 2 9" xfId="17147" xr:uid="{00000000-0005-0000-0000-00001E430000}"/>
    <cellStyle name="Input Cells 2 2 2 9 2" xfId="17148" xr:uid="{00000000-0005-0000-0000-00001F430000}"/>
    <cellStyle name="Input Cells 2 2 2 9 2 2" xfId="17149" xr:uid="{00000000-0005-0000-0000-000020430000}"/>
    <cellStyle name="Input Cells 2 2 2 9 3" xfId="17150" xr:uid="{00000000-0005-0000-0000-000021430000}"/>
    <cellStyle name="Input Cells 2 2 2 9 3 2" xfId="17151" xr:uid="{00000000-0005-0000-0000-000022430000}"/>
    <cellStyle name="Input Cells 2 2 2 9 4" xfId="17152" xr:uid="{00000000-0005-0000-0000-000023430000}"/>
    <cellStyle name="Input Cells 2 2 3" xfId="17153" xr:uid="{00000000-0005-0000-0000-000024430000}"/>
    <cellStyle name="Input Cells 2 2 3 10" xfId="17154" xr:uid="{00000000-0005-0000-0000-000025430000}"/>
    <cellStyle name="Input Cells 2 2 3 10 2" xfId="17155" xr:uid="{00000000-0005-0000-0000-000026430000}"/>
    <cellStyle name="Input Cells 2 2 3 11" xfId="17156" xr:uid="{00000000-0005-0000-0000-000027430000}"/>
    <cellStyle name="Input Cells 2 2 3 11 2" xfId="17157" xr:uid="{00000000-0005-0000-0000-000028430000}"/>
    <cellStyle name="Input Cells 2 2 3 12" xfId="17158" xr:uid="{00000000-0005-0000-0000-000029430000}"/>
    <cellStyle name="Input Cells 2 2 3 12 2" xfId="17159" xr:uid="{00000000-0005-0000-0000-00002A430000}"/>
    <cellStyle name="Input Cells 2 2 3 13" xfId="17160" xr:uid="{00000000-0005-0000-0000-00002B430000}"/>
    <cellStyle name="Input Cells 2 2 3 13 2" xfId="17161" xr:uid="{00000000-0005-0000-0000-00002C430000}"/>
    <cellStyle name="Input Cells 2 2 3 14" xfId="17162" xr:uid="{00000000-0005-0000-0000-00002D430000}"/>
    <cellStyle name="Input Cells 2 2 3 14 2" xfId="17163" xr:uid="{00000000-0005-0000-0000-00002E430000}"/>
    <cellStyle name="Input Cells 2 2 3 15" xfId="17164" xr:uid="{00000000-0005-0000-0000-00002F430000}"/>
    <cellStyle name="Input Cells 2 2 3 16" xfId="17165" xr:uid="{00000000-0005-0000-0000-000030430000}"/>
    <cellStyle name="Input Cells 2 2 3 2" xfId="17166" xr:uid="{00000000-0005-0000-0000-000031430000}"/>
    <cellStyle name="Input Cells 2 2 3 2 10" xfId="17167" xr:uid="{00000000-0005-0000-0000-000032430000}"/>
    <cellStyle name="Input Cells 2 2 3 2 10 2" xfId="17168" xr:uid="{00000000-0005-0000-0000-000033430000}"/>
    <cellStyle name="Input Cells 2 2 3 2 11" xfId="17169" xr:uid="{00000000-0005-0000-0000-000034430000}"/>
    <cellStyle name="Input Cells 2 2 3 2 11 2" xfId="17170" xr:uid="{00000000-0005-0000-0000-000035430000}"/>
    <cellStyle name="Input Cells 2 2 3 2 12" xfId="17171" xr:uid="{00000000-0005-0000-0000-000036430000}"/>
    <cellStyle name="Input Cells 2 2 3 2 12 2" xfId="17172" xr:uid="{00000000-0005-0000-0000-000037430000}"/>
    <cellStyle name="Input Cells 2 2 3 2 13" xfId="17173" xr:uid="{00000000-0005-0000-0000-000038430000}"/>
    <cellStyle name="Input Cells 2 2 3 2 13 2" xfId="17174" xr:uid="{00000000-0005-0000-0000-000039430000}"/>
    <cellStyle name="Input Cells 2 2 3 2 14" xfId="17175" xr:uid="{00000000-0005-0000-0000-00003A430000}"/>
    <cellStyle name="Input Cells 2 2 3 2 15" xfId="17176" xr:uid="{00000000-0005-0000-0000-00003B430000}"/>
    <cellStyle name="Input Cells 2 2 3 2 2" xfId="17177" xr:uid="{00000000-0005-0000-0000-00003C430000}"/>
    <cellStyle name="Input Cells 2 2 3 2 2 2" xfId="17178" xr:uid="{00000000-0005-0000-0000-00003D430000}"/>
    <cellStyle name="Input Cells 2 2 3 2 3" xfId="17179" xr:uid="{00000000-0005-0000-0000-00003E430000}"/>
    <cellStyle name="Input Cells 2 2 3 2 3 2" xfId="17180" xr:uid="{00000000-0005-0000-0000-00003F430000}"/>
    <cellStyle name="Input Cells 2 2 3 2 4" xfId="17181" xr:uid="{00000000-0005-0000-0000-000040430000}"/>
    <cellStyle name="Input Cells 2 2 3 2 4 2" xfId="17182" xr:uid="{00000000-0005-0000-0000-000041430000}"/>
    <cellStyle name="Input Cells 2 2 3 2 5" xfId="17183" xr:uid="{00000000-0005-0000-0000-000042430000}"/>
    <cellStyle name="Input Cells 2 2 3 2 5 2" xfId="17184" xr:uid="{00000000-0005-0000-0000-000043430000}"/>
    <cellStyle name="Input Cells 2 2 3 2 6" xfId="17185" xr:uid="{00000000-0005-0000-0000-000044430000}"/>
    <cellStyle name="Input Cells 2 2 3 2 6 2" xfId="17186" xr:uid="{00000000-0005-0000-0000-000045430000}"/>
    <cellStyle name="Input Cells 2 2 3 2 7" xfId="17187" xr:uid="{00000000-0005-0000-0000-000046430000}"/>
    <cellStyle name="Input Cells 2 2 3 2 7 2" xfId="17188" xr:uid="{00000000-0005-0000-0000-000047430000}"/>
    <cellStyle name="Input Cells 2 2 3 2 8" xfId="17189" xr:uid="{00000000-0005-0000-0000-000048430000}"/>
    <cellStyle name="Input Cells 2 2 3 2 8 2" xfId="17190" xr:uid="{00000000-0005-0000-0000-000049430000}"/>
    <cellStyle name="Input Cells 2 2 3 2 9" xfId="17191" xr:uid="{00000000-0005-0000-0000-00004A430000}"/>
    <cellStyle name="Input Cells 2 2 3 2 9 2" xfId="17192" xr:uid="{00000000-0005-0000-0000-00004B430000}"/>
    <cellStyle name="Input Cells 2 2 3 3" xfId="17193" xr:uid="{00000000-0005-0000-0000-00004C430000}"/>
    <cellStyle name="Input Cells 2 2 3 3 2" xfId="17194" xr:uid="{00000000-0005-0000-0000-00004D430000}"/>
    <cellStyle name="Input Cells 2 2 3 4" xfId="17195" xr:uid="{00000000-0005-0000-0000-00004E430000}"/>
    <cellStyle name="Input Cells 2 2 3 4 2" xfId="17196" xr:uid="{00000000-0005-0000-0000-00004F430000}"/>
    <cellStyle name="Input Cells 2 2 3 5" xfId="17197" xr:uid="{00000000-0005-0000-0000-000050430000}"/>
    <cellStyle name="Input Cells 2 2 3 5 2" xfId="17198" xr:uid="{00000000-0005-0000-0000-000051430000}"/>
    <cellStyle name="Input Cells 2 2 3 6" xfId="17199" xr:uid="{00000000-0005-0000-0000-000052430000}"/>
    <cellStyle name="Input Cells 2 2 3 6 2" xfId="17200" xr:uid="{00000000-0005-0000-0000-000053430000}"/>
    <cellStyle name="Input Cells 2 2 3 7" xfId="17201" xr:uid="{00000000-0005-0000-0000-000054430000}"/>
    <cellStyle name="Input Cells 2 2 3 7 2" xfId="17202" xr:uid="{00000000-0005-0000-0000-000055430000}"/>
    <cellStyle name="Input Cells 2 2 3 8" xfId="17203" xr:uid="{00000000-0005-0000-0000-000056430000}"/>
    <cellStyle name="Input Cells 2 2 3 8 2" xfId="17204" xr:uid="{00000000-0005-0000-0000-000057430000}"/>
    <cellStyle name="Input Cells 2 2 3 9" xfId="17205" xr:uid="{00000000-0005-0000-0000-000058430000}"/>
    <cellStyle name="Input Cells 2 2 3 9 2" xfId="17206" xr:uid="{00000000-0005-0000-0000-000059430000}"/>
    <cellStyle name="Input Cells 2 2 4" xfId="17207" xr:uid="{00000000-0005-0000-0000-00005A430000}"/>
    <cellStyle name="Input Cells 2 2 4 10" xfId="17208" xr:uid="{00000000-0005-0000-0000-00005B430000}"/>
    <cellStyle name="Input Cells 2 2 4 10 2" xfId="17209" xr:uid="{00000000-0005-0000-0000-00005C430000}"/>
    <cellStyle name="Input Cells 2 2 4 11" xfId="17210" xr:uid="{00000000-0005-0000-0000-00005D430000}"/>
    <cellStyle name="Input Cells 2 2 4 11 2" xfId="17211" xr:uid="{00000000-0005-0000-0000-00005E430000}"/>
    <cellStyle name="Input Cells 2 2 4 12" xfId="17212" xr:uid="{00000000-0005-0000-0000-00005F430000}"/>
    <cellStyle name="Input Cells 2 2 4 12 2" xfId="17213" xr:uid="{00000000-0005-0000-0000-000060430000}"/>
    <cellStyle name="Input Cells 2 2 4 13" xfId="17214" xr:uid="{00000000-0005-0000-0000-000061430000}"/>
    <cellStyle name="Input Cells 2 2 4 13 2" xfId="17215" xr:uid="{00000000-0005-0000-0000-000062430000}"/>
    <cellStyle name="Input Cells 2 2 4 14" xfId="17216" xr:uid="{00000000-0005-0000-0000-000063430000}"/>
    <cellStyle name="Input Cells 2 2 4 15" xfId="17217" xr:uid="{00000000-0005-0000-0000-000064430000}"/>
    <cellStyle name="Input Cells 2 2 4 2" xfId="17218" xr:uid="{00000000-0005-0000-0000-000065430000}"/>
    <cellStyle name="Input Cells 2 2 4 2 2" xfId="17219" xr:uid="{00000000-0005-0000-0000-000066430000}"/>
    <cellStyle name="Input Cells 2 2 4 3" xfId="17220" xr:uid="{00000000-0005-0000-0000-000067430000}"/>
    <cellStyle name="Input Cells 2 2 4 3 2" xfId="17221" xr:uid="{00000000-0005-0000-0000-000068430000}"/>
    <cellStyle name="Input Cells 2 2 4 4" xfId="17222" xr:uid="{00000000-0005-0000-0000-000069430000}"/>
    <cellStyle name="Input Cells 2 2 4 4 2" xfId="17223" xr:uid="{00000000-0005-0000-0000-00006A430000}"/>
    <cellStyle name="Input Cells 2 2 4 5" xfId="17224" xr:uid="{00000000-0005-0000-0000-00006B430000}"/>
    <cellStyle name="Input Cells 2 2 4 5 2" xfId="17225" xr:uid="{00000000-0005-0000-0000-00006C430000}"/>
    <cellStyle name="Input Cells 2 2 4 6" xfId="17226" xr:uid="{00000000-0005-0000-0000-00006D430000}"/>
    <cellStyle name="Input Cells 2 2 4 6 2" xfId="17227" xr:uid="{00000000-0005-0000-0000-00006E430000}"/>
    <cellStyle name="Input Cells 2 2 4 7" xfId="17228" xr:uid="{00000000-0005-0000-0000-00006F430000}"/>
    <cellStyle name="Input Cells 2 2 4 7 2" xfId="17229" xr:uid="{00000000-0005-0000-0000-000070430000}"/>
    <cellStyle name="Input Cells 2 2 4 8" xfId="17230" xr:uid="{00000000-0005-0000-0000-000071430000}"/>
    <cellStyle name="Input Cells 2 2 4 8 2" xfId="17231" xr:uid="{00000000-0005-0000-0000-000072430000}"/>
    <cellStyle name="Input Cells 2 2 4 9" xfId="17232" xr:uid="{00000000-0005-0000-0000-000073430000}"/>
    <cellStyle name="Input Cells 2 2 4 9 2" xfId="17233" xr:uid="{00000000-0005-0000-0000-000074430000}"/>
    <cellStyle name="Input Cells 2 2 5" xfId="17234" xr:uid="{00000000-0005-0000-0000-000075430000}"/>
    <cellStyle name="Input Cells 2 2 5 2" xfId="17235" xr:uid="{00000000-0005-0000-0000-000076430000}"/>
    <cellStyle name="Input Cells 2 2 5 2 2" xfId="17236" xr:uid="{00000000-0005-0000-0000-000077430000}"/>
    <cellStyle name="Input Cells 2 2 5 3" xfId="17237" xr:uid="{00000000-0005-0000-0000-000078430000}"/>
    <cellStyle name="Input Cells 2 2 5 3 2" xfId="17238" xr:uid="{00000000-0005-0000-0000-000079430000}"/>
    <cellStyle name="Input Cells 2 2 5 4" xfId="17239" xr:uid="{00000000-0005-0000-0000-00007A430000}"/>
    <cellStyle name="Input Cells 2 2 6" xfId="17240" xr:uid="{00000000-0005-0000-0000-00007B430000}"/>
    <cellStyle name="Input Cells 2 2 6 2" xfId="17241" xr:uid="{00000000-0005-0000-0000-00007C430000}"/>
    <cellStyle name="Input Cells 2 2 6 2 2" xfId="17242" xr:uid="{00000000-0005-0000-0000-00007D430000}"/>
    <cellStyle name="Input Cells 2 2 6 3" xfId="17243" xr:uid="{00000000-0005-0000-0000-00007E430000}"/>
    <cellStyle name="Input Cells 2 2 6 3 2" xfId="17244" xr:uid="{00000000-0005-0000-0000-00007F430000}"/>
    <cellStyle name="Input Cells 2 2 6 4" xfId="17245" xr:uid="{00000000-0005-0000-0000-000080430000}"/>
    <cellStyle name="Input Cells 2 2 7" xfId="17246" xr:uid="{00000000-0005-0000-0000-000081430000}"/>
    <cellStyle name="Input Cells 2 2 7 2" xfId="17247" xr:uid="{00000000-0005-0000-0000-000082430000}"/>
    <cellStyle name="Input Cells 2 2 7 2 2" xfId="17248" xr:uid="{00000000-0005-0000-0000-000083430000}"/>
    <cellStyle name="Input Cells 2 2 7 3" xfId="17249" xr:uid="{00000000-0005-0000-0000-000084430000}"/>
    <cellStyle name="Input Cells 2 2 7 3 2" xfId="17250" xr:uid="{00000000-0005-0000-0000-000085430000}"/>
    <cellStyle name="Input Cells 2 2 7 4" xfId="17251" xr:uid="{00000000-0005-0000-0000-000086430000}"/>
    <cellStyle name="Input Cells 2 2 8" xfId="17252" xr:uid="{00000000-0005-0000-0000-000087430000}"/>
    <cellStyle name="Input Cells 2 2 8 2" xfId="17253" xr:uid="{00000000-0005-0000-0000-000088430000}"/>
    <cellStyle name="Input Cells 2 2 8 2 2" xfId="17254" xr:uid="{00000000-0005-0000-0000-000089430000}"/>
    <cellStyle name="Input Cells 2 2 8 3" xfId="17255" xr:uid="{00000000-0005-0000-0000-00008A430000}"/>
    <cellStyle name="Input Cells 2 2 8 3 2" xfId="17256" xr:uid="{00000000-0005-0000-0000-00008B430000}"/>
    <cellStyle name="Input Cells 2 2 8 4" xfId="17257" xr:uid="{00000000-0005-0000-0000-00008C430000}"/>
    <cellStyle name="Input Cells 2 2 9" xfId="17258" xr:uid="{00000000-0005-0000-0000-00008D430000}"/>
    <cellStyle name="Input Cells 2 2 9 2" xfId="17259" xr:uid="{00000000-0005-0000-0000-00008E430000}"/>
    <cellStyle name="Input Cells 2 2 9 2 2" xfId="17260" xr:uid="{00000000-0005-0000-0000-00008F430000}"/>
    <cellStyle name="Input Cells 2 2 9 3" xfId="17261" xr:uid="{00000000-0005-0000-0000-000090430000}"/>
    <cellStyle name="Input Cells 2 2 9 3 2" xfId="17262" xr:uid="{00000000-0005-0000-0000-000091430000}"/>
    <cellStyle name="Input Cells 2 2 9 4" xfId="17263" xr:uid="{00000000-0005-0000-0000-000092430000}"/>
    <cellStyle name="Input Cells 2 20" xfId="17264" xr:uid="{00000000-0005-0000-0000-000093430000}"/>
    <cellStyle name="Input Cells 2 3" xfId="17265" xr:uid="{00000000-0005-0000-0000-000094430000}"/>
    <cellStyle name="Input Cells 2 3 10" xfId="17266" xr:uid="{00000000-0005-0000-0000-000095430000}"/>
    <cellStyle name="Input Cells 2 3 10 2" xfId="17267" xr:uid="{00000000-0005-0000-0000-000096430000}"/>
    <cellStyle name="Input Cells 2 3 10 2 2" xfId="17268" xr:uid="{00000000-0005-0000-0000-000097430000}"/>
    <cellStyle name="Input Cells 2 3 10 3" xfId="17269" xr:uid="{00000000-0005-0000-0000-000098430000}"/>
    <cellStyle name="Input Cells 2 3 11" xfId="17270" xr:uid="{00000000-0005-0000-0000-000099430000}"/>
    <cellStyle name="Input Cells 2 3 11 2" xfId="17271" xr:uid="{00000000-0005-0000-0000-00009A430000}"/>
    <cellStyle name="Input Cells 2 3 12" xfId="17272" xr:uid="{00000000-0005-0000-0000-00009B430000}"/>
    <cellStyle name="Input Cells 2 3 12 2" xfId="17273" xr:uid="{00000000-0005-0000-0000-00009C430000}"/>
    <cellStyle name="Input Cells 2 3 13" xfId="17274" xr:uid="{00000000-0005-0000-0000-00009D430000}"/>
    <cellStyle name="Input Cells 2 3 13 2" xfId="17275" xr:uid="{00000000-0005-0000-0000-00009E430000}"/>
    <cellStyle name="Input Cells 2 3 14" xfId="17276" xr:uid="{00000000-0005-0000-0000-00009F430000}"/>
    <cellStyle name="Input Cells 2 3 14 2" xfId="17277" xr:uid="{00000000-0005-0000-0000-0000A0430000}"/>
    <cellStyle name="Input Cells 2 3 15" xfId="17278" xr:uid="{00000000-0005-0000-0000-0000A1430000}"/>
    <cellStyle name="Input Cells 2 3 16" xfId="17279" xr:uid="{00000000-0005-0000-0000-0000A2430000}"/>
    <cellStyle name="Input Cells 2 3 2" xfId="17280" xr:uid="{00000000-0005-0000-0000-0000A3430000}"/>
    <cellStyle name="Input Cells 2 3 2 10" xfId="17281" xr:uid="{00000000-0005-0000-0000-0000A4430000}"/>
    <cellStyle name="Input Cells 2 3 2 10 2" xfId="17282" xr:uid="{00000000-0005-0000-0000-0000A5430000}"/>
    <cellStyle name="Input Cells 2 3 2 11" xfId="17283" xr:uid="{00000000-0005-0000-0000-0000A6430000}"/>
    <cellStyle name="Input Cells 2 3 2 11 2" xfId="17284" xr:uid="{00000000-0005-0000-0000-0000A7430000}"/>
    <cellStyle name="Input Cells 2 3 2 12" xfId="17285" xr:uid="{00000000-0005-0000-0000-0000A8430000}"/>
    <cellStyle name="Input Cells 2 3 2 12 2" xfId="17286" xr:uid="{00000000-0005-0000-0000-0000A9430000}"/>
    <cellStyle name="Input Cells 2 3 2 13" xfId="17287" xr:uid="{00000000-0005-0000-0000-0000AA430000}"/>
    <cellStyle name="Input Cells 2 3 2 13 2" xfId="17288" xr:uid="{00000000-0005-0000-0000-0000AB430000}"/>
    <cellStyle name="Input Cells 2 3 2 14" xfId="17289" xr:uid="{00000000-0005-0000-0000-0000AC430000}"/>
    <cellStyle name="Input Cells 2 3 2 15" xfId="17290" xr:uid="{00000000-0005-0000-0000-0000AD430000}"/>
    <cellStyle name="Input Cells 2 3 2 2" xfId="17291" xr:uid="{00000000-0005-0000-0000-0000AE430000}"/>
    <cellStyle name="Input Cells 2 3 2 2 2" xfId="17292" xr:uid="{00000000-0005-0000-0000-0000AF430000}"/>
    <cellStyle name="Input Cells 2 3 2 3" xfId="17293" xr:uid="{00000000-0005-0000-0000-0000B0430000}"/>
    <cellStyle name="Input Cells 2 3 2 3 2" xfId="17294" xr:uid="{00000000-0005-0000-0000-0000B1430000}"/>
    <cellStyle name="Input Cells 2 3 2 4" xfId="17295" xr:uid="{00000000-0005-0000-0000-0000B2430000}"/>
    <cellStyle name="Input Cells 2 3 2 4 2" xfId="17296" xr:uid="{00000000-0005-0000-0000-0000B3430000}"/>
    <cellStyle name="Input Cells 2 3 2 5" xfId="17297" xr:uid="{00000000-0005-0000-0000-0000B4430000}"/>
    <cellStyle name="Input Cells 2 3 2 5 2" xfId="17298" xr:uid="{00000000-0005-0000-0000-0000B5430000}"/>
    <cellStyle name="Input Cells 2 3 2 6" xfId="17299" xr:uid="{00000000-0005-0000-0000-0000B6430000}"/>
    <cellStyle name="Input Cells 2 3 2 6 2" xfId="17300" xr:uid="{00000000-0005-0000-0000-0000B7430000}"/>
    <cellStyle name="Input Cells 2 3 2 7" xfId="17301" xr:uid="{00000000-0005-0000-0000-0000B8430000}"/>
    <cellStyle name="Input Cells 2 3 2 7 2" xfId="17302" xr:uid="{00000000-0005-0000-0000-0000B9430000}"/>
    <cellStyle name="Input Cells 2 3 2 8" xfId="17303" xr:uid="{00000000-0005-0000-0000-0000BA430000}"/>
    <cellStyle name="Input Cells 2 3 2 8 2" xfId="17304" xr:uid="{00000000-0005-0000-0000-0000BB430000}"/>
    <cellStyle name="Input Cells 2 3 2 9" xfId="17305" xr:uid="{00000000-0005-0000-0000-0000BC430000}"/>
    <cellStyle name="Input Cells 2 3 2 9 2" xfId="17306" xr:uid="{00000000-0005-0000-0000-0000BD430000}"/>
    <cellStyle name="Input Cells 2 3 3" xfId="17307" xr:uid="{00000000-0005-0000-0000-0000BE430000}"/>
    <cellStyle name="Input Cells 2 3 3 2" xfId="17308" xr:uid="{00000000-0005-0000-0000-0000BF430000}"/>
    <cellStyle name="Input Cells 2 3 3 2 2" xfId="17309" xr:uid="{00000000-0005-0000-0000-0000C0430000}"/>
    <cellStyle name="Input Cells 2 3 3 3" xfId="17310" xr:uid="{00000000-0005-0000-0000-0000C1430000}"/>
    <cellStyle name="Input Cells 2 3 3 3 2" xfId="17311" xr:uid="{00000000-0005-0000-0000-0000C2430000}"/>
    <cellStyle name="Input Cells 2 3 3 4" xfId="17312" xr:uid="{00000000-0005-0000-0000-0000C3430000}"/>
    <cellStyle name="Input Cells 2 3 4" xfId="17313" xr:uid="{00000000-0005-0000-0000-0000C4430000}"/>
    <cellStyle name="Input Cells 2 3 4 2" xfId="17314" xr:uid="{00000000-0005-0000-0000-0000C5430000}"/>
    <cellStyle name="Input Cells 2 3 4 2 2" xfId="17315" xr:uid="{00000000-0005-0000-0000-0000C6430000}"/>
    <cellStyle name="Input Cells 2 3 4 3" xfId="17316" xr:uid="{00000000-0005-0000-0000-0000C7430000}"/>
    <cellStyle name="Input Cells 2 3 4 3 2" xfId="17317" xr:uid="{00000000-0005-0000-0000-0000C8430000}"/>
    <cellStyle name="Input Cells 2 3 4 4" xfId="17318" xr:uid="{00000000-0005-0000-0000-0000C9430000}"/>
    <cellStyle name="Input Cells 2 3 5" xfId="17319" xr:uid="{00000000-0005-0000-0000-0000CA430000}"/>
    <cellStyle name="Input Cells 2 3 5 2" xfId="17320" xr:uid="{00000000-0005-0000-0000-0000CB430000}"/>
    <cellStyle name="Input Cells 2 3 5 2 2" xfId="17321" xr:uid="{00000000-0005-0000-0000-0000CC430000}"/>
    <cellStyle name="Input Cells 2 3 5 3" xfId="17322" xr:uid="{00000000-0005-0000-0000-0000CD430000}"/>
    <cellStyle name="Input Cells 2 3 5 3 2" xfId="17323" xr:uid="{00000000-0005-0000-0000-0000CE430000}"/>
    <cellStyle name="Input Cells 2 3 5 4" xfId="17324" xr:uid="{00000000-0005-0000-0000-0000CF430000}"/>
    <cellStyle name="Input Cells 2 3 6" xfId="17325" xr:uid="{00000000-0005-0000-0000-0000D0430000}"/>
    <cellStyle name="Input Cells 2 3 6 2" xfId="17326" xr:uid="{00000000-0005-0000-0000-0000D1430000}"/>
    <cellStyle name="Input Cells 2 3 6 2 2" xfId="17327" xr:uid="{00000000-0005-0000-0000-0000D2430000}"/>
    <cellStyle name="Input Cells 2 3 6 3" xfId="17328" xr:uid="{00000000-0005-0000-0000-0000D3430000}"/>
    <cellStyle name="Input Cells 2 3 6 3 2" xfId="17329" xr:uid="{00000000-0005-0000-0000-0000D4430000}"/>
    <cellStyle name="Input Cells 2 3 6 4" xfId="17330" xr:uid="{00000000-0005-0000-0000-0000D5430000}"/>
    <cellStyle name="Input Cells 2 3 7" xfId="17331" xr:uid="{00000000-0005-0000-0000-0000D6430000}"/>
    <cellStyle name="Input Cells 2 3 7 2" xfId="17332" xr:uid="{00000000-0005-0000-0000-0000D7430000}"/>
    <cellStyle name="Input Cells 2 3 7 2 2" xfId="17333" xr:uid="{00000000-0005-0000-0000-0000D8430000}"/>
    <cellStyle name="Input Cells 2 3 7 3" xfId="17334" xr:uid="{00000000-0005-0000-0000-0000D9430000}"/>
    <cellStyle name="Input Cells 2 3 7 3 2" xfId="17335" xr:uid="{00000000-0005-0000-0000-0000DA430000}"/>
    <cellStyle name="Input Cells 2 3 7 4" xfId="17336" xr:uid="{00000000-0005-0000-0000-0000DB430000}"/>
    <cellStyle name="Input Cells 2 3 8" xfId="17337" xr:uid="{00000000-0005-0000-0000-0000DC430000}"/>
    <cellStyle name="Input Cells 2 3 8 2" xfId="17338" xr:uid="{00000000-0005-0000-0000-0000DD430000}"/>
    <cellStyle name="Input Cells 2 3 8 2 2" xfId="17339" xr:uid="{00000000-0005-0000-0000-0000DE430000}"/>
    <cellStyle name="Input Cells 2 3 8 3" xfId="17340" xr:uid="{00000000-0005-0000-0000-0000DF430000}"/>
    <cellStyle name="Input Cells 2 3 8 3 2" xfId="17341" xr:uid="{00000000-0005-0000-0000-0000E0430000}"/>
    <cellStyle name="Input Cells 2 3 8 4" xfId="17342" xr:uid="{00000000-0005-0000-0000-0000E1430000}"/>
    <cellStyle name="Input Cells 2 3 9" xfId="17343" xr:uid="{00000000-0005-0000-0000-0000E2430000}"/>
    <cellStyle name="Input Cells 2 3 9 2" xfId="17344" xr:uid="{00000000-0005-0000-0000-0000E3430000}"/>
    <cellStyle name="Input Cells 2 3 9 2 2" xfId="17345" xr:uid="{00000000-0005-0000-0000-0000E4430000}"/>
    <cellStyle name="Input Cells 2 3 9 3" xfId="17346" xr:uid="{00000000-0005-0000-0000-0000E5430000}"/>
    <cellStyle name="Input Cells 2 3 9 3 2" xfId="17347" xr:uid="{00000000-0005-0000-0000-0000E6430000}"/>
    <cellStyle name="Input Cells 2 3 9 4" xfId="17348" xr:uid="{00000000-0005-0000-0000-0000E7430000}"/>
    <cellStyle name="Input Cells 2 4" xfId="17349" xr:uid="{00000000-0005-0000-0000-0000E8430000}"/>
    <cellStyle name="Input Cells 2 4 10" xfId="17350" xr:uid="{00000000-0005-0000-0000-0000E9430000}"/>
    <cellStyle name="Input Cells 2 4 10 2" xfId="17351" xr:uid="{00000000-0005-0000-0000-0000EA430000}"/>
    <cellStyle name="Input Cells 2 4 11" xfId="17352" xr:uid="{00000000-0005-0000-0000-0000EB430000}"/>
    <cellStyle name="Input Cells 2 4 11 2" xfId="17353" xr:uid="{00000000-0005-0000-0000-0000EC430000}"/>
    <cellStyle name="Input Cells 2 4 12" xfId="17354" xr:uid="{00000000-0005-0000-0000-0000ED430000}"/>
    <cellStyle name="Input Cells 2 4 12 2" xfId="17355" xr:uid="{00000000-0005-0000-0000-0000EE430000}"/>
    <cellStyle name="Input Cells 2 4 13" xfId="17356" xr:uid="{00000000-0005-0000-0000-0000EF430000}"/>
    <cellStyle name="Input Cells 2 4 13 2" xfId="17357" xr:uid="{00000000-0005-0000-0000-0000F0430000}"/>
    <cellStyle name="Input Cells 2 4 14" xfId="17358" xr:uid="{00000000-0005-0000-0000-0000F1430000}"/>
    <cellStyle name="Input Cells 2 4 14 2" xfId="17359" xr:uid="{00000000-0005-0000-0000-0000F2430000}"/>
    <cellStyle name="Input Cells 2 4 15" xfId="17360" xr:uid="{00000000-0005-0000-0000-0000F3430000}"/>
    <cellStyle name="Input Cells 2 4 16" xfId="17361" xr:uid="{00000000-0005-0000-0000-0000F4430000}"/>
    <cellStyle name="Input Cells 2 4 2" xfId="17362" xr:uid="{00000000-0005-0000-0000-0000F5430000}"/>
    <cellStyle name="Input Cells 2 4 2 10" xfId="17363" xr:uid="{00000000-0005-0000-0000-0000F6430000}"/>
    <cellStyle name="Input Cells 2 4 2 10 2" xfId="17364" xr:uid="{00000000-0005-0000-0000-0000F7430000}"/>
    <cellStyle name="Input Cells 2 4 2 11" xfId="17365" xr:uid="{00000000-0005-0000-0000-0000F8430000}"/>
    <cellStyle name="Input Cells 2 4 2 11 2" xfId="17366" xr:uid="{00000000-0005-0000-0000-0000F9430000}"/>
    <cellStyle name="Input Cells 2 4 2 12" xfId="17367" xr:uid="{00000000-0005-0000-0000-0000FA430000}"/>
    <cellStyle name="Input Cells 2 4 2 12 2" xfId="17368" xr:uid="{00000000-0005-0000-0000-0000FB430000}"/>
    <cellStyle name="Input Cells 2 4 2 13" xfId="17369" xr:uid="{00000000-0005-0000-0000-0000FC430000}"/>
    <cellStyle name="Input Cells 2 4 2 13 2" xfId="17370" xr:uid="{00000000-0005-0000-0000-0000FD430000}"/>
    <cellStyle name="Input Cells 2 4 2 14" xfId="17371" xr:uid="{00000000-0005-0000-0000-0000FE430000}"/>
    <cellStyle name="Input Cells 2 4 2 15" xfId="17372" xr:uid="{00000000-0005-0000-0000-0000FF430000}"/>
    <cellStyle name="Input Cells 2 4 2 2" xfId="17373" xr:uid="{00000000-0005-0000-0000-000000440000}"/>
    <cellStyle name="Input Cells 2 4 2 2 2" xfId="17374" xr:uid="{00000000-0005-0000-0000-000001440000}"/>
    <cellStyle name="Input Cells 2 4 2 3" xfId="17375" xr:uid="{00000000-0005-0000-0000-000002440000}"/>
    <cellStyle name="Input Cells 2 4 2 3 2" xfId="17376" xr:uid="{00000000-0005-0000-0000-000003440000}"/>
    <cellStyle name="Input Cells 2 4 2 4" xfId="17377" xr:uid="{00000000-0005-0000-0000-000004440000}"/>
    <cellStyle name="Input Cells 2 4 2 4 2" xfId="17378" xr:uid="{00000000-0005-0000-0000-000005440000}"/>
    <cellStyle name="Input Cells 2 4 2 5" xfId="17379" xr:uid="{00000000-0005-0000-0000-000006440000}"/>
    <cellStyle name="Input Cells 2 4 2 5 2" xfId="17380" xr:uid="{00000000-0005-0000-0000-000007440000}"/>
    <cellStyle name="Input Cells 2 4 2 6" xfId="17381" xr:uid="{00000000-0005-0000-0000-000008440000}"/>
    <cellStyle name="Input Cells 2 4 2 6 2" xfId="17382" xr:uid="{00000000-0005-0000-0000-000009440000}"/>
    <cellStyle name="Input Cells 2 4 2 7" xfId="17383" xr:uid="{00000000-0005-0000-0000-00000A440000}"/>
    <cellStyle name="Input Cells 2 4 2 7 2" xfId="17384" xr:uid="{00000000-0005-0000-0000-00000B440000}"/>
    <cellStyle name="Input Cells 2 4 2 8" xfId="17385" xr:uid="{00000000-0005-0000-0000-00000C440000}"/>
    <cellStyle name="Input Cells 2 4 2 8 2" xfId="17386" xr:uid="{00000000-0005-0000-0000-00000D440000}"/>
    <cellStyle name="Input Cells 2 4 2 9" xfId="17387" xr:uid="{00000000-0005-0000-0000-00000E440000}"/>
    <cellStyle name="Input Cells 2 4 2 9 2" xfId="17388" xr:uid="{00000000-0005-0000-0000-00000F440000}"/>
    <cellStyle name="Input Cells 2 4 3" xfId="17389" xr:uid="{00000000-0005-0000-0000-000010440000}"/>
    <cellStyle name="Input Cells 2 4 3 2" xfId="17390" xr:uid="{00000000-0005-0000-0000-000011440000}"/>
    <cellStyle name="Input Cells 2 4 4" xfId="17391" xr:uid="{00000000-0005-0000-0000-000012440000}"/>
    <cellStyle name="Input Cells 2 4 4 2" xfId="17392" xr:uid="{00000000-0005-0000-0000-000013440000}"/>
    <cellStyle name="Input Cells 2 4 5" xfId="17393" xr:uid="{00000000-0005-0000-0000-000014440000}"/>
    <cellStyle name="Input Cells 2 4 5 2" xfId="17394" xr:uid="{00000000-0005-0000-0000-000015440000}"/>
    <cellStyle name="Input Cells 2 4 6" xfId="17395" xr:uid="{00000000-0005-0000-0000-000016440000}"/>
    <cellStyle name="Input Cells 2 4 6 2" xfId="17396" xr:uid="{00000000-0005-0000-0000-000017440000}"/>
    <cellStyle name="Input Cells 2 4 7" xfId="17397" xr:uid="{00000000-0005-0000-0000-000018440000}"/>
    <cellStyle name="Input Cells 2 4 7 2" xfId="17398" xr:uid="{00000000-0005-0000-0000-000019440000}"/>
    <cellStyle name="Input Cells 2 4 8" xfId="17399" xr:uid="{00000000-0005-0000-0000-00001A440000}"/>
    <cellStyle name="Input Cells 2 4 8 2" xfId="17400" xr:uid="{00000000-0005-0000-0000-00001B440000}"/>
    <cellStyle name="Input Cells 2 4 9" xfId="17401" xr:uid="{00000000-0005-0000-0000-00001C440000}"/>
    <cellStyle name="Input Cells 2 4 9 2" xfId="17402" xr:uid="{00000000-0005-0000-0000-00001D440000}"/>
    <cellStyle name="Input Cells 2 5" xfId="17403" xr:uid="{00000000-0005-0000-0000-00001E440000}"/>
    <cellStyle name="Input Cells 2 5 10" xfId="17404" xr:uid="{00000000-0005-0000-0000-00001F440000}"/>
    <cellStyle name="Input Cells 2 5 10 2" xfId="17405" xr:uid="{00000000-0005-0000-0000-000020440000}"/>
    <cellStyle name="Input Cells 2 5 11" xfId="17406" xr:uid="{00000000-0005-0000-0000-000021440000}"/>
    <cellStyle name="Input Cells 2 5 11 2" xfId="17407" xr:uid="{00000000-0005-0000-0000-000022440000}"/>
    <cellStyle name="Input Cells 2 5 12" xfId="17408" xr:uid="{00000000-0005-0000-0000-000023440000}"/>
    <cellStyle name="Input Cells 2 5 12 2" xfId="17409" xr:uid="{00000000-0005-0000-0000-000024440000}"/>
    <cellStyle name="Input Cells 2 5 13" xfId="17410" xr:uid="{00000000-0005-0000-0000-000025440000}"/>
    <cellStyle name="Input Cells 2 5 13 2" xfId="17411" xr:uid="{00000000-0005-0000-0000-000026440000}"/>
    <cellStyle name="Input Cells 2 5 14" xfId="17412" xr:uid="{00000000-0005-0000-0000-000027440000}"/>
    <cellStyle name="Input Cells 2 5 15" xfId="17413" xr:uid="{00000000-0005-0000-0000-000028440000}"/>
    <cellStyle name="Input Cells 2 5 2" xfId="17414" xr:uid="{00000000-0005-0000-0000-000029440000}"/>
    <cellStyle name="Input Cells 2 5 2 2" xfId="17415" xr:uid="{00000000-0005-0000-0000-00002A440000}"/>
    <cellStyle name="Input Cells 2 5 3" xfId="17416" xr:uid="{00000000-0005-0000-0000-00002B440000}"/>
    <cellStyle name="Input Cells 2 5 3 2" xfId="17417" xr:uid="{00000000-0005-0000-0000-00002C440000}"/>
    <cellStyle name="Input Cells 2 5 4" xfId="17418" xr:uid="{00000000-0005-0000-0000-00002D440000}"/>
    <cellStyle name="Input Cells 2 5 4 2" xfId="17419" xr:uid="{00000000-0005-0000-0000-00002E440000}"/>
    <cellStyle name="Input Cells 2 5 5" xfId="17420" xr:uid="{00000000-0005-0000-0000-00002F440000}"/>
    <cellStyle name="Input Cells 2 5 5 2" xfId="17421" xr:uid="{00000000-0005-0000-0000-000030440000}"/>
    <cellStyle name="Input Cells 2 5 6" xfId="17422" xr:uid="{00000000-0005-0000-0000-000031440000}"/>
    <cellStyle name="Input Cells 2 5 6 2" xfId="17423" xr:uid="{00000000-0005-0000-0000-000032440000}"/>
    <cellStyle name="Input Cells 2 5 7" xfId="17424" xr:uid="{00000000-0005-0000-0000-000033440000}"/>
    <cellStyle name="Input Cells 2 5 7 2" xfId="17425" xr:uid="{00000000-0005-0000-0000-000034440000}"/>
    <cellStyle name="Input Cells 2 5 8" xfId="17426" xr:uid="{00000000-0005-0000-0000-000035440000}"/>
    <cellStyle name="Input Cells 2 5 8 2" xfId="17427" xr:uid="{00000000-0005-0000-0000-000036440000}"/>
    <cellStyle name="Input Cells 2 5 9" xfId="17428" xr:uid="{00000000-0005-0000-0000-000037440000}"/>
    <cellStyle name="Input Cells 2 5 9 2" xfId="17429" xr:uid="{00000000-0005-0000-0000-000038440000}"/>
    <cellStyle name="Input Cells 2 6" xfId="17430" xr:uid="{00000000-0005-0000-0000-000039440000}"/>
    <cellStyle name="Input Cells 2 6 2" xfId="17431" xr:uid="{00000000-0005-0000-0000-00003A440000}"/>
    <cellStyle name="Input Cells 2 6 2 2" xfId="17432" xr:uid="{00000000-0005-0000-0000-00003B440000}"/>
    <cellStyle name="Input Cells 2 6 3" xfId="17433" xr:uid="{00000000-0005-0000-0000-00003C440000}"/>
    <cellStyle name="Input Cells 2 6 3 2" xfId="17434" xr:uid="{00000000-0005-0000-0000-00003D440000}"/>
    <cellStyle name="Input Cells 2 6 4" xfId="17435" xr:uid="{00000000-0005-0000-0000-00003E440000}"/>
    <cellStyle name="Input Cells 2 7" xfId="17436" xr:uid="{00000000-0005-0000-0000-00003F440000}"/>
    <cellStyle name="Input Cells 2 7 2" xfId="17437" xr:uid="{00000000-0005-0000-0000-000040440000}"/>
    <cellStyle name="Input Cells 2 7 2 2" xfId="17438" xr:uid="{00000000-0005-0000-0000-000041440000}"/>
    <cellStyle name="Input Cells 2 7 3" xfId="17439" xr:uid="{00000000-0005-0000-0000-000042440000}"/>
    <cellStyle name="Input Cells 2 7 3 2" xfId="17440" xr:uid="{00000000-0005-0000-0000-000043440000}"/>
    <cellStyle name="Input Cells 2 7 4" xfId="17441" xr:uid="{00000000-0005-0000-0000-000044440000}"/>
    <cellStyle name="Input Cells 2 8" xfId="17442" xr:uid="{00000000-0005-0000-0000-000045440000}"/>
    <cellStyle name="Input Cells 2 8 2" xfId="17443" xr:uid="{00000000-0005-0000-0000-000046440000}"/>
    <cellStyle name="Input Cells 2 8 2 2" xfId="17444" xr:uid="{00000000-0005-0000-0000-000047440000}"/>
    <cellStyle name="Input Cells 2 8 3" xfId="17445" xr:uid="{00000000-0005-0000-0000-000048440000}"/>
    <cellStyle name="Input Cells 2 8 3 2" xfId="17446" xr:uid="{00000000-0005-0000-0000-000049440000}"/>
    <cellStyle name="Input Cells 2 8 4" xfId="17447" xr:uid="{00000000-0005-0000-0000-00004A440000}"/>
    <cellStyle name="Input Cells 2 9" xfId="17448" xr:uid="{00000000-0005-0000-0000-00004B440000}"/>
    <cellStyle name="Input Cells 2 9 2" xfId="17449" xr:uid="{00000000-0005-0000-0000-00004C440000}"/>
    <cellStyle name="Input Cells 2 9 2 2" xfId="17450" xr:uid="{00000000-0005-0000-0000-00004D440000}"/>
    <cellStyle name="Input Cells 2 9 3" xfId="17451" xr:uid="{00000000-0005-0000-0000-00004E440000}"/>
    <cellStyle name="Input Cells 2 9 3 2" xfId="17452" xr:uid="{00000000-0005-0000-0000-00004F440000}"/>
    <cellStyle name="Input Cells 2 9 4" xfId="17453" xr:uid="{00000000-0005-0000-0000-000050440000}"/>
    <cellStyle name="Input Cells 20" xfId="17454" xr:uid="{00000000-0005-0000-0000-000051440000}"/>
    <cellStyle name="Input Cells 20 2" xfId="17455" xr:uid="{00000000-0005-0000-0000-000052440000}"/>
    <cellStyle name="Input Cells 21" xfId="17456" xr:uid="{00000000-0005-0000-0000-000053440000}"/>
    <cellStyle name="Input Cells 21 2" xfId="17457" xr:uid="{00000000-0005-0000-0000-000054440000}"/>
    <cellStyle name="Input Cells 22" xfId="17458" xr:uid="{00000000-0005-0000-0000-000055440000}"/>
    <cellStyle name="Input Cells 22 2" xfId="17459" xr:uid="{00000000-0005-0000-0000-000056440000}"/>
    <cellStyle name="Input Cells 23" xfId="17460" xr:uid="{00000000-0005-0000-0000-000057440000}"/>
    <cellStyle name="Input Cells 23 2" xfId="17461" xr:uid="{00000000-0005-0000-0000-000058440000}"/>
    <cellStyle name="Input Cells 24" xfId="17462" xr:uid="{00000000-0005-0000-0000-000059440000}"/>
    <cellStyle name="Input Cells 24 2" xfId="17463" xr:uid="{00000000-0005-0000-0000-00005A440000}"/>
    <cellStyle name="Input Cells 25" xfId="17464" xr:uid="{00000000-0005-0000-0000-00005B440000}"/>
    <cellStyle name="Input Cells 25 2" xfId="17465" xr:uid="{00000000-0005-0000-0000-00005C440000}"/>
    <cellStyle name="Input Cells 26" xfId="17466" xr:uid="{00000000-0005-0000-0000-00005D440000}"/>
    <cellStyle name="Input Cells 26 2" xfId="17467" xr:uid="{00000000-0005-0000-0000-00005E440000}"/>
    <cellStyle name="Input Cells 27" xfId="17468" xr:uid="{00000000-0005-0000-0000-00005F440000}"/>
    <cellStyle name="Input Cells 27 2" xfId="17469" xr:uid="{00000000-0005-0000-0000-000060440000}"/>
    <cellStyle name="Input Cells 28" xfId="17470" xr:uid="{00000000-0005-0000-0000-000061440000}"/>
    <cellStyle name="Input Cells 28 2" xfId="17471" xr:uid="{00000000-0005-0000-0000-000062440000}"/>
    <cellStyle name="Input Cells 29" xfId="17472" xr:uid="{00000000-0005-0000-0000-000063440000}"/>
    <cellStyle name="Input Cells 29 2" xfId="17473" xr:uid="{00000000-0005-0000-0000-000064440000}"/>
    <cellStyle name="input cells 3" xfId="17474" xr:uid="{00000000-0005-0000-0000-000065440000}"/>
    <cellStyle name="input cells 3 2" xfId="17475" xr:uid="{00000000-0005-0000-0000-000066440000}"/>
    <cellStyle name="input cells 3 2 2" xfId="17476" xr:uid="{00000000-0005-0000-0000-000067440000}"/>
    <cellStyle name="input cells 3 2 2 2" xfId="17477" xr:uid="{00000000-0005-0000-0000-000068440000}"/>
    <cellStyle name="input cells 3 2 2 2 2" xfId="17478" xr:uid="{00000000-0005-0000-0000-000069440000}"/>
    <cellStyle name="input cells 3 2 2 3" xfId="17479" xr:uid="{00000000-0005-0000-0000-00006A440000}"/>
    <cellStyle name="input cells 3 2 2 3 2" xfId="17480" xr:uid="{00000000-0005-0000-0000-00006B440000}"/>
    <cellStyle name="input cells 3 2 2 4" xfId="17481" xr:uid="{00000000-0005-0000-0000-00006C440000}"/>
    <cellStyle name="input cells 3 2 2 4 2" xfId="17482" xr:uid="{00000000-0005-0000-0000-00006D440000}"/>
    <cellStyle name="input cells 3 2 2 5" xfId="17483" xr:uid="{00000000-0005-0000-0000-00006E440000}"/>
    <cellStyle name="input cells 3 2 2 5 2" xfId="17484" xr:uid="{00000000-0005-0000-0000-00006F440000}"/>
    <cellStyle name="input cells 3 2 2 6" xfId="17485" xr:uid="{00000000-0005-0000-0000-000070440000}"/>
    <cellStyle name="input cells 3 2 2 6 2" xfId="17486" xr:uid="{00000000-0005-0000-0000-000071440000}"/>
    <cellStyle name="input cells 3 2 3" xfId="17487" xr:uid="{00000000-0005-0000-0000-000072440000}"/>
    <cellStyle name="input cells 3 2 3 2" xfId="17488" xr:uid="{00000000-0005-0000-0000-000073440000}"/>
    <cellStyle name="input cells 3 2 3 2 2" xfId="17489" xr:uid="{00000000-0005-0000-0000-000074440000}"/>
    <cellStyle name="input cells 3 2 3 3" xfId="17490" xr:uid="{00000000-0005-0000-0000-000075440000}"/>
    <cellStyle name="input cells 3 2 4" xfId="17491" xr:uid="{00000000-0005-0000-0000-000076440000}"/>
    <cellStyle name="input cells 3 2 4 2" xfId="17492" xr:uid="{00000000-0005-0000-0000-000077440000}"/>
    <cellStyle name="input cells 3 2 5" xfId="17493" xr:uid="{00000000-0005-0000-0000-000078440000}"/>
    <cellStyle name="input cells 3 2 5 2" xfId="17494" xr:uid="{00000000-0005-0000-0000-000079440000}"/>
    <cellStyle name="input cells 3 2 6" xfId="17495" xr:uid="{00000000-0005-0000-0000-00007A440000}"/>
    <cellStyle name="input cells 3 2 6 2" xfId="17496" xr:uid="{00000000-0005-0000-0000-00007B440000}"/>
    <cellStyle name="input cells 3 2 7" xfId="17497" xr:uid="{00000000-0005-0000-0000-00007C440000}"/>
    <cellStyle name="input cells 3 2 7 2" xfId="17498" xr:uid="{00000000-0005-0000-0000-00007D440000}"/>
    <cellStyle name="input cells 3 3" xfId="17499" xr:uid="{00000000-0005-0000-0000-00007E440000}"/>
    <cellStyle name="input cells 3 3 2" xfId="17500" xr:uid="{00000000-0005-0000-0000-00007F440000}"/>
    <cellStyle name="input cells 3 3 2 2" xfId="17501" xr:uid="{00000000-0005-0000-0000-000080440000}"/>
    <cellStyle name="input cells 3 3 3" xfId="17502" xr:uid="{00000000-0005-0000-0000-000081440000}"/>
    <cellStyle name="input cells 3 3 3 2" xfId="17503" xr:uid="{00000000-0005-0000-0000-000082440000}"/>
    <cellStyle name="input cells 3 3 4" xfId="17504" xr:uid="{00000000-0005-0000-0000-000083440000}"/>
    <cellStyle name="input cells 3 3 4 2" xfId="17505" xr:uid="{00000000-0005-0000-0000-000084440000}"/>
    <cellStyle name="input cells 3 3 5" xfId="17506" xr:uid="{00000000-0005-0000-0000-000085440000}"/>
    <cellStyle name="input cells 3 3 5 2" xfId="17507" xr:uid="{00000000-0005-0000-0000-000086440000}"/>
    <cellStyle name="input cells 3 3 6" xfId="17508" xr:uid="{00000000-0005-0000-0000-000087440000}"/>
    <cellStyle name="input cells 3 3 6 2" xfId="17509" xr:uid="{00000000-0005-0000-0000-000088440000}"/>
    <cellStyle name="Input Cells 3 4" xfId="17510" xr:uid="{00000000-0005-0000-0000-000089440000}"/>
    <cellStyle name="Input Cells 3 4 2" xfId="17511" xr:uid="{00000000-0005-0000-0000-00008A440000}"/>
    <cellStyle name="Input Cells 3 4 2 2" xfId="17512" xr:uid="{00000000-0005-0000-0000-00008B440000}"/>
    <cellStyle name="Input Cells 3 4 3" xfId="17513" xr:uid="{00000000-0005-0000-0000-00008C440000}"/>
    <cellStyle name="Input Cells 3 4 3 2" xfId="17514" xr:uid="{00000000-0005-0000-0000-00008D440000}"/>
    <cellStyle name="Input Cells 3 4 4" xfId="17515" xr:uid="{00000000-0005-0000-0000-00008E440000}"/>
    <cellStyle name="Input Cells 3 5" xfId="17516" xr:uid="{00000000-0005-0000-0000-00008F440000}"/>
    <cellStyle name="Input Cells 3 5 2" xfId="17517" xr:uid="{00000000-0005-0000-0000-000090440000}"/>
    <cellStyle name="Input Cells 3 5 2 2" xfId="17518" xr:uid="{00000000-0005-0000-0000-000091440000}"/>
    <cellStyle name="Input Cells 3 5 3" xfId="17519" xr:uid="{00000000-0005-0000-0000-000092440000}"/>
    <cellStyle name="Input Cells 3 5 3 2" xfId="17520" xr:uid="{00000000-0005-0000-0000-000093440000}"/>
    <cellStyle name="Input Cells 3 5 4" xfId="17521" xr:uid="{00000000-0005-0000-0000-000094440000}"/>
    <cellStyle name="input cells 3 6" xfId="17522" xr:uid="{00000000-0005-0000-0000-000095440000}"/>
    <cellStyle name="input cells 3 6 2" xfId="17523" xr:uid="{00000000-0005-0000-0000-000096440000}"/>
    <cellStyle name="input cells 3 7" xfId="17524" xr:uid="{00000000-0005-0000-0000-000097440000}"/>
    <cellStyle name="input cells 3 7 2" xfId="17525" xr:uid="{00000000-0005-0000-0000-000098440000}"/>
    <cellStyle name="input cells 3 8" xfId="17526" xr:uid="{00000000-0005-0000-0000-000099440000}"/>
    <cellStyle name="input cells 3 8 2" xfId="17527" xr:uid="{00000000-0005-0000-0000-00009A440000}"/>
    <cellStyle name="Input Cells 30" xfId="17528" xr:uid="{00000000-0005-0000-0000-00009B440000}"/>
    <cellStyle name="Input Cells 30 2" xfId="17529" xr:uid="{00000000-0005-0000-0000-00009C440000}"/>
    <cellStyle name="Input Cells 31" xfId="17530" xr:uid="{00000000-0005-0000-0000-00009D440000}"/>
    <cellStyle name="Input Cells 31 2" xfId="17531" xr:uid="{00000000-0005-0000-0000-00009E440000}"/>
    <cellStyle name="Input Cells 32" xfId="17532" xr:uid="{00000000-0005-0000-0000-00009F440000}"/>
    <cellStyle name="Input Cells 32 2" xfId="17533" xr:uid="{00000000-0005-0000-0000-0000A0440000}"/>
    <cellStyle name="Input Cells 33" xfId="17534" xr:uid="{00000000-0005-0000-0000-0000A1440000}"/>
    <cellStyle name="Input Cells 33 2" xfId="17535" xr:uid="{00000000-0005-0000-0000-0000A2440000}"/>
    <cellStyle name="Input Cells 34" xfId="17536" xr:uid="{00000000-0005-0000-0000-0000A3440000}"/>
    <cellStyle name="Input Cells 34 2" xfId="17537" xr:uid="{00000000-0005-0000-0000-0000A4440000}"/>
    <cellStyle name="Input Cells 35" xfId="17538" xr:uid="{00000000-0005-0000-0000-0000A5440000}"/>
    <cellStyle name="Input Cells 36" xfId="17539" xr:uid="{00000000-0005-0000-0000-0000A6440000}"/>
    <cellStyle name="Input Cells 37" xfId="17540" xr:uid="{00000000-0005-0000-0000-0000A7440000}"/>
    <cellStyle name="Input Cells 38" xfId="17541" xr:uid="{00000000-0005-0000-0000-0000A8440000}"/>
    <cellStyle name="Input Cells 39" xfId="17542" xr:uid="{00000000-0005-0000-0000-0000A9440000}"/>
    <cellStyle name="Input Cells 4" xfId="17543" xr:uid="{00000000-0005-0000-0000-0000AA440000}"/>
    <cellStyle name="Input Cells 4 10" xfId="17544" xr:uid="{00000000-0005-0000-0000-0000AB440000}"/>
    <cellStyle name="Input Cells 4 10 2" xfId="17545" xr:uid="{00000000-0005-0000-0000-0000AC440000}"/>
    <cellStyle name="Input Cells 4 10 2 2" xfId="17546" xr:uid="{00000000-0005-0000-0000-0000AD440000}"/>
    <cellStyle name="Input Cells 4 10 3" xfId="17547" xr:uid="{00000000-0005-0000-0000-0000AE440000}"/>
    <cellStyle name="Input Cells 4 11" xfId="17548" xr:uid="{00000000-0005-0000-0000-0000AF440000}"/>
    <cellStyle name="Input Cells 4 11 2" xfId="17549" xr:uid="{00000000-0005-0000-0000-0000B0440000}"/>
    <cellStyle name="Input Cells 4 12" xfId="17550" xr:uid="{00000000-0005-0000-0000-0000B1440000}"/>
    <cellStyle name="Input Cells 4 12 2" xfId="17551" xr:uid="{00000000-0005-0000-0000-0000B2440000}"/>
    <cellStyle name="Input Cells 4 13" xfId="17552" xr:uid="{00000000-0005-0000-0000-0000B3440000}"/>
    <cellStyle name="Input Cells 4 13 2" xfId="17553" xr:uid="{00000000-0005-0000-0000-0000B4440000}"/>
    <cellStyle name="Input Cells 4 14" xfId="17554" xr:uid="{00000000-0005-0000-0000-0000B5440000}"/>
    <cellStyle name="Input Cells 4 14 2" xfId="17555" xr:uid="{00000000-0005-0000-0000-0000B6440000}"/>
    <cellStyle name="Input Cells 4 15" xfId="17556" xr:uid="{00000000-0005-0000-0000-0000B7440000}"/>
    <cellStyle name="Input Cells 4 16" xfId="17557" xr:uid="{00000000-0005-0000-0000-0000B8440000}"/>
    <cellStyle name="Input Cells 4 2" xfId="17558" xr:uid="{00000000-0005-0000-0000-0000B9440000}"/>
    <cellStyle name="Input Cells 4 2 10" xfId="17559" xr:uid="{00000000-0005-0000-0000-0000BA440000}"/>
    <cellStyle name="Input Cells 4 2 10 2" xfId="17560" xr:uid="{00000000-0005-0000-0000-0000BB440000}"/>
    <cellStyle name="Input Cells 4 2 11" xfId="17561" xr:uid="{00000000-0005-0000-0000-0000BC440000}"/>
    <cellStyle name="Input Cells 4 2 11 2" xfId="17562" xr:uid="{00000000-0005-0000-0000-0000BD440000}"/>
    <cellStyle name="Input Cells 4 2 12" xfId="17563" xr:uid="{00000000-0005-0000-0000-0000BE440000}"/>
    <cellStyle name="Input Cells 4 2 12 2" xfId="17564" xr:uid="{00000000-0005-0000-0000-0000BF440000}"/>
    <cellStyle name="Input Cells 4 2 13" xfId="17565" xr:uid="{00000000-0005-0000-0000-0000C0440000}"/>
    <cellStyle name="Input Cells 4 2 13 2" xfId="17566" xr:uid="{00000000-0005-0000-0000-0000C1440000}"/>
    <cellStyle name="Input Cells 4 2 14" xfId="17567" xr:uid="{00000000-0005-0000-0000-0000C2440000}"/>
    <cellStyle name="Input Cells 4 2 15" xfId="17568" xr:uid="{00000000-0005-0000-0000-0000C3440000}"/>
    <cellStyle name="Input Cells 4 2 2" xfId="17569" xr:uid="{00000000-0005-0000-0000-0000C4440000}"/>
    <cellStyle name="Input Cells 4 2 2 2" xfId="17570" xr:uid="{00000000-0005-0000-0000-0000C5440000}"/>
    <cellStyle name="Input Cells 4 2 3" xfId="17571" xr:uid="{00000000-0005-0000-0000-0000C6440000}"/>
    <cellStyle name="Input Cells 4 2 3 2" xfId="17572" xr:uid="{00000000-0005-0000-0000-0000C7440000}"/>
    <cellStyle name="Input Cells 4 2 4" xfId="17573" xr:uid="{00000000-0005-0000-0000-0000C8440000}"/>
    <cellStyle name="Input Cells 4 2 4 2" xfId="17574" xr:uid="{00000000-0005-0000-0000-0000C9440000}"/>
    <cellStyle name="Input Cells 4 2 5" xfId="17575" xr:uid="{00000000-0005-0000-0000-0000CA440000}"/>
    <cellStyle name="Input Cells 4 2 5 2" xfId="17576" xr:uid="{00000000-0005-0000-0000-0000CB440000}"/>
    <cellStyle name="Input Cells 4 2 6" xfId="17577" xr:uid="{00000000-0005-0000-0000-0000CC440000}"/>
    <cellStyle name="Input Cells 4 2 6 2" xfId="17578" xr:uid="{00000000-0005-0000-0000-0000CD440000}"/>
    <cellStyle name="Input Cells 4 2 7" xfId="17579" xr:uid="{00000000-0005-0000-0000-0000CE440000}"/>
    <cellStyle name="Input Cells 4 2 7 2" xfId="17580" xr:uid="{00000000-0005-0000-0000-0000CF440000}"/>
    <cellStyle name="Input Cells 4 2 8" xfId="17581" xr:uid="{00000000-0005-0000-0000-0000D0440000}"/>
    <cellStyle name="Input Cells 4 2 8 2" xfId="17582" xr:uid="{00000000-0005-0000-0000-0000D1440000}"/>
    <cellStyle name="Input Cells 4 2 9" xfId="17583" xr:uid="{00000000-0005-0000-0000-0000D2440000}"/>
    <cellStyle name="Input Cells 4 2 9 2" xfId="17584" xr:uid="{00000000-0005-0000-0000-0000D3440000}"/>
    <cellStyle name="Input Cells 4 3" xfId="17585" xr:uid="{00000000-0005-0000-0000-0000D4440000}"/>
    <cellStyle name="Input Cells 4 3 2" xfId="17586" xr:uid="{00000000-0005-0000-0000-0000D5440000}"/>
    <cellStyle name="Input Cells 4 3 2 2" xfId="17587" xr:uid="{00000000-0005-0000-0000-0000D6440000}"/>
    <cellStyle name="Input Cells 4 3 3" xfId="17588" xr:uid="{00000000-0005-0000-0000-0000D7440000}"/>
    <cellStyle name="Input Cells 4 3 3 2" xfId="17589" xr:uid="{00000000-0005-0000-0000-0000D8440000}"/>
    <cellStyle name="Input Cells 4 3 4" xfId="17590" xr:uid="{00000000-0005-0000-0000-0000D9440000}"/>
    <cellStyle name="Input Cells 4 4" xfId="17591" xr:uid="{00000000-0005-0000-0000-0000DA440000}"/>
    <cellStyle name="Input Cells 4 4 2" xfId="17592" xr:uid="{00000000-0005-0000-0000-0000DB440000}"/>
    <cellStyle name="Input Cells 4 4 2 2" xfId="17593" xr:uid="{00000000-0005-0000-0000-0000DC440000}"/>
    <cellStyle name="Input Cells 4 4 3" xfId="17594" xr:uid="{00000000-0005-0000-0000-0000DD440000}"/>
    <cellStyle name="Input Cells 4 4 3 2" xfId="17595" xr:uid="{00000000-0005-0000-0000-0000DE440000}"/>
    <cellStyle name="Input Cells 4 4 4" xfId="17596" xr:uid="{00000000-0005-0000-0000-0000DF440000}"/>
    <cellStyle name="Input Cells 4 5" xfId="17597" xr:uid="{00000000-0005-0000-0000-0000E0440000}"/>
    <cellStyle name="Input Cells 4 5 2" xfId="17598" xr:uid="{00000000-0005-0000-0000-0000E1440000}"/>
    <cellStyle name="Input Cells 4 5 2 2" xfId="17599" xr:uid="{00000000-0005-0000-0000-0000E2440000}"/>
    <cellStyle name="Input Cells 4 5 3" xfId="17600" xr:uid="{00000000-0005-0000-0000-0000E3440000}"/>
    <cellStyle name="Input Cells 4 5 3 2" xfId="17601" xr:uid="{00000000-0005-0000-0000-0000E4440000}"/>
    <cellStyle name="Input Cells 4 5 4" xfId="17602" xr:uid="{00000000-0005-0000-0000-0000E5440000}"/>
    <cellStyle name="Input Cells 4 6" xfId="17603" xr:uid="{00000000-0005-0000-0000-0000E6440000}"/>
    <cellStyle name="Input Cells 4 6 2" xfId="17604" xr:uid="{00000000-0005-0000-0000-0000E7440000}"/>
    <cellStyle name="Input Cells 4 6 2 2" xfId="17605" xr:uid="{00000000-0005-0000-0000-0000E8440000}"/>
    <cellStyle name="Input Cells 4 6 3" xfId="17606" xr:uid="{00000000-0005-0000-0000-0000E9440000}"/>
    <cellStyle name="Input Cells 4 6 3 2" xfId="17607" xr:uid="{00000000-0005-0000-0000-0000EA440000}"/>
    <cellStyle name="Input Cells 4 6 4" xfId="17608" xr:uid="{00000000-0005-0000-0000-0000EB440000}"/>
    <cellStyle name="Input Cells 4 7" xfId="17609" xr:uid="{00000000-0005-0000-0000-0000EC440000}"/>
    <cellStyle name="Input Cells 4 7 2" xfId="17610" xr:uid="{00000000-0005-0000-0000-0000ED440000}"/>
    <cellStyle name="Input Cells 4 7 2 2" xfId="17611" xr:uid="{00000000-0005-0000-0000-0000EE440000}"/>
    <cellStyle name="Input Cells 4 7 3" xfId="17612" xr:uid="{00000000-0005-0000-0000-0000EF440000}"/>
    <cellStyle name="Input Cells 4 7 3 2" xfId="17613" xr:uid="{00000000-0005-0000-0000-0000F0440000}"/>
    <cellStyle name="Input Cells 4 7 4" xfId="17614" xr:uid="{00000000-0005-0000-0000-0000F1440000}"/>
    <cellStyle name="Input Cells 4 8" xfId="17615" xr:uid="{00000000-0005-0000-0000-0000F2440000}"/>
    <cellStyle name="Input Cells 4 8 2" xfId="17616" xr:uid="{00000000-0005-0000-0000-0000F3440000}"/>
    <cellStyle name="Input Cells 4 8 2 2" xfId="17617" xr:uid="{00000000-0005-0000-0000-0000F4440000}"/>
    <cellStyle name="Input Cells 4 8 3" xfId="17618" xr:uid="{00000000-0005-0000-0000-0000F5440000}"/>
    <cellStyle name="Input Cells 4 8 3 2" xfId="17619" xr:uid="{00000000-0005-0000-0000-0000F6440000}"/>
    <cellStyle name="Input Cells 4 8 4" xfId="17620" xr:uid="{00000000-0005-0000-0000-0000F7440000}"/>
    <cellStyle name="Input Cells 4 9" xfId="17621" xr:uid="{00000000-0005-0000-0000-0000F8440000}"/>
    <cellStyle name="Input Cells 4 9 2" xfId="17622" xr:uid="{00000000-0005-0000-0000-0000F9440000}"/>
    <cellStyle name="Input Cells 4 9 2 2" xfId="17623" xr:uid="{00000000-0005-0000-0000-0000FA440000}"/>
    <cellStyle name="Input Cells 4 9 3" xfId="17624" xr:uid="{00000000-0005-0000-0000-0000FB440000}"/>
    <cellStyle name="Input Cells 4 9 3 2" xfId="17625" xr:uid="{00000000-0005-0000-0000-0000FC440000}"/>
    <cellStyle name="Input Cells 4 9 4" xfId="17626" xr:uid="{00000000-0005-0000-0000-0000FD440000}"/>
    <cellStyle name="Input Cells 40" xfId="17627" xr:uid="{00000000-0005-0000-0000-0000FE440000}"/>
    <cellStyle name="Input Cells 41" xfId="17628" xr:uid="{00000000-0005-0000-0000-0000FF440000}"/>
    <cellStyle name="Input Cells 42" xfId="17629" xr:uid="{00000000-0005-0000-0000-000000450000}"/>
    <cellStyle name="Input Cells 43" xfId="17630" xr:uid="{00000000-0005-0000-0000-000001450000}"/>
    <cellStyle name="Input Cells 44" xfId="17631" xr:uid="{00000000-0005-0000-0000-000002450000}"/>
    <cellStyle name="Input Cells 45" xfId="17632" xr:uid="{00000000-0005-0000-0000-000003450000}"/>
    <cellStyle name="Input Cells 46" xfId="17633" xr:uid="{00000000-0005-0000-0000-000004450000}"/>
    <cellStyle name="Input Cells 5" xfId="17634" xr:uid="{00000000-0005-0000-0000-000005450000}"/>
    <cellStyle name="Input Cells 5 10" xfId="17635" xr:uid="{00000000-0005-0000-0000-000006450000}"/>
    <cellStyle name="Input Cells 5 10 2" xfId="17636" xr:uid="{00000000-0005-0000-0000-000007450000}"/>
    <cellStyle name="Input Cells 5 11" xfId="17637" xr:uid="{00000000-0005-0000-0000-000008450000}"/>
    <cellStyle name="Input Cells 5 11 2" xfId="17638" xr:uid="{00000000-0005-0000-0000-000009450000}"/>
    <cellStyle name="Input Cells 5 12" xfId="17639" xr:uid="{00000000-0005-0000-0000-00000A450000}"/>
    <cellStyle name="Input Cells 5 12 2" xfId="17640" xr:uid="{00000000-0005-0000-0000-00000B450000}"/>
    <cellStyle name="Input Cells 5 13" xfId="17641" xr:uid="{00000000-0005-0000-0000-00000C450000}"/>
    <cellStyle name="Input Cells 5 13 2" xfId="17642" xr:uid="{00000000-0005-0000-0000-00000D450000}"/>
    <cellStyle name="Input Cells 5 14" xfId="17643" xr:uid="{00000000-0005-0000-0000-00000E450000}"/>
    <cellStyle name="Input Cells 5 14 2" xfId="17644" xr:uid="{00000000-0005-0000-0000-00000F450000}"/>
    <cellStyle name="Input Cells 5 15" xfId="17645" xr:uid="{00000000-0005-0000-0000-000010450000}"/>
    <cellStyle name="Input Cells 5 16" xfId="17646" xr:uid="{00000000-0005-0000-0000-000011450000}"/>
    <cellStyle name="Input Cells 5 2" xfId="17647" xr:uid="{00000000-0005-0000-0000-000012450000}"/>
    <cellStyle name="Input Cells 5 2 10" xfId="17648" xr:uid="{00000000-0005-0000-0000-000013450000}"/>
    <cellStyle name="Input Cells 5 2 10 2" xfId="17649" xr:uid="{00000000-0005-0000-0000-000014450000}"/>
    <cellStyle name="Input Cells 5 2 11" xfId="17650" xr:uid="{00000000-0005-0000-0000-000015450000}"/>
    <cellStyle name="Input Cells 5 2 11 2" xfId="17651" xr:uid="{00000000-0005-0000-0000-000016450000}"/>
    <cellStyle name="Input Cells 5 2 12" xfId="17652" xr:uid="{00000000-0005-0000-0000-000017450000}"/>
    <cellStyle name="Input Cells 5 2 12 2" xfId="17653" xr:uid="{00000000-0005-0000-0000-000018450000}"/>
    <cellStyle name="Input Cells 5 2 13" xfId="17654" xr:uid="{00000000-0005-0000-0000-000019450000}"/>
    <cellStyle name="Input Cells 5 2 13 2" xfId="17655" xr:uid="{00000000-0005-0000-0000-00001A450000}"/>
    <cellStyle name="Input Cells 5 2 14" xfId="17656" xr:uid="{00000000-0005-0000-0000-00001B450000}"/>
    <cellStyle name="Input Cells 5 2 15" xfId="17657" xr:uid="{00000000-0005-0000-0000-00001C450000}"/>
    <cellStyle name="Input Cells 5 2 2" xfId="17658" xr:uid="{00000000-0005-0000-0000-00001D450000}"/>
    <cellStyle name="Input Cells 5 2 2 2" xfId="17659" xr:uid="{00000000-0005-0000-0000-00001E450000}"/>
    <cellStyle name="Input Cells 5 2 3" xfId="17660" xr:uid="{00000000-0005-0000-0000-00001F450000}"/>
    <cellStyle name="Input Cells 5 2 3 2" xfId="17661" xr:uid="{00000000-0005-0000-0000-000020450000}"/>
    <cellStyle name="Input Cells 5 2 4" xfId="17662" xr:uid="{00000000-0005-0000-0000-000021450000}"/>
    <cellStyle name="Input Cells 5 2 4 2" xfId="17663" xr:uid="{00000000-0005-0000-0000-000022450000}"/>
    <cellStyle name="Input Cells 5 2 5" xfId="17664" xr:uid="{00000000-0005-0000-0000-000023450000}"/>
    <cellStyle name="Input Cells 5 2 5 2" xfId="17665" xr:uid="{00000000-0005-0000-0000-000024450000}"/>
    <cellStyle name="Input Cells 5 2 6" xfId="17666" xr:uid="{00000000-0005-0000-0000-000025450000}"/>
    <cellStyle name="Input Cells 5 2 6 2" xfId="17667" xr:uid="{00000000-0005-0000-0000-000026450000}"/>
    <cellStyle name="Input Cells 5 2 7" xfId="17668" xr:uid="{00000000-0005-0000-0000-000027450000}"/>
    <cellStyle name="Input Cells 5 2 7 2" xfId="17669" xr:uid="{00000000-0005-0000-0000-000028450000}"/>
    <cellStyle name="Input Cells 5 2 8" xfId="17670" xr:uid="{00000000-0005-0000-0000-000029450000}"/>
    <cellStyle name="Input Cells 5 2 8 2" xfId="17671" xr:uid="{00000000-0005-0000-0000-00002A450000}"/>
    <cellStyle name="Input Cells 5 2 9" xfId="17672" xr:uid="{00000000-0005-0000-0000-00002B450000}"/>
    <cellStyle name="Input Cells 5 2 9 2" xfId="17673" xr:uid="{00000000-0005-0000-0000-00002C450000}"/>
    <cellStyle name="Input Cells 5 3" xfId="17674" xr:uid="{00000000-0005-0000-0000-00002D450000}"/>
    <cellStyle name="Input Cells 5 3 2" xfId="17675" xr:uid="{00000000-0005-0000-0000-00002E450000}"/>
    <cellStyle name="Input Cells 5 4" xfId="17676" xr:uid="{00000000-0005-0000-0000-00002F450000}"/>
    <cellStyle name="Input Cells 5 4 2" xfId="17677" xr:uid="{00000000-0005-0000-0000-000030450000}"/>
    <cellStyle name="Input Cells 5 5" xfId="17678" xr:uid="{00000000-0005-0000-0000-000031450000}"/>
    <cellStyle name="Input Cells 5 5 2" xfId="17679" xr:uid="{00000000-0005-0000-0000-000032450000}"/>
    <cellStyle name="Input Cells 5 6" xfId="17680" xr:uid="{00000000-0005-0000-0000-000033450000}"/>
    <cellStyle name="Input Cells 5 6 2" xfId="17681" xr:uid="{00000000-0005-0000-0000-000034450000}"/>
    <cellStyle name="Input Cells 5 7" xfId="17682" xr:uid="{00000000-0005-0000-0000-000035450000}"/>
    <cellStyle name="Input Cells 5 7 2" xfId="17683" xr:uid="{00000000-0005-0000-0000-000036450000}"/>
    <cellStyle name="Input Cells 5 8" xfId="17684" xr:uid="{00000000-0005-0000-0000-000037450000}"/>
    <cellStyle name="Input Cells 5 8 2" xfId="17685" xr:uid="{00000000-0005-0000-0000-000038450000}"/>
    <cellStyle name="Input Cells 5 9" xfId="17686" xr:uid="{00000000-0005-0000-0000-000039450000}"/>
    <cellStyle name="Input Cells 5 9 2" xfId="17687" xr:uid="{00000000-0005-0000-0000-00003A450000}"/>
    <cellStyle name="input cells 6" xfId="17688" xr:uid="{00000000-0005-0000-0000-00003B450000}"/>
    <cellStyle name="input cells 6 2" xfId="17689" xr:uid="{00000000-0005-0000-0000-00003C450000}"/>
    <cellStyle name="Input Cells 6 2 2" xfId="17690" xr:uid="{00000000-0005-0000-0000-00003D450000}"/>
    <cellStyle name="Input Cells 6 2 2 2" xfId="17691" xr:uid="{00000000-0005-0000-0000-00003E450000}"/>
    <cellStyle name="input cells 6 2 3" xfId="17692" xr:uid="{00000000-0005-0000-0000-00003F450000}"/>
    <cellStyle name="Input Cells 6 3" xfId="17693" xr:uid="{00000000-0005-0000-0000-000040450000}"/>
    <cellStyle name="Input Cells 6 3 2" xfId="17694" xr:uid="{00000000-0005-0000-0000-000041450000}"/>
    <cellStyle name="Input Cells 6 4" xfId="17695" xr:uid="{00000000-0005-0000-0000-000042450000}"/>
    <cellStyle name="Input Cells 6 4 2" xfId="17696" xr:uid="{00000000-0005-0000-0000-000043450000}"/>
    <cellStyle name="input cells 6 5" xfId="17697" xr:uid="{00000000-0005-0000-0000-000044450000}"/>
    <cellStyle name="input cells 7" xfId="17698" xr:uid="{00000000-0005-0000-0000-000045450000}"/>
    <cellStyle name="input cells 7 2" xfId="17699" xr:uid="{00000000-0005-0000-0000-000046450000}"/>
    <cellStyle name="Input Cells 7 2 2" xfId="17700" xr:uid="{00000000-0005-0000-0000-000047450000}"/>
    <cellStyle name="Input Cells 7 2 2 2" xfId="17701" xr:uid="{00000000-0005-0000-0000-000048450000}"/>
    <cellStyle name="input cells 7 2 3" xfId="17702" xr:uid="{00000000-0005-0000-0000-000049450000}"/>
    <cellStyle name="Input Cells 7 3" xfId="17703" xr:uid="{00000000-0005-0000-0000-00004A450000}"/>
    <cellStyle name="Input Cells 7 3 2" xfId="17704" xr:uid="{00000000-0005-0000-0000-00004B450000}"/>
    <cellStyle name="Input Cells 7 4" xfId="17705" xr:uid="{00000000-0005-0000-0000-00004C450000}"/>
    <cellStyle name="Input Cells 7 4 2" xfId="17706" xr:uid="{00000000-0005-0000-0000-00004D450000}"/>
    <cellStyle name="input cells 7 5" xfId="17707" xr:uid="{00000000-0005-0000-0000-00004E450000}"/>
    <cellStyle name="input cells 8" xfId="17708" xr:uid="{00000000-0005-0000-0000-00004F450000}"/>
    <cellStyle name="input cells 8 2" xfId="17709" xr:uid="{00000000-0005-0000-0000-000050450000}"/>
    <cellStyle name="input cells 8 2 2" xfId="17710" xr:uid="{00000000-0005-0000-0000-000051450000}"/>
    <cellStyle name="input cells 8 3" xfId="17711" xr:uid="{00000000-0005-0000-0000-000052450000}"/>
    <cellStyle name="input cells 9" xfId="17712" xr:uid="{00000000-0005-0000-0000-000053450000}"/>
    <cellStyle name="input cells 9 2" xfId="17713" xr:uid="{00000000-0005-0000-0000-000054450000}"/>
    <cellStyle name="input cells 9 2 2" xfId="17714" xr:uid="{00000000-0005-0000-0000-000055450000}"/>
    <cellStyle name="input cells 9 3" xfId="17715" xr:uid="{00000000-0005-0000-0000-000056450000}"/>
    <cellStyle name="InputBlueFont" xfId="17716" xr:uid="{00000000-0005-0000-0000-000057450000}"/>
    <cellStyle name="Jack Number Format" xfId="17717" xr:uid="{00000000-0005-0000-0000-000058450000}"/>
    <cellStyle name="Jack Number Format 2" xfId="17718" xr:uid="{00000000-0005-0000-0000-000059450000}"/>
    <cellStyle name="Jack Number Format 2 2" xfId="17719" xr:uid="{00000000-0005-0000-0000-00005A450000}"/>
    <cellStyle name="Jack Number Format 2 2 2" xfId="17720" xr:uid="{00000000-0005-0000-0000-00005B450000}"/>
    <cellStyle name="Jack Number Format 2 3" xfId="17721" xr:uid="{00000000-0005-0000-0000-00005C450000}"/>
    <cellStyle name="LINK" xfId="17722" xr:uid="{00000000-0005-0000-0000-00005D450000}"/>
    <cellStyle name="Link Currency (0)" xfId="17723" xr:uid="{00000000-0005-0000-0000-00005E450000}"/>
    <cellStyle name="Link Currency (2)" xfId="17724" xr:uid="{00000000-0005-0000-0000-00005F450000}"/>
    <cellStyle name="Link Units (0)" xfId="17725" xr:uid="{00000000-0005-0000-0000-000060450000}"/>
    <cellStyle name="Link Units (1)" xfId="17726" xr:uid="{00000000-0005-0000-0000-000061450000}"/>
    <cellStyle name="Link Units (2)" xfId="17727" xr:uid="{00000000-0005-0000-0000-000062450000}"/>
    <cellStyle name="Linked Cell 2" xfId="17728" xr:uid="{00000000-0005-0000-0000-000063450000}"/>
    <cellStyle name="Linked Cell 2 2" xfId="17729" xr:uid="{00000000-0005-0000-0000-000064450000}"/>
    <cellStyle name="Linked Cell 2 3" xfId="17730" xr:uid="{00000000-0005-0000-0000-000065450000}"/>
    <cellStyle name="Linked Cell 2 4" xfId="40264" xr:uid="{00000000-0005-0000-0000-000066450000}"/>
    <cellStyle name="Linked Cell 3" xfId="17731" xr:uid="{00000000-0005-0000-0000-000067450000}"/>
    <cellStyle name="Loss" xfId="17732" xr:uid="{00000000-0005-0000-0000-000068450000}"/>
    <cellStyle name="Loss 10" xfId="17733" xr:uid="{00000000-0005-0000-0000-000069450000}"/>
    <cellStyle name="Loss 10 2" xfId="17734" xr:uid="{00000000-0005-0000-0000-00006A450000}"/>
    <cellStyle name="Loss 10 2 2" xfId="17735" xr:uid="{00000000-0005-0000-0000-00006B450000}"/>
    <cellStyle name="Loss 10 3" xfId="17736" xr:uid="{00000000-0005-0000-0000-00006C450000}"/>
    <cellStyle name="Loss 10 3 2" xfId="17737" xr:uid="{00000000-0005-0000-0000-00006D450000}"/>
    <cellStyle name="Loss 11" xfId="17738" xr:uid="{00000000-0005-0000-0000-00006E450000}"/>
    <cellStyle name="Loss 11 2" xfId="17739" xr:uid="{00000000-0005-0000-0000-00006F450000}"/>
    <cellStyle name="Loss 11 2 2" xfId="17740" xr:uid="{00000000-0005-0000-0000-000070450000}"/>
    <cellStyle name="Loss 11 3" xfId="17741" xr:uid="{00000000-0005-0000-0000-000071450000}"/>
    <cellStyle name="Loss 11 3 2" xfId="17742" xr:uid="{00000000-0005-0000-0000-000072450000}"/>
    <cellStyle name="Loss 12" xfId="17743" xr:uid="{00000000-0005-0000-0000-000073450000}"/>
    <cellStyle name="Loss 12 2" xfId="17744" xr:uid="{00000000-0005-0000-0000-000074450000}"/>
    <cellStyle name="Loss 12 2 2" xfId="17745" xr:uid="{00000000-0005-0000-0000-000075450000}"/>
    <cellStyle name="Loss 13" xfId="17746" xr:uid="{00000000-0005-0000-0000-000076450000}"/>
    <cellStyle name="Loss 13 2" xfId="17747" xr:uid="{00000000-0005-0000-0000-000077450000}"/>
    <cellStyle name="Loss 14" xfId="17748" xr:uid="{00000000-0005-0000-0000-000078450000}"/>
    <cellStyle name="Loss 14 2" xfId="17749" xr:uid="{00000000-0005-0000-0000-000079450000}"/>
    <cellStyle name="Loss 15" xfId="17750" xr:uid="{00000000-0005-0000-0000-00007A450000}"/>
    <cellStyle name="Loss 15 2" xfId="17751" xr:uid="{00000000-0005-0000-0000-00007B450000}"/>
    <cellStyle name="Loss 16" xfId="17752" xr:uid="{00000000-0005-0000-0000-00007C450000}"/>
    <cellStyle name="Loss 16 2" xfId="17753" xr:uid="{00000000-0005-0000-0000-00007D450000}"/>
    <cellStyle name="Loss 17" xfId="17754" xr:uid="{00000000-0005-0000-0000-00007E450000}"/>
    <cellStyle name="Loss 17 2" xfId="17755" xr:uid="{00000000-0005-0000-0000-00007F450000}"/>
    <cellStyle name="Loss 18" xfId="17756" xr:uid="{00000000-0005-0000-0000-000080450000}"/>
    <cellStyle name="Loss 18 2" xfId="17757" xr:uid="{00000000-0005-0000-0000-000081450000}"/>
    <cellStyle name="Loss 19" xfId="17758" xr:uid="{00000000-0005-0000-0000-000082450000}"/>
    <cellStyle name="Loss 19 2" xfId="17759" xr:uid="{00000000-0005-0000-0000-000083450000}"/>
    <cellStyle name="Loss 2" xfId="17760" xr:uid="{00000000-0005-0000-0000-000084450000}"/>
    <cellStyle name="Loss 2 10" xfId="17761" xr:uid="{00000000-0005-0000-0000-000085450000}"/>
    <cellStyle name="Loss 2 10 2" xfId="17762" xr:uid="{00000000-0005-0000-0000-000086450000}"/>
    <cellStyle name="Loss 2 10 2 2" xfId="17763" xr:uid="{00000000-0005-0000-0000-000087450000}"/>
    <cellStyle name="Loss 2 10 3" xfId="17764" xr:uid="{00000000-0005-0000-0000-000088450000}"/>
    <cellStyle name="Loss 2 10 3 2" xfId="17765" xr:uid="{00000000-0005-0000-0000-000089450000}"/>
    <cellStyle name="Loss 2 11" xfId="17766" xr:uid="{00000000-0005-0000-0000-00008A450000}"/>
    <cellStyle name="Loss 2 11 2" xfId="17767" xr:uid="{00000000-0005-0000-0000-00008B450000}"/>
    <cellStyle name="Loss 2 11 2 2" xfId="17768" xr:uid="{00000000-0005-0000-0000-00008C450000}"/>
    <cellStyle name="Loss 2 12" xfId="17769" xr:uid="{00000000-0005-0000-0000-00008D450000}"/>
    <cellStyle name="Loss 2 12 2" xfId="17770" xr:uid="{00000000-0005-0000-0000-00008E450000}"/>
    <cellStyle name="Loss 2 13" xfId="17771" xr:uid="{00000000-0005-0000-0000-00008F450000}"/>
    <cellStyle name="Loss 2 13 2" xfId="17772" xr:uid="{00000000-0005-0000-0000-000090450000}"/>
    <cellStyle name="Loss 2 14" xfId="17773" xr:uid="{00000000-0005-0000-0000-000091450000}"/>
    <cellStyle name="Loss 2 14 2" xfId="17774" xr:uid="{00000000-0005-0000-0000-000092450000}"/>
    <cellStyle name="Loss 2 15" xfId="17775" xr:uid="{00000000-0005-0000-0000-000093450000}"/>
    <cellStyle name="Loss 2 15 2" xfId="17776" xr:uid="{00000000-0005-0000-0000-000094450000}"/>
    <cellStyle name="Loss 2 16" xfId="17777" xr:uid="{00000000-0005-0000-0000-000095450000}"/>
    <cellStyle name="Loss 2 16 2" xfId="17778" xr:uid="{00000000-0005-0000-0000-000096450000}"/>
    <cellStyle name="Loss 2 17" xfId="17779" xr:uid="{00000000-0005-0000-0000-000097450000}"/>
    <cellStyle name="Loss 2 17 2" xfId="17780" xr:uid="{00000000-0005-0000-0000-000098450000}"/>
    <cellStyle name="Loss 2 18" xfId="17781" xr:uid="{00000000-0005-0000-0000-000099450000}"/>
    <cellStyle name="Loss 2 19" xfId="17782" xr:uid="{00000000-0005-0000-0000-00009A450000}"/>
    <cellStyle name="Loss 2 2" xfId="17783" xr:uid="{00000000-0005-0000-0000-00009B450000}"/>
    <cellStyle name="Loss 2 2 10" xfId="17784" xr:uid="{00000000-0005-0000-0000-00009C450000}"/>
    <cellStyle name="Loss 2 2 10 2" xfId="17785" xr:uid="{00000000-0005-0000-0000-00009D450000}"/>
    <cellStyle name="Loss 2 2 10 2 2" xfId="17786" xr:uid="{00000000-0005-0000-0000-00009E450000}"/>
    <cellStyle name="Loss 2 2 11" xfId="17787" xr:uid="{00000000-0005-0000-0000-00009F450000}"/>
    <cellStyle name="Loss 2 2 11 2" xfId="17788" xr:uid="{00000000-0005-0000-0000-0000A0450000}"/>
    <cellStyle name="Loss 2 2 12" xfId="17789" xr:uid="{00000000-0005-0000-0000-0000A1450000}"/>
    <cellStyle name="Loss 2 2 12 2" xfId="17790" xr:uid="{00000000-0005-0000-0000-0000A2450000}"/>
    <cellStyle name="Loss 2 2 13" xfId="17791" xr:uid="{00000000-0005-0000-0000-0000A3450000}"/>
    <cellStyle name="Loss 2 2 13 2" xfId="17792" xr:uid="{00000000-0005-0000-0000-0000A4450000}"/>
    <cellStyle name="Loss 2 2 14" xfId="17793" xr:uid="{00000000-0005-0000-0000-0000A5450000}"/>
    <cellStyle name="Loss 2 2 14 2" xfId="17794" xr:uid="{00000000-0005-0000-0000-0000A6450000}"/>
    <cellStyle name="Loss 2 2 15" xfId="17795" xr:uid="{00000000-0005-0000-0000-0000A7450000}"/>
    <cellStyle name="Loss 2 2 16" xfId="17796" xr:uid="{00000000-0005-0000-0000-0000A8450000}"/>
    <cellStyle name="Loss 2 2 2" xfId="17797" xr:uid="{00000000-0005-0000-0000-0000A9450000}"/>
    <cellStyle name="Loss 2 2 2 10" xfId="17798" xr:uid="{00000000-0005-0000-0000-0000AA450000}"/>
    <cellStyle name="Loss 2 2 2 10 2" xfId="17799" xr:uid="{00000000-0005-0000-0000-0000AB450000}"/>
    <cellStyle name="Loss 2 2 2 11" xfId="17800" xr:uid="{00000000-0005-0000-0000-0000AC450000}"/>
    <cellStyle name="Loss 2 2 2 11 2" xfId="17801" xr:uid="{00000000-0005-0000-0000-0000AD450000}"/>
    <cellStyle name="Loss 2 2 2 12" xfId="17802" xr:uid="{00000000-0005-0000-0000-0000AE450000}"/>
    <cellStyle name="Loss 2 2 2 12 2" xfId="17803" xr:uid="{00000000-0005-0000-0000-0000AF450000}"/>
    <cellStyle name="Loss 2 2 2 13" xfId="17804" xr:uid="{00000000-0005-0000-0000-0000B0450000}"/>
    <cellStyle name="Loss 2 2 2 13 2" xfId="17805" xr:uid="{00000000-0005-0000-0000-0000B1450000}"/>
    <cellStyle name="Loss 2 2 2 14" xfId="17806" xr:uid="{00000000-0005-0000-0000-0000B2450000}"/>
    <cellStyle name="Loss 2 2 2 14 2" xfId="17807" xr:uid="{00000000-0005-0000-0000-0000B3450000}"/>
    <cellStyle name="Loss 2 2 2 15" xfId="17808" xr:uid="{00000000-0005-0000-0000-0000B4450000}"/>
    <cellStyle name="Loss 2 2 2 16" xfId="17809" xr:uid="{00000000-0005-0000-0000-0000B5450000}"/>
    <cellStyle name="Loss 2 2 2 2" xfId="17810" xr:uid="{00000000-0005-0000-0000-0000B6450000}"/>
    <cellStyle name="Loss 2 2 2 2 2" xfId="17811" xr:uid="{00000000-0005-0000-0000-0000B7450000}"/>
    <cellStyle name="Loss 2 2 2 2 3" xfId="17812" xr:uid="{00000000-0005-0000-0000-0000B8450000}"/>
    <cellStyle name="Loss 2 2 2 3" xfId="17813" xr:uid="{00000000-0005-0000-0000-0000B9450000}"/>
    <cellStyle name="Loss 2 2 2 3 2" xfId="17814" xr:uid="{00000000-0005-0000-0000-0000BA450000}"/>
    <cellStyle name="Loss 2 2 2 4" xfId="17815" xr:uid="{00000000-0005-0000-0000-0000BB450000}"/>
    <cellStyle name="Loss 2 2 2 4 2" xfId="17816" xr:uid="{00000000-0005-0000-0000-0000BC450000}"/>
    <cellStyle name="Loss 2 2 2 5" xfId="17817" xr:uid="{00000000-0005-0000-0000-0000BD450000}"/>
    <cellStyle name="Loss 2 2 2 5 2" xfId="17818" xr:uid="{00000000-0005-0000-0000-0000BE450000}"/>
    <cellStyle name="Loss 2 2 2 6" xfId="17819" xr:uid="{00000000-0005-0000-0000-0000BF450000}"/>
    <cellStyle name="Loss 2 2 2 6 2" xfId="17820" xr:uid="{00000000-0005-0000-0000-0000C0450000}"/>
    <cellStyle name="Loss 2 2 2 7" xfId="17821" xr:uid="{00000000-0005-0000-0000-0000C1450000}"/>
    <cellStyle name="Loss 2 2 2 7 2" xfId="17822" xr:uid="{00000000-0005-0000-0000-0000C2450000}"/>
    <cellStyle name="Loss 2 2 2 8" xfId="17823" xr:uid="{00000000-0005-0000-0000-0000C3450000}"/>
    <cellStyle name="Loss 2 2 2 8 2" xfId="17824" xr:uid="{00000000-0005-0000-0000-0000C4450000}"/>
    <cellStyle name="Loss 2 2 2 9" xfId="17825" xr:uid="{00000000-0005-0000-0000-0000C5450000}"/>
    <cellStyle name="Loss 2 2 2 9 2" xfId="17826" xr:uid="{00000000-0005-0000-0000-0000C6450000}"/>
    <cellStyle name="Loss 2 2 3" xfId="17827" xr:uid="{00000000-0005-0000-0000-0000C7450000}"/>
    <cellStyle name="Loss 2 2 3 2" xfId="17828" xr:uid="{00000000-0005-0000-0000-0000C8450000}"/>
    <cellStyle name="Loss 2 2 3 2 2" xfId="17829" xr:uid="{00000000-0005-0000-0000-0000C9450000}"/>
    <cellStyle name="Loss 2 2 3 3" xfId="17830" xr:uid="{00000000-0005-0000-0000-0000CA450000}"/>
    <cellStyle name="Loss 2 2 3 3 2" xfId="17831" xr:uid="{00000000-0005-0000-0000-0000CB450000}"/>
    <cellStyle name="Loss 2 2 4" xfId="17832" xr:uid="{00000000-0005-0000-0000-0000CC450000}"/>
    <cellStyle name="Loss 2 2 4 2" xfId="17833" xr:uid="{00000000-0005-0000-0000-0000CD450000}"/>
    <cellStyle name="Loss 2 2 4 2 2" xfId="17834" xr:uid="{00000000-0005-0000-0000-0000CE450000}"/>
    <cellStyle name="Loss 2 2 4 3" xfId="17835" xr:uid="{00000000-0005-0000-0000-0000CF450000}"/>
    <cellStyle name="Loss 2 2 4 3 2" xfId="17836" xr:uid="{00000000-0005-0000-0000-0000D0450000}"/>
    <cellStyle name="Loss 2 2 5" xfId="17837" xr:uid="{00000000-0005-0000-0000-0000D1450000}"/>
    <cellStyle name="Loss 2 2 5 2" xfId="17838" xr:uid="{00000000-0005-0000-0000-0000D2450000}"/>
    <cellStyle name="Loss 2 2 5 2 2" xfId="17839" xr:uid="{00000000-0005-0000-0000-0000D3450000}"/>
    <cellStyle name="Loss 2 2 5 3" xfId="17840" xr:uid="{00000000-0005-0000-0000-0000D4450000}"/>
    <cellStyle name="Loss 2 2 5 3 2" xfId="17841" xr:uid="{00000000-0005-0000-0000-0000D5450000}"/>
    <cellStyle name="Loss 2 2 6" xfId="17842" xr:uid="{00000000-0005-0000-0000-0000D6450000}"/>
    <cellStyle name="Loss 2 2 6 2" xfId="17843" xr:uid="{00000000-0005-0000-0000-0000D7450000}"/>
    <cellStyle name="Loss 2 2 6 2 2" xfId="17844" xr:uid="{00000000-0005-0000-0000-0000D8450000}"/>
    <cellStyle name="Loss 2 2 6 3" xfId="17845" xr:uid="{00000000-0005-0000-0000-0000D9450000}"/>
    <cellStyle name="Loss 2 2 6 3 2" xfId="17846" xr:uid="{00000000-0005-0000-0000-0000DA450000}"/>
    <cellStyle name="Loss 2 2 7" xfId="17847" xr:uid="{00000000-0005-0000-0000-0000DB450000}"/>
    <cellStyle name="Loss 2 2 7 2" xfId="17848" xr:uid="{00000000-0005-0000-0000-0000DC450000}"/>
    <cellStyle name="Loss 2 2 7 2 2" xfId="17849" xr:uid="{00000000-0005-0000-0000-0000DD450000}"/>
    <cellStyle name="Loss 2 2 7 3" xfId="17850" xr:uid="{00000000-0005-0000-0000-0000DE450000}"/>
    <cellStyle name="Loss 2 2 7 3 2" xfId="17851" xr:uid="{00000000-0005-0000-0000-0000DF450000}"/>
    <cellStyle name="Loss 2 2 8" xfId="17852" xr:uid="{00000000-0005-0000-0000-0000E0450000}"/>
    <cellStyle name="Loss 2 2 8 2" xfId="17853" xr:uid="{00000000-0005-0000-0000-0000E1450000}"/>
    <cellStyle name="Loss 2 2 8 2 2" xfId="17854" xr:uid="{00000000-0005-0000-0000-0000E2450000}"/>
    <cellStyle name="Loss 2 2 8 3" xfId="17855" xr:uid="{00000000-0005-0000-0000-0000E3450000}"/>
    <cellStyle name="Loss 2 2 8 3 2" xfId="17856" xr:uid="{00000000-0005-0000-0000-0000E4450000}"/>
    <cellStyle name="Loss 2 2 9" xfId="17857" xr:uid="{00000000-0005-0000-0000-0000E5450000}"/>
    <cellStyle name="Loss 2 2 9 2" xfId="17858" xr:uid="{00000000-0005-0000-0000-0000E6450000}"/>
    <cellStyle name="Loss 2 2 9 2 2" xfId="17859" xr:uid="{00000000-0005-0000-0000-0000E7450000}"/>
    <cellStyle name="Loss 2 2 9 3" xfId="17860" xr:uid="{00000000-0005-0000-0000-0000E8450000}"/>
    <cellStyle name="Loss 2 2 9 3 2" xfId="17861" xr:uid="{00000000-0005-0000-0000-0000E9450000}"/>
    <cellStyle name="Loss 2 3" xfId="17862" xr:uid="{00000000-0005-0000-0000-0000EA450000}"/>
    <cellStyle name="Loss 2 3 10" xfId="17863" xr:uid="{00000000-0005-0000-0000-0000EB450000}"/>
    <cellStyle name="Loss 2 3 10 2" xfId="17864" xr:uid="{00000000-0005-0000-0000-0000EC450000}"/>
    <cellStyle name="Loss 2 3 11" xfId="17865" xr:uid="{00000000-0005-0000-0000-0000ED450000}"/>
    <cellStyle name="Loss 2 3 11 2" xfId="17866" xr:uid="{00000000-0005-0000-0000-0000EE450000}"/>
    <cellStyle name="Loss 2 3 12" xfId="17867" xr:uid="{00000000-0005-0000-0000-0000EF450000}"/>
    <cellStyle name="Loss 2 3 12 2" xfId="17868" xr:uid="{00000000-0005-0000-0000-0000F0450000}"/>
    <cellStyle name="Loss 2 3 13" xfId="17869" xr:uid="{00000000-0005-0000-0000-0000F1450000}"/>
    <cellStyle name="Loss 2 3 13 2" xfId="17870" xr:uid="{00000000-0005-0000-0000-0000F2450000}"/>
    <cellStyle name="Loss 2 3 14" xfId="17871" xr:uid="{00000000-0005-0000-0000-0000F3450000}"/>
    <cellStyle name="Loss 2 3 14 2" xfId="17872" xr:uid="{00000000-0005-0000-0000-0000F4450000}"/>
    <cellStyle name="Loss 2 3 15" xfId="17873" xr:uid="{00000000-0005-0000-0000-0000F5450000}"/>
    <cellStyle name="Loss 2 3 15 2" xfId="17874" xr:uid="{00000000-0005-0000-0000-0000F6450000}"/>
    <cellStyle name="Loss 2 3 16" xfId="17875" xr:uid="{00000000-0005-0000-0000-0000F7450000}"/>
    <cellStyle name="Loss 2 3 17" xfId="17876" xr:uid="{00000000-0005-0000-0000-0000F8450000}"/>
    <cellStyle name="Loss 2 3 2" xfId="17877" xr:uid="{00000000-0005-0000-0000-0000F9450000}"/>
    <cellStyle name="Loss 2 3 2 10" xfId="17878" xr:uid="{00000000-0005-0000-0000-0000FA450000}"/>
    <cellStyle name="Loss 2 3 2 10 2" xfId="17879" xr:uid="{00000000-0005-0000-0000-0000FB450000}"/>
    <cellStyle name="Loss 2 3 2 11" xfId="17880" xr:uid="{00000000-0005-0000-0000-0000FC450000}"/>
    <cellStyle name="Loss 2 3 2 11 2" xfId="17881" xr:uid="{00000000-0005-0000-0000-0000FD450000}"/>
    <cellStyle name="Loss 2 3 2 12" xfId="17882" xr:uid="{00000000-0005-0000-0000-0000FE450000}"/>
    <cellStyle name="Loss 2 3 2 12 2" xfId="17883" xr:uid="{00000000-0005-0000-0000-0000FF450000}"/>
    <cellStyle name="Loss 2 3 2 13" xfId="17884" xr:uid="{00000000-0005-0000-0000-000000460000}"/>
    <cellStyle name="Loss 2 3 2 13 2" xfId="17885" xr:uid="{00000000-0005-0000-0000-000001460000}"/>
    <cellStyle name="Loss 2 3 2 14" xfId="17886" xr:uid="{00000000-0005-0000-0000-000002460000}"/>
    <cellStyle name="Loss 2 3 2 14 2" xfId="17887" xr:uid="{00000000-0005-0000-0000-000003460000}"/>
    <cellStyle name="Loss 2 3 2 15" xfId="17888" xr:uid="{00000000-0005-0000-0000-000004460000}"/>
    <cellStyle name="Loss 2 3 2 16" xfId="17889" xr:uid="{00000000-0005-0000-0000-000005460000}"/>
    <cellStyle name="Loss 2 3 2 2" xfId="17890" xr:uid="{00000000-0005-0000-0000-000006460000}"/>
    <cellStyle name="Loss 2 3 2 2 2" xfId="17891" xr:uid="{00000000-0005-0000-0000-000007460000}"/>
    <cellStyle name="Loss 2 3 2 2 3" xfId="17892" xr:uid="{00000000-0005-0000-0000-000008460000}"/>
    <cellStyle name="Loss 2 3 2 3" xfId="17893" xr:uid="{00000000-0005-0000-0000-000009460000}"/>
    <cellStyle name="Loss 2 3 2 3 2" xfId="17894" xr:uid="{00000000-0005-0000-0000-00000A460000}"/>
    <cellStyle name="Loss 2 3 2 4" xfId="17895" xr:uid="{00000000-0005-0000-0000-00000B460000}"/>
    <cellStyle name="Loss 2 3 2 4 2" xfId="17896" xr:uid="{00000000-0005-0000-0000-00000C460000}"/>
    <cellStyle name="Loss 2 3 2 5" xfId="17897" xr:uid="{00000000-0005-0000-0000-00000D460000}"/>
    <cellStyle name="Loss 2 3 2 5 2" xfId="17898" xr:uid="{00000000-0005-0000-0000-00000E460000}"/>
    <cellStyle name="Loss 2 3 2 6" xfId="17899" xr:uid="{00000000-0005-0000-0000-00000F460000}"/>
    <cellStyle name="Loss 2 3 2 6 2" xfId="17900" xr:uid="{00000000-0005-0000-0000-000010460000}"/>
    <cellStyle name="Loss 2 3 2 7" xfId="17901" xr:uid="{00000000-0005-0000-0000-000011460000}"/>
    <cellStyle name="Loss 2 3 2 7 2" xfId="17902" xr:uid="{00000000-0005-0000-0000-000012460000}"/>
    <cellStyle name="Loss 2 3 2 8" xfId="17903" xr:uid="{00000000-0005-0000-0000-000013460000}"/>
    <cellStyle name="Loss 2 3 2 8 2" xfId="17904" xr:uid="{00000000-0005-0000-0000-000014460000}"/>
    <cellStyle name="Loss 2 3 2 9" xfId="17905" xr:uid="{00000000-0005-0000-0000-000015460000}"/>
    <cellStyle name="Loss 2 3 2 9 2" xfId="17906" xr:uid="{00000000-0005-0000-0000-000016460000}"/>
    <cellStyle name="Loss 2 3 3" xfId="17907" xr:uid="{00000000-0005-0000-0000-000017460000}"/>
    <cellStyle name="Loss 2 3 3 2" xfId="17908" xr:uid="{00000000-0005-0000-0000-000018460000}"/>
    <cellStyle name="Loss 2 3 4" xfId="17909" xr:uid="{00000000-0005-0000-0000-000019460000}"/>
    <cellStyle name="Loss 2 3 4 2" xfId="17910" xr:uid="{00000000-0005-0000-0000-00001A460000}"/>
    <cellStyle name="Loss 2 3 5" xfId="17911" xr:uid="{00000000-0005-0000-0000-00001B460000}"/>
    <cellStyle name="Loss 2 3 5 2" xfId="17912" xr:uid="{00000000-0005-0000-0000-00001C460000}"/>
    <cellStyle name="Loss 2 3 5 3" xfId="17913" xr:uid="{00000000-0005-0000-0000-00001D460000}"/>
    <cellStyle name="Loss 2 3 6" xfId="17914" xr:uid="{00000000-0005-0000-0000-00001E460000}"/>
    <cellStyle name="Loss 2 3 6 2" xfId="17915" xr:uid="{00000000-0005-0000-0000-00001F460000}"/>
    <cellStyle name="Loss 2 3 7" xfId="17916" xr:uid="{00000000-0005-0000-0000-000020460000}"/>
    <cellStyle name="Loss 2 3 7 2" xfId="17917" xr:uid="{00000000-0005-0000-0000-000021460000}"/>
    <cellStyle name="Loss 2 3 8" xfId="17918" xr:uid="{00000000-0005-0000-0000-000022460000}"/>
    <cellStyle name="Loss 2 3 8 2" xfId="17919" xr:uid="{00000000-0005-0000-0000-000023460000}"/>
    <cellStyle name="Loss 2 3 9" xfId="17920" xr:uid="{00000000-0005-0000-0000-000024460000}"/>
    <cellStyle name="Loss 2 3 9 2" xfId="17921" xr:uid="{00000000-0005-0000-0000-000025460000}"/>
    <cellStyle name="Loss 2 4" xfId="17922" xr:uid="{00000000-0005-0000-0000-000026460000}"/>
    <cellStyle name="Loss 2 4 10" xfId="17923" xr:uid="{00000000-0005-0000-0000-000027460000}"/>
    <cellStyle name="Loss 2 4 10 2" xfId="17924" xr:uid="{00000000-0005-0000-0000-000028460000}"/>
    <cellStyle name="Loss 2 4 11" xfId="17925" xr:uid="{00000000-0005-0000-0000-000029460000}"/>
    <cellStyle name="Loss 2 4 11 2" xfId="17926" xr:uid="{00000000-0005-0000-0000-00002A460000}"/>
    <cellStyle name="Loss 2 4 12" xfId="17927" xr:uid="{00000000-0005-0000-0000-00002B460000}"/>
    <cellStyle name="Loss 2 4 12 2" xfId="17928" xr:uid="{00000000-0005-0000-0000-00002C460000}"/>
    <cellStyle name="Loss 2 4 13" xfId="17929" xr:uid="{00000000-0005-0000-0000-00002D460000}"/>
    <cellStyle name="Loss 2 4 13 2" xfId="17930" xr:uid="{00000000-0005-0000-0000-00002E460000}"/>
    <cellStyle name="Loss 2 4 14" xfId="17931" xr:uid="{00000000-0005-0000-0000-00002F460000}"/>
    <cellStyle name="Loss 2 4 14 2" xfId="17932" xr:uid="{00000000-0005-0000-0000-000030460000}"/>
    <cellStyle name="Loss 2 4 15" xfId="17933" xr:uid="{00000000-0005-0000-0000-000031460000}"/>
    <cellStyle name="Loss 2 4 16" xfId="17934" xr:uid="{00000000-0005-0000-0000-000032460000}"/>
    <cellStyle name="Loss 2 4 2" xfId="17935" xr:uid="{00000000-0005-0000-0000-000033460000}"/>
    <cellStyle name="Loss 2 4 2 2" xfId="17936" xr:uid="{00000000-0005-0000-0000-000034460000}"/>
    <cellStyle name="Loss 2 4 2 3" xfId="17937" xr:uid="{00000000-0005-0000-0000-000035460000}"/>
    <cellStyle name="Loss 2 4 3" xfId="17938" xr:uid="{00000000-0005-0000-0000-000036460000}"/>
    <cellStyle name="Loss 2 4 3 2" xfId="17939" xr:uid="{00000000-0005-0000-0000-000037460000}"/>
    <cellStyle name="Loss 2 4 4" xfId="17940" xr:uid="{00000000-0005-0000-0000-000038460000}"/>
    <cellStyle name="Loss 2 4 4 2" xfId="17941" xr:uid="{00000000-0005-0000-0000-000039460000}"/>
    <cellStyle name="Loss 2 4 5" xfId="17942" xr:uid="{00000000-0005-0000-0000-00003A460000}"/>
    <cellStyle name="Loss 2 4 5 2" xfId="17943" xr:uid="{00000000-0005-0000-0000-00003B460000}"/>
    <cellStyle name="Loss 2 4 6" xfId="17944" xr:uid="{00000000-0005-0000-0000-00003C460000}"/>
    <cellStyle name="Loss 2 4 6 2" xfId="17945" xr:uid="{00000000-0005-0000-0000-00003D460000}"/>
    <cellStyle name="Loss 2 4 7" xfId="17946" xr:uid="{00000000-0005-0000-0000-00003E460000}"/>
    <cellStyle name="Loss 2 4 7 2" xfId="17947" xr:uid="{00000000-0005-0000-0000-00003F460000}"/>
    <cellStyle name="Loss 2 4 8" xfId="17948" xr:uid="{00000000-0005-0000-0000-000040460000}"/>
    <cellStyle name="Loss 2 4 8 2" xfId="17949" xr:uid="{00000000-0005-0000-0000-000041460000}"/>
    <cellStyle name="Loss 2 4 9" xfId="17950" xr:uid="{00000000-0005-0000-0000-000042460000}"/>
    <cellStyle name="Loss 2 4 9 2" xfId="17951" xr:uid="{00000000-0005-0000-0000-000043460000}"/>
    <cellStyle name="Loss 2 5" xfId="17952" xr:uid="{00000000-0005-0000-0000-000044460000}"/>
    <cellStyle name="Loss 2 5 2" xfId="17953" xr:uid="{00000000-0005-0000-0000-000045460000}"/>
    <cellStyle name="Loss 2 5 2 2" xfId="17954" xr:uid="{00000000-0005-0000-0000-000046460000}"/>
    <cellStyle name="Loss 2 5 3" xfId="17955" xr:uid="{00000000-0005-0000-0000-000047460000}"/>
    <cellStyle name="Loss 2 5 3 2" xfId="17956" xr:uid="{00000000-0005-0000-0000-000048460000}"/>
    <cellStyle name="Loss 2 6" xfId="17957" xr:uid="{00000000-0005-0000-0000-000049460000}"/>
    <cellStyle name="Loss 2 6 2" xfId="17958" xr:uid="{00000000-0005-0000-0000-00004A460000}"/>
    <cellStyle name="Loss 2 6 2 2" xfId="17959" xr:uid="{00000000-0005-0000-0000-00004B460000}"/>
    <cellStyle name="Loss 2 6 3" xfId="17960" xr:uid="{00000000-0005-0000-0000-00004C460000}"/>
    <cellStyle name="Loss 2 6 3 2" xfId="17961" xr:uid="{00000000-0005-0000-0000-00004D460000}"/>
    <cellStyle name="Loss 2 7" xfId="17962" xr:uid="{00000000-0005-0000-0000-00004E460000}"/>
    <cellStyle name="Loss 2 7 2" xfId="17963" xr:uid="{00000000-0005-0000-0000-00004F460000}"/>
    <cellStyle name="Loss 2 7 2 2" xfId="17964" xr:uid="{00000000-0005-0000-0000-000050460000}"/>
    <cellStyle name="Loss 2 7 3" xfId="17965" xr:uid="{00000000-0005-0000-0000-000051460000}"/>
    <cellStyle name="Loss 2 7 3 2" xfId="17966" xr:uid="{00000000-0005-0000-0000-000052460000}"/>
    <cellStyle name="Loss 2 8" xfId="17967" xr:uid="{00000000-0005-0000-0000-000053460000}"/>
    <cellStyle name="Loss 2 8 2" xfId="17968" xr:uid="{00000000-0005-0000-0000-000054460000}"/>
    <cellStyle name="Loss 2 8 2 2" xfId="17969" xr:uid="{00000000-0005-0000-0000-000055460000}"/>
    <cellStyle name="Loss 2 8 3" xfId="17970" xr:uid="{00000000-0005-0000-0000-000056460000}"/>
    <cellStyle name="Loss 2 8 3 2" xfId="17971" xr:uid="{00000000-0005-0000-0000-000057460000}"/>
    <cellStyle name="Loss 2 9" xfId="17972" xr:uid="{00000000-0005-0000-0000-000058460000}"/>
    <cellStyle name="Loss 2 9 2" xfId="17973" xr:uid="{00000000-0005-0000-0000-000059460000}"/>
    <cellStyle name="Loss 2 9 2 2" xfId="17974" xr:uid="{00000000-0005-0000-0000-00005A460000}"/>
    <cellStyle name="Loss 2 9 3" xfId="17975" xr:uid="{00000000-0005-0000-0000-00005B460000}"/>
    <cellStyle name="Loss 2 9 3 2" xfId="17976" xr:uid="{00000000-0005-0000-0000-00005C460000}"/>
    <cellStyle name="Loss 20" xfId="17977" xr:uid="{00000000-0005-0000-0000-00005D460000}"/>
    <cellStyle name="Loss 3" xfId="17978" xr:uid="{00000000-0005-0000-0000-00005E460000}"/>
    <cellStyle name="Loss 3 10" xfId="17979" xr:uid="{00000000-0005-0000-0000-00005F460000}"/>
    <cellStyle name="Loss 3 10 2" xfId="17980" xr:uid="{00000000-0005-0000-0000-000060460000}"/>
    <cellStyle name="Loss 3 10 2 2" xfId="17981" xr:uid="{00000000-0005-0000-0000-000061460000}"/>
    <cellStyle name="Loss 3 11" xfId="17982" xr:uid="{00000000-0005-0000-0000-000062460000}"/>
    <cellStyle name="Loss 3 11 2" xfId="17983" xr:uid="{00000000-0005-0000-0000-000063460000}"/>
    <cellStyle name="Loss 3 12" xfId="17984" xr:uid="{00000000-0005-0000-0000-000064460000}"/>
    <cellStyle name="Loss 3 12 2" xfId="17985" xr:uid="{00000000-0005-0000-0000-000065460000}"/>
    <cellStyle name="Loss 3 13" xfId="17986" xr:uid="{00000000-0005-0000-0000-000066460000}"/>
    <cellStyle name="Loss 3 13 2" xfId="17987" xr:uid="{00000000-0005-0000-0000-000067460000}"/>
    <cellStyle name="Loss 3 14" xfId="17988" xr:uid="{00000000-0005-0000-0000-000068460000}"/>
    <cellStyle name="Loss 3 14 2" xfId="17989" xr:uid="{00000000-0005-0000-0000-000069460000}"/>
    <cellStyle name="Loss 3 15" xfId="17990" xr:uid="{00000000-0005-0000-0000-00006A460000}"/>
    <cellStyle name="Loss 3 16" xfId="17991" xr:uid="{00000000-0005-0000-0000-00006B460000}"/>
    <cellStyle name="Loss 3 2" xfId="17992" xr:uid="{00000000-0005-0000-0000-00006C460000}"/>
    <cellStyle name="Loss 3 2 10" xfId="17993" xr:uid="{00000000-0005-0000-0000-00006D460000}"/>
    <cellStyle name="Loss 3 2 10 2" xfId="17994" xr:uid="{00000000-0005-0000-0000-00006E460000}"/>
    <cellStyle name="Loss 3 2 11" xfId="17995" xr:uid="{00000000-0005-0000-0000-00006F460000}"/>
    <cellStyle name="Loss 3 2 11 2" xfId="17996" xr:uid="{00000000-0005-0000-0000-000070460000}"/>
    <cellStyle name="Loss 3 2 12" xfId="17997" xr:uid="{00000000-0005-0000-0000-000071460000}"/>
    <cellStyle name="Loss 3 2 12 2" xfId="17998" xr:uid="{00000000-0005-0000-0000-000072460000}"/>
    <cellStyle name="Loss 3 2 13" xfId="17999" xr:uid="{00000000-0005-0000-0000-000073460000}"/>
    <cellStyle name="Loss 3 2 13 2" xfId="18000" xr:uid="{00000000-0005-0000-0000-000074460000}"/>
    <cellStyle name="Loss 3 2 14" xfId="18001" xr:uid="{00000000-0005-0000-0000-000075460000}"/>
    <cellStyle name="Loss 3 2 14 2" xfId="18002" xr:uid="{00000000-0005-0000-0000-000076460000}"/>
    <cellStyle name="Loss 3 2 15" xfId="18003" xr:uid="{00000000-0005-0000-0000-000077460000}"/>
    <cellStyle name="Loss 3 2 16" xfId="18004" xr:uid="{00000000-0005-0000-0000-000078460000}"/>
    <cellStyle name="Loss 3 2 2" xfId="18005" xr:uid="{00000000-0005-0000-0000-000079460000}"/>
    <cellStyle name="Loss 3 2 2 2" xfId="18006" xr:uid="{00000000-0005-0000-0000-00007A460000}"/>
    <cellStyle name="Loss 3 2 2 3" xfId="18007" xr:uid="{00000000-0005-0000-0000-00007B460000}"/>
    <cellStyle name="Loss 3 2 3" xfId="18008" xr:uid="{00000000-0005-0000-0000-00007C460000}"/>
    <cellStyle name="Loss 3 2 3 2" xfId="18009" xr:uid="{00000000-0005-0000-0000-00007D460000}"/>
    <cellStyle name="Loss 3 2 4" xfId="18010" xr:uid="{00000000-0005-0000-0000-00007E460000}"/>
    <cellStyle name="Loss 3 2 4 2" xfId="18011" xr:uid="{00000000-0005-0000-0000-00007F460000}"/>
    <cellStyle name="Loss 3 2 5" xfId="18012" xr:uid="{00000000-0005-0000-0000-000080460000}"/>
    <cellStyle name="Loss 3 2 5 2" xfId="18013" xr:uid="{00000000-0005-0000-0000-000081460000}"/>
    <cellStyle name="Loss 3 2 6" xfId="18014" xr:uid="{00000000-0005-0000-0000-000082460000}"/>
    <cellStyle name="Loss 3 2 6 2" xfId="18015" xr:uid="{00000000-0005-0000-0000-000083460000}"/>
    <cellStyle name="Loss 3 2 7" xfId="18016" xr:uid="{00000000-0005-0000-0000-000084460000}"/>
    <cellStyle name="Loss 3 2 7 2" xfId="18017" xr:uid="{00000000-0005-0000-0000-000085460000}"/>
    <cellStyle name="Loss 3 2 8" xfId="18018" xr:uid="{00000000-0005-0000-0000-000086460000}"/>
    <cellStyle name="Loss 3 2 8 2" xfId="18019" xr:uid="{00000000-0005-0000-0000-000087460000}"/>
    <cellStyle name="Loss 3 2 9" xfId="18020" xr:uid="{00000000-0005-0000-0000-000088460000}"/>
    <cellStyle name="Loss 3 2 9 2" xfId="18021" xr:uid="{00000000-0005-0000-0000-000089460000}"/>
    <cellStyle name="Loss 3 3" xfId="18022" xr:uid="{00000000-0005-0000-0000-00008A460000}"/>
    <cellStyle name="Loss 3 3 2" xfId="18023" xr:uid="{00000000-0005-0000-0000-00008B460000}"/>
    <cellStyle name="Loss 3 3 2 2" xfId="18024" xr:uid="{00000000-0005-0000-0000-00008C460000}"/>
    <cellStyle name="Loss 3 3 3" xfId="18025" xr:uid="{00000000-0005-0000-0000-00008D460000}"/>
    <cellStyle name="Loss 3 3 3 2" xfId="18026" xr:uid="{00000000-0005-0000-0000-00008E460000}"/>
    <cellStyle name="Loss 3 4" xfId="18027" xr:uid="{00000000-0005-0000-0000-00008F460000}"/>
    <cellStyle name="Loss 3 4 2" xfId="18028" xr:uid="{00000000-0005-0000-0000-000090460000}"/>
    <cellStyle name="Loss 3 4 2 2" xfId="18029" xr:uid="{00000000-0005-0000-0000-000091460000}"/>
    <cellStyle name="Loss 3 4 3" xfId="18030" xr:uid="{00000000-0005-0000-0000-000092460000}"/>
    <cellStyle name="Loss 3 4 3 2" xfId="18031" xr:uid="{00000000-0005-0000-0000-000093460000}"/>
    <cellStyle name="Loss 3 5" xfId="18032" xr:uid="{00000000-0005-0000-0000-000094460000}"/>
    <cellStyle name="Loss 3 5 2" xfId="18033" xr:uid="{00000000-0005-0000-0000-000095460000}"/>
    <cellStyle name="Loss 3 5 2 2" xfId="18034" xr:uid="{00000000-0005-0000-0000-000096460000}"/>
    <cellStyle name="Loss 3 5 3" xfId="18035" xr:uid="{00000000-0005-0000-0000-000097460000}"/>
    <cellStyle name="Loss 3 5 3 2" xfId="18036" xr:uid="{00000000-0005-0000-0000-000098460000}"/>
    <cellStyle name="Loss 3 6" xfId="18037" xr:uid="{00000000-0005-0000-0000-000099460000}"/>
    <cellStyle name="Loss 3 6 2" xfId="18038" xr:uid="{00000000-0005-0000-0000-00009A460000}"/>
    <cellStyle name="Loss 3 6 2 2" xfId="18039" xr:uid="{00000000-0005-0000-0000-00009B460000}"/>
    <cellStyle name="Loss 3 6 3" xfId="18040" xr:uid="{00000000-0005-0000-0000-00009C460000}"/>
    <cellStyle name="Loss 3 6 3 2" xfId="18041" xr:uid="{00000000-0005-0000-0000-00009D460000}"/>
    <cellStyle name="Loss 3 7" xfId="18042" xr:uid="{00000000-0005-0000-0000-00009E460000}"/>
    <cellStyle name="Loss 3 7 2" xfId="18043" xr:uid="{00000000-0005-0000-0000-00009F460000}"/>
    <cellStyle name="Loss 3 7 2 2" xfId="18044" xr:uid="{00000000-0005-0000-0000-0000A0460000}"/>
    <cellStyle name="Loss 3 7 3" xfId="18045" xr:uid="{00000000-0005-0000-0000-0000A1460000}"/>
    <cellStyle name="Loss 3 7 3 2" xfId="18046" xr:uid="{00000000-0005-0000-0000-0000A2460000}"/>
    <cellStyle name="Loss 3 8" xfId="18047" xr:uid="{00000000-0005-0000-0000-0000A3460000}"/>
    <cellStyle name="Loss 3 8 2" xfId="18048" xr:uid="{00000000-0005-0000-0000-0000A4460000}"/>
    <cellStyle name="Loss 3 8 2 2" xfId="18049" xr:uid="{00000000-0005-0000-0000-0000A5460000}"/>
    <cellStyle name="Loss 3 8 3" xfId="18050" xr:uid="{00000000-0005-0000-0000-0000A6460000}"/>
    <cellStyle name="Loss 3 8 3 2" xfId="18051" xr:uid="{00000000-0005-0000-0000-0000A7460000}"/>
    <cellStyle name="Loss 3 9" xfId="18052" xr:uid="{00000000-0005-0000-0000-0000A8460000}"/>
    <cellStyle name="Loss 3 9 2" xfId="18053" xr:uid="{00000000-0005-0000-0000-0000A9460000}"/>
    <cellStyle name="Loss 3 9 2 2" xfId="18054" xr:uid="{00000000-0005-0000-0000-0000AA460000}"/>
    <cellStyle name="Loss 3 9 3" xfId="18055" xr:uid="{00000000-0005-0000-0000-0000AB460000}"/>
    <cellStyle name="Loss 3 9 3 2" xfId="18056" xr:uid="{00000000-0005-0000-0000-0000AC460000}"/>
    <cellStyle name="Loss 4" xfId="18057" xr:uid="{00000000-0005-0000-0000-0000AD460000}"/>
    <cellStyle name="Loss 4 10" xfId="18058" xr:uid="{00000000-0005-0000-0000-0000AE460000}"/>
    <cellStyle name="Loss 4 10 2" xfId="18059" xr:uid="{00000000-0005-0000-0000-0000AF460000}"/>
    <cellStyle name="Loss 4 11" xfId="18060" xr:uid="{00000000-0005-0000-0000-0000B0460000}"/>
    <cellStyle name="Loss 4 11 2" xfId="18061" xr:uid="{00000000-0005-0000-0000-0000B1460000}"/>
    <cellStyle name="Loss 4 12" xfId="18062" xr:uid="{00000000-0005-0000-0000-0000B2460000}"/>
    <cellStyle name="Loss 4 12 2" xfId="18063" xr:uid="{00000000-0005-0000-0000-0000B3460000}"/>
    <cellStyle name="Loss 4 13" xfId="18064" xr:uid="{00000000-0005-0000-0000-0000B4460000}"/>
    <cellStyle name="Loss 4 13 2" xfId="18065" xr:uid="{00000000-0005-0000-0000-0000B5460000}"/>
    <cellStyle name="Loss 4 14" xfId="18066" xr:uid="{00000000-0005-0000-0000-0000B6460000}"/>
    <cellStyle name="Loss 4 14 2" xfId="18067" xr:uid="{00000000-0005-0000-0000-0000B7460000}"/>
    <cellStyle name="Loss 4 15" xfId="18068" xr:uid="{00000000-0005-0000-0000-0000B8460000}"/>
    <cellStyle name="Loss 4 16" xfId="18069" xr:uid="{00000000-0005-0000-0000-0000B9460000}"/>
    <cellStyle name="Loss 4 2" xfId="18070" xr:uid="{00000000-0005-0000-0000-0000BA460000}"/>
    <cellStyle name="Loss 4 2 10" xfId="18071" xr:uid="{00000000-0005-0000-0000-0000BB460000}"/>
    <cellStyle name="Loss 4 2 10 2" xfId="18072" xr:uid="{00000000-0005-0000-0000-0000BC460000}"/>
    <cellStyle name="Loss 4 2 11" xfId="18073" xr:uid="{00000000-0005-0000-0000-0000BD460000}"/>
    <cellStyle name="Loss 4 2 11 2" xfId="18074" xr:uid="{00000000-0005-0000-0000-0000BE460000}"/>
    <cellStyle name="Loss 4 2 12" xfId="18075" xr:uid="{00000000-0005-0000-0000-0000BF460000}"/>
    <cellStyle name="Loss 4 2 12 2" xfId="18076" xr:uid="{00000000-0005-0000-0000-0000C0460000}"/>
    <cellStyle name="Loss 4 2 13" xfId="18077" xr:uid="{00000000-0005-0000-0000-0000C1460000}"/>
    <cellStyle name="Loss 4 2 13 2" xfId="18078" xr:uid="{00000000-0005-0000-0000-0000C2460000}"/>
    <cellStyle name="Loss 4 2 14" xfId="18079" xr:uid="{00000000-0005-0000-0000-0000C3460000}"/>
    <cellStyle name="Loss 4 2 14 2" xfId="18080" xr:uid="{00000000-0005-0000-0000-0000C4460000}"/>
    <cellStyle name="Loss 4 2 15" xfId="18081" xr:uid="{00000000-0005-0000-0000-0000C5460000}"/>
    <cellStyle name="Loss 4 2 16" xfId="18082" xr:uid="{00000000-0005-0000-0000-0000C6460000}"/>
    <cellStyle name="Loss 4 2 2" xfId="18083" xr:uid="{00000000-0005-0000-0000-0000C7460000}"/>
    <cellStyle name="Loss 4 2 2 2" xfId="18084" xr:uid="{00000000-0005-0000-0000-0000C8460000}"/>
    <cellStyle name="Loss 4 2 2 3" xfId="18085" xr:uid="{00000000-0005-0000-0000-0000C9460000}"/>
    <cellStyle name="Loss 4 2 3" xfId="18086" xr:uid="{00000000-0005-0000-0000-0000CA460000}"/>
    <cellStyle name="Loss 4 2 3 2" xfId="18087" xr:uid="{00000000-0005-0000-0000-0000CB460000}"/>
    <cellStyle name="Loss 4 2 4" xfId="18088" xr:uid="{00000000-0005-0000-0000-0000CC460000}"/>
    <cellStyle name="Loss 4 2 4 2" xfId="18089" xr:uid="{00000000-0005-0000-0000-0000CD460000}"/>
    <cellStyle name="Loss 4 2 5" xfId="18090" xr:uid="{00000000-0005-0000-0000-0000CE460000}"/>
    <cellStyle name="Loss 4 2 5 2" xfId="18091" xr:uid="{00000000-0005-0000-0000-0000CF460000}"/>
    <cellStyle name="Loss 4 2 6" xfId="18092" xr:uid="{00000000-0005-0000-0000-0000D0460000}"/>
    <cellStyle name="Loss 4 2 6 2" xfId="18093" xr:uid="{00000000-0005-0000-0000-0000D1460000}"/>
    <cellStyle name="Loss 4 2 7" xfId="18094" xr:uid="{00000000-0005-0000-0000-0000D2460000}"/>
    <cellStyle name="Loss 4 2 7 2" xfId="18095" xr:uid="{00000000-0005-0000-0000-0000D3460000}"/>
    <cellStyle name="Loss 4 2 8" xfId="18096" xr:uid="{00000000-0005-0000-0000-0000D4460000}"/>
    <cellStyle name="Loss 4 2 8 2" xfId="18097" xr:uid="{00000000-0005-0000-0000-0000D5460000}"/>
    <cellStyle name="Loss 4 2 9" xfId="18098" xr:uid="{00000000-0005-0000-0000-0000D6460000}"/>
    <cellStyle name="Loss 4 2 9 2" xfId="18099" xr:uid="{00000000-0005-0000-0000-0000D7460000}"/>
    <cellStyle name="Loss 4 3" xfId="18100" xr:uid="{00000000-0005-0000-0000-0000D8460000}"/>
    <cellStyle name="Loss 4 3 2" xfId="18101" xr:uid="{00000000-0005-0000-0000-0000D9460000}"/>
    <cellStyle name="Loss 4 4" xfId="18102" xr:uid="{00000000-0005-0000-0000-0000DA460000}"/>
    <cellStyle name="Loss 4 4 2" xfId="18103" xr:uid="{00000000-0005-0000-0000-0000DB460000}"/>
    <cellStyle name="Loss 4 5" xfId="18104" xr:uid="{00000000-0005-0000-0000-0000DC460000}"/>
    <cellStyle name="Loss 4 5 2" xfId="18105" xr:uid="{00000000-0005-0000-0000-0000DD460000}"/>
    <cellStyle name="Loss 4 5 3" xfId="18106" xr:uid="{00000000-0005-0000-0000-0000DE460000}"/>
    <cellStyle name="Loss 4 6" xfId="18107" xr:uid="{00000000-0005-0000-0000-0000DF460000}"/>
    <cellStyle name="Loss 4 6 2" xfId="18108" xr:uid="{00000000-0005-0000-0000-0000E0460000}"/>
    <cellStyle name="Loss 4 7" xfId="18109" xr:uid="{00000000-0005-0000-0000-0000E1460000}"/>
    <cellStyle name="Loss 4 7 2" xfId="18110" xr:uid="{00000000-0005-0000-0000-0000E2460000}"/>
    <cellStyle name="Loss 4 8" xfId="18111" xr:uid="{00000000-0005-0000-0000-0000E3460000}"/>
    <cellStyle name="Loss 4 8 2" xfId="18112" xr:uid="{00000000-0005-0000-0000-0000E4460000}"/>
    <cellStyle name="Loss 4 9" xfId="18113" xr:uid="{00000000-0005-0000-0000-0000E5460000}"/>
    <cellStyle name="Loss 4 9 2" xfId="18114" xr:uid="{00000000-0005-0000-0000-0000E6460000}"/>
    <cellStyle name="Loss 5" xfId="18115" xr:uid="{00000000-0005-0000-0000-0000E7460000}"/>
    <cellStyle name="Loss 5 10" xfId="18116" xr:uid="{00000000-0005-0000-0000-0000E8460000}"/>
    <cellStyle name="Loss 5 10 2" xfId="18117" xr:uid="{00000000-0005-0000-0000-0000E9460000}"/>
    <cellStyle name="Loss 5 11" xfId="18118" xr:uid="{00000000-0005-0000-0000-0000EA460000}"/>
    <cellStyle name="Loss 5 11 2" xfId="18119" xr:uid="{00000000-0005-0000-0000-0000EB460000}"/>
    <cellStyle name="Loss 5 12" xfId="18120" xr:uid="{00000000-0005-0000-0000-0000EC460000}"/>
    <cellStyle name="Loss 5 12 2" xfId="18121" xr:uid="{00000000-0005-0000-0000-0000ED460000}"/>
    <cellStyle name="Loss 5 13" xfId="18122" xr:uid="{00000000-0005-0000-0000-0000EE460000}"/>
    <cellStyle name="Loss 5 13 2" xfId="18123" xr:uid="{00000000-0005-0000-0000-0000EF460000}"/>
    <cellStyle name="Loss 5 14" xfId="18124" xr:uid="{00000000-0005-0000-0000-0000F0460000}"/>
    <cellStyle name="Loss 5 14 2" xfId="18125" xr:uid="{00000000-0005-0000-0000-0000F1460000}"/>
    <cellStyle name="Loss 5 15" xfId="18126" xr:uid="{00000000-0005-0000-0000-0000F2460000}"/>
    <cellStyle name="Loss 5 16" xfId="18127" xr:uid="{00000000-0005-0000-0000-0000F3460000}"/>
    <cellStyle name="Loss 5 2" xfId="18128" xr:uid="{00000000-0005-0000-0000-0000F4460000}"/>
    <cellStyle name="Loss 5 2 2" xfId="18129" xr:uid="{00000000-0005-0000-0000-0000F5460000}"/>
    <cellStyle name="Loss 5 2 3" xfId="18130" xr:uid="{00000000-0005-0000-0000-0000F6460000}"/>
    <cellStyle name="Loss 5 3" xfId="18131" xr:uid="{00000000-0005-0000-0000-0000F7460000}"/>
    <cellStyle name="Loss 5 3 2" xfId="18132" xr:uid="{00000000-0005-0000-0000-0000F8460000}"/>
    <cellStyle name="Loss 5 4" xfId="18133" xr:uid="{00000000-0005-0000-0000-0000F9460000}"/>
    <cellStyle name="Loss 5 4 2" xfId="18134" xr:uid="{00000000-0005-0000-0000-0000FA460000}"/>
    <cellStyle name="Loss 5 5" xfId="18135" xr:uid="{00000000-0005-0000-0000-0000FB460000}"/>
    <cellStyle name="Loss 5 5 2" xfId="18136" xr:uid="{00000000-0005-0000-0000-0000FC460000}"/>
    <cellStyle name="Loss 5 6" xfId="18137" xr:uid="{00000000-0005-0000-0000-0000FD460000}"/>
    <cellStyle name="Loss 5 6 2" xfId="18138" xr:uid="{00000000-0005-0000-0000-0000FE460000}"/>
    <cellStyle name="Loss 5 7" xfId="18139" xr:uid="{00000000-0005-0000-0000-0000FF460000}"/>
    <cellStyle name="Loss 5 7 2" xfId="18140" xr:uid="{00000000-0005-0000-0000-000000470000}"/>
    <cellStyle name="Loss 5 8" xfId="18141" xr:uid="{00000000-0005-0000-0000-000001470000}"/>
    <cellStyle name="Loss 5 8 2" xfId="18142" xr:uid="{00000000-0005-0000-0000-000002470000}"/>
    <cellStyle name="Loss 5 9" xfId="18143" xr:uid="{00000000-0005-0000-0000-000003470000}"/>
    <cellStyle name="Loss 5 9 2" xfId="18144" xr:uid="{00000000-0005-0000-0000-000004470000}"/>
    <cellStyle name="Loss 6" xfId="18145" xr:uid="{00000000-0005-0000-0000-000005470000}"/>
    <cellStyle name="Loss 6 2" xfId="18146" xr:uid="{00000000-0005-0000-0000-000006470000}"/>
    <cellStyle name="Loss 6 2 2" xfId="18147" xr:uid="{00000000-0005-0000-0000-000007470000}"/>
    <cellStyle name="Loss 6 3" xfId="18148" xr:uid="{00000000-0005-0000-0000-000008470000}"/>
    <cellStyle name="Loss 6 3 2" xfId="18149" xr:uid="{00000000-0005-0000-0000-000009470000}"/>
    <cellStyle name="Loss 7" xfId="18150" xr:uid="{00000000-0005-0000-0000-00000A470000}"/>
    <cellStyle name="Loss 7 2" xfId="18151" xr:uid="{00000000-0005-0000-0000-00000B470000}"/>
    <cellStyle name="Loss 7 2 2" xfId="18152" xr:uid="{00000000-0005-0000-0000-00000C470000}"/>
    <cellStyle name="Loss 7 3" xfId="18153" xr:uid="{00000000-0005-0000-0000-00000D470000}"/>
    <cellStyle name="Loss 7 3 2" xfId="18154" xr:uid="{00000000-0005-0000-0000-00000E470000}"/>
    <cellStyle name="Loss 8" xfId="18155" xr:uid="{00000000-0005-0000-0000-00000F470000}"/>
    <cellStyle name="Loss 8 2" xfId="18156" xr:uid="{00000000-0005-0000-0000-000010470000}"/>
    <cellStyle name="Loss 8 2 2" xfId="18157" xr:uid="{00000000-0005-0000-0000-000011470000}"/>
    <cellStyle name="Loss 8 3" xfId="18158" xr:uid="{00000000-0005-0000-0000-000012470000}"/>
    <cellStyle name="Loss 8 3 2" xfId="18159" xr:uid="{00000000-0005-0000-0000-000013470000}"/>
    <cellStyle name="Loss 9" xfId="18160" xr:uid="{00000000-0005-0000-0000-000014470000}"/>
    <cellStyle name="Loss 9 2" xfId="18161" xr:uid="{00000000-0005-0000-0000-000015470000}"/>
    <cellStyle name="Loss 9 2 2" xfId="18162" xr:uid="{00000000-0005-0000-0000-000016470000}"/>
    <cellStyle name="Loss 9 3" xfId="18163" xr:uid="{00000000-0005-0000-0000-000017470000}"/>
    <cellStyle name="Loss 9 3 2" xfId="18164" xr:uid="{00000000-0005-0000-0000-000018470000}"/>
    <cellStyle name="M" xfId="18165" xr:uid="{00000000-0005-0000-0000-000019470000}"/>
    <cellStyle name="Milliers [0]_AR1194" xfId="18166" xr:uid="{00000000-0005-0000-0000-00001A470000}"/>
    <cellStyle name="Milliers_AR1194" xfId="18167" xr:uid="{00000000-0005-0000-0000-00001B470000}"/>
    <cellStyle name="Monétaire [0]_AR1194" xfId="18168" xr:uid="{00000000-0005-0000-0000-00001C470000}"/>
    <cellStyle name="Monétaire_AR1194" xfId="18169" xr:uid="{00000000-0005-0000-0000-00001D470000}"/>
    <cellStyle name="Multiple[2]" xfId="18170" xr:uid="{00000000-0005-0000-0000-00001E470000}"/>
    <cellStyle name="Multiple[2] 2" xfId="18171" xr:uid="{00000000-0005-0000-0000-00001F470000}"/>
    <cellStyle name="Multiple[2] 2 2" xfId="18172" xr:uid="{00000000-0005-0000-0000-000020470000}"/>
    <cellStyle name="Multiple[2] 3" xfId="18173" xr:uid="{00000000-0005-0000-0000-000021470000}"/>
    <cellStyle name="Neutral 2" xfId="18174" xr:uid="{00000000-0005-0000-0000-000022470000}"/>
    <cellStyle name="Neutral 2 2" xfId="18175" xr:uid="{00000000-0005-0000-0000-000023470000}"/>
    <cellStyle name="Neutral 2 3" xfId="18176" xr:uid="{00000000-0005-0000-0000-000024470000}"/>
    <cellStyle name="Neutral 2 4" xfId="18177" xr:uid="{00000000-0005-0000-0000-000025470000}"/>
    <cellStyle name="Neutral 2 5" xfId="40265" xr:uid="{00000000-0005-0000-0000-000026470000}"/>
    <cellStyle name="Neutral 3" xfId="18178" xr:uid="{00000000-0005-0000-0000-000027470000}"/>
    <cellStyle name="Neutral 3 2" xfId="18179" xr:uid="{00000000-0005-0000-0000-000028470000}"/>
    <cellStyle name="Neutral 4" xfId="18180" xr:uid="{00000000-0005-0000-0000-000029470000}"/>
    <cellStyle name="Nor@„l_IRRSENS" xfId="18181" xr:uid="{00000000-0005-0000-0000-00002A470000}"/>
    <cellStyle name="Normal" xfId="0" builtinId="0"/>
    <cellStyle name="Normal - Style1" xfId="18182" xr:uid="{00000000-0005-0000-0000-00002C470000}"/>
    <cellStyle name="Normal - Style1 2" xfId="18183" xr:uid="{00000000-0005-0000-0000-00002D470000}"/>
    <cellStyle name="Normal - Style1 2 2" xfId="18184" xr:uid="{00000000-0005-0000-0000-00002E470000}"/>
    <cellStyle name="Normal - Style1 2 3" xfId="18185" xr:uid="{00000000-0005-0000-0000-00002F470000}"/>
    <cellStyle name="Normal - Style1 3" xfId="18186" xr:uid="{00000000-0005-0000-0000-000030470000}"/>
    <cellStyle name="Normal - Style1 4" xfId="18187" xr:uid="{00000000-0005-0000-0000-000031470000}"/>
    <cellStyle name="Normal - Style2" xfId="18188" xr:uid="{00000000-0005-0000-0000-000032470000}"/>
    <cellStyle name="Normal - Style3" xfId="18189" xr:uid="{00000000-0005-0000-0000-000033470000}"/>
    <cellStyle name="Normal - Style4" xfId="18190" xr:uid="{00000000-0005-0000-0000-000034470000}"/>
    <cellStyle name="Normal - Style5" xfId="18191" xr:uid="{00000000-0005-0000-0000-000035470000}"/>
    <cellStyle name="Normal - Style6" xfId="18192" xr:uid="{00000000-0005-0000-0000-000036470000}"/>
    <cellStyle name="Normal - Style7" xfId="18193" xr:uid="{00000000-0005-0000-0000-000037470000}"/>
    <cellStyle name="Normal - Style8" xfId="18194" xr:uid="{00000000-0005-0000-0000-000038470000}"/>
    <cellStyle name="Normal 10" xfId="6" xr:uid="{00000000-0005-0000-0000-000039470000}"/>
    <cellStyle name="Normal 10 2" xfId="18195" xr:uid="{00000000-0005-0000-0000-00003A470000}"/>
    <cellStyle name="Normal 10 3" xfId="18196" xr:uid="{00000000-0005-0000-0000-00003B470000}"/>
    <cellStyle name="Normal 100" xfId="18197" xr:uid="{00000000-0005-0000-0000-00003C470000}"/>
    <cellStyle name="Normal 101" xfId="18198" xr:uid="{00000000-0005-0000-0000-00003D470000}"/>
    <cellStyle name="Normal 102" xfId="18199" xr:uid="{00000000-0005-0000-0000-00003E470000}"/>
    <cellStyle name="Normal 103" xfId="18200" xr:uid="{00000000-0005-0000-0000-00003F470000}"/>
    <cellStyle name="Normal 104" xfId="18201" xr:uid="{00000000-0005-0000-0000-000040470000}"/>
    <cellStyle name="Normal 105" xfId="18202" xr:uid="{00000000-0005-0000-0000-000041470000}"/>
    <cellStyle name="Normal 106" xfId="18203" xr:uid="{00000000-0005-0000-0000-000042470000}"/>
    <cellStyle name="Normal 107" xfId="18204" xr:uid="{00000000-0005-0000-0000-000043470000}"/>
    <cellStyle name="Normal 107 2" xfId="18205" xr:uid="{00000000-0005-0000-0000-000044470000}"/>
    <cellStyle name="Normal 107 3" xfId="18206" xr:uid="{00000000-0005-0000-0000-000045470000}"/>
    <cellStyle name="Normal 108" xfId="18207" xr:uid="{00000000-0005-0000-0000-000046470000}"/>
    <cellStyle name="Normal 108 2" xfId="18208" xr:uid="{00000000-0005-0000-0000-000047470000}"/>
    <cellStyle name="Normal 108 3" xfId="18209" xr:uid="{00000000-0005-0000-0000-000048470000}"/>
    <cellStyle name="Normal 109" xfId="18210" xr:uid="{00000000-0005-0000-0000-000049470000}"/>
    <cellStyle name="Normal 109 2" xfId="18211" xr:uid="{00000000-0005-0000-0000-00004A470000}"/>
    <cellStyle name="Normal 11" xfId="18212" xr:uid="{00000000-0005-0000-0000-00004B470000}"/>
    <cellStyle name="Normal 11 2" xfId="18213" xr:uid="{00000000-0005-0000-0000-00004C470000}"/>
    <cellStyle name="Normal 11 3" xfId="18214" xr:uid="{00000000-0005-0000-0000-00004D470000}"/>
    <cellStyle name="Normal 11 4" xfId="18215" xr:uid="{00000000-0005-0000-0000-00004E470000}"/>
    <cellStyle name="Normal 11 5" xfId="40266" xr:uid="{00000000-0005-0000-0000-00004F470000}"/>
    <cellStyle name="Normal 110" xfId="18216" xr:uid="{00000000-0005-0000-0000-000050470000}"/>
    <cellStyle name="Normal 110 2" xfId="18217" xr:uid="{00000000-0005-0000-0000-000051470000}"/>
    <cellStyle name="Normal 111" xfId="18218" xr:uid="{00000000-0005-0000-0000-000052470000}"/>
    <cellStyle name="Normal 111 2" xfId="18219" xr:uid="{00000000-0005-0000-0000-000053470000}"/>
    <cellStyle name="Normal 112" xfId="18220" xr:uid="{00000000-0005-0000-0000-000054470000}"/>
    <cellStyle name="Normal 112 2" xfId="18221" xr:uid="{00000000-0005-0000-0000-000055470000}"/>
    <cellStyle name="Normal 113" xfId="18222" xr:uid="{00000000-0005-0000-0000-000056470000}"/>
    <cellStyle name="Normal 113 2" xfId="18223" xr:uid="{00000000-0005-0000-0000-000057470000}"/>
    <cellStyle name="Normal 114" xfId="18224" xr:uid="{00000000-0005-0000-0000-000058470000}"/>
    <cellStyle name="Normal 114 2" xfId="18225" xr:uid="{00000000-0005-0000-0000-000059470000}"/>
    <cellStyle name="Normal 115" xfId="18226" xr:uid="{00000000-0005-0000-0000-00005A470000}"/>
    <cellStyle name="Normal 115 2" xfId="18227" xr:uid="{00000000-0005-0000-0000-00005B470000}"/>
    <cellStyle name="Normal 116" xfId="18228" xr:uid="{00000000-0005-0000-0000-00005C470000}"/>
    <cellStyle name="Normal 116 2" xfId="18229" xr:uid="{00000000-0005-0000-0000-00005D470000}"/>
    <cellStyle name="Normal 116 2 10" xfId="18230" xr:uid="{00000000-0005-0000-0000-00005E470000}"/>
    <cellStyle name="Normal 116 2 2" xfId="18231" xr:uid="{00000000-0005-0000-0000-00005F470000}"/>
    <cellStyle name="Normal 116 2 2 2" xfId="18232" xr:uid="{00000000-0005-0000-0000-000060470000}"/>
    <cellStyle name="Normal 116 2 2 2 2" xfId="18233" xr:uid="{00000000-0005-0000-0000-000061470000}"/>
    <cellStyle name="Normal 116 2 2 2 2 2" xfId="18234" xr:uid="{00000000-0005-0000-0000-000062470000}"/>
    <cellStyle name="Normal 116 2 2 2 2 2 2" xfId="18235" xr:uid="{00000000-0005-0000-0000-000063470000}"/>
    <cellStyle name="Normal 116 2 2 2 2 2 2 2" xfId="18236" xr:uid="{00000000-0005-0000-0000-000064470000}"/>
    <cellStyle name="Normal 116 2 2 2 2 2 3" xfId="18237" xr:uid="{00000000-0005-0000-0000-000065470000}"/>
    <cellStyle name="Normal 116 2 2 2 2 2 4" xfId="18238" xr:uid="{00000000-0005-0000-0000-000066470000}"/>
    <cellStyle name="Normal 116 2 2 2 2 3" xfId="18239" xr:uid="{00000000-0005-0000-0000-000067470000}"/>
    <cellStyle name="Normal 116 2 2 2 2 3 2" xfId="18240" xr:uid="{00000000-0005-0000-0000-000068470000}"/>
    <cellStyle name="Normal 116 2 2 2 2 3 2 2" xfId="18241" xr:uid="{00000000-0005-0000-0000-000069470000}"/>
    <cellStyle name="Normal 116 2 2 2 2 3 3" xfId="18242" xr:uid="{00000000-0005-0000-0000-00006A470000}"/>
    <cellStyle name="Normal 116 2 2 2 2 3 4" xfId="18243" xr:uid="{00000000-0005-0000-0000-00006B470000}"/>
    <cellStyle name="Normal 116 2 2 2 2 4" xfId="18244" xr:uid="{00000000-0005-0000-0000-00006C470000}"/>
    <cellStyle name="Normal 116 2 2 2 2 4 2" xfId="18245" xr:uid="{00000000-0005-0000-0000-00006D470000}"/>
    <cellStyle name="Normal 116 2 2 2 2 4 3" xfId="18246" xr:uid="{00000000-0005-0000-0000-00006E470000}"/>
    <cellStyle name="Normal 116 2 2 2 2 5" xfId="18247" xr:uid="{00000000-0005-0000-0000-00006F470000}"/>
    <cellStyle name="Normal 116 2 2 2 2 6" xfId="18248" xr:uid="{00000000-0005-0000-0000-000070470000}"/>
    <cellStyle name="Normal 116 2 2 2 2 7" xfId="18249" xr:uid="{00000000-0005-0000-0000-000071470000}"/>
    <cellStyle name="Normal 116 2 2 2 3" xfId="18250" xr:uid="{00000000-0005-0000-0000-000072470000}"/>
    <cellStyle name="Normal 116 2 2 2 3 2" xfId="18251" xr:uid="{00000000-0005-0000-0000-000073470000}"/>
    <cellStyle name="Normal 116 2 2 2 3 2 2" xfId="18252" xr:uid="{00000000-0005-0000-0000-000074470000}"/>
    <cellStyle name="Normal 116 2 2 2 3 3" xfId="18253" xr:uid="{00000000-0005-0000-0000-000075470000}"/>
    <cellStyle name="Normal 116 2 2 2 3 4" xfId="18254" xr:uid="{00000000-0005-0000-0000-000076470000}"/>
    <cellStyle name="Normal 116 2 2 2 4" xfId="18255" xr:uid="{00000000-0005-0000-0000-000077470000}"/>
    <cellStyle name="Normal 116 2 2 2 4 2" xfId="18256" xr:uid="{00000000-0005-0000-0000-000078470000}"/>
    <cellStyle name="Normal 116 2 2 2 4 2 2" xfId="18257" xr:uid="{00000000-0005-0000-0000-000079470000}"/>
    <cellStyle name="Normal 116 2 2 2 4 3" xfId="18258" xr:uid="{00000000-0005-0000-0000-00007A470000}"/>
    <cellStyle name="Normal 116 2 2 2 4 4" xfId="18259" xr:uid="{00000000-0005-0000-0000-00007B470000}"/>
    <cellStyle name="Normal 116 2 2 2 5" xfId="18260" xr:uid="{00000000-0005-0000-0000-00007C470000}"/>
    <cellStyle name="Normal 116 2 2 2 5 2" xfId="18261" xr:uid="{00000000-0005-0000-0000-00007D470000}"/>
    <cellStyle name="Normal 116 2 2 2 5 3" xfId="18262" xr:uid="{00000000-0005-0000-0000-00007E470000}"/>
    <cellStyle name="Normal 116 2 2 2 6" xfId="18263" xr:uid="{00000000-0005-0000-0000-00007F470000}"/>
    <cellStyle name="Normal 116 2 2 2 7" xfId="18264" xr:uid="{00000000-0005-0000-0000-000080470000}"/>
    <cellStyle name="Normal 116 2 2 2 8" xfId="18265" xr:uid="{00000000-0005-0000-0000-000081470000}"/>
    <cellStyle name="Normal 116 2 2 3" xfId="18266" xr:uid="{00000000-0005-0000-0000-000082470000}"/>
    <cellStyle name="Normal 116 2 2 3 2" xfId="18267" xr:uid="{00000000-0005-0000-0000-000083470000}"/>
    <cellStyle name="Normal 116 2 2 3 2 2" xfId="18268" xr:uid="{00000000-0005-0000-0000-000084470000}"/>
    <cellStyle name="Normal 116 2 2 3 2 2 2" xfId="18269" xr:uid="{00000000-0005-0000-0000-000085470000}"/>
    <cellStyle name="Normal 116 2 2 3 2 3" xfId="18270" xr:uid="{00000000-0005-0000-0000-000086470000}"/>
    <cellStyle name="Normal 116 2 2 3 2 4" xfId="18271" xr:uid="{00000000-0005-0000-0000-000087470000}"/>
    <cellStyle name="Normal 116 2 2 3 3" xfId="18272" xr:uid="{00000000-0005-0000-0000-000088470000}"/>
    <cellStyle name="Normal 116 2 2 3 3 2" xfId="18273" xr:uid="{00000000-0005-0000-0000-000089470000}"/>
    <cellStyle name="Normal 116 2 2 3 3 2 2" xfId="18274" xr:uid="{00000000-0005-0000-0000-00008A470000}"/>
    <cellStyle name="Normal 116 2 2 3 3 3" xfId="18275" xr:uid="{00000000-0005-0000-0000-00008B470000}"/>
    <cellStyle name="Normal 116 2 2 3 3 4" xfId="18276" xr:uid="{00000000-0005-0000-0000-00008C470000}"/>
    <cellStyle name="Normal 116 2 2 3 4" xfId="18277" xr:uid="{00000000-0005-0000-0000-00008D470000}"/>
    <cellStyle name="Normal 116 2 2 3 4 2" xfId="18278" xr:uid="{00000000-0005-0000-0000-00008E470000}"/>
    <cellStyle name="Normal 116 2 2 3 4 3" xfId="18279" xr:uid="{00000000-0005-0000-0000-00008F470000}"/>
    <cellStyle name="Normal 116 2 2 3 5" xfId="18280" xr:uid="{00000000-0005-0000-0000-000090470000}"/>
    <cellStyle name="Normal 116 2 2 3 6" xfId="18281" xr:uid="{00000000-0005-0000-0000-000091470000}"/>
    <cellStyle name="Normal 116 2 2 3 7" xfId="18282" xr:uid="{00000000-0005-0000-0000-000092470000}"/>
    <cellStyle name="Normal 116 2 2 4" xfId="18283" xr:uid="{00000000-0005-0000-0000-000093470000}"/>
    <cellStyle name="Normal 116 2 2 4 2" xfId="18284" xr:uid="{00000000-0005-0000-0000-000094470000}"/>
    <cellStyle name="Normal 116 2 2 4 2 2" xfId="18285" xr:uid="{00000000-0005-0000-0000-000095470000}"/>
    <cellStyle name="Normal 116 2 2 4 3" xfId="18286" xr:uid="{00000000-0005-0000-0000-000096470000}"/>
    <cellStyle name="Normal 116 2 2 4 4" xfId="18287" xr:uid="{00000000-0005-0000-0000-000097470000}"/>
    <cellStyle name="Normal 116 2 2 5" xfId="18288" xr:uid="{00000000-0005-0000-0000-000098470000}"/>
    <cellStyle name="Normal 116 2 2 5 2" xfId="18289" xr:uid="{00000000-0005-0000-0000-000099470000}"/>
    <cellStyle name="Normal 116 2 2 5 2 2" xfId="18290" xr:uid="{00000000-0005-0000-0000-00009A470000}"/>
    <cellStyle name="Normal 116 2 2 5 3" xfId="18291" xr:uid="{00000000-0005-0000-0000-00009B470000}"/>
    <cellStyle name="Normal 116 2 2 5 4" xfId="18292" xr:uid="{00000000-0005-0000-0000-00009C470000}"/>
    <cellStyle name="Normal 116 2 2 6" xfId="18293" xr:uid="{00000000-0005-0000-0000-00009D470000}"/>
    <cellStyle name="Normal 116 2 2 6 2" xfId="18294" xr:uid="{00000000-0005-0000-0000-00009E470000}"/>
    <cellStyle name="Normal 116 2 2 6 3" xfId="18295" xr:uid="{00000000-0005-0000-0000-00009F470000}"/>
    <cellStyle name="Normal 116 2 2 7" xfId="18296" xr:uid="{00000000-0005-0000-0000-0000A0470000}"/>
    <cellStyle name="Normal 116 2 2 8" xfId="18297" xr:uid="{00000000-0005-0000-0000-0000A1470000}"/>
    <cellStyle name="Normal 116 2 2 9" xfId="18298" xr:uid="{00000000-0005-0000-0000-0000A2470000}"/>
    <cellStyle name="Normal 116 2 3" xfId="18299" xr:uid="{00000000-0005-0000-0000-0000A3470000}"/>
    <cellStyle name="Normal 116 2 3 2" xfId="18300" xr:uid="{00000000-0005-0000-0000-0000A4470000}"/>
    <cellStyle name="Normal 116 2 3 2 2" xfId="18301" xr:uid="{00000000-0005-0000-0000-0000A5470000}"/>
    <cellStyle name="Normal 116 2 3 2 2 2" xfId="18302" xr:uid="{00000000-0005-0000-0000-0000A6470000}"/>
    <cellStyle name="Normal 116 2 3 2 2 2 2" xfId="18303" xr:uid="{00000000-0005-0000-0000-0000A7470000}"/>
    <cellStyle name="Normal 116 2 3 2 2 3" xfId="18304" xr:uid="{00000000-0005-0000-0000-0000A8470000}"/>
    <cellStyle name="Normal 116 2 3 2 2 4" xfId="18305" xr:uid="{00000000-0005-0000-0000-0000A9470000}"/>
    <cellStyle name="Normal 116 2 3 2 3" xfId="18306" xr:uid="{00000000-0005-0000-0000-0000AA470000}"/>
    <cellStyle name="Normal 116 2 3 2 3 2" xfId="18307" xr:uid="{00000000-0005-0000-0000-0000AB470000}"/>
    <cellStyle name="Normal 116 2 3 2 3 2 2" xfId="18308" xr:uid="{00000000-0005-0000-0000-0000AC470000}"/>
    <cellStyle name="Normal 116 2 3 2 3 3" xfId="18309" xr:uid="{00000000-0005-0000-0000-0000AD470000}"/>
    <cellStyle name="Normal 116 2 3 2 3 4" xfId="18310" xr:uid="{00000000-0005-0000-0000-0000AE470000}"/>
    <cellStyle name="Normal 116 2 3 2 4" xfId="18311" xr:uid="{00000000-0005-0000-0000-0000AF470000}"/>
    <cellStyle name="Normal 116 2 3 2 4 2" xfId="18312" xr:uid="{00000000-0005-0000-0000-0000B0470000}"/>
    <cellStyle name="Normal 116 2 3 2 4 3" xfId="18313" xr:uid="{00000000-0005-0000-0000-0000B1470000}"/>
    <cellStyle name="Normal 116 2 3 2 5" xfId="18314" xr:uid="{00000000-0005-0000-0000-0000B2470000}"/>
    <cellStyle name="Normal 116 2 3 2 6" xfId="18315" xr:uid="{00000000-0005-0000-0000-0000B3470000}"/>
    <cellStyle name="Normal 116 2 3 2 7" xfId="18316" xr:uid="{00000000-0005-0000-0000-0000B4470000}"/>
    <cellStyle name="Normal 116 2 3 3" xfId="18317" xr:uid="{00000000-0005-0000-0000-0000B5470000}"/>
    <cellStyle name="Normal 116 2 3 3 2" xfId="18318" xr:uid="{00000000-0005-0000-0000-0000B6470000}"/>
    <cellStyle name="Normal 116 2 3 3 2 2" xfId="18319" xr:uid="{00000000-0005-0000-0000-0000B7470000}"/>
    <cellStyle name="Normal 116 2 3 3 3" xfId="18320" xr:uid="{00000000-0005-0000-0000-0000B8470000}"/>
    <cellStyle name="Normal 116 2 3 3 4" xfId="18321" xr:uid="{00000000-0005-0000-0000-0000B9470000}"/>
    <cellStyle name="Normal 116 2 3 4" xfId="18322" xr:uid="{00000000-0005-0000-0000-0000BA470000}"/>
    <cellStyle name="Normal 116 2 3 4 2" xfId="18323" xr:uid="{00000000-0005-0000-0000-0000BB470000}"/>
    <cellStyle name="Normal 116 2 3 4 2 2" xfId="18324" xr:uid="{00000000-0005-0000-0000-0000BC470000}"/>
    <cellStyle name="Normal 116 2 3 4 3" xfId="18325" xr:uid="{00000000-0005-0000-0000-0000BD470000}"/>
    <cellStyle name="Normal 116 2 3 4 4" xfId="18326" xr:uid="{00000000-0005-0000-0000-0000BE470000}"/>
    <cellStyle name="Normal 116 2 3 5" xfId="18327" xr:uid="{00000000-0005-0000-0000-0000BF470000}"/>
    <cellStyle name="Normal 116 2 3 5 2" xfId="18328" xr:uid="{00000000-0005-0000-0000-0000C0470000}"/>
    <cellStyle name="Normal 116 2 3 5 3" xfId="18329" xr:uid="{00000000-0005-0000-0000-0000C1470000}"/>
    <cellStyle name="Normal 116 2 3 6" xfId="18330" xr:uid="{00000000-0005-0000-0000-0000C2470000}"/>
    <cellStyle name="Normal 116 2 3 7" xfId="18331" xr:uid="{00000000-0005-0000-0000-0000C3470000}"/>
    <cellStyle name="Normal 116 2 3 8" xfId="18332" xr:uid="{00000000-0005-0000-0000-0000C4470000}"/>
    <cellStyle name="Normal 116 2 4" xfId="18333" xr:uid="{00000000-0005-0000-0000-0000C5470000}"/>
    <cellStyle name="Normal 116 2 4 2" xfId="18334" xr:uid="{00000000-0005-0000-0000-0000C6470000}"/>
    <cellStyle name="Normal 116 2 4 2 2" xfId="18335" xr:uid="{00000000-0005-0000-0000-0000C7470000}"/>
    <cellStyle name="Normal 116 2 4 2 2 2" xfId="18336" xr:uid="{00000000-0005-0000-0000-0000C8470000}"/>
    <cellStyle name="Normal 116 2 4 2 3" xfId="18337" xr:uid="{00000000-0005-0000-0000-0000C9470000}"/>
    <cellStyle name="Normal 116 2 4 2 4" xfId="18338" xr:uid="{00000000-0005-0000-0000-0000CA470000}"/>
    <cellStyle name="Normal 116 2 4 3" xfId="18339" xr:uid="{00000000-0005-0000-0000-0000CB470000}"/>
    <cellStyle name="Normal 116 2 4 3 2" xfId="18340" xr:uid="{00000000-0005-0000-0000-0000CC470000}"/>
    <cellStyle name="Normal 116 2 4 3 2 2" xfId="18341" xr:uid="{00000000-0005-0000-0000-0000CD470000}"/>
    <cellStyle name="Normal 116 2 4 3 3" xfId="18342" xr:uid="{00000000-0005-0000-0000-0000CE470000}"/>
    <cellStyle name="Normal 116 2 4 3 4" xfId="18343" xr:uid="{00000000-0005-0000-0000-0000CF470000}"/>
    <cellStyle name="Normal 116 2 4 4" xfId="18344" xr:uid="{00000000-0005-0000-0000-0000D0470000}"/>
    <cellStyle name="Normal 116 2 4 4 2" xfId="18345" xr:uid="{00000000-0005-0000-0000-0000D1470000}"/>
    <cellStyle name="Normal 116 2 4 4 3" xfId="18346" xr:uid="{00000000-0005-0000-0000-0000D2470000}"/>
    <cellStyle name="Normal 116 2 4 5" xfId="18347" xr:uid="{00000000-0005-0000-0000-0000D3470000}"/>
    <cellStyle name="Normal 116 2 4 6" xfId="18348" xr:uid="{00000000-0005-0000-0000-0000D4470000}"/>
    <cellStyle name="Normal 116 2 4 7" xfId="18349" xr:uid="{00000000-0005-0000-0000-0000D5470000}"/>
    <cellStyle name="Normal 116 2 5" xfId="18350" xr:uid="{00000000-0005-0000-0000-0000D6470000}"/>
    <cellStyle name="Normal 116 2 5 2" xfId="18351" xr:uid="{00000000-0005-0000-0000-0000D7470000}"/>
    <cellStyle name="Normal 116 2 5 2 2" xfId="18352" xr:uid="{00000000-0005-0000-0000-0000D8470000}"/>
    <cellStyle name="Normal 116 2 5 3" xfId="18353" xr:uid="{00000000-0005-0000-0000-0000D9470000}"/>
    <cellStyle name="Normal 116 2 5 4" xfId="18354" xr:uid="{00000000-0005-0000-0000-0000DA470000}"/>
    <cellStyle name="Normal 116 2 6" xfId="18355" xr:uid="{00000000-0005-0000-0000-0000DB470000}"/>
    <cellStyle name="Normal 116 2 6 2" xfId="18356" xr:uid="{00000000-0005-0000-0000-0000DC470000}"/>
    <cellStyle name="Normal 116 2 6 2 2" xfId="18357" xr:uid="{00000000-0005-0000-0000-0000DD470000}"/>
    <cellStyle name="Normal 116 2 6 3" xfId="18358" xr:uid="{00000000-0005-0000-0000-0000DE470000}"/>
    <cellStyle name="Normal 116 2 6 4" xfId="18359" xr:uid="{00000000-0005-0000-0000-0000DF470000}"/>
    <cellStyle name="Normal 116 2 7" xfId="18360" xr:uid="{00000000-0005-0000-0000-0000E0470000}"/>
    <cellStyle name="Normal 116 2 7 2" xfId="18361" xr:uid="{00000000-0005-0000-0000-0000E1470000}"/>
    <cellStyle name="Normal 116 2 7 3" xfId="18362" xr:uid="{00000000-0005-0000-0000-0000E2470000}"/>
    <cellStyle name="Normal 116 2 8" xfId="18363" xr:uid="{00000000-0005-0000-0000-0000E3470000}"/>
    <cellStyle name="Normal 116 2 9" xfId="18364" xr:uid="{00000000-0005-0000-0000-0000E4470000}"/>
    <cellStyle name="Normal 116 3" xfId="18365" xr:uid="{00000000-0005-0000-0000-0000E5470000}"/>
    <cellStyle name="Normal 117" xfId="18366" xr:uid="{00000000-0005-0000-0000-0000E6470000}"/>
    <cellStyle name="Normal 117 2" xfId="18367" xr:uid="{00000000-0005-0000-0000-0000E7470000}"/>
    <cellStyle name="Normal 117 2 10" xfId="18368" xr:uid="{00000000-0005-0000-0000-0000E8470000}"/>
    <cellStyle name="Normal 117 2 2" xfId="18369" xr:uid="{00000000-0005-0000-0000-0000E9470000}"/>
    <cellStyle name="Normal 117 2 2 2" xfId="18370" xr:uid="{00000000-0005-0000-0000-0000EA470000}"/>
    <cellStyle name="Normal 117 2 2 2 2" xfId="18371" xr:uid="{00000000-0005-0000-0000-0000EB470000}"/>
    <cellStyle name="Normal 117 2 2 2 2 2" xfId="18372" xr:uid="{00000000-0005-0000-0000-0000EC470000}"/>
    <cellStyle name="Normal 117 2 2 2 2 2 2" xfId="18373" xr:uid="{00000000-0005-0000-0000-0000ED470000}"/>
    <cellStyle name="Normal 117 2 2 2 2 2 2 2" xfId="18374" xr:uid="{00000000-0005-0000-0000-0000EE470000}"/>
    <cellStyle name="Normal 117 2 2 2 2 2 3" xfId="18375" xr:uid="{00000000-0005-0000-0000-0000EF470000}"/>
    <cellStyle name="Normal 117 2 2 2 2 2 4" xfId="18376" xr:uid="{00000000-0005-0000-0000-0000F0470000}"/>
    <cellStyle name="Normal 117 2 2 2 2 3" xfId="18377" xr:uid="{00000000-0005-0000-0000-0000F1470000}"/>
    <cellStyle name="Normal 117 2 2 2 2 3 2" xfId="18378" xr:uid="{00000000-0005-0000-0000-0000F2470000}"/>
    <cellStyle name="Normal 117 2 2 2 2 3 2 2" xfId="18379" xr:uid="{00000000-0005-0000-0000-0000F3470000}"/>
    <cellStyle name="Normal 117 2 2 2 2 3 3" xfId="18380" xr:uid="{00000000-0005-0000-0000-0000F4470000}"/>
    <cellStyle name="Normal 117 2 2 2 2 3 4" xfId="18381" xr:uid="{00000000-0005-0000-0000-0000F5470000}"/>
    <cellStyle name="Normal 117 2 2 2 2 4" xfId="18382" xr:uid="{00000000-0005-0000-0000-0000F6470000}"/>
    <cellStyle name="Normal 117 2 2 2 2 4 2" xfId="18383" xr:uid="{00000000-0005-0000-0000-0000F7470000}"/>
    <cellStyle name="Normal 117 2 2 2 2 4 3" xfId="18384" xr:uid="{00000000-0005-0000-0000-0000F8470000}"/>
    <cellStyle name="Normal 117 2 2 2 2 5" xfId="18385" xr:uid="{00000000-0005-0000-0000-0000F9470000}"/>
    <cellStyle name="Normal 117 2 2 2 2 6" xfId="18386" xr:uid="{00000000-0005-0000-0000-0000FA470000}"/>
    <cellStyle name="Normal 117 2 2 2 2 7" xfId="18387" xr:uid="{00000000-0005-0000-0000-0000FB470000}"/>
    <cellStyle name="Normal 117 2 2 2 3" xfId="18388" xr:uid="{00000000-0005-0000-0000-0000FC470000}"/>
    <cellStyle name="Normal 117 2 2 2 3 2" xfId="18389" xr:uid="{00000000-0005-0000-0000-0000FD470000}"/>
    <cellStyle name="Normal 117 2 2 2 3 2 2" xfId="18390" xr:uid="{00000000-0005-0000-0000-0000FE470000}"/>
    <cellStyle name="Normal 117 2 2 2 3 3" xfId="18391" xr:uid="{00000000-0005-0000-0000-0000FF470000}"/>
    <cellStyle name="Normal 117 2 2 2 3 4" xfId="18392" xr:uid="{00000000-0005-0000-0000-000000480000}"/>
    <cellStyle name="Normal 117 2 2 2 4" xfId="18393" xr:uid="{00000000-0005-0000-0000-000001480000}"/>
    <cellStyle name="Normal 117 2 2 2 4 2" xfId="18394" xr:uid="{00000000-0005-0000-0000-000002480000}"/>
    <cellStyle name="Normal 117 2 2 2 4 2 2" xfId="18395" xr:uid="{00000000-0005-0000-0000-000003480000}"/>
    <cellStyle name="Normal 117 2 2 2 4 3" xfId="18396" xr:uid="{00000000-0005-0000-0000-000004480000}"/>
    <cellStyle name="Normal 117 2 2 2 4 4" xfId="18397" xr:uid="{00000000-0005-0000-0000-000005480000}"/>
    <cellStyle name="Normal 117 2 2 2 5" xfId="18398" xr:uid="{00000000-0005-0000-0000-000006480000}"/>
    <cellStyle name="Normal 117 2 2 2 5 2" xfId="18399" xr:uid="{00000000-0005-0000-0000-000007480000}"/>
    <cellStyle name="Normal 117 2 2 2 5 3" xfId="18400" xr:uid="{00000000-0005-0000-0000-000008480000}"/>
    <cellStyle name="Normal 117 2 2 2 6" xfId="18401" xr:uid="{00000000-0005-0000-0000-000009480000}"/>
    <cellStyle name="Normal 117 2 2 2 7" xfId="18402" xr:uid="{00000000-0005-0000-0000-00000A480000}"/>
    <cellStyle name="Normal 117 2 2 2 8" xfId="18403" xr:uid="{00000000-0005-0000-0000-00000B480000}"/>
    <cellStyle name="Normal 117 2 2 3" xfId="18404" xr:uid="{00000000-0005-0000-0000-00000C480000}"/>
    <cellStyle name="Normal 117 2 2 3 2" xfId="18405" xr:uid="{00000000-0005-0000-0000-00000D480000}"/>
    <cellStyle name="Normal 117 2 2 3 2 2" xfId="18406" xr:uid="{00000000-0005-0000-0000-00000E480000}"/>
    <cellStyle name="Normal 117 2 2 3 2 2 2" xfId="18407" xr:uid="{00000000-0005-0000-0000-00000F480000}"/>
    <cellStyle name="Normal 117 2 2 3 2 3" xfId="18408" xr:uid="{00000000-0005-0000-0000-000010480000}"/>
    <cellStyle name="Normal 117 2 2 3 2 4" xfId="18409" xr:uid="{00000000-0005-0000-0000-000011480000}"/>
    <cellStyle name="Normal 117 2 2 3 3" xfId="18410" xr:uid="{00000000-0005-0000-0000-000012480000}"/>
    <cellStyle name="Normal 117 2 2 3 3 2" xfId="18411" xr:uid="{00000000-0005-0000-0000-000013480000}"/>
    <cellStyle name="Normal 117 2 2 3 3 2 2" xfId="18412" xr:uid="{00000000-0005-0000-0000-000014480000}"/>
    <cellStyle name="Normal 117 2 2 3 3 3" xfId="18413" xr:uid="{00000000-0005-0000-0000-000015480000}"/>
    <cellStyle name="Normal 117 2 2 3 3 4" xfId="18414" xr:uid="{00000000-0005-0000-0000-000016480000}"/>
    <cellStyle name="Normal 117 2 2 3 4" xfId="18415" xr:uid="{00000000-0005-0000-0000-000017480000}"/>
    <cellStyle name="Normal 117 2 2 3 4 2" xfId="18416" xr:uid="{00000000-0005-0000-0000-000018480000}"/>
    <cellStyle name="Normal 117 2 2 3 4 3" xfId="18417" xr:uid="{00000000-0005-0000-0000-000019480000}"/>
    <cellStyle name="Normal 117 2 2 3 5" xfId="18418" xr:uid="{00000000-0005-0000-0000-00001A480000}"/>
    <cellStyle name="Normal 117 2 2 3 6" xfId="18419" xr:uid="{00000000-0005-0000-0000-00001B480000}"/>
    <cellStyle name="Normal 117 2 2 3 7" xfId="18420" xr:uid="{00000000-0005-0000-0000-00001C480000}"/>
    <cellStyle name="Normal 117 2 2 4" xfId="18421" xr:uid="{00000000-0005-0000-0000-00001D480000}"/>
    <cellStyle name="Normal 117 2 2 4 2" xfId="18422" xr:uid="{00000000-0005-0000-0000-00001E480000}"/>
    <cellStyle name="Normal 117 2 2 4 2 2" xfId="18423" xr:uid="{00000000-0005-0000-0000-00001F480000}"/>
    <cellStyle name="Normal 117 2 2 4 3" xfId="18424" xr:uid="{00000000-0005-0000-0000-000020480000}"/>
    <cellStyle name="Normal 117 2 2 4 4" xfId="18425" xr:uid="{00000000-0005-0000-0000-000021480000}"/>
    <cellStyle name="Normal 117 2 2 5" xfId="18426" xr:uid="{00000000-0005-0000-0000-000022480000}"/>
    <cellStyle name="Normal 117 2 2 5 2" xfId="18427" xr:uid="{00000000-0005-0000-0000-000023480000}"/>
    <cellStyle name="Normal 117 2 2 5 2 2" xfId="18428" xr:uid="{00000000-0005-0000-0000-000024480000}"/>
    <cellStyle name="Normal 117 2 2 5 3" xfId="18429" xr:uid="{00000000-0005-0000-0000-000025480000}"/>
    <cellStyle name="Normal 117 2 2 5 4" xfId="18430" xr:uid="{00000000-0005-0000-0000-000026480000}"/>
    <cellStyle name="Normal 117 2 2 6" xfId="18431" xr:uid="{00000000-0005-0000-0000-000027480000}"/>
    <cellStyle name="Normal 117 2 2 6 2" xfId="18432" xr:uid="{00000000-0005-0000-0000-000028480000}"/>
    <cellStyle name="Normal 117 2 2 6 3" xfId="18433" xr:uid="{00000000-0005-0000-0000-000029480000}"/>
    <cellStyle name="Normal 117 2 2 7" xfId="18434" xr:uid="{00000000-0005-0000-0000-00002A480000}"/>
    <cellStyle name="Normal 117 2 2 8" xfId="18435" xr:uid="{00000000-0005-0000-0000-00002B480000}"/>
    <cellStyle name="Normal 117 2 2 9" xfId="18436" xr:uid="{00000000-0005-0000-0000-00002C480000}"/>
    <cellStyle name="Normal 117 2 3" xfId="18437" xr:uid="{00000000-0005-0000-0000-00002D480000}"/>
    <cellStyle name="Normal 117 2 3 2" xfId="18438" xr:uid="{00000000-0005-0000-0000-00002E480000}"/>
    <cellStyle name="Normal 117 2 3 2 2" xfId="18439" xr:uid="{00000000-0005-0000-0000-00002F480000}"/>
    <cellStyle name="Normal 117 2 3 2 2 2" xfId="18440" xr:uid="{00000000-0005-0000-0000-000030480000}"/>
    <cellStyle name="Normal 117 2 3 2 2 2 2" xfId="18441" xr:uid="{00000000-0005-0000-0000-000031480000}"/>
    <cellStyle name="Normal 117 2 3 2 2 3" xfId="18442" xr:uid="{00000000-0005-0000-0000-000032480000}"/>
    <cellStyle name="Normal 117 2 3 2 2 4" xfId="18443" xr:uid="{00000000-0005-0000-0000-000033480000}"/>
    <cellStyle name="Normal 117 2 3 2 3" xfId="18444" xr:uid="{00000000-0005-0000-0000-000034480000}"/>
    <cellStyle name="Normal 117 2 3 2 3 2" xfId="18445" xr:uid="{00000000-0005-0000-0000-000035480000}"/>
    <cellStyle name="Normal 117 2 3 2 3 2 2" xfId="18446" xr:uid="{00000000-0005-0000-0000-000036480000}"/>
    <cellStyle name="Normal 117 2 3 2 3 3" xfId="18447" xr:uid="{00000000-0005-0000-0000-000037480000}"/>
    <cellStyle name="Normal 117 2 3 2 3 4" xfId="18448" xr:uid="{00000000-0005-0000-0000-000038480000}"/>
    <cellStyle name="Normal 117 2 3 2 4" xfId="18449" xr:uid="{00000000-0005-0000-0000-000039480000}"/>
    <cellStyle name="Normal 117 2 3 2 4 2" xfId="18450" xr:uid="{00000000-0005-0000-0000-00003A480000}"/>
    <cellStyle name="Normal 117 2 3 2 4 3" xfId="18451" xr:uid="{00000000-0005-0000-0000-00003B480000}"/>
    <cellStyle name="Normal 117 2 3 2 5" xfId="18452" xr:uid="{00000000-0005-0000-0000-00003C480000}"/>
    <cellStyle name="Normal 117 2 3 2 6" xfId="18453" xr:uid="{00000000-0005-0000-0000-00003D480000}"/>
    <cellStyle name="Normal 117 2 3 2 7" xfId="18454" xr:uid="{00000000-0005-0000-0000-00003E480000}"/>
    <cellStyle name="Normal 117 2 3 3" xfId="18455" xr:uid="{00000000-0005-0000-0000-00003F480000}"/>
    <cellStyle name="Normal 117 2 3 3 2" xfId="18456" xr:uid="{00000000-0005-0000-0000-000040480000}"/>
    <cellStyle name="Normal 117 2 3 3 2 2" xfId="18457" xr:uid="{00000000-0005-0000-0000-000041480000}"/>
    <cellStyle name="Normal 117 2 3 3 3" xfId="18458" xr:uid="{00000000-0005-0000-0000-000042480000}"/>
    <cellStyle name="Normal 117 2 3 3 4" xfId="18459" xr:uid="{00000000-0005-0000-0000-000043480000}"/>
    <cellStyle name="Normal 117 2 3 4" xfId="18460" xr:uid="{00000000-0005-0000-0000-000044480000}"/>
    <cellStyle name="Normal 117 2 3 4 2" xfId="18461" xr:uid="{00000000-0005-0000-0000-000045480000}"/>
    <cellStyle name="Normal 117 2 3 4 2 2" xfId="18462" xr:uid="{00000000-0005-0000-0000-000046480000}"/>
    <cellStyle name="Normal 117 2 3 4 3" xfId="18463" xr:uid="{00000000-0005-0000-0000-000047480000}"/>
    <cellStyle name="Normal 117 2 3 4 4" xfId="18464" xr:uid="{00000000-0005-0000-0000-000048480000}"/>
    <cellStyle name="Normal 117 2 3 5" xfId="18465" xr:uid="{00000000-0005-0000-0000-000049480000}"/>
    <cellStyle name="Normal 117 2 3 5 2" xfId="18466" xr:uid="{00000000-0005-0000-0000-00004A480000}"/>
    <cellStyle name="Normal 117 2 3 5 3" xfId="18467" xr:uid="{00000000-0005-0000-0000-00004B480000}"/>
    <cellStyle name="Normal 117 2 3 6" xfId="18468" xr:uid="{00000000-0005-0000-0000-00004C480000}"/>
    <cellStyle name="Normal 117 2 3 7" xfId="18469" xr:uid="{00000000-0005-0000-0000-00004D480000}"/>
    <cellStyle name="Normal 117 2 3 8" xfId="18470" xr:uid="{00000000-0005-0000-0000-00004E480000}"/>
    <cellStyle name="Normal 117 2 4" xfId="18471" xr:uid="{00000000-0005-0000-0000-00004F480000}"/>
    <cellStyle name="Normal 117 2 4 2" xfId="18472" xr:uid="{00000000-0005-0000-0000-000050480000}"/>
    <cellStyle name="Normal 117 2 4 2 2" xfId="18473" xr:uid="{00000000-0005-0000-0000-000051480000}"/>
    <cellStyle name="Normal 117 2 4 2 2 2" xfId="18474" xr:uid="{00000000-0005-0000-0000-000052480000}"/>
    <cellStyle name="Normal 117 2 4 2 3" xfId="18475" xr:uid="{00000000-0005-0000-0000-000053480000}"/>
    <cellStyle name="Normal 117 2 4 2 4" xfId="18476" xr:uid="{00000000-0005-0000-0000-000054480000}"/>
    <cellStyle name="Normal 117 2 4 3" xfId="18477" xr:uid="{00000000-0005-0000-0000-000055480000}"/>
    <cellStyle name="Normal 117 2 4 3 2" xfId="18478" xr:uid="{00000000-0005-0000-0000-000056480000}"/>
    <cellStyle name="Normal 117 2 4 3 2 2" xfId="18479" xr:uid="{00000000-0005-0000-0000-000057480000}"/>
    <cellStyle name="Normal 117 2 4 3 3" xfId="18480" xr:uid="{00000000-0005-0000-0000-000058480000}"/>
    <cellStyle name="Normal 117 2 4 3 4" xfId="18481" xr:uid="{00000000-0005-0000-0000-000059480000}"/>
    <cellStyle name="Normal 117 2 4 4" xfId="18482" xr:uid="{00000000-0005-0000-0000-00005A480000}"/>
    <cellStyle name="Normal 117 2 4 4 2" xfId="18483" xr:uid="{00000000-0005-0000-0000-00005B480000}"/>
    <cellStyle name="Normal 117 2 4 4 3" xfId="18484" xr:uid="{00000000-0005-0000-0000-00005C480000}"/>
    <cellStyle name="Normal 117 2 4 5" xfId="18485" xr:uid="{00000000-0005-0000-0000-00005D480000}"/>
    <cellStyle name="Normal 117 2 4 6" xfId="18486" xr:uid="{00000000-0005-0000-0000-00005E480000}"/>
    <cellStyle name="Normal 117 2 4 7" xfId="18487" xr:uid="{00000000-0005-0000-0000-00005F480000}"/>
    <cellStyle name="Normal 117 2 5" xfId="18488" xr:uid="{00000000-0005-0000-0000-000060480000}"/>
    <cellStyle name="Normal 117 2 5 2" xfId="18489" xr:uid="{00000000-0005-0000-0000-000061480000}"/>
    <cellStyle name="Normal 117 2 5 2 2" xfId="18490" xr:uid="{00000000-0005-0000-0000-000062480000}"/>
    <cellStyle name="Normal 117 2 5 3" xfId="18491" xr:uid="{00000000-0005-0000-0000-000063480000}"/>
    <cellStyle name="Normal 117 2 5 4" xfId="18492" xr:uid="{00000000-0005-0000-0000-000064480000}"/>
    <cellStyle name="Normal 117 2 6" xfId="18493" xr:uid="{00000000-0005-0000-0000-000065480000}"/>
    <cellStyle name="Normal 117 2 6 2" xfId="18494" xr:uid="{00000000-0005-0000-0000-000066480000}"/>
    <cellStyle name="Normal 117 2 6 2 2" xfId="18495" xr:uid="{00000000-0005-0000-0000-000067480000}"/>
    <cellStyle name="Normal 117 2 6 3" xfId="18496" xr:uid="{00000000-0005-0000-0000-000068480000}"/>
    <cellStyle name="Normal 117 2 6 4" xfId="18497" xr:uid="{00000000-0005-0000-0000-000069480000}"/>
    <cellStyle name="Normal 117 2 7" xfId="18498" xr:uid="{00000000-0005-0000-0000-00006A480000}"/>
    <cellStyle name="Normal 117 2 7 2" xfId="18499" xr:uid="{00000000-0005-0000-0000-00006B480000}"/>
    <cellStyle name="Normal 117 2 7 3" xfId="18500" xr:uid="{00000000-0005-0000-0000-00006C480000}"/>
    <cellStyle name="Normal 117 2 8" xfId="18501" xr:uid="{00000000-0005-0000-0000-00006D480000}"/>
    <cellStyle name="Normal 117 2 9" xfId="18502" xr:uid="{00000000-0005-0000-0000-00006E480000}"/>
    <cellStyle name="Normal 117 3" xfId="18503" xr:uid="{00000000-0005-0000-0000-00006F480000}"/>
    <cellStyle name="Normal 118" xfId="18504" xr:uid="{00000000-0005-0000-0000-000070480000}"/>
    <cellStyle name="Normal 118 2" xfId="18505" xr:uid="{00000000-0005-0000-0000-000071480000}"/>
    <cellStyle name="Normal 118 2 10" xfId="18506" xr:uid="{00000000-0005-0000-0000-000072480000}"/>
    <cellStyle name="Normal 118 2 2" xfId="18507" xr:uid="{00000000-0005-0000-0000-000073480000}"/>
    <cellStyle name="Normal 118 2 2 2" xfId="18508" xr:uid="{00000000-0005-0000-0000-000074480000}"/>
    <cellStyle name="Normal 118 2 2 2 2" xfId="18509" xr:uid="{00000000-0005-0000-0000-000075480000}"/>
    <cellStyle name="Normal 118 2 2 2 2 2" xfId="18510" xr:uid="{00000000-0005-0000-0000-000076480000}"/>
    <cellStyle name="Normal 118 2 2 2 2 2 2" xfId="18511" xr:uid="{00000000-0005-0000-0000-000077480000}"/>
    <cellStyle name="Normal 118 2 2 2 2 2 2 2" xfId="18512" xr:uid="{00000000-0005-0000-0000-000078480000}"/>
    <cellStyle name="Normal 118 2 2 2 2 2 3" xfId="18513" xr:uid="{00000000-0005-0000-0000-000079480000}"/>
    <cellStyle name="Normal 118 2 2 2 2 2 4" xfId="18514" xr:uid="{00000000-0005-0000-0000-00007A480000}"/>
    <cellStyle name="Normal 118 2 2 2 2 3" xfId="18515" xr:uid="{00000000-0005-0000-0000-00007B480000}"/>
    <cellStyle name="Normal 118 2 2 2 2 3 2" xfId="18516" xr:uid="{00000000-0005-0000-0000-00007C480000}"/>
    <cellStyle name="Normal 118 2 2 2 2 3 2 2" xfId="18517" xr:uid="{00000000-0005-0000-0000-00007D480000}"/>
    <cellStyle name="Normal 118 2 2 2 2 3 3" xfId="18518" xr:uid="{00000000-0005-0000-0000-00007E480000}"/>
    <cellStyle name="Normal 118 2 2 2 2 3 4" xfId="18519" xr:uid="{00000000-0005-0000-0000-00007F480000}"/>
    <cellStyle name="Normal 118 2 2 2 2 4" xfId="18520" xr:uid="{00000000-0005-0000-0000-000080480000}"/>
    <cellStyle name="Normal 118 2 2 2 2 4 2" xfId="18521" xr:uid="{00000000-0005-0000-0000-000081480000}"/>
    <cellStyle name="Normal 118 2 2 2 2 4 3" xfId="18522" xr:uid="{00000000-0005-0000-0000-000082480000}"/>
    <cellStyle name="Normal 118 2 2 2 2 5" xfId="18523" xr:uid="{00000000-0005-0000-0000-000083480000}"/>
    <cellStyle name="Normal 118 2 2 2 2 6" xfId="18524" xr:uid="{00000000-0005-0000-0000-000084480000}"/>
    <cellStyle name="Normal 118 2 2 2 2 7" xfId="18525" xr:uid="{00000000-0005-0000-0000-000085480000}"/>
    <cellStyle name="Normal 118 2 2 2 3" xfId="18526" xr:uid="{00000000-0005-0000-0000-000086480000}"/>
    <cellStyle name="Normal 118 2 2 2 3 2" xfId="18527" xr:uid="{00000000-0005-0000-0000-000087480000}"/>
    <cellStyle name="Normal 118 2 2 2 3 2 2" xfId="18528" xr:uid="{00000000-0005-0000-0000-000088480000}"/>
    <cellStyle name="Normal 118 2 2 2 3 3" xfId="18529" xr:uid="{00000000-0005-0000-0000-000089480000}"/>
    <cellStyle name="Normal 118 2 2 2 3 4" xfId="18530" xr:uid="{00000000-0005-0000-0000-00008A480000}"/>
    <cellStyle name="Normal 118 2 2 2 4" xfId="18531" xr:uid="{00000000-0005-0000-0000-00008B480000}"/>
    <cellStyle name="Normal 118 2 2 2 4 2" xfId="18532" xr:uid="{00000000-0005-0000-0000-00008C480000}"/>
    <cellStyle name="Normal 118 2 2 2 4 2 2" xfId="18533" xr:uid="{00000000-0005-0000-0000-00008D480000}"/>
    <cellStyle name="Normal 118 2 2 2 4 3" xfId="18534" xr:uid="{00000000-0005-0000-0000-00008E480000}"/>
    <cellStyle name="Normal 118 2 2 2 4 4" xfId="18535" xr:uid="{00000000-0005-0000-0000-00008F480000}"/>
    <cellStyle name="Normal 118 2 2 2 5" xfId="18536" xr:uid="{00000000-0005-0000-0000-000090480000}"/>
    <cellStyle name="Normal 118 2 2 2 5 2" xfId="18537" xr:uid="{00000000-0005-0000-0000-000091480000}"/>
    <cellStyle name="Normal 118 2 2 2 5 3" xfId="18538" xr:uid="{00000000-0005-0000-0000-000092480000}"/>
    <cellStyle name="Normal 118 2 2 2 6" xfId="18539" xr:uid="{00000000-0005-0000-0000-000093480000}"/>
    <cellStyle name="Normal 118 2 2 2 7" xfId="18540" xr:uid="{00000000-0005-0000-0000-000094480000}"/>
    <cellStyle name="Normal 118 2 2 2 8" xfId="18541" xr:uid="{00000000-0005-0000-0000-000095480000}"/>
    <cellStyle name="Normal 118 2 2 3" xfId="18542" xr:uid="{00000000-0005-0000-0000-000096480000}"/>
    <cellStyle name="Normal 118 2 2 3 2" xfId="18543" xr:uid="{00000000-0005-0000-0000-000097480000}"/>
    <cellStyle name="Normal 118 2 2 3 2 2" xfId="18544" xr:uid="{00000000-0005-0000-0000-000098480000}"/>
    <cellStyle name="Normal 118 2 2 3 2 2 2" xfId="18545" xr:uid="{00000000-0005-0000-0000-000099480000}"/>
    <cellStyle name="Normal 118 2 2 3 2 3" xfId="18546" xr:uid="{00000000-0005-0000-0000-00009A480000}"/>
    <cellStyle name="Normal 118 2 2 3 2 4" xfId="18547" xr:uid="{00000000-0005-0000-0000-00009B480000}"/>
    <cellStyle name="Normal 118 2 2 3 3" xfId="18548" xr:uid="{00000000-0005-0000-0000-00009C480000}"/>
    <cellStyle name="Normal 118 2 2 3 3 2" xfId="18549" xr:uid="{00000000-0005-0000-0000-00009D480000}"/>
    <cellStyle name="Normal 118 2 2 3 3 2 2" xfId="18550" xr:uid="{00000000-0005-0000-0000-00009E480000}"/>
    <cellStyle name="Normal 118 2 2 3 3 3" xfId="18551" xr:uid="{00000000-0005-0000-0000-00009F480000}"/>
    <cellStyle name="Normal 118 2 2 3 3 4" xfId="18552" xr:uid="{00000000-0005-0000-0000-0000A0480000}"/>
    <cellStyle name="Normal 118 2 2 3 4" xfId="18553" xr:uid="{00000000-0005-0000-0000-0000A1480000}"/>
    <cellStyle name="Normal 118 2 2 3 4 2" xfId="18554" xr:uid="{00000000-0005-0000-0000-0000A2480000}"/>
    <cellStyle name="Normal 118 2 2 3 4 3" xfId="18555" xr:uid="{00000000-0005-0000-0000-0000A3480000}"/>
    <cellStyle name="Normal 118 2 2 3 5" xfId="18556" xr:uid="{00000000-0005-0000-0000-0000A4480000}"/>
    <cellStyle name="Normal 118 2 2 3 6" xfId="18557" xr:uid="{00000000-0005-0000-0000-0000A5480000}"/>
    <cellStyle name="Normal 118 2 2 3 7" xfId="18558" xr:uid="{00000000-0005-0000-0000-0000A6480000}"/>
    <cellStyle name="Normal 118 2 2 4" xfId="18559" xr:uid="{00000000-0005-0000-0000-0000A7480000}"/>
    <cellStyle name="Normal 118 2 2 4 2" xfId="18560" xr:uid="{00000000-0005-0000-0000-0000A8480000}"/>
    <cellStyle name="Normal 118 2 2 4 2 2" xfId="18561" xr:uid="{00000000-0005-0000-0000-0000A9480000}"/>
    <cellStyle name="Normal 118 2 2 4 3" xfId="18562" xr:uid="{00000000-0005-0000-0000-0000AA480000}"/>
    <cellStyle name="Normal 118 2 2 4 4" xfId="18563" xr:uid="{00000000-0005-0000-0000-0000AB480000}"/>
    <cellStyle name="Normal 118 2 2 5" xfId="18564" xr:uid="{00000000-0005-0000-0000-0000AC480000}"/>
    <cellStyle name="Normal 118 2 2 5 2" xfId="18565" xr:uid="{00000000-0005-0000-0000-0000AD480000}"/>
    <cellStyle name="Normal 118 2 2 5 2 2" xfId="18566" xr:uid="{00000000-0005-0000-0000-0000AE480000}"/>
    <cellStyle name="Normal 118 2 2 5 3" xfId="18567" xr:uid="{00000000-0005-0000-0000-0000AF480000}"/>
    <cellStyle name="Normal 118 2 2 5 4" xfId="18568" xr:uid="{00000000-0005-0000-0000-0000B0480000}"/>
    <cellStyle name="Normal 118 2 2 6" xfId="18569" xr:uid="{00000000-0005-0000-0000-0000B1480000}"/>
    <cellStyle name="Normal 118 2 2 6 2" xfId="18570" xr:uid="{00000000-0005-0000-0000-0000B2480000}"/>
    <cellStyle name="Normal 118 2 2 6 3" xfId="18571" xr:uid="{00000000-0005-0000-0000-0000B3480000}"/>
    <cellStyle name="Normal 118 2 2 7" xfId="18572" xr:uid="{00000000-0005-0000-0000-0000B4480000}"/>
    <cellStyle name="Normal 118 2 2 8" xfId="18573" xr:uid="{00000000-0005-0000-0000-0000B5480000}"/>
    <cellStyle name="Normal 118 2 2 9" xfId="18574" xr:uid="{00000000-0005-0000-0000-0000B6480000}"/>
    <cellStyle name="Normal 118 2 3" xfId="18575" xr:uid="{00000000-0005-0000-0000-0000B7480000}"/>
    <cellStyle name="Normal 118 2 3 2" xfId="18576" xr:uid="{00000000-0005-0000-0000-0000B8480000}"/>
    <cellStyle name="Normal 118 2 3 2 2" xfId="18577" xr:uid="{00000000-0005-0000-0000-0000B9480000}"/>
    <cellStyle name="Normal 118 2 3 2 2 2" xfId="18578" xr:uid="{00000000-0005-0000-0000-0000BA480000}"/>
    <cellStyle name="Normal 118 2 3 2 2 2 2" xfId="18579" xr:uid="{00000000-0005-0000-0000-0000BB480000}"/>
    <cellStyle name="Normal 118 2 3 2 2 3" xfId="18580" xr:uid="{00000000-0005-0000-0000-0000BC480000}"/>
    <cellStyle name="Normal 118 2 3 2 2 4" xfId="18581" xr:uid="{00000000-0005-0000-0000-0000BD480000}"/>
    <cellStyle name="Normal 118 2 3 2 3" xfId="18582" xr:uid="{00000000-0005-0000-0000-0000BE480000}"/>
    <cellStyle name="Normal 118 2 3 2 3 2" xfId="18583" xr:uid="{00000000-0005-0000-0000-0000BF480000}"/>
    <cellStyle name="Normal 118 2 3 2 3 2 2" xfId="18584" xr:uid="{00000000-0005-0000-0000-0000C0480000}"/>
    <cellStyle name="Normal 118 2 3 2 3 3" xfId="18585" xr:uid="{00000000-0005-0000-0000-0000C1480000}"/>
    <cellStyle name="Normal 118 2 3 2 3 4" xfId="18586" xr:uid="{00000000-0005-0000-0000-0000C2480000}"/>
    <cellStyle name="Normal 118 2 3 2 4" xfId="18587" xr:uid="{00000000-0005-0000-0000-0000C3480000}"/>
    <cellStyle name="Normal 118 2 3 2 4 2" xfId="18588" xr:uid="{00000000-0005-0000-0000-0000C4480000}"/>
    <cellStyle name="Normal 118 2 3 2 4 3" xfId="18589" xr:uid="{00000000-0005-0000-0000-0000C5480000}"/>
    <cellStyle name="Normal 118 2 3 2 5" xfId="18590" xr:uid="{00000000-0005-0000-0000-0000C6480000}"/>
    <cellStyle name="Normal 118 2 3 2 6" xfId="18591" xr:uid="{00000000-0005-0000-0000-0000C7480000}"/>
    <cellStyle name="Normal 118 2 3 2 7" xfId="18592" xr:uid="{00000000-0005-0000-0000-0000C8480000}"/>
    <cellStyle name="Normal 118 2 3 3" xfId="18593" xr:uid="{00000000-0005-0000-0000-0000C9480000}"/>
    <cellStyle name="Normal 118 2 3 3 2" xfId="18594" xr:uid="{00000000-0005-0000-0000-0000CA480000}"/>
    <cellStyle name="Normal 118 2 3 3 2 2" xfId="18595" xr:uid="{00000000-0005-0000-0000-0000CB480000}"/>
    <cellStyle name="Normal 118 2 3 3 3" xfId="18596" xr:uid="{00000000-0005-0000-0000-0000CC480000}"/>
    <cellStyle name="Normal 118 2 3 3 4" xfId="18597" xr:uid="{00000000-0005-0000-0000-0000CD480000}"/>
    <cellStyle name="Normal 118 2 3 4" xfId="18598" xr:uid="{00000000-0005-0000-0000-0000CE480000}"/>
    <cellStyle name="Normal 118 2 3 4 2" xfId="18599" xr:uid="{00000000-0005-0000-0000-0000CF480000}"/>
    <cellStyle name="Normal 118 2 3 4 2 2" xfId="18600" xr:uid="{00000000-0005-0000-0000-0000D0480000}"/>
    <cellStyle name="Normal 118 2 3 4 3" xfId="18601" xr:uid="{00000000-0005-0000-0000-0000D1480000}"/>
    <cellStyle name="Normal 118 2 3 4 4" xfId="18602" xr:uid="{00000000-0005-0000-0000-0000D2480000}"/>
    <cellStyle name="Normal 118 2 3 5" xfId="18603" xr:uid="{00000000-0005-0000-0000-0000D3480000}"/>
    <cellStyle name="Normal 118 2 3 5 2" xfId="18604" xr:uid="{00000000-0005-0000-0000-0000D4480000}"/>
    <cellStyle name="Normal 118 2 3 5 3" xfId="18605" xr:uid="{00000000-0005-0000-0000-0000D5480000}"/>
    <cellStyle name="Normal 118 2 3 6" xfId="18606" xr:uid="{00000000-0005-0000-0000-0000D6480000}"/>
    <cellStyle name="Normal 118 2 3 7" xfId="18607" xr:uid="{00000000-0005-0000-0000-0000D7480000}"/>
    <cellStyle name="Normal 118 2 3 8" xfId="18608" xr:uid="{00000000-0005-0000-0000-0000D8480000}"/>
    <cellStyle name="Normal 118 2 4" xfId="18609" xr:uid="{00000000-0005-0000-0000-0000D9480000}"/>
    <cellStyle name="Normal 118 2 4 2" xfId="18610" xr:uid="{00000000-0005-0000-0000-0000DA480000}"/>
    <cellStyle name="Normal 118 2 4 2 2" xfId="18611" xr:uid="{00000000-0005-0000-0000-0000DB480000}"/>
    <cellStyle name="Normal 118 2 4 2 2 2" xfId="18612" xr:uid="{00000000-0005-0000-0000-0000DC480000}"/>
    <cellStyle name="Normal 118 2 4 2 3" xfId="18613" xr:uid="{00000000-0005-0000-0000-0000DD480000}"/>
    <cellStyle name="Normal 118 2 4 2 4" xfId="18614" xr:uid="{00000000-0005-0000-0000-0000DE480000}"/>
    <cellStyle name="Normal 118 2 4 3" xfId="18615" xr:uid="{00000000-0005-0000-0000-0000DF480000}"/>
    <cellStyle name="Normal 118 2 4 3 2" xfId="18616" xr:uid="{00000000-0005-0000-0000-0000E0480000}"/>
    <cellStyle name="Normal 118 2 4 3 2 2" xfId="18617" xr:uid="{00000000-0005-0000-0000-0000E1480000}"/>
    <cellStyle name="Normal 118 2 4 3 3" xfId="18618" xr:uid="{00000000-0005-0000-0000-0000E2480000}"/>
    <cellStyle name="Normal 118 2 4 3 4" xfId="18619" xr:uid="{00000000-0005-0000-0000-0000E3480000}"/>
    <cellStyle name="Normal 118 2 4 4" xfId="18620" xr:uid="{00000000-0005-0000-0000-0000E4480000}"/>
    <cellStyle name="Normal 118 2 4 4 2" xfId="18621" xr:uid="{00000000-0005-0000-0000-0000E5480000}"/>
    <cellStyle name="Normal 118 2 4 4 3" xfId="18622" xr:uid="{00000000-0005-0000-0000-0000E6480000}"/>
    <cellStyle name="Normal 118 2 4 5" xfId="18623" xr:uid="{00000000-0005-0000-0000-0000E7480000}"/>
    <cellStyle name="Normal 118 2 4 6" xfId="18624" xr:uid="{00000000-0005-0000-0000-0000E8480000}"/>
    <cellStyle name="Normal 118 2 4 7" xfId="18625" xr:uid="{00000000-0005-0000-0000-0000E9480000}"/>
    <cellStyle name="Normal 118 2 5" xfId="18626" xr:uid="{00000000-0005-0000-0000-0000EA480000}"/>
    <cellStyle name="Normal 118 2 5 2" xfId="18627" xr:uid="{00000000-0005-0000-0000-0000EB480000}"/>
    <cellStyle name="Normal 118 2 5 2 2" xfId="18628" xr:uid="{00000000-0005-0000-0000-0000EC480000}"/>
    <cellStyle name="Normal 118 2 5 3" xfId="18629" xr:uid="{00000000-0005-0000-0000-0000ED480000}"/>
    <cellStyle name="Normal 118 2 5 4" xfId="18630" xr:uid="{00000000-0005-0000-0000-0000EE480000}"/>
    <cellStyle name="Normal 118 2 6" xfId="18631" xr:uid="{00000000-0005-0000-0000-0000EF480000}"/>
    <cellStyle name="Normal 118 2 6 2" xfId="18632" xr:uid="{00000000-0005-0000-0000-0000F0480000}"/>
    <cellStyle name="Normal 118 2 6 2 2" xfId="18633" xr:uid="{00000000-0005-0000-0000-0000F1480000}"/>
    <cellStyle name="Normal 118 2 6 3" xfId="18634" xr:uid="{00000000-0005-0000-0000-0000F2480000}"/>
    <cellStyle name="Normal 118 2 6 4" xfId="18635" xr:uid="{00000000-0005-0000-0000-0000F3480000}"/>
    <cellStyle name="Normal 118 2 7" xfId="18636" xr:uid="{00000000-0005-0000-0000-0000F4480000}"/>
    <cellStyle name="Normal 118 2 7 2" xfId="18637" xr:uid="{00000000-0005-0000-0000-0000F5480000}"/>
    <cellStyle name="Normal 118 2 7 3" xfId="18638" xr:uid="{00000000-0005-0000-0000-0000F6480000}"/>
    <cellStyle name="Normal 118 2 8" xfId="18639" xr:uid="{00000000-0005-0000-0000-0000F7480000}"/>
    <cellStyle name="Normal 118 2 9" xfId="18640" xr:uid="{00000000-0005-0000-0000-0000F8480000}"/>
    <cellStyle name="Normal 118 3" xfId="18641" xr:uid="{00000000-0005-0000-0000-0000F9480000}"/>
    <cellStyle name="Normal 119" xfId="18642" xr:uid="{00000000-0005-0000-0000-0000FA480000}"/>
    <cellStyle name="Normal 119 2" xfId="18643" xr:uid="{00000000-0005-0000-0000-0000FB480000}"/>
    <cellStyle name="Normal 119 2 10" xfId="18644" xr:uid="{00000000-0005-0000-0000-0000FC480000}"/>
    <cellStyle name="Normal 119 2 2" xfId="18645" xr:uid="{00000000-0005-0000-0000-0000FD480000}"/>
    <cellStyle name="Normal 119 2 2 2" xfId="18646" xr:uid="{00000000-0005-0000-0000-0000FE480000}"/>
    <cellStyle name="Normal 119 2 2 2 2" xfId="18647" xr:uid="{00000000-0005-0000-0000-0000FF480000}"/>
    <cellStyle name="Normal 119 2 2 2 2 2" xfId="18648" xr:uid="{00000000-0005-0000-0000-000000490000}"/>
    <cellStyle name="Normal 119 2 2 2 2 2 2" xfId="18649" xr:uid="{00000000-0005-0000-0000-000001490000}"/>
    <cellStyle name="Normal 119 2 2 2 2 2 2 2" xfId="18650" xr:uid="{00000000-0005-0000-0000-000002490000}"/>
    <cellStyle name="Normal 119 2 2 2 2 2 3" xfId="18651" xr:uid="{00000000-0005-0000-0000-000003490000}"/>
    <cellStyle name="Normal 119 2 2 2 2 2 4" xfId="18652" xr:uid="{00000000-0005-0000-0000-000004490000}"/>
    <cellStyle name="Normal 119 2 2 2 2 3" xfId="18653" xr:uid="{00000000-0005-0000-0000-000005490000}"/>
    <cellStyle name="Normal 119 2 2 2 2 3 2" xfId="18654" xr:uid="{00000000-0005-0000-0000-000006490000}"/>
    <cellStyle name="Normal 119 2 2 2 2 3 2 2" xfId="18655" xr:uid="{00000000-0005-0000-0000-000007490000}"/>
    <cellStyle name="Normal 119 2 2 2 2 3 3" xfId="18656" xr:uid="{00000000-0005-0000-0000-000008490000}"/>
    <cellStyle name="Normal 119 2 2 2 2 3 4" xfId="18657" xr:uid="{00000000-0005-0000-0000-000009490000}"/>
    <cellStyle name="Normal 119 2 2 2 2 4" xfId="18658" xr:uid="{00000000-0005-0000-0000-00000A490000}"/>
    <cellStyle name="Normal 119 2 2 2 2 4 2" xfId="18659" xr:uid="{00000000-0005-0000-0000-00000B490000}"/>
    <cellStyle name="Normal 119 2 2 2 2 4 3" xfId="18660" xr:uid="{00000000-0005-0000-0000-00000C490000}"/>
    <cellStyle name="Normal 119 2 2 2 2 5" xfId="18661" xr:uid="{00000000-0005-0000-0000-00000D490000}"/>
    <cellStyle name="Normal 119 2 2 2 2 6" xfId="18662" xr:uid="{00000000-0005-0000-0000-00000E490000}"/>
    <cellStyle name="Normal 119 2 2 2 2 7" xfId="18663" xr:uid="{00000000-0005-0000-0000-00000F490000}"/>
    <cellStyle name="Normal 119 2 2 2 3" xfId="18664" xr:uid="{00000000-0005-0000-0000-000010490000}"/>
    <cellStyle name="Normal 119 2 2 2 3 2" xfId="18665" xr:uid="{00000000-0005-0000-0000-000011490000}"/>
    <cellStyle name="Normal 119 2 2 2 3 2 2" xfId="18666" xr:uid="{00000000-0005-0000-0000-000012490000}"/>
    <cellStyle name="Normal 119 2 2 2 3 3" xfId="18667" xr:uid="{00000000-0005-0000-0000-000013490000}"/>
    <cellStyle name="Normal 119 2 2 2 3 4" xfId="18668" xr:uid="{00000000-0005-0000-0000-000014490000}"/>
    <cellStyle name="Normal 119 2 2 2 4" xfId="18669" xr:uid="{00000000-0005-0000-0000-000015490000}"/>
    <cellStyle name="Normal 119 2 2 2 4 2" xfId="18670" xr:uid="{00000000-0005-0000-0000-000016490000}"/>
    <cellStyle name="Normal 119 2 2 2 4 2 2" xfId="18671" xr:uid="{00000000-0005-0000-0000-000017490000}"/>
    <cellStyle name="Normal 119 2 2 2 4 3" xfId="18672" xr:uid="{00000000-0005-0000-0000-000018490000}"/>
    <cellStyle name="Normal 119 2 2 2 4 4" xfId="18673" xr:uid="{00000000-0005-0000-0000-000019490000}"/>
    <cellStyle name="Normal 119 2 2 2 5" xfId="18674" xr:uid="{00000000-0005-0000-0000-00001A490000}"/>
    <cellStyle name="Normal 119 2 2 2 5 2" xfId="18675" xr:uid="{00000000-0005-0000-0000-00001B490000}"/>
    <cellStyle name="Normal 119 2 2 2 5 3" xfId="18676" xr:uid="{00000000-0005-0000-0000-00001C490000}"/>
    <cellStyle name="Normal 119 2 2 2 6" xfId="18677" xr:uid="{00000000-0005-0000-0000-00001D490000}"/>
    <cellStyle name="Normal 119 2 2 2 7" xfId="18678" xr:uid="{00000000-0005-0000-0000-00001E490000}"/>
    <cellStyle name="Normal 119 2 2 2 8" xfId="18679" xr:uid="{00000000-0005-0000-0000-00001F490000}"/>
    <cellStyle name="Normal 119 2 2 3" xfId="18680" xr:uid="{00000000-0005-0000-0000-000020490000}"/>
    <cellStyle name="Normal 119 2 2 3 2" xfId="18681" xr:uid="{00000000-0005-0000-0000-000021490000}"/>
    <cellStyle name="Normal 119 2 2 3 2 2" xfId="18682" xr:uid="{00000000-0005-0000-0000-000022490000}"/>
    <cellStyle name="Normal 119 2 2 3 2 2 2" xfId="18683" xr:uid="{00000000-0005-0000-0000-000023490000}"/>
    <cellStyle name="Normal 119 2 2 3 2 3" xfId="18684" xr:uid="{00000000-0005-0000-0000-000024490000}"/>
    <cellStyle name="Normal 119 2 2 3 2 4" xfId="18685" xr:uid="{00000000-0005-0000-0000-000025490000}"/>
    <cellStyle name="Normal 119 2 2 3 3" xfId="18686" xr:uid="{00000000-0005-0000-0000-000026490000}"/>
    <cellStyle name="Normal 119 2 2 3 3 2" xfId="18687" xr:uid="{00000000-0005-0000-0000-000027490000}"/>
    <cellStyle name="Normal 119 2 2 3 3 2 2" xfId="18688" xr:uid="{00000000-0005-0000-0000-000028490000}"/>
    <cellStyle name="Normal 119 2 2 3 3 3" xfId="18689" xr:uid="{00000000-0005-0000-0000-000029490000}"/>
    <cellStyle name="Normal 119 2 2 3 3 4" xfId="18690" xr:uid="{00000000-0005-0000-0000-00002A490000}"/>
    <cellStyle name="Normal 119 2 2 3 4" xfId="18691" xr:uid="{00000000-0005-0000-0000-00002B490000}"/>
    <cellStyle name="Normal 119 2 2 3 4 2" xfId="18692" xr:uid="{00000000-0005-0000-0000-00002C490000}"/>
    <cellStyle name="Normal 119 2 2 3 4 3" xfId="18693" xr:uid="{00000000-0005-0000-0000-00002D490000}"/>
    <cellStyle name="Normal 119 2 2 3 5" xfId="18694" xr:uid="{00000000-0005-0000-0000-00002E490000}"/>
    <cellStyle name="Normal 119 2 2 3 6" xfId="18695" xr:uid="{00000000-0005-0000-0000-00002F490000}"/>
    <cellStyle name="Normal 119 2 2 3 7" xfId="18696" xr:uid="{00000000-0005-0000-0000-000030490000}"/>
    <cellStyle name="Normal 119 2 2 4" xfId="18697" xr:uid="{00000000-0005-0000-0000-000031490000}"/>
    <cellStyle name="Normal 119 2 2 4 2" xfId="18698" xr:uid="{00000000-0005-0000-0000-000032490000}"/>
    <cellStyle name="Normal 119 2 2 4 2 2" xfId="18699" xr:uid="{00000000-0005-0000-0000-000033490000}"/>
    <cellStyle name="Normal 119 2 2 4 3" xfId="18700" xr:uid="{00000000-0005-0000-0000-000034490000}"/>
    <cellStyle name="Normal 119 2 2 4 4" xfId="18701" xr:uid="{00000000-0005-0000-0000-000035490000}"/>
    <cellStyle name="Normal 119 2 2 5" xfId="18702" xr:uid="{00000000-0005-0000-0000-000036490000}"/>
    <cellStyle name="Normal 119 2 2 5 2" xfId="18703" xr:uid="{00000000-0005-0000-0000-000037490000}"/>
    <cellStyle name="Normal 119 2 2 5 2 2" xfId="18704" xr:uid="{00000000-0005-0000-0000-000038490000}"/>
    <cellStyle name="Normal 119 2 2 5 3" xfId="18705" xr:uid="{00000000-0005-0000-0000-000039490000}"/>
    <cellStyle name="Normal 119 2 2 5 4" xfId="18706" xr:uid="{00000000-0005-0000-0000-00003A490000}"/>
    <cellStyle name="Normal 119 2 2 6" xfId="18707" xr:uid="{00000000-0005-0000-0000-00003B490000}"/>
    <cellStyle name="Normal 119 2 2 6 2" xfId="18708" xr:uid="{00000000-0005-0000-0000-00003C490000}"/>
    <cellStyle name="Normal 119 2 2 6 3" xfId="18709" xr:uid="{00000000-0005-0000-0000-00003D490000}"/>
    <cellStyle name="Normal 119 2 2 7" xfId="18710" xr:uid="{00000000-0005-0000-0000-00003E490000}"/>
    <cellStyle name="Normal 119 2 2 8" xfId="18711" xr:uid="{00000000-0005-0000-0000-00003F490000}"/>
    <cellStyle name="Normal 119 2 2 9" xfId="18712" xr:uid="{00000000-0005-0000-0000-000040490000}"/>
    <cellStyle name="Normal 119 2 3" xfId="18713" xr:uid="{00000000-0005-0000-0000-000041490000}"/>
    <cellStyle name="Normal 119 2 3 2" xfId="18714" xr:uid="{00000000-0005-0000-0000-000042490000}"/>
    <cellStyle name="Normal 119 2 3 2 2" xfId="18715" xr:uid="{00000000-0005-0000-0000-000043490000}"/>
    <cellStyle name="Normal 119 2 3 2 2 2" xfId="18716" xr:uid="{00000000-0005-0000-0000-000044490000}"/>
    <cellStyle name="Normal 119 2 3 2 2 2 2" xfId="18717" xr:uid="{00000000-0005-0000-0000-000045490000}"/>
    <cellStyle name="Normal 119 2 3 2 2 3" xfId="18718" xr:uid="{00000000-0005-0000-0000-000046490000}"/>
    <cellStyle name="Normal 119 2 3 2 2 4" xfId="18719" xr:uid="{00000000-0005-0000-0000-000047490000}"/>
    <cellStyle name="Normal 119 2 3 2 3" xfId="18720" xr:uid="{00000000-0005-0000-0000-000048490000}"/>
    <cellStyle name="Normal 119 2 3 2 3 2" xfId="18721" xr:uid="{00000000-0005-0000-0000-000049490000}"/>
    <cellStyle name="Normal 119 2 3 2 3 2 2" xfId="18722" xr:uid="{00000000-0005-0000-0000-00004A490000}"/>
    <cellStyle name="Normal 119 2 3 2 3 3" xfId="18723" xr:uid="{00000000-0005-0000-0000-00004B490000}"/>
    <cellStyle name="Normal 119 2 3 2 3 4" xfId="18724" xr:uid="{00000000-0005-0000-0000-00004C490000}"/>
    <cellStyle name="Normal 119 2 3 2 4" xfId="18725" xr:uid="{00000000-0005-0000-0000-00004D490000}"/>
    <cellStyle name="Normal 119 2 3 2 4 2" xfId="18726" xr:uid="{00000000-0005-0000-0000-00004E490000}"/>
    <cellStyle name="Normal 119 2 3 2 4 3" xfId="18727" xr:uid="{00000000-0005-0000-0000-00004F490000}"/>
    <cellStyle name="Normal 119 2 3 2 5" xfId="18728" xr:uid="{00000000-0005-0000-0000-000050490000}"/>
    <cellStyle name="Normal 119 2 3 2 6" xfId="18729" xr:uid="{00000000-0005-0000-0000-000051490000}"/>
    <cellStyle name="Normal 119 2 3 2 7" xfId="18730" xr:uid="{00000000-0005-0000-0000-000052490000}"/>
    <cellStyle name="Normal 119 2 3 3" xfId="18731" xr:uid="{00000000-0005-0000-0000-000053490000}"/>
    <cellStyle name="Normal 119 2 3 3 2" xfId="18732" xr:uid="{00000000-0005-0000-0000-000054490000}"/>
    <cellStyle name="Normal 119 2 3 3 2 2" xfId="18733" xr:uid="{00000000-0005-0000-0000-000055490000}"/>
    <cellStyle name="Normal 119 2 3 3 3" xfId="18734" xr:uid="{00000000-0005-0000-0000-000056490000}"/>
    <cellStyle name="Normal 119 2 3 3 4" xfId="18735" xr:uid="{00000000-0005-0000-0000-000057490000}"/>
    <cellStyle name="Normal 119 2 3 4" xfId="18736" xr:uid="{00000000-0005-0000-0000-000058490000}"/>
    <cellStyle name="Normal 119 2 3 4 2" xfId="18737" xr:uid="{00000000-0005-0000-0000-000059490000}"/>
    <cellStyle name="Normal 119 2 3 4 2 2" xfId="18738" xr:uid="{00000000-0005-0000-0000-00005A490000}"/>
    <cellStyle name="Normal 119 2 3 4 3" xfId="18739" xr:uid="{00000000-0005-0000-0000-00005B490000}"/>
    <cellStyle name="Normal 119 2 3 4 4" xfId="18740" xr:uid="{00000000-0005-0000-0000-00005C490000}"/>
    <cellStyle name="Normal 119 2 3 5" xfId="18741" xr:uid="{00000000-0005-0000-0000-00005D490000}"/>
    <cellStyle name="Normal 119 2 3 5 2" xfId="18742" xr:uid="{00000000-0005-0000-0000-00005E490000}"/>
    <cellStyle name="Normal 119 2 3 5 3" xfId="18743" xr:uid="{00000000-0005-0000-0000-00005F490000}"/>
    <cellStyle name="Normal 119 2 3 6" xfId="18744" xr:uid="{00000000-0005-0000-0000-000060490000}"/>
    <cellStyle name="Normal 119 2 3 7" xfId="18745" xr:uid="{00000000-0005-0000-0000-000061490000}"/>
    <cellStyle name="Normal 119 2 3 8" xfId="18746" xr:uid="{00000000-0005-0000-0000-000062490000}"/>
    <cellStyle name="Normal 119 2 4" xfId="18747" xr:uid="{00000000-0005-0000-0000-000063490000}"/>
    <cellStyle name="Normal 119 2 4 2" xfId="18748" xr:uid="{00000000-0005-0000-0000-000064490000}"/>
    <cellStyle name="Normal 119 2 4 2 2" xfId="18749" xr:uid="{00000000-0005-0000-0000-000065490000}"/>
    <cellStyle name="Normal 119 2 4 2 2 2" xfId="18750" xr:uid="{00000000-0005-0000-0000-000066490000}"/>
    <cellStyle name="Normal 119 2 4 2 3" xfId="18751" xr:uid="{00000000-0005-0000-0000-000067490000}"/>
    <cellStyle name="Normal 119 2 4 2 4" xfId="18752" xr:uid="{00000000-0005-0000-0000-000068490000}"/>
    <cellStyle name="Normal 119 2 4 3" xfId="18753" xr:uid="{00000000-0005-0000-0000-000069490000}"/>
    <cellStyle name="Normal 119 2 4 3 2" xfId="18754" xr:uid="{00000000-0005-0000-0000-00006A490000}"/>
    <cellStyle name="Normal 119 2 4 3 2 2" xfId="18755" xr:uid="{00000000-0005-0000-0000-00006B490000}"/>
    <cellStyle name="Normal 119 2 4 3 3" xfId="18756" xr:uid="{00000000-0005-0000-0000-00006C490000}"/>
    <cellStyle name="Normal 119 2 4 3 4" xfId="18757" xr:uid="{00000000-0005-0000-0000-00006D490000}"/>
    <cellStyle name="Normal 119 2 4 4" xfId="18758" xr:uid="{00000000-0005-0000-0000-00006E490000}"/>
    <cellStyle name="Normal 119 2 4 4 2" xfId="18759" xr:uid="{00000000-0005-0000-0000-00006F490000}"/>
    <cellStyle name="Normal 119 2 4 4 3" xfId="18760" xr:uid="{00000000-0005-0000-0000-000070490000}"/>
    <cellStyle name="Normal 119 2 4 5" xfId="18761" xr:uid="{00000000-0005-0000-0000-000071490000}"/>
    <cellStyle name="Normal 119 2 4 6" xfId="18762" xr:uid="{00000000-0005-0000-0000-000072490000}"/>
    <cellStyle name="Normal 119 2 4 7" xfId="18763" xr:uid="{00000000-0005-0000-0000-000073490000}"/>
    <cellStyle name="Normal 119 2 5" xfId="18764" xr:uid="{00000000-0005-0000-0000-000074490000}"/>
    <cellStyle name="Normal 119 2 5 2" xfId="18765" xr:uid="{00000000-0005-0000-0000-000075490000}"/>
    <cellStyle name="Normal 119 2 5 2 2" xfId="18766" xr:uid="{00000000-0005-0000-0000-000076490000}"/>
    <cellStyle name="Normal 119 2 5 3" xfId="18767" xr:uid="{00000000-0005-0000-0000-000077490000}"/>
    <cellStyle name="Normal 119 2 5 4" xfId="18768" xr:uid="{00000000-0005-0000-0000-000078490000}"/>
    <cellStyle name="Normal 119 2 6" xfId="18769" xr:uid="{00000000-0005-0000-0000-000079490000}"/>
    <cellStyle name="Normal 119 2 6 2" xfId="18770" xr:uid="{00000000-0005-0000-0000-00007A490000}"/>
    <cellStyle name="Normal 119 2 6 2 2" xfId="18771" xr:uid="{00000000-0005-0000-0000-00007B490000}"/>
    <cellStyle name="Normal 119 2 6 3" xfId="18772" xr:uid="{00000000-0005-0000-0000-00007C490000}"/>
    <cellStyle name="Normal 119 2 6 4" xfId="18773" xr:uid="{00000000-0005-0000-0000-00007D490000}"/>
    <cellStyle name="Normal 119 2 7" xfId="18774" xr:uid="{00000000-0005-0000-0000-00007E490000}"/>
    <cellStyle name="Normal 119 2 7 2" xfId="18775" xr:uid="{00000000-0005-0000-0000-00007F490000}"/>
    <cellStyle name="Normal 119 2 7 3" xfId="18776" xr:uid="{00000000-0005-0000-0000-000080490000}"/>
    <cellStyle name="Normal 119 2 8" xfId="18777" xr:uid="{00000000-0005-0000-0000-000081490000}"/>
    <cellStyle name="Normal 119 2 9" xfId="18778" xr:uid="{00000000-0005-0000-0000-000082490000}"/>
    <cellStyle name="Normal 119 3" xfId="18779" xr:uid="{00000000-0005-0000-0000-000083490000}"/>
    <cellStyle name="Normal 12" xfId="18780" xr:uid="{00000000-0005-0000-0000-000084490000}"/>
    <cellStyle name="Normal 12 2" xfId="18781" xr:uid="{00000000-0005-0000-0000-000085490000}"/>
    <cellStyle name="Normal 12 2 2" xfId="18782" xr:uid="{00000000-0005-0000-0000-000086490000}"/>
    <cellStyle name="Normal 12 3" xfId="18783" xr:uid="{00000000-0005-0000-0000-000087490000}"/>
    <cellStyle name="Normal 12 4" xfId="18784" xr:uid="{00000000-0005-0000-0000-000088490000}"/>
    <cellStyle name="Normal 120" xfId="18785" xr:uid="{00000000-0005-0000-0000-000089490000}"/>
    <cellStyle name="Normal 120 2" xfId="18786" xr:uid="{00000000-0005-0000-0000-00008A490000}"/>
    <cellStyle name="Normal 120 2 10" xfId="18787" xr:uid="{00000000-0005-0000-0000-00008B490000}"/>
    <cellStyle name="Normal 120 2 2" xfId="18788" xr:uid="{00000000-0005-0000-0000-00008C490000}"/>
    <cellStyle name="Normal 120 2 2 2" xfId="18789" xr:uid="{00000000-0005-0000-0000-00008D490000}"/>
    <cellStyle name="Normal 120 2 2 2 2" xfId="18790" xr:uid="{00000000-0005-0000-0000-00008E490000}"/>
    <cellStyle name="Normal 120 2 2 2 2 2" xfId="18791" xr:uid="{00000000-0005-0000-0000-00008F490000}"/>
    <cellStyle name="Normal 120 2 2 2 2 2 2" xfId="18792" xr:uid="{00000000-0005-0000-0000-000090490000}"/>
    <cellStyle name="Normal 120 2 2 2 2 2 2 2" xfId="18793" xr:uid="{00000000-0005-0000-0000-000091490000}"/>
    <cellStyle name="Normal 120 2 2 2 2 2 3" xfId="18794" xr:uid="{00000000-0005-0000-0000-000092490000}"/>
    <cellStyle name="Normal 120 2 2 2 2 2 4" xfId="18795" xr:uid="{00000000-0005-0000-0000-000093490000}"/>
    <cellStyle name="Normal 120 2 2 2 2 3" xfId="18796" xr:uid="{00000000-0005-0000-0000-000094490000}"/>
    <cellStyle name="Normal 120 2 2 2 2 3 2" xfId="18797" xr:uid="{00000000-0005-0000-0000-000095490000}"/>
    <cellStyle name="Normal 120 2 2 2 2 3 2 2" xfId="18798" xr:uid="{00000000-0005-0000-0000-000096490000}"/>
    <cellStyle name="Normal 120 2 2 2 2 3 3" xfId="18799" xr:uid="{00000000-0005-0000-0000-000097490000}"/>
    <cellStyle name="Normal 120 2 2 2 2 3 4" xfId="18800" xr:uid="{00000000-0005-0000-0000-000098490000}"/>
    <cellStyle name="Normal 120 2 2 2 2 4" xfId="18801" xr:uid="{00000000-0005-0000-0000-000099490000}"/>
    <cellStyle name="Normal 120 2 2 2 2 4 2" xfId="18802" xr:uid="{00000000-0005-0000-0000-00009A490000}"/>
    <cellStyle name="Normal 120 2 2 2 2 4 3" xfId="18803" xr:uid="{00000000-0005-0000-0000-00009B490000}"/>
    <cellStyle name="Normal 120 2 2 2 2 5" xfId="18804" xr:uid="{00000000-0005-0000-0000-00009C490000}"/>
    <cellStyle name="Normal 120 2 2 2 2 6" xfId="18805" xr:uid="{00000000-0005-0000-0000-00009D490000}"/>
    <cellStyle name="Normal 120 2 2 2 2 7" xfId="18806" xr:uid="{00000000-0005-0000-0000-00009E490000}"/>
    <cellStyle name="Normal 120 2 2 2 3" xfId="18807" xr:uid="{00000000-0005-0000-0000-00009F490000}"/>
    <cellStyle name="Normal 120 2 2 2 3 2" xfId="18808" xr:uid="{00000000-0005-0000-0000-0000A0490000}"/>
    <cellStyle name="Normal 120 2 2 2 3 2 2" xfId="18809" xr:uid="{00000000-0005-0000-0000-0000A1490000}"/>
    <cellStyle name="Normal 120 2 2 2 3 3" xfId="18810" xr:uid="{00000000-0005-0000-0000-0000A2490000}"/>
    <cellStyle name="Normal 120 2 2 2 3 4" xfId="18811" xr:uid="{00000000-0005-0000-0000-0000A3490000}"/>
    <cellStyle name="Normal 120 2 2 2 4" xfId="18812" xr:uid="{00000000-0005-0000-0000-0000A4490000}"/>
    <cellStyle name="Normal 120 2 2 2 4 2" xfId="18813" xr:uid="{00000000-0005-0000-0000-0000A5490000}"/>
    <cellStyle name="Normal 120 2 2 2 4 2 2" xfId="18814" xr:uid="{00000000-0005-0000-0000-0000A6490000}"/>
    <cellStyle name="Normal 120 2 2 2 4 3" xfId="18815" xr:uid="{00000000-0005-0000-0000-0000A7490000}"/>
    <cellStyle name="Normal 120 2 2 2 4 4" xfId="18816" xr:uid="{00000000-0005-0000-0000-0000A8490000}"/>
    <cellStyle name="Normal 120 2 2 2 5" xfId="18817" xr:uid="{00000000-0005-0000-0000-0000A9490000}"/>
    <cellStyle name="Normal 120 2 2 2 5 2" xfId="18818" xr:uid="{00000000-0005-0000-0000-0000AA490000}"/>
    <cellStyle name="Normal 120 2 2 2 5 3" xfId="18819" xr:uid="{00000000-0005-0000-0000-0000AB490000}"/>
    <cellStyle name="Normal 120 2 2 2 6" xfId="18820" xr:uid="{00000000-0005-0000-0000-0000AC490000}"/>
    <cellStyle name="Normal 120 2 2 2 7" xfId="18821" xr:uid="{00000000-0005-0000-0000-0000AD490000}"/>
    <cellStyle name="Normal 120 2 2 2 8" xfId="18822" xr:uid="{00000000-0005-0000-0000-0000AE490000}"/>
    <cellStyle name="Normal 120 2 2 3" xfId="18823" xr:uid="{00000000-0005-0000-0000-0000AF490000}"/>
    <cellStyle name="Normal 120 2 2 3 2" xfId="18824" xr:uid="{00000000-0005-0000-0000-0000B0490000}"/>
    <cellStyle name="Normal 120 2 2 3 2 2" xfId="18825" xr:uid="{00000000-0005-0000-0000-0000B1490000}"/>
    <cellStyle name="Normal 120 2 2 3 2 2 2" xfId="18826" xr:uid="{00000000-0005-0000-0000-0000B2490000}"/>
    <cellStyle name="Normal 120 2 2 3 2 3" xfId="18827" xr:uid="{00000000-0005-0000-0000-0000B3490000}"/>
    <cellStyle name="Normal 120 2 2 3 2 4" xfId="18828" xr:uid="{00000000-0005-0000-0000-0000B4490000}"/>
    <cellStyle name="Normal 120 2 2 3 3" xfId="18829" xr:uid="{00000000-0005-0000-0000-0000B5490000}"/>
    <cellStyle name="Normal 120 2 2 3 3 2" xfId="18830" xr:uid="{00000000-0005-0000-0000-0000B6490000}"/>
    <cellStyle name="Normal 120 2 2 3 3 2 2" xfId="18831" xr:uid="{00000000-0005-0000-0000-0000B7490000}"/>
    <cellStyle name="Normal 120 2 2 3 3 3" xfId="18832" xr:uid="{00000000-0005-0000-0000-0000B8490000}"/>
    <cellStyle name="Normal 120 2 2 3 3 4" xfId="18833" xr:uid="{00000000-0005-0000-0000-0000B9490000}"/>
    <cellStyle name="Normal 120 2 2 3 4" xfId="18834" xr:uid="{00000000-0005-0000-0000-0000BA490000}"/>
    <cellStyle name="Normal 120 2 2 3 4 2" xfId="18835" xr:uid="{00000000-0005-0000-0000-0000BB490000}"/>
    <cellStyle name="Normal 120 2 2 3 4 3" xfId="18836" xr:uid="{00000000-0005-0000-0000-0000BC490000}"/>
    <cellStyle name="Normal 120 2 2 3 5" xfId="18837" xr:uid="{00000000-0005-0000-0000-0000BD490000}"/>
    <cellStyle name="Normal 120 2 2 3 6" xfId="18838" xr:uid="{00000000-0005-0000-0000-0000BE490000}"/>
    <cellStyle name="Normal 120 2 2 3 7" xfId="18839" xr:uid="{00000000-0005-0000-0000-0000BF490000}"/>
    <cellStyle name="Normal 120 2 2 4" xfId="18840" xr:uid="{00000000-0005-0000-0000-0000C0490000}"/>
    <cellStyle name="Normal 120 2 2 4 2" xfId="18841" xr:uid="{00000000-0005-0000-0000-0000C1490000}"/>
    <cellStyle name="Normal 120 2 2 4 2 2" xfId="18842" xr:uid="{00000000-0005-0000-0000-0000C2490000}"/>
    <cellStyle name="Normal 120 2 2 4 3" xfId="18843" xr:uid="{00000000-0005-0000-0000-0000C3490000}"/>
    <cellStyle name="Normal 120 2 2 4 4" xfId="18844" xr:uid="{00000000-0005-0000-0000-0000C4490000}"/>
    <cellStyle name="Normal 120 2 2 5" xfId="18845" xr:uid="{00000000-0005-0000-0000-0000C5490000}"/>
    <cellStyle name="Normal 120 2 2 5 2" xfId="18846" xr:uid="{00000000-0005-0000-0000-0000C6490000}"/>
    <cellStyle name="Normal 120 2 2 5 2 2" xfId="18847" xr:uid="{00000000-0005-0000-0000-0000C7490000}"/>
    <cellStyle name="Normal 120 2 2 5 3" xfId="18848" xr:uid="{00000000-0005-0000-0000-0000C8490000}"/>
    <cellStyle name="Normal 120 2 2 5 4" xfId="18849" xr:uid="{00000000-0005-0000-0000-0000C9490000}"/>
    <cellStyle name="Normal 120 2 2 6" xfId="18850" xr:uid="{00000000-0005-0000-0000-0000CA490000}"/>
    <cellStyle name="Normal 120 2 2 6 2" xfId="18851" xr:uid="{00000000-0005-0000-0000-0000CB490000}"/>
    <cellStyle name="Normal 120 2 2 6 3" xfId="18852" xr:uid="{00000000-0005-0000-0000-0000CC490000}"/>
    <cellStyle name="Normal 120 2 2 7" xfId="18853" xr:uid="{00000000-0005-0000-0000-0000CD490000}"/>
    <cellStyle name="Normal 120 2 2 8" xfId="18854" xr:uid="{00000000-0005-0000-0000-0000CE490000}"/>
    <cellStyle name="Normal 120 2 2 9" xfId="18855" xr:uid="{00000000-0005-0000-0000-0000CF490000}"/>
    <cellStyle name="Normal 120 2 3" xfId="18856" xr:uid="{00000000-0005-0000-0000-0000D0490000}"/>
    <cellStyle name="Normal 120 2 3 2" xfId="18857" xr:uid="{00000000-0005-0000-0000-0000D1490000}"/>
    <cellStyle name="Normal 120 2 3 2 2" xfId="18858" xr:uid="{00000000-0005-0000-0000-0000D2490000}"/>
    <cellStyle name="Normal 120 2 3 2 2 2" xfId="18859" xr:uid="{00000000-0005-0000-0000-0000D3490000}"/>
    <cellStyle name="Normal 120 2 3 2 2 2 2" xfId="18860" xr:uid="{00000000-0005-0000-0000-0000D4490000}"/>
    <cellStyle name="Normal 120 2 3 2 2 3" xfId="18861" xr:uid="{00000000-0005-0000-0000-0000D5490000}"/>
    <cellStyle name="Normal 120 2 3 2 2 4" xfId="18862" xr:uid="{00000000-0005-0000-0000-0000D6490000}"/>
    <cellStyle name="Normal 120 2 3 2 3" xfId="18863" xr:uid="{00000000-0005-0000-0000-0000D7490000}"/>
    <cellStyle name="Normal 120 2 3 2 3 2" xfId="18864" xr:uid="{00000000-0005-0000-0000-0000D8490000}"/>
    <cellStyle name="Normal 120 2 3 2 3 2 2" xfId="18865" xr:uid="{00000000-0005-0000-0000-0000D9490000}"/>
    <cellStyle name="Normal 120 2 3 2 3 3" xfId="18866" xr:uid="{00000000-0005-0000-0000-0000DA490000}"/>
    <cellStyle name="Normal 120 2 3 2 3 4" xfId="18867" xr:uid="{00000000-0005-0000-0000-0000DB490000}"/>
    <cellStyle name="Normal 120 2 3 2 4" xfId="18868" xr:uid="{00000000-0005-0000-0000-0000DC490000}"/>
    <cellStyle name="Normal 120 2 3 2 4 2" xfId="18869" xr:uid="{00000000-0005-0000-0000-0000DD490000}"/>
    <cellStyle name="Normal 120 2 3 2 4 3" xfId="18870" xr:uid="{00000000-0005-0000-0000-0000DE490000}"/>
    <cellStyle name="Normal 120 2 3 2 5" xfId="18871" xr:uid="{00000000-0005-0000-0000-0000DF490000}"/>
    <cellStyle name="Normal 120 2 3 2 6" xfId="18872" xr:uid="{00000000-0005-0000-0000-0000E0490000}"/>
    <cellStyle name="Normal 120 2 3 2 7" xfId="18873" xr:uid="{00000000-0005-0000-0000-0000E1490000}"/>
    <cellStyle name="Normal 120 2 3 3" xfId="18874" xr:uid="{00000000-0005-0000-0000-0000E2490000}"/>
    <cellStyle name="Normal 120 2 3 3 2" xfId="18875" xr:uid="{00000000-0005-0000-0000-0000E3490000}"/>
    <cellStyle name="Normal 120 2 3 3 2 2" xfId="18876" xr:uid="{00000000-0005-0000-0000-0000E4490000}"/>
    <cellStyle name="Normal 120 2 3 3 3" xfId="18877" xr:uid="{00000000-0005-0000-0000-0000E5490000}"/>
    <cellStyle name="Normal 120 2 3 3 4" xfId="18878" xr:uid="{00000000-0005-0000-0000-0000E6490000}"/>
    <cellStyle name="Normal 120 2 3 4" xfId="18879" xr:uid="{00000000-0005-0000-0000-0000E7490000}"/>
    <cellStyle name="Normal 120 2 3 4 2" xfId="18880" xr:uid="{00000000-0005-0000-0000-0000E8490000}"/>
    <cellStyle name="Normal 120 2 3 4 2 2" xfId="18881" xr:uid="{00000000-0005-0000-0000-0000E9490000}"/>
    <cellStyle name="Normal 120 2 3 4 3" xfId="18882" xr:uid="{00000000-0005-0000-0000-0000EA490000}"/>
    <cellStyle name="Normal 120 2 3 4 4" xfId="18883" xr:uid="{00000000-0005-0000-0000-0000EB490000}"/>
    <cellStyle name="Normal 120 2 3 5" xfId="18884" xr:uid="{00000000-0005-0000-0000-0000EC490000}"/>
    <cellStyle name="Normal 120 2 3 5 2" xfId="18885" xr:uid="{00000000-0005-0000-0000-0000ED490000}"/>
    <cellStyle name="Normal 120 2 3 5 3" xfId="18886" xr:uid="{00000000-0005-0000-0000-0000EE490000}"/>
    <cellStyle name="Normal 120 2 3 6" xfId="18887" xr:uid="{00000000-0005-0000-0000-0000EF490000}"/>
    <cellStyle name="Normal 120 2 3 7" xfId="18888" xr:uid="{00000000-0005-0000-0000-0000F0490000}"/>
    <cellStyle name="Normal 120 2 3 8" xfId="18889" xr:uid="{00000000-0005-0000-0000-0000F1490000}"/>
    <cellStyle name="Normal 120 2 4" xfId="18890" xr:uid="{00000000-0005-0000-0000-0000F2490000}"/>
    <cellStyle name="Normal 120 2 4 2" xfId="18891" xr:uid="{00000000-0005-0000-0000-0000F3490000}"/>
    <cellStyle name="Normal 120 2 4 2 2" xfId="18892" xr:uid="{00000000-0005-0000-0000-0000F4490000}"/>
    <cellStyle name="Normal 120 2 4 2 2 2" xfId="18893" xr:uid="{00000000-0005-0000-0000-0000F5490000}"/>
    <cellStyle name="Normal 120 2 4 2 3" xfId="18894" xr:uid="{00000000-0005-0000-0000-0000F6490000}"/>
    <cellStyle name="Normal 120 2 4 2 4" xfId="18895" xr:uid="{00000000-0005-0000-0000-0000F7490000}"/>
    <cellStyle name="Normal 120 2 4 3" xfId="18896" xr:uid="{00000000-0005-0000-0000-0000F8490000}"/>
    <cellStyle name="Normal 120 2 4 3 2" xfId="18897" xr:uid="{00000000-0005-0000-0000-0000F9490000}"/>
    <cellStyle name="Normal 120 2 4 3 2 2" xfId="18898" xr:uid="{00000000-0005-0000-0000-0000FA490000}"/>
    <cellStyle name="Normal 120 2 4 3 3" xfId="18899" xr:uid="{00000000-0005-0000-0000-0000FB490000}"/>
    <cellStyle name="Normal 120 2 4 3 4" xfId="18900" xr:uid="{00000000-0005-0000-0000-0000FC490000}"/>
    <cellStyle name="Normal 120 2 4 4" xfId="18901" xr:uid="{00000000-0005-0000-0000-0000FD490000}"/>
    <cellStyle name="Normal 120 2 4 4 2" xfId="18902" xr:uid="{00000000-0005-0000-0000-0000FE490000}"/>
    <cellStyle name="Normal 120 2 4 4 3" xfId="18903" xr:uid="{00000000-0005-0000-0000-0000FF490000}"/>
    <cellStyle name="Normal 120 2 4 5" xfId="18904" xr:uid="{00000000-0005-0000-0000-0000004A0000}"/>
    <cellStyle name="Normal 120 2 4 6" xfId="18905" xr:uid="{00000000-0005-0000-0000-0000014A0000}"/>
    <cellStyle name="Normal 120 2 4 7" xfId="18906" xr:uid="{00000000-0005-0000-0000-0000024A0000}"/>
    <cellStyle name="Normal 120 2 5" xfId="18907" xr:uid="{00000000-0005-0000-0000-0000034A0000}"/>
    <cellStyle name="Normal 120 2 5 2" xfId="18908" xr:uid="{00000000-0005-0000-0000-0000044A0000}"/>
    <cellStyle name="Normal 120 2 5 2 2" xfId="18909" xr:uid="{00000000-0005-0000-0000-0000054A0000}"/>
    <cellStyle name="Normal 120 2 5 3" xfId="18910" xr:uid="{00000000-0005-0000-0000-0000064A0000}"/>
    <cellStyle name="Normal 120 2 5 4" xfId="18911" xr:uid="{00000000-0005-0000-0000-0000074A0000}"/>
    <cellStyle name="Normal 120 2 6" xfId="18912" xr:uid="{00000000-0005-0000-0000-0000084A0000}"/>
    <cellStyle name="Normal 120 2 6 2" xfId="18913" xr:uid="{00000000-0005-0000-0000-0000094A0000}"/>
    <cellStyle name="Normal 120 2 6 2 2" xfId="18914" xr:uid="{00000000-0005-0000-0000-00000A4A0000}"/>
    <cellStyle name="Normal 120 2 6 3" xfId="18915" xr:uid="{00000000-0005-0000-0000-00000B4A0000}"/>
    <cellStyle name="Normal 120 2 6 4" xfId="18916" xr:uid="{00000000-0005-0000-0000-00000C4A0000}"/>
    <cellStyle name="Normal 120 2 7" xfId="18917" xr:uid="{00000000-0005-0000-0000-00000D4A0000}"/>
    <cellStyle name="Normal 120 2 7 2" xfId="18918" xr:uid="{00000000-0005-0000-0000-00000E4A0000}"/>
    <cellStyle name="Normal 120 2 7 3" xfId="18919" xr:uid="{00000000-0005-0000-0000-00000F4A0000}"/>
    <cellStyle name="Normal 120 2 8" xfId="18920" xr:uid="{00000000-0005-0000-0000-0000104A0000}"/>
    <cellStyle name="Normal 120 2 9" xfId="18921" xr:uid="{00000000-0005-0000-0000-0000114A0000}"/>
    <cellStyle name="Normal 120 3" xfId="18922" xr:uid="{00000000-0005-0000-0000-0000124A0000}"/>
    <cellStyle name="Normal 121" xfId="18923" xr:uid="{00000000-0005-0000-0000-0000134A0000}"/>
    <cellStyle name="Normal 121 2" xfId="18924" xr:uid="{00000000-0005-0000-0000-0000144A0000}"/>
    <cellStyle name="Normal 121 2 10" xfId="18925" xr:uid="{00000000-0005-0000-0000-0000154A0000}"/>
    <cellStyle name="Normal 121 2 2" xfId="18926" xr:uid="{00000000-0005-0000-0000-0000164A0000}"/>
    <cellStyle name="Normal 121 2 2 2" xfId="18927" xr:uid="{00000000-0005-0000-0000-0000174A0000}"/>
    <cellStyle name="Normal 121 2 2 2 2" xfId="18928" xr:uid="{00000000-0005-0000-0000-0000184A0000}"/>
    <cellStyle name="Normal 121 2 2 2 2 2" xfId="18929" xr:uid="{00000000-0005-0000-0000-0000194A0000}"/>
    <cellStyle name="Normal 121 2 2 2 2 2 2" xfId="18930" xr:uid="{00000000-0005-0000-0000-00001A4A0000}"/>
    <cellStyle name="Normal 121 2 2 2 2 2 2 2" xfId="18931" xr:uid="{00000000-0005-0000-0000-00001B4A0000}"/>
    <cellStyle name="Normal 121 2 2 2 2 2 3" xfId="18932" xr:uid="{00000000-0005-0000-0000-00001C4A0000}"/>
    <cellStyle name="Normal 121 2 2 2 2 2 4" xfId="18933" xr:uid="{00000000-0005-0000-0000-00001D4A0000}"/>
    <cellStyle name="Normal 121 2 2 2 2 3" xfId="18934" xr:uid="{00000000-0005-0000-0000-00001E4A0000}"/>
    <cellStyle name="Normal 121 2 2 2 2 3 2" xfId="18935" xr:uid="{00000000-0005-0000-0000-00001F4A0000}"/>
    <cellStyle name="Normal 121 2 2 2 2 3 2 2" xfId="18936" xr:uid="{00000000-0005-0000-0000-0000204A0000}"/>
    <cellStyle name="Normal 121 2 2 2 2 3 3" xfId="18937" xr:uid="{00000000-0005-0000-0000-0000214A0000}"/>
    <cellStyle name="Normal 121 2 2 2 2 3 4" xfId="18938" xr:uid="{00000000-0005-0000-0000-0000224A0000}"/>
    <cellStyle name="Normal 121 2 2 2 2 4" xfId="18939" xr:uid="{00000000-0005-0000-0000-0000234A0000}"/>
    <cellStyle name="Normal 121 2 2 2 2 4 2" xfId="18940" xr:uid="{00000000-0005-0000-0000-0000244A0000}"/>
    <cellStyle name="Normal 121 2 2 2 2 4 3" xfId="18941" xr:uid="{00000000-0005-0000-0000-0000254A0000}"/>
    <cellStyle name="Normal 121 2 2 2 2 5" xfId="18942" xr:uid="{00000000-0005-0000-0000-0000264A0000}"/>
    <cellStyle name="Normal 121 2 2 2 2 6" xfId="18943" xr:uid="{00000000-0005-0000-0000-0000274A0000}"/>
    <cellStyle name="Normal 121 2 2 2 2 7" xfId="18944" xr:uid="{00000000-0005-0000-0000-0000284A0000}"/>
    <cellStyle name="Normal 121 2 2 2 3" xfId="18945" xr:uid="{00000000-0005-0000-0000-0000294A0000}"/>
    <cellStyle name="Normal 121 2 2 2 3 2" xfId="18946" xr:uid="{00000000-0005-0000-0000-00002A4A0000}"/>
    <cellStyle name="Normal 121 2 2 2 3 2 2" xfId="18947" xr:uid="{00000000-0005-0000-0000-00002B4A0000}"/>
    <cellStyle name="Normal 121 2 2 2 3 3" xfId="18948" xr:uid="{00000000-0005-0000-0000-00002C4A0000}"/>
    <cellStyle name="Normal 121 2 2 2 3 4" xfId="18949" xr:uid="{00000000-0005-0000-0000-00002D4A0000}"/>
    <cellStyle name="Normal 121 2 2 2 4" xfId="18950" xr:uid="{00000000-0005-0000-0000-00002E4A0000}"/>
    <cellStyle name="Normal 121 2 2 2 4 2" xfId="18951" xr:uid="{00000000-0005-0000-0000-00002F4A0000}"/>
    <cellStyle name="Normal 121 2 2 2 4 2 2" xfId="18952" xr:uid="{00000000-0005-0000-0000-0000304A0000}"/>
    <cellStyle name="Normal 121 2 2 2 4 3" xfId="18953" xr:uid="{00000000-0005-0000-0000-0000314A0000}"/>
    <cellStyle name="Normal 121 2 2 2 4 4" xfId="18954" xr:uid="{00000000-0005-0000-0000-0000324A0000}"/>
    <cellStyle name="Normal 121 2 2 2 5" xfId="18955" xr:uid="{00000000-0005-0000-0000-0000334A0000}"/>
    <cellStyle name="Normal 121 2 2 2 5 2" xfId="18956" xr:uid="{00000000-0005-0000-0000-0000344A0000}"/>
    <cellStyle name="Normal 121 2 2 2 5 3" xfId="18957" xr:uid="{00000000-0005-0000-0000-0000354A0000}"/>
    <cellStyle name="Normal 121 2 2 2 6" xfId="18958" xr:uid="{00000000-0005-0000-0000-0000364A0000}"/>
    <cellStyle name="Normal 121 2 2 2 7" xfId="18959" xr:uid="{00000000-0005-0000-0000-0000374A0000}"/>
    <cellStyle name="Normal 121 2 2 2 8" xfId="18960" xr:uid="{00000000-0005-0000-0000-0000384A0000}"/>
    <cellStyle name="Normal 121 2 2 3" xfId="18961" xr:uid="{00000000-0005-0000-0000-0000394A0000}"/>
    <cellStyle name="Normal 121 2 2 3 2" xfId="18962" xr:uid="{00000000-0005-0000-0000-00003A4A0000}"/>
    <cellStyle name="Normal 121 2 2 3 2 2" xfId="18963" xr:uid="{00000000-0005-0000-0000-00003B4A0000}"/>
    <cellStyle name="Normal 121 2 2 3 2 2 2" xfId="18964" xr:uid="{00000000-0005-0000-0000-00003C4A0000}"/>
    <cellStyle name="Normal 121 2 2 3 2 3" xfId="18965" xr:uid="{00000000-0005-0000-0000-00003D4A0000}"/>
    <cellStyle name="Normal 121 2 2 3 2 4" xfId="18966" xr:uid="{00000000-0005-0000-0000-00003E4A0000}"/>
    <cellStyle name="Normal 121 2 2 3 3" xfId="18967" xr:uid="{00000000-0005-0000-0000-00003F4A0000}"/>
    <cellStyle name="Normal 121 2 2 3 3 2" xfId="18968" xr:uid="{00000000-0005-0000-0000-0000404A0000}"/>
    <cellStyle name="Normal 121 2 2 3 3 2 2" xfId="18969" xr:uid="{00000000-0005-0000-0000-0000414A0000}"/>
    <cellStyle name="Normal 121 2 2 3 3 3" xfId="18970" xr:uid="{00000000-0005-0000-0000-0000424A0000}"/>
    <cellStyle name="Normal 121 2 2 3 3 4" xfId="18971" xr:uid="{00000000-0005-0000-0000-0000434A0000}"/>
    <cellStyle name="Normal 121 2 2 3 4" xfId="18972" xr:uid="{00000000-0005-0000-0000-0000444A0000}"/>
    <cellStyle name="Normal 121 2 2 3 4 2" xfId="18973" xr:uid="{00000000-0005-0000-0000-0000454A0000}"/>
    <cellStyle name="Normal 121 2 2 3 4 3" xfId="18974" xr:uid="{00000000-0005-0000-0000-0000464A0000}"/>
    <cellStyle name="Normal 121 2 2 3 5" xfId="18975" xr:uid="{00000000-0005-0000-0000-0000474A0000}"/>
    <cellStyle name="Normal 121 2 2 3 6" xfId="18976" xr:uid="{00000000-0005-0000-0000-0000484A0000}"/>
    <cellStyle name="Normal 121 2 2 3 7" xfId="18977" xr:uid="{00000000-0005-0000-0000-0000494A0000}"/>
    <cellStyle name="Normal 121 2 2 4" xfId="18978" xr:uid="{00000000-0005-0000-0000-00004A4A0000}"/>
    <cellStyle name="Normal 121 2 2 4 2" xfId="18979" xr:uid="{00000000-0005-0000-0000-00004B4A0000}"/>
    <cellStyle name="Normal 121 2 2 4 2 2" xfId="18980" xr:uid="{00000000-0005-0000-0000-00004C4A0000}"/>
    <cellStyle name="Normal 121 2 2 4 3" xfId="18981" xr:uid="{00000000-0005-0000-0000-00004D4A0000}"/>
    <cellStyle name="Normal 121 2 2 4 4" xfId="18982" xr:uid="{00000000-0005-0000-0000-00004E4A0000}"/>
    <cellStyle name="Normal 121 2 2 5" xfId="18983" xr:uid="{00000000-0005-0000-0000-00004F4A0000}"/>
    <cellStyle name="Normal 121 2 2 5 2" xfId="18984" xr:uid="{00000000-0005-0000-0000-0000504A0000}"/>
    <cellStyle name="Normal 121 2 2 5 2 2" xfId="18985" xr:uid="{00000000-0005-0000-0000-0000514A0000}"/>
    <cellStyle name="Normal 121 2 2 5 3" xfId="18986" xr:uid="{00000000-0005-0000-0000-0000524A0000}"/>
    <cellStyle name="Normal 121 2 2 5 4" xfId="18987" xr:uid="{00000000-0005-0000-0000-0000534A0000}"/>
    <cellStyle name="Normal 121 2 2 6" xfId="18988" xr:uid="{00000000-0005-0000-0000-0000544A0000}"/>
    <cellStyle name="Normal 121 2 2 6 2" xfId="18989" xr:uid="{00000000-0005-0000-0000-0000554A0000}"/>
    <cellStyle name="Normal 121 2 2 6 3" xfId="18990" xr:uid="{00000000-0005-0000-0000-0000564A0000}"/>
    <cellStyle name="Normal 121 2 2 7" xfId="18991" xr:uid="{00000000-0005-0000-0000-0000574A0000}"/>
    <cellStyle name="Normal 121 2 2 8" xfId="18992" xr:uid="{00000000-0005-0000-0000-0000584A0000}"/>
    <cellStyle name="Normal 121 2 2 9" xfId="18993" xr:uid="{00000000-0005-0000-0000-0000594A0000}"/>
    <cellStyle name="Normal 121 2 3" xfId="18994" xr:uid="{00000000-0005-0000-0000-00005A4A0000}"/>
    <cellStyle name="Normal 121 2 3 2" xfId="18995" xr:uid="{00000000-0005-0000-0000-00005B4A0000}"/>
    <cellStyle name="Normal 121 2 3 2 2" xfId="18996" xr:uid="{00000000-0005-0000-0000-00005C4A0000}"/>
    <cellStyle name="Normal 121 2 3 2 2 2" xfId="18997" xr:uid="{00000000-0005-0000-0000-00005D4A0000}"/>
    <cellStyle name="Normal 121 2 3 2 2 2 2" xfId="18998" xr:uid="{00000000-0005-0000-0000-00005E4A0000}"/>
    <cellStyle name="Normal 121 2 3 2 2 3" xfId="18999" xr:uid="{00000000-0005-0000-0000-00005F4A0000}"/>
    <cellStyle name="Normal 121 2 3 2 2 4" xfId="19000" xr:uid="{00000000-0005-0000-0000-0000604A0000}"/>
    <cellStyle name="Normal 121 2 3 2 3" xfId="19001" xr:uid="{00000000-0005-0000-0000-0000614A0000}"/>
    <cellStyle name="Normal 121 2 3 2 3 2" xfId="19002" xr:uid="{00000000-0005-0000-0000-0000624A0000}"/>
    <cellStyle name="Normal 121 2 3 2 3 2 2" xfId="19003" xr:uid="{00000000-0005-0000-0000-0000634A0000}"/>
    <cellStyle name="Normal 121 2 3 2 3 3" xfId="19004" xr:uid="{00000000-0005-0000-0000-0000644A0000}"/>
    <cellStyle name="Normal 121 2 3 2 3 4" xfId="19005" xr:uid="{00000000-0005-0000-0000-0000654A0000}"/>
    <cellStyle name="Normal 121 2 3 2 4" xfId="19006" xr:uid="{00000000-0005-0000-0000-0000664A0000}"/>
    <cellStyle name="Normal 121 2 3 2 4 2" xfId="19007" xr:uid="{00000000-0005-0000-0000-0000674A0000}"/>
    <cellStyle name="Normal 121 2 3 2 4 3" xfId="19008" xr:uid="{00000000-0005-0000-0000-0000684A0000}"/>
    <cellStyle name="Normal 121 2 3 2 5" xfId="19009" xr:uid="{00000000-0005-0000-0000-0000694A0000}"/>
    <cellStyle name="Normal 121 2 3 2 6" xfId="19010" xr:uid="{00000000-0005-0000-0000-00006A4A0000}"/>
    <cellStyle name="Normal 121 2 3 2 7" xfId="19011" xr:uid="{00000000-0005-0000-0000-00006B4A0000}"/>
    <cellStyle name="Normal 121 2 3 3" xfId="19012" xr:uid="{00000000-0005-0000-0000-00006C4A0000}"/>
    <cellStyle name="Normal 121 2 3 3 2" xfId="19013" xr:uid="{00000000-0005-0000-0000-00006D4A0000}"/>
    <cellStyle name="Normal 121 2 3 3 2 2" xfId="19014" xr:uid="{00000000-0005-0000-0000-00006E4A0000}"/>
    <cellStyle name="Normal 121 2 3 3 3" xfId="19015" xr:uid="{00000000-0005-0000-0000-00006F4A0000}"/>
    <cellStyle name="Normal 121 2 3 3 4" xfId="19016" xr:uid="{00000000-0005-0000-0000-0000704A0000}"/>
    <cellStyle name="Normal 121 2 3 4" xfId="19017" xr:uid="{00000000-0005-0000-0000-0000714A0000}"/>
    <cellStyle name="Normal 121 2 3 4 2" xfId="19018" xr:uid="{00000000-0005-0000-0000-0000724A0000}"/>
    <cellStyle name="Normal 121 2 3 4 2 2" xfId="19019" xr:uid="{00000000-0005-0000-0000-0000734A0000}"/>
    <cellStyle name="Normal 121 2 3 4 3" xfId="19020" xr:uid="{00000000-0005-0000-0000-0000744A0000}"/>
    <cellStyle name="Normal 121 2 3 4 4" xfId="19021" xr:uid="{00000000-0005-0000-0000-0000754A0000}"/>
    <cellStyle name="Normal 121 2 3 5" xfId="19022" xr:uid="{00000000-0005-0000-0000-0000764A0000}"/>
    <cellStyle name="Normal 121 2 3 5 2" xfId="19023" xr:uid="{00000000-0005-0000-0000-0000774A0000}"/>
    <cellStyle name="Normal 121 2 3 5 3" xfId="19024" xr:uid="{00000000-0005-0000-0000-0000784A0000}"/>
    <cellStyle name="Normal 121 2 3 6" xfId="19025" xr:uid="{00000000-0005-0000-0000-0000794A0000}"/>
    <cellStyle name="Normal 121 2 3 7" xfId="19026" xr:uid="{00000000-0005-0000-0000-00007A4A0000}"/>
    <cellStyle name="Normal 121 2 3 8" xfId="19027" xr:uid="{00000000-0005-0000-0000-00007B4A0000}"/>
    <cellStyle name="Normal 121 2 4" xfId="19028" xr:uid="{00000000-0005-0000-0000-00007C4A0000}"/>
    <cellStyle name="Normal 121 2 4 2" xfId="19029" xr:uid="{00000000-0005-0000-0000-00007D4A0000}"/>
    <cellStyle name="Normal 121 2 4 2 2" xfId="19030" xr:uid="{00000000-0005-0000-0000-00007E4A0000}"/>
    <cellStyle name="Normal 121 2 4 2 2 2" xfId="19031" xr:uid="{00000000-0005-0000-0000-00007F4A0000}"/>
    <cellStyle name="Normal 121 2 4 2 3" xfId="19032" xr:uid="{00000000-0005-0000-0000-0000804A0000}"/>
    <cellStyle name="Normal 121 2 4 2 4" xfId="19033" xr:uid="{00000000-0005-0000-0000-0000814A0000}"/>
    <cellStyle name="Normal 121 2 4 3" xfId="19034" xr:uid="{00000000-0005-0000-0000-0000824A0000}"/>
    <cellStyle name="Normal 121 2 4 3 2" xfId="19035" xr:uid="{00000000-0005-0000-0000-0000834A0000}"/>
    <cellStyle name="Normal 121 2 4 3 2 2" xfId="19036" xr:uid="{00000000-0005-0000-0000-0000844A0000}"/>
    <cellStyle name="Normal 121 2 4 3 3" xfId="19037" xr:uid="{00000000-0005-0000-0000-0000854A0000}"/>
    <cellStyle name="Normal 121 2 4 3 4" xfId="19038" xr:uid="{00000000-0005-0000-0000-0000864A0000}"/>
    <cellStyle name="Normal 121 2 4 4" xfId="19039" xr:uid="{00000000-0005-0000-0000-0000874A0000}"/>
    <cellStyle name="Normal 121 2 4 4 2" xfId="19040" xr:uid="{00000000-0005-0000-0000-0000884A0000}"/>
    <cellStyle name="Normal 121 2 4 4 3" xfId="19041" xr:uid="{00000000-0005-0000-0000-0000894A0000}"/>
    <cellStyle name="Normal 121 2 4 5" xfId="19042" xr:uid="{00000000-0005-0000-0000-00008A4A0000}"/>
    <cellStyle name="Normal 121 2 4 6" xfId="19043" xr:uid="{00000000-0005-0000-0000-00008B4A0000}"/>
    <cellStyle name="Normal 121 2 4 7" xfId="19044" xr:uid="{00000000-0005-0000-0000-00008C4A0000}"/>
    <cellStyle name="Normal 121 2 5" xfId="19045" xr:uid="{00000000-0005-0000-0000-00008D4A0000}"/>
    <cellStyle name="Normal 121 2 5 2" xfId="19046" xr:uid="{00000000-0005-0000-0000-00008E4A0000}"/>
    <cellStyle name="Normal 121 2 5 2 2" xfId="19047" xr:uid="{00000000-0005-0000-0000-00008F4A0000}"/>
    <cellStyle name="Normal 121 2 5 3" xfId="19048" xr:uid="{00000000-0005-0000-0000-0000904A0000}"/>
    <cellStyle name="Normal 121 2 5 4" xfId="19049" xr:uid="{00000000-0005-0000-0000-0000914A0000}"/>
    <cellStyle name="Normal 121 2 6" xfId="19050" xr:uid="{00000000-0005-0000-0000-0000924A0000}"/>
    <cellStyle name="Normal 121 2 6 2" xfId="19051" xr:uid="{00000000-0005-0000-0000-0000934A0000}"/>
    <cellStyle name="Normal 121 2 6 2 2" xfId="19052" xr:uid="{00000000-0005-0000-0000-0000944A0000}"/>
    <cellStyle name="Normal 121 2 6 3" xfId="19053" xr:uid="{00000000-0005-0000-0000-0000954A0000}"/>
    <cellStyle name="Normal 121 2 6 4" xfId="19054" xr:uid="{00000000-0005-0000-0000-0000964A0000}"/>
    <cellStyle name="Normal 121 2 7" xfId="19055" xr:uid="{00000000-0005-0000-0000-0000974A0000}"/>
    <cellStyle name="Normal 121 2 7 2" xfId="19056" xr:uid="{00000000-0005-0000-0000-0000984A0000}"/>
    <cellStyle name="Normal 121 2 7 3" xfId="19057" xr:uid="{00000000-0005-0000-0000-0000994A0000}"/>
    <cellStyle name="Normal 121 2 8" xfId="19058" xr:uid="{00000000-0005-0000-0000-00009A4A0000}"/>
    <cellStyle name="Normal 121 2 9" xfId="19059" xr:uid="{00000000-0005-0000-0000-00009B4A0000}"/>
    <cellStyle name="Normal 121 3" xfId="19060" xr:uid="{00000000-0005-0000-0000-00009C4A0000}"/>
    <cellStyle name="Normal 122" xfId="19061" xr:uid="{00000000-0005-0000-0000-00009D4A0000}"/>
    <cellStyle name="Normal 122 2" xfId="19062" xr:uid="{00000000-0005-0000-0000-00009E4A0000}"/>
    <cellStyle name="Normal 122 2 10" xfId="19063" xr:uid="{00000000-0005-0000-0000-00009F4A0000}"/>
    <cellStyle name="Normal 122 2 2" xfId="19064" xr:uid="{00000000-0005-0000-0000-0000A04A0000}"/>
    <cellStyle name="Normal 122 2 2 2" xfId="19065" xr:uid="{00000000-0005-0000-0000-0000A14A0000}"/>
    <cellStyle name="Normal 122 2 2 2 2" xfId="19066" xr:uid="{00000000-0005-0000-0000-0000A24A0000}"/>
    <cellStyle name="Normal 122 2 2 2 2 2" xfId="19067" xr:uid="{00000000-0005-0000-0000-0000A34A0000}"/>
    <cellStyle name="Normal 122 2 2 2 2 2 2" xfId="19068" xr:uid="{00000000-0005-0000-0000-0000A44A0000}"/>
    <cellStyle name="Normal 122 2 2 2 2 2 2 2" xfId="19069" xr:uid="{00000000-0005-0000-0000-0000A54A0000}"/>
    <cellStyle name="Normal 122 2 2 2 2 2 3" xfId="19070" xr:uid="{00000000-0005-0000-0000-0000A64A0000}"/>
    <cellStyle name="Normal 122 2 2 2 2 2 4" xfId="19071" xr:uid="{00000000-0005-0000-0000-0000A74A0000}"/>
    <cellStyle name="Normal 122 2 2 2 2 3" xfId="19072" xr:uid="{00000000-0005-0000-0000-0000A84A0000}"/>
    <cellStyle name="Normal 122 2 2 2 2 3 2" xfId="19073" xr:uid="{00000000-0005-0000-0000-0000A94A0000}"/>
    <cellStyle name="Normal 122 2 2 2 2 3 2 2" xfId="19074" xr:uid="{00000000-0005-0000-0000-0000AA4A0000}"/>
    <cellStyle name="Normal 122 2 2 2 2 3 3" xfId="19075" xr:uid="{00000000-0005-0000-0000-0000AB4A0000}"/>
    <cellStyle name="Normal 122 2 2 2 2 3 4" xfId="19076" xr:uid="{00000000-0005-0000-0000-0000AC4A0000}"/>
    <cellStyle name="Normal 122 2 2 2 2 4" xfId="19077" xr:uid="{00000000-0005-0000-0000-0000AD4A0000}"/>
    <cellStyle name="Normal 122 2 2 2 2 4 2" xfId="19078" xr:uid="{00000000-0005-0000-0000-0000AE4A0000}"/>
    <cellStyle name="Normal 122 2 2 2 2 4 3" xfId="19079" xr:uid="{00000000-0005-0000-0000-0000AF4A0000}"/>
    <cellStyle name="Normal 122 2 2 2 2 5" xfId="19080" xr:uid="{00000000-0005-0000-0000-0000B04A0000}"/>
    <cellStyle name="Normal 122 2 2 2 2 6" xfId="19081" xr:uid="{00000000-0005-0000-0000-0000B14A0000}"/>
    <cellStyle name="Normal 122 2 2 2 2 7" xfId="19082" xr:uid="{00000000-0005-0000-0000-0000B24A0000}"/>
    <cellStyle name="Normal 122 2 2 2 3" xfId="19083" xr:uid="{00000000-0005-0000-0000-0000B34A0000}"/>
    <cellStyle name="Normal 122 2 2 2 3 2" xfId="19084" xr:uid="{00000000-0005-0000-0000-0000B44A0000}"/>
    <cellStyle name="Normal 122 2 2 2 3 2 2" xfId="19085" xr:uid="{00000000-0005-0000-0000-0000B54A0000}"/>
    <cellStyle name="Normal 122 2 2 2 3 3" xfId="19086" xr:uid="{00000000-0005-0000-0000-0000B64A0000}"/>
    <cellStyle name="Normal 122 2 2 2 3 4" xfId="19087" xr:uid="{00000000-0005-0000-0000-0000B74A0000}"/>
    <cellStyle name="Normal 122 2 2 2 4" xfId="19088" xr:uid="{00000000-0005-0000-0000-0000B84A0000}"/>
    <cellStyle name="Normal 122 2 2 2 4 2" xfId="19089" xr:uid="{00000000-0005-0000-0000-0000B94A0000}"/>
    <cellStyle name="Normal 122 2 2 2 4 2 2" xfId="19090" xr:uid="{00000000-0005-0000-0000-0000BA4A0000}"/>
    <cellStyle name="Normal 122 2 2 2 4 3" xfId="19091" xr:uid="{00000000-0005-0000-0000-0000BB4A0000}"/>
    <cellStyle name="Normal 122 2 2 2 4 4" xfId="19092" xr:uid="{00000000-0005-0000-0000-0000BC4A0000}"/>
    <cellStyle name="Normal 122 2 2 2 5" xfId="19093" xr:uid="{00000000-0005-0000-0000-0000BD4A0000}"/>
    <cellStyle name="Normal 122 2 2 2 5 2" xfId="19094" xr:uid="{00000000-0005-0000-0000-0000BE4A0000}"/>
    <cellStyle name="Normal 122 2 2 2 5 3" xfId="19095" xr:uid="{00000000-0005-0000-0000-0000BF4A0000}"/>
    <cellStyle name="Normal 122 2 2 2 6" xfId="19096" xr:uid="{00000000-0005-0000-0000-0000C04A0000}"/>
    <cellStyle name="Normal 122 2 2 2 7" xfId="19097" xr:uid="{00000000-0005-0000-0000-0000C14A0000}"/>
    <cellStyle name="Normal 122 2 2 2 8" xfId="19098" xr:uid="{00000000-0005-0000-0000-0000C24A0000}"/>
    <cellStyle name="Normal 122 2 2 3" xfId="19099" xr:uid="{00000000-0005-0000-0000-0000C34A0000}"/>
    <cellStyle name="Normal 122 2 2 3 2" xfId="19100" xr:uid="{00000000-0005-0000-0000-0000C44A0000}"/>
    <cellStyle name="Normal 122 2 2 3 2 2" xfId="19101" xr:uid="{00000000-0005-0000-0000-0000C54A0000}"/>
    <cellStyle name="Normal 122 2 2 3 2 2 2" xfId="19102" xr:uid="{00000000-0005-0000-0000-0000C64A0000}"/>
    <cellStyle name="Normal 122 2 2 3 2 3" xfId="19103" xr:uid="{00000000-0005-0000-0000-0000C74A0000}"/>
    <cellStyle name="Normal 122 2 2 3 2 4" xfId="19104" xr:uid="{00000000-0005-0000-0000-0000C84A0000}"/>
    <cellStyle name="Normal 122 2 2 3 3" xfId="19105" xr:uid="{00000000-0005-0000-0000-0000C94A0000}"/>
    <cellStyle name="Normal 122 2 2 3 3 2" xfId="19106" xr:uid="{00000000-0005-0000-0000-0000CA4A0000}"/>
    <cellStyle name="Normal 122 2 2 3 3 2 2" xfId="19107" xr:uid="{00000000-0005-0000-0000-0000CB4A0000}"/>
    <cellStyle name="Normal 122 2 2 3 3 3" xfId="19108" xr:uid="{00000000-0005-0000-0000-0000CC4A0000}"/>
    <cellStyle name="Normal 122 2 2 3 3 4" xfId="19109" xr:uid="{00000000-0005-0000-0000-0000CD4A0000}"/>
    <cellStyle name="Normal 122 2 2 3 4" xfId="19110" xr:uid="{00000000-0005-0000-0000-0000CE4A0000}"/>
    <cellStyle name="Normal 122 2 2 3 4 2" xfId="19111" xr:uid="{00000000-0005-0000-0000-0000CF4A0000}"/>
    <cellStyle name="Normal 122 2 2 3 4 3" xfId="19112" xr:uid="{00000000-0005-0000-0000-0000D04A0000}"/>
    <cellStyle name="Normal 122 2 2 3 5" xfId="19113" xr:uid="{00000000-0005-0000-0000-0000D14A0000}"/>
    <cellStyle name="Normal 122 2 2 3 6" xfId="19114" xr:uid="{00000000-0005-0000-0000-0000D24A0000}"/>
    <cellStyle name="Normal 122 2 2 3 7" xfId="19115" xr:uid="{00000000-0005-0000-0000-0000D34A0000}"/>
    <cellStyle name="Normal 122 2 2 4" xfId="19116" xr:uid="{00000000-0005-0000-0000-0000D44A0000}"/>
    <cellStyle name="Normal 122 2 2 4 2" xfId="19117" xr:uid="{00000000-0005-0000-0000-0000D54A0000}"/>
    <cellStyle name="Normal 122 2 2 4 2 2" xfId="19118" xr:uid="{00000000-0005-0000-0000-0000D64A0000}"/>
    <cellStyle name="Normal 122 2 2 4 3" xfId="19119" xr:uid="{00000000-0005-0000-0000-0000D74A0000}"/>
    <cellStyle name="Normal 122 2 2 4 4" xfId="19120" xr:uid="{00000000-0005-0000-0000-0000D84A0000}"/>
    <cellStyle name="Normal 122 2 2 5" xfId="19121" xr:uid="{00000000-0005-0000-0000-0000D94A0000}"/>
    <cellStyle name="Normal 122 2 2 5 2" xfId="19122" xr:uid="{00000000-0005-0000-0000-0000DA4A0000}"/>
    <cellStyle name="Normal 122 2 2 5 2 2" xfId="19123" xr:uid="{00000000-0005-0000-0000-0000DB4A0000}"/>
    <cellStyle name="Normal 122 2 2 5 3" xfId="19124" xr:uid="{00000000-0005-0000-0000-0000DC4A0000}"/>
    <cellStyle name="Normal 122 2 2 5 4" xfId="19125" xr:uid="{00000000-0005-0000-0000-0000DD4A0000}"/>
    <cellStyle name="Normal 122 2 2 6" xfId="19126" xr:uid="{00000000-0005-0000-0000-0000DE4A0000}"/>
    <cellStyle name="Normal 122 2 2 6 2" xfId="19127" xr:uid="{00000000-0005-0000-0000-0000DF4A0000}"/>
    <cellStyle name="Normal 122 2 2 6 3" xfId="19128" xr:uid="{00000000-0005-0000-0000-0000E04A0000}"/>
    <cellStyle name="Normal 122 2 2 7" xfId="19129" xr:uid="{00000000-0005-0000-0000-0000E14A0000}"/>
    <cellStyle name="Normal 122 2 2 8" xfId="19130" xr:uid="{00000000-0005-0000-0000-0000E24A0000}"/>
    <cellStyle name="Normal 122 2 2 9" xfId="19131" xr:uid="{00000000-0005-0000-0000-0000E34A0000}"/>
    <cellStyle name="Normal 122 2 3" xfId="19132" xr:uid="{00000000-0005-0000-0000-0000E44A0000}"/>
    <cellStyle name="Normal 122 2 3 2" xfId="19133" xr:uid="{00000000-0005-0000-0000-0000E54A0000}"/>
    <cellStyle name="Normal 122 2 3 2 2" xfId="19134" xr:uid="{00000000-0005-0000-0000-0000E64A0000}"/>
    <cellStyle name="Normal 122 2 3 2 2 2" xfId="19135" xr:uid="{00000000-0005-0000-0000-0000E74A0000}"/>
    <cellStyle name="Normal 122 2 3 2 2 2 2" xfId="19136" xr:uid="{00000000-0005-0000-0000-0000E84A0000}"/>
    <cellStyle name="Normal 122 2 3 2 2 3" xfId="19137" xr:uid="{00000000-0005-0000-0000-0000E94A0000}"/>
    <cellStyle name="Normal 122 2 3 2 2 4" xfId="19138" xr:uid="{00000000-0005-0000-0000-0000EA4A0000}"/>
    <cellStyle name="Normal 122 2 3 2 3" xfId="19139" xr:uid="{00000000-0005-0000-0000-0000EB4A0000}"/>
    <cellStyle name="Normal 122 2 3 2 3 2" xfId="19140" xr:uid="{00000000-0005-0000-0000-0000EC4A0000}"/>
    <cellStyle name="Normal 122 2 3 2 3 2 2" xfId="19141" xr:uid="{00000000-0005-0000-0000-0000ED4A0000}"/>
    <cellStyle name="Normal 122 2 3 2 3 3" xfId="19142" xr:uid="{00000000-0005-0000-0000-0000EE4A0000}"/>
    <cellStyle name="Normal 122 2 3 2 3 4" xfId="19143" xr:uid="{00000000-0005-0000-0000-0000EF4A0000}"/>
    <cellStyle name="Normal 122 2 3 2 4" xfId="19144" xr:uid="{00000000-0005-0000-0000-0000F04A0000}"/>
    <cellStyle name="Normal 122 2 3 2 4 2" xfId="19145" xr:uid="{00000000-0005-0000-0000-0000F14A0000}"/>
    <cellStyle name="Normal 122 2 3 2 4 3" xfId="19146" xr:uid="{00000000-0005-0000-0000-0000F24A0000}"/>
    <cellStyle name="Normal 122 2 3 2 5" xfId="19147" xr:uid="{00000000-0005-0000-0000-0000F34A0000}"/>
    <cellStyle name="Normal 122 2 3 2 6" xfId="19148" xr:uid="{00000000-0005-0000-0000-0000F44A0000}"/>
    <cellStyle name="Normal 122 2 3 2 7" xfId="19149" xr:uid="{00000000-0005-0000-0000-0000F54A0000}"/>
    <cellStyle name="Normal 122 2 3 3" xfId="19150" xr:uid="{00000000-0005-0000-0000-0000F64A0000}"/>
    <cellStyle name="Normal 122 2 3 3 2" xfId="19151" xr:uid="{00000000-0005-0000-0000-0000F74A0000}"/>
    <cellStyle name="Normal 122 2 3 3 2 2" xfId="19152" xr:uid="{00000000-0005-0000-0000-0000F84A0000}"/>
    <cellStyle name="Normal 122 2 3 3 3" xfId="19153" xr:uid="{00000000-0005-0000-0000-0000F94A0000}"/>
    <cellStyle name="Normal 122 2 3 3 4" xfId="19154" xr:uid="{00000000-0005-0000-0000-0000FA4A0000}"/>
    <cellStyle name="Normal 122 2 3 4" xfId="19155" xr:uid="{00000000-0005-0000-0000-0000FB4A0000}"/>
    <cellStyle name="Normal 122 2 3 4 2" xfId="19156" xr:uid="{00000000-0005-0000-0000-0000FC4A0000}"/>
    <cellStyle name="Normal 122 2 3 4 2 2" xfId="19157" xr:uid="{00000000-0005-0000-0000-0000FD4A0000}"/>
    <cellStyle name="Normal 122 2 3 4 3" xfId="19158" xr:uid="{00000000-0005-0000-0000-0000FE4A0000}"/>
    <cellStyle name="Normal 122 2 3 4 4" xfId="19159" xr:uid="{00000000-0005-0000-0000-0000FF4A0000}"/>
    <cellStyle name="Normal 122 2 3 5" xfId="19160" xr:uid="{00000000-0005-0000-0000-0000004B0000}"/>
    <cellStyle name="Normal 122 2 3 5 2" xfId="19161" xr:uid="{00000000-0005-0000-0000-0000014B0000}"/>
    <cellStyle name="Normal 122 2 3 5 3" xfId="19162" xr:uid="{00000000-0005-0000-0000-0000024B0000}"/>
    <cellStyle name="Normal 122 2 3 6" xfId="19163" xr:uid="{00000000-0005-0000-0000-0000034B0000}"/>
    <cellStyle name="Normal 122 2 3 7" xfId="19164" xr:uid="{00000000-0005-0000-0000-0000044B0000}"/>
    <cellStyle name="Normal 122 2 3 8" xfId="19165" xr:uid="{00000000-0005-0000-0000-0000054B0000}"/>
    <cellStyle name="Normal 122 2 4" xfId="19166" xr:uid="{00000000-0005-0000-0000-0000064B0000}"/>
    <cellStyle name="Normal 122 2 4 2" xfId="19167" xr:uid="{00000000-0005-0000-0000-0000074B0000}"/>
    <cellStyle name="Normal 122 2 4 2 2" xfId="19168" xr:uid="{00000000-0005-0000-0000-0000084B0000}"/>
    <cellStyle name="Normal 122 2 4 2 2 2" xfId="19169" xr:uid="{00000000-0005-0000-0000-0000094B0000}"/>
    <cellStyle name="Normal 122 2 4 2 3" xfId="19170" xr:uid="{00000000-0005-0000-0000-00000A4B0000}"/>
    <cellStyle name="Normal 122 2 4 2 4" xfId="19171" xr:uid="{00000000-0005-0000-0000-00000B4B0000}"/>
    <cellStyle name="Normal 122 2 4 3" xfId="19172" xr:uid="{00000000-0005-0000-0000-00000C4B0000}"/>
    <cellStyle name="Normal 122 2 4 3 2" xfId="19173" xr:uid="{00000000-0005-0000-0000-00000D4B0000}"/>
    <cellStyle name="Normal 122 2 4 3 2 2" xfId="19174" xr:uid="{00000000-0005-0000-0000-00000E4B0000}"/>
    <cellStyle name="Normal 122 2 4 3 3" xfId="19175" xr:uid="{00000000-0005-0000-0000-00000F4B0000}"/>
    <cellStyle name="Normal 122 2 4 3 4" xfId="19176" xr:uid="{00000000-0005-0000-0000-0000104B0000}"/>
    <cellStyle name="Normal 122 2 4 4" xfId="19177" xr:uid="{00000000-0005-0000-0000-0000114B0000}"/>
    <cellStyle name="Normal 122 2 4 4 2" xfId="19178" xr:uid="{00000000-0005-0000-0000-0000124B0000}"/>
    <cellStyle name="Normal 122 2 4 4 3" xfId="19179" xr:uid="{00000000-0005-0000-0000-0000134B0000}"/>
    <cellStyle name="Normal 122 2 4 5" xfId="19180" xr:uid="{00000000-0005-0000-0000-0000144B0000}"/>
    <cellStyle name="Normal 122 2 4 6" xfId="19181" xr:uid="{00000000-0005-0000-0000-0000154B0000}"/>
    <cellStyle name="Normal 122 2 4 7" xfId="19182" xr:uid="{00000000-0005-0000-0000-0000164B0000}"/>
    <cellStyle name="Normal 122 2 5" xfId="19183" xr:uid="{00000000-0005-0000-0000-0000174B0000}"/>
    <cellStyle name="Normal 122 2 5 2" xfId="19184" xr:uid="{00000000-0005-0000-0000-0000184B0000}"/>
    <cellStyle name="Normal 122 2 5 2 2" xfId="19185" xr:uid="{00000000-0005-0000-0000-0000194B0000}"/>
    <cellStyle name="Normal 122 2 5 3" xfId="19186" xr:uid="{00000000-0005-0000-0000-00001A4B0000}"/>
    <cellStyle name="Normal 122 2 5 4" xfId="19187" xr:uid="{00000000-0005-0000-0000-00001B4B0000}"/>
    <cellStyle name="Normal 122 2 6" xfId="19188" xr:uid="{00000000-0005-0000-0000-00001C4B0000}"/>
    <cellStyle name="Normal 122 2 6 2" xfId="19189" xr:uid="{00000000-0005-0000-0000-00001D4B0000}"/>
    <cellStyle name="Normal 122 2 6 2 2" xfId="19190" xr:uid="{00000000-0005-0000-0000-00001E4B0000}"/>
    <cellStyle name="Normal 122 2 6 3" xfId="19191" xr:uid="{00000000-0005-0000-0000-00001F4B0000}"/>
    <cellStyle name="Normal 122 2 6 4" xfId="19192" xr:uid="{00000000-0005-0000-0000-0000204B0000}"/>
    <cellStyle name="Normal 122 2 7" xfId="19193" xr:uid="{00000000-0005-0000-0000-0000214B0000}"/>
    <cellStyle name="Normal 122 2 7 2" xfId="19194" xr:uid="{00000000-0005-0000-0000-0000224B0000}"/>
    <cellStyle name="Normal 122 2 7 3" xfId="19195" xr:uid="{00000000-0005-0000-0000-0000234B0000}"/>
    <cellStyle name="Normal 122 2 8" xfId="19196" xr:uid="{00000000-0005-0000-0000-0000244B0000}"/>
    <cellStyle name="Normal 122 2 9" xfId="19197" xr:uid="{00000000-0005-0000-0000-0000254B0000}"/>
    <cellStyle name="Normal 122 3" xfId="19198" xr:uid="{00000000-0005-0000-0000-0000264B0000}"/>
    <cellStyle name="Normal 123" xfId="19199" xr:uid="{00000000-0005-0000-0000-0000274B0000}"/>
    <cellStyle name="Normal 123 2" xfId="19200" xr:uid="{00000000-0005-0000-0000-0000284B0000}"/>
    <cellStyle name="Normal 123 2 10" xfId="19201" xr:uid="{00000000-0005-0000-0000-0000294B0000}"/>
    <cellStyle name="Normal 123 2 2" xfId="19202" xr:uid="{00000000-0005-0000-0000-00002A4B0000}"/>
    <cellStyle name="Normal 123 2 2 2" xfId="19203" xr:uid="{00000000-0005-0000-0000-00002B4B0000}"/>
    <cellStyle name="Normal 123 2 2 2 2" xfId="19204" xr:uid="{00000000-0005-0000-0000-00002C4B0000}"/>
    <cellStyle name="Normal 123 2 2 2 2 2" xfId="19205" xr:uid="{00000000-0005-0000-0000-00002D4B0000}"/>
    <cellStyle name="Normal 123 2 2 2 2 2 2" xfId="19206" xr:uid="{00000000-0005-0000-0000-00002E4B0000}"/>
    <cellStyle name="Normal 123 2 2 2 2 2 2 2" xfId="19207" xr:uid="{00000000-0005-0000-0000-00002F4B0000}"/>
    <cellStyle name="Normal 123 2 2 2 2 2 3" xfId="19208" xr:uid="{00000000-0005-0000-0000-0000304B0000}"/>
    <cellStyle name="Normal 123 2 2 2 2 2 4" xfId="19209" xr:uid="{00000000-0005-0000-0000-0000314B0000}"/>
    <cellStyle name="Normal 123 2 2 2 2 3" xfId="19210" xr:uid="{00000000-0005-0000-0000-0000324B0000}"/>
    <cellStyle name="Normal 123 2 2 2 2 3 2" xfId="19211" xr:uid="{00000000-0005-0000-0000-0000334B0000}"/>
    <cellStyle name="Normal 123 2 2 2 2 3 2 2" xfId="19212" xr:uid="{00000000-0005-0000-0000-0000344B0000}"/>
    <cellStyle name="Normal 123 2 2 2 2 3 3" xfId="19213" xr:uid="{00000000-0005-0000-0000-0000354B0000}"/>
    <cellStyle name="Normal 123 2 2 2 2 3 4" xfId="19214" xr:uid="{00000000-0005-0000-0000-0000364B0000}"/>
    <cellStyle name="Normal 123 2 2 2 2 4" xfId="19215" xr:uid="{00000000-0005-0000-0000-0000374B0000}"/>
    <cellStyle name="Normal 123 2 2 2 2 4 2" xfId="19216" xr:uid="{00000000-0005-0000-0000-0000384B0000}"/>
    <cellStyle name="Normal 123 2 2 2 2 4 3" xfId="19217" xr:uid="{00000000-0005-0000-0000-0000394B0000}"/>
    <cellStyle name="Normal 123 2 2 2 2 5" xfId="19218" xr:uid="{00000000-0005-0000-0000-00003A4B0000}"/>
    <cellStyle name="Normal 123 2 2 2 2 6" xfId="19219" xr:uid="{00000000-0005-0000-0000-00003B4B0000}"/>
    <cellStyle name="Normal 123 2 2 2 2 7" xfId="19220" xr:uid="{00000000-0005-0000-0000-00003C4B0000}"/>
    <cellStyle name="Normal 123 2 2 2 3" xfId="19221" xr:uid="{00000000-0005-0000-0000-00003D4B0000}"/>
    <cellStyle name="Normal 123 2 2 2 3 2" xfId="19222" xr:uid="{00000000-0005-0000-0000-00003E4B0000}"/>
    <cellStyle name="Normal 123 2 2 2 3 2 2" xfId="19223" xr:uid="{00000000-0005-0000-0000-00003F4B0000}"/>
    <cellStyle name="Normal 123 2 2 2 3 3" xfId="19224" xr:uid="{00000000-0005-0000-0000-0000404B0000}"/>
    <cellStyle name="Normal 123 2 2 2 3 4" xfId="19225" xr:uid="{00000000-0005-0000-0000-0000414B0000}"/>
    <cellStyle name="Normal 123 2 2 2 4" xfId="19226" xr:uid="{00000000-0005-0000-0000-0000424B0000}"/>
    <cellStyle name="Normal 123 2 2 2 4 2" xfId="19227" xr:uid="{00000000-0005-0000-0000-0000434B0000}"/>
    <cellStyle name="Normal 123 2 2 2 4 2 2" xfId="19228" xr:uid="{00000000-0005-0000-0000-0000444B0000}"/>
    <cellStyle name="Normal 123 2 2 2 4 3" xfId="19229" xr:uid="{00000000-0005-0000-0000-0000454B0000}"/>
    <cellStyle name="Normal 123 2 2 2 4 4" xfId="19230" xr:uid="{00000000-0005-0000-0000-0000464B0000}"/>
    <cellStyle name="Normal 123 2 2 2 5" xfId="19231" xr:uid="{00000000-0005-0000-0000-0000474B0000}"/>
    <cellStyle name="Normal 123 2 2 2 5 2" xfId="19232" xr:uid="{00000000-0005-0000-0000-0000484B0000}"/>
    <cellStyle name="Normal 123 2 2 2 5 3" xfId="19233" xr:uid="{00000000-0005-0000-0000-0000494B0000}"/>
    <cellStyle name="Normal 123 2 2 2 6" xfId="19234" xr:uid="{00000000-0005-0000-0000-00004A4B0000}"/>
    <cellStyle name="Normal 123 2 2 2 7" xfId="19235" xr:uid="{00000000-0005-0000-0000-00004B4B0000}"/>
    <cellStyle name="Normal 123 2 2 2 8" xfId="19236" xr:uid="{00000000-0005-0000-0000-00004C4B0000}"/>
    <cellStyle name="Normal 123 2 2 3" xfId="19237" xr:uid="{00000000-0005-0000-0000-00004D4B0000}"/>
    <cellStyle name="Normal 123 2 2 3 2" xfId="19238" xr:uid="{00000000-0005-0000-0000-00004E4B0000}"/>
    <cellStyle name="Normal 123 2 2 3 2 2" xfId="19239" xr:uid="{00000000-0005-0000-0000-00004F4B0000}"/>
    <cellStyle name="Normal 123 2 2 3 2 2 2" xfId="19240" xr:uid="{00000000-0005-0000-0000-0000504B0000}"/>
    <cellStyle name="Normal 123 2 2 3 2 3" xfId="19241" xr:uid="{00000000-0005-0000-0000-0000514B0000}"/>
    <cellStyle name="Normal 123 2 2 3 2 4" xfId="19242" xr:uid="{00000000-0005-0000-0000-0000524B0000}"/>
    <cellStyle name="Normal 123 2 2 3 3" xfId="19243" xr:uid="{00000000-0005-0000-0000-0000534B0000}"/>
    <cellStyle name="Normal 123 2 2 3 3 2" xfId="19244" xr:uid="{00000000-0005-0000-0000-0000544B0000}"/>
    <cellStyle name="Normal 123 2 2 3 3 2 2" xfId="19245" xr:uid="{00000000-0005-0000-0000-0000554B0000}"/>
    <cellStyle name="Normal 123 2 2 3 3 3" xfId="19246" xr:uid="{00000000-0005-0000-0000-0000564B0000}"/>
    <cellStyle name="Normal 123 2 2 3 3 4" xfId="19247" xr:uid="{00000000-0005-0000-0000-0000574B0000}"/>
    <cellStyle name="Normal 123 2 2 3 4" xfId="19248" xr:uid="{00000000-0005-0000-0000-0000584B0000}"/>
    <cellStyle name="Normal 123 2 2 3 4 2" xfId="19249" xr:uid="{00000000-0005-0000-0000-0000594B0000}"/>
    <cellStyle name="Normal 123 2 2 3 4 3" xfId="19250" xr:uid="{00000000-0005-0000-0000-00005A4B0000}"/>
    <cellStyle name="Normal 123 2 2 3 5" xfId="19251" xr:uid="{00000000-0005-0000-0000-00005B4B0000}"/>
    <cellStyle name="Normal 123 2 2 3 6" xfId="19252" xr:uid="{00000000-0005-0000-0000-00005C4B0000}"/>
    <cellStyle name="Normal 123 2 2 3 7" xfId="19253" xr:uid="{00000000-0005-0000-0000-00005D4B0000}"/>
    <cellStyle name="Normal 123 2 2 4" xfId="19254" xr:uid="{00000000-0005-0000-0000-00005E4B0000}"/>
    <cellStyle name="Normal 123 2 2 4 2" xfId="19255" xr:uid="{00000000-0005-0000-0000-00005F4B0000}"/>
    <cellStyle name="Normal 123 2 2 4 2 2" xfId="19256" xr:uid="{00000000-0005-0000-0000-0000604B0000}"/>
    <cellStyle name="Normal 123 2 2 4 3" xfId="19257" xr:uid="{00000000-0005-0000-0000-0000614B0000}"/>
    <cellStyle name="Normal 123 2 2 4 4" xfId="19258" xr:uid="{00000000-0005-0000-0000-0000624B0000}"/>
    <cellStyle name="Normal 123 2 2 5" xfId="19259" xr:uid="{00000000-0005-0000-0000-0000634B0000}"/>
    <cellStyle name="Normal 123 2 2 5 2" xfId="19260" xr:uid="{00000000-0005-0000-0000-0000644B0000}"/>
    <cellStyle name="Normal 123 2 2 5 2 2" xfId="19261" xr:uid="{00000000-0005-0000-0000-0000654B0000}"/>
    <cellStyle name="Normal 123 2 2 5 3" xfId="19262" xr:uid="{00000000-0005-0000-0000-0000664B0000}"/>
    <cellStyle name="Normal 123 2 2 5 4" xfId="19263" xr:uid="{00000000-0005-0000-0000-0000674B0000}"/>
    <cellStyle name="Normal 123 2 2 6" xfId="19264" xr:uid="{00000000-0005-0000-0000-0000684B0000}"/>
    <cellStyle name="Normal 123 2 2 6 2" xfId="19265" xr:uid="{00000000-0005-0000-0000-0000694B0000}"/>
    <cellStyle name="Normal 123 2 2 6 3" xfId="19266" xr:uid="{00000000-0005-0000-0000-00006A4B0000}"/>
    <cellStyle name="Normal 123 2 2 7" xfId="19267" xr:uid="{00000000-0005-0000-0000-00006B4B0000}"/>
    <cellStyle name="Normal 123 2 2 8" xfId="19268" xr:uid="{00000000-0005-0000-0000-00006C4B0000}"/>
    <cellStyle name="Normal 123 2 2 9" xfId="19269" xr:uid="{00000000-0005-0000-0000-00006D4B0000}"/>
    <cellStyle name="Normal 123 2 3" xfId="19270" xr:uid="{00000000-0005-0000-0000-00006E4B0000}"/>
    <cellStyle name="Normal 123 2 3 2" xfId="19271" xr:uid="{00000000-0005-0000-0000-00006F4B0000}"/>
    <cellStyle name="Normal 123 2 3 2 2" xfId="19272" xr:uid="{00000000-0005-0000-0000-0000704B0000}"/>
    <cellStyle name="Normal 123 2 3 2 2 2" xfId="19273" xr:uid="{00000000-0005-0000-0000-0000714B0000}"/>
    <cellStyle name="Normal 123 2 3 2 2 2 2" xfId="19274" xr:uid="{00000000-0005-0000-0000-0000724B0000}"/>
    <cellStyle name="Normal 123 2 3 2 2 3" xfId="19275" xr:uid="{00000000-0005-0000-0000-0000734B0000}"/>
    <cellStyle name="Normal 123 2 3 2 2 4" xfId="19276" xr:uid="{00000000-0005-0000-0000-0000744B0000}"/>
    <cellStyle name="Normal 123 2 3 2 3" xfId="19277" xr:uid="{00000000-0005-0000-0000-0000754B0000}"/>
    <cellStyle name="Normal 123 2 3 2 3 2" xfId="19278" xr:uid="{00000000-0005-0000-0000-0000764B0000}"/>
    <cellStyle name="Normal 123 2 3 2 3 2 2" xfId="19279" xr:uid="{00000000-0005-0000-0000-0000774B0000}"/>
    <cellStyle name="Normal 123 2 3 2 3 3" xfId="19280" xr:uid="{00000000-0005-0000-0000-0000784B0000}"/>
    <cellStyle name="Normal 123 2 3 2 3 4" xfId="19281" xr:uid="{00000000-0005-0000-0000-0000794B0000}"/>
    <cellStyle name="Normal 123 2 3 2 4" xfId="19282" xr:uid="{00000000-0005-0000-0000-00007A4B0000}"/>
    <cellStyle name="Normal 123 2 3 2 4 2" xfId="19283" xr:uid="{00000000-0005-0000-0000-00007B4B0000}"/>
    <cellStyle name="Normal 123 2 3 2 4 3" xfId="19284" xr:uid="{00000000-0005-0000-0000-00007C4B0000}"/>
    <cellStyle name="Normal 123 2 3 2 5" xfId="19285" xr:uid="{00000000-0005-0000-0000-00007D4B0000}"/>
    <cellStyle name="Normal 123 2 3 2 6" xfId="19286" xr:uid="{00000000-0005-0000-0000-00007E4B0000}"/>
    <cellStyle name="Normal 123 2 3 2 7" xfId="19287" xr:uid="{00000000-0005-0000-0000-00007F4B0000}"/>
    <cellStyle name="Normal 123 2 3 3" xfId="19288" xr:uid="{00000000-0005-0000-0000-0000804B0000}"/>
    <cellStyle name="Normal 123 2 3 3 2" xfId="19289" xr:uid="{00000000-0005-0000-0000-0000814B0000}"/>
    <cellStyle name="Normal 123 2 3 3 2 2" xfId="19290" xr:uid="{00000000-0005-0000-0000-0000824B0000}"/>
    <cellStyle name="Normal 123 2 3 3 3" xfId="19291" xr:uid="{00000000-0005-0000-0000-0000834B0000}"/>
    <cellStyle name="Normal 123 2 3 3 4" xfId="19292" xr:uid="{00000000-0005-0000-0000-0000844B0000}"/>
    <cellStyle name="Normal 123 2 3 4" xfId="19293" xr:uid="{00000000-0005-0000-0000-0000854B0000}"/>
    <cellStyle name="Normal 123 2 3 4 2" xfId="19294" xr:uid="{00000000-0005-0000-0000-0000864B0000}"/>
    <cellStyle name="Normal 123 2 3 4 2 2" xfId="19295" xr:uid="{00000000-0005-0000-0000-0000874B0000}"/>
    <cellStyle name="Normal 123 2 3 4 3" xfId="19296" xr:uid="{00000000-0005-0000-0000-0000884B0000}"/>
    <cellStyle name="Normal 123 2 3 4 4" xfId="19297" xr:uid="{00000000-0005-0000-0000-0000894B0000}"/>
    <cellStyle name="Normal 123 2 3 5" xfId="19298" xr:uid="{00000000-0005-0000-0000-00008A4B0000}"/>
    <cellStyle name="Normal 123 2 3 5 2" xfId="19299" xr:uid="{00000000-0005-0000-0000-00008B4B0000}"/>
    <cellStyle name="Normal 123 2 3 5 3" xfId="19300" xr:uid="{00000000-0005-0000-0000-00008C4B0000}"/>
    <cellStyle name="Normal 123 2 3 6" xfId="19301" xr:uid="{00000000-0005-0000-0000-00008D4B0000}"/>
    <cellStyle name="Normal 123 2 3 7" xfId="19302" xr:uid="{00000000-0005-0000-0000-00008E4B0000}"/>
    <cellStyle name="Normal 123 2 3 8" xfId="19303" xr:uid="{00000000-0005-0000-0000-00008F4B0000}"/>
    <cellStyle name="Normal 123 2 4" xfId="19304" xr:uid="{00000000-0005-0000-0000-0000904B0000}"/>
    <cellStyle name="Normal 123 2 4 2" xfId="19305" xr:uid="{00000000-0005-0000-0000-0000914B0000}"/>
    <cellStyle name="Normal 123 2 4 2 2" xfId="19306" xr:uid="{00000000-0005-0000-0000-0000924B0000}"/>
    <cellStyle name="Normal 123 2 4 2 2 2" xfId="19307" xr:uid="{00000000-0005-0000-0000-0000934B0000}"/>
    <cellStyle name="Normal 123 2 4 2 3" xfId="19308" xr:uid="{00000000-0005-0000-0000-0000944B0000}"/>
    <cellStyle name="Normal 123 2 4 2 4" xfId="19309" xr:uid="{00000000-0005-0000-0000-0000954B0000}"/>
    <cellStyle name="Normal 123 2 4 3" xfId="19310" xr:uid="{00000000-0005-0000-0000-0000964B0000}"/>
    <cellStyle name="Normal 123 2 4 3 2" xfId="19311" xr:uid="{00000000-0005-0000-0000-0000974B0000}"/>
    <cellStyle name="Normal 123 2 4 3 2 2" xfId="19312" xr:uid="{00000000-0005-0000-0000-0000984B0000}"/>
    <cellStyle name="Normal 123 2 4 3 3" xfId="19313" xr:uid="{00000000-0005-0000-0000-0000994B0000}"/>
    <cellStyle name="Normal 123 2 4 3 4" xfId="19314" xr:uid="{00000000-0005-0000-0000-00009A4B0000}"/>
    <cellStyle name="Normal 123 2 4 4" xfId="19315" xr:uid="{00000000-0005-0000-0000-00009B4B0000}"/>
    <cellStyle name="Normal 123 2 4 4 2" xfId="19316" xr:uid="{00000000-0005-0000-0000-00009C4B0000}"/>
    <cellStyle name="Normal 123 2 4 4 3" xfId="19317" xr:uid="{00000000-0005-0000-0000-00009D4B0000}"/>
    <cellStyle name="Normal 123 2 4 5" xfId="19318" xr:uid="{00000000-0005-0000-0000-00009E4B0000}"/>
    <cellStyle name="Normal 123 2 4 6" xfId="19319" xr:uid="{00000000-0005-0000-0000-00009F4B0000}"/>
    <cellStyle name="Normal 123 2 4 7" xfId="19320" xr:uid="{00000000-0005-0000-0000-0000A04B0000}"/>
    <cellStyle name="Normal 123 2 5" xfId="19321" xr:uid="{00000000-0005-0000-0000-0000A14B0000}"/>
    <cellStyle name="Normal 123 2 5 2" xfId="19322" xr:uid="{00000000-0005-0000-0000-0000A24B0000}"/>
    <cellStyle name="Normal 123 2 5 2 2" xfId="19323" xr:uid="{00000000-0005-0000-0000-0000A34B0000}"/>
    <cellStyle name="Normal 123 2 5 3" xfId="19324" xr:uid="{00000000-0005-0000-0000-0000A44B0000}"/>
    <cellStyle name="Normal 123 2 5 4" xfId="19325" xr:uid="{00000000-0005-0000-0000-0000A54B0000}"/>
    <cellStyle name="Normal 123 2 6" xfId="19326" xr:uid="{00000000-0005-0000-0000-0000A64B0000}"/>
    <cellStyle name="Normal 123 2 6 2" xfId="19327" xr:uid="{00000000-0005-0000-0000-0000A74B0000}"/>
    <cellStyle name="Normal 123 2 6 2 2" xfId="19328" xr:uid="{00000000-0005-0000-0000-0000A84B0000}"/>
    <cellStyle name="Normal 123 2 6 3" xfId="19329" xr:uid="{00000000-0005-0000-0000-0000A94B0000}"/>
    <cellStyle name="Normal 123 2 6 4" xfId="19330" xr:uid="{00000000-0005-0000-0000-0000AA4B0000}"/>
    <cellStyle name="Normal 123 2 7" xfId="19331" xr:uid="{00000000-0005-0000-0000-0000AB4B0000}"/>
    <cellStyle name="Normal 123 2 7 2" xfId="19332" xr:uid="{00000000-0005-0000-0000-0000AC4B0000}"/>
    <cellStyle name="Normal 123 2 7 3" xfId="19333" xr:uid="{00000000-0005-0000-0000-0000AD4B0000}"/>
    <cellStyle name="Normal 123 2 8" xfId="19334" xr:uid="{00000000-0005-0000-0000-0000AE4B0000}"/>
    <cellStyle name="Normal 123 2 9" xfId="19335" xr:uid="{00000000-0005-0000-0000-0000AF4B0000}"/>
    <cellStyle name="Normal 123 3" xfId="19336" xr:uid="{00000000-0005-0000-0000-0000B04B0000}"/>
    <cellStyle name="Normal 124" xfId="19337" xr:uid="{00000000-0005-0000-0000-0000B14B0000}"/>
    <cellStyle name="Normal 124 2" xfId="19338" xr:uid="{00000000-0005-0000-0000-0000B24B0000}"/>
    <cellStyle name="Normal 124 2 10" xfId="19339" xr:uid="{00000000-0005-0000-0000-0000B34B0000}"/>
    <cellStyle name="Normal 124 2 2" xfId="19340" xr:uid="{00000000-0005-0000-0000-0000B44B0000}"/>
    <cellStyle name="Normal 124 2 2 2" xfId="19341" xr:uid="{00000000-0005-0000-0000-0000B54B0000}"/>
    <cellStyle name="Normal 124 2 2 2 2" xfId="19342" xr:uid="{00000000-0005-0000-0000-0000B64B0000}"/>
    <cellStyle name="Normal 124 2 2 2 2 2" xfId="19343" xr:uid="{00000000-0005-0000-0000-0000B74B0000}"/>
    <cellStyle name="Normal 124 2 2 2 2 2 2" xfId="19344" xr:uid="{00000000-0005-0000-0000-0000B84B0000}"/>
    <cellStyle name="Normal 124 2 2 2 2 2 2 2" xfId="19345" xr:uid="{00000000-0005-0000-0000-0000B94B0000}"/>
    <cellStyle name="Normal 124 2 2 2 2 2 3" xfId="19346" xr:uid="{00000000-0005-0000-0000-0000BA4B0000}"/>
    <cellStyle name="Normal 124 2 2 2 2 2 4" xfId="19347" xr:uid="{00000000-0005-0000-0000-0000BB4B0000}"/>
    <cellStyle name="Normal 124 2 2 2 2 3" xfId="19348" xr:uid="{00000000-0005-0000-0000-0000BC4B0000}"/>
    <cellStyle name="Normal 124 2 2 2 2 3 2" xfId="19349" xr:uid="{00000000-0005-0000-0000-0000BD4B0000}"/>
    <cellStyle name="Normal 124 2 2 2 2 3 2 2" xfId="19350" xr:uid="{00000000-0005-0000-0000-0000BE4B0000}"/>
    <cellStyle name="Normal 124 2 2 2 2 3 3" xfId="19351" xr:uid="{00000000-0005-0000-0000-0000BF4B0000}"/>
    <cellStyle name="Normal 124 2 2 2 2 3 4" xfId="19352" xr:uid="{00000000-0005-0000-0000-0000C04B0000}"/>
    <cellStyle name="Normal 124 2 2 2 2 4" xfId="19353" xr:uid="{00000000-0005-0000-0000-0000C14B0000}"/>
    <cellStyle name="Normal 124 2 2 2 2 4 2" xfId="19354" xr:uid="{00000000-0005-0000-0000-0000C24B0000}"/>
    <cellStyle name="Normal 124 2 2 2 2 4 3" xfId="19355" xr:uid="{00000000-0005-0000-0000-0000C34B0000}"/>
    <cellStyle name="Normal 124 2 2 2 2 5" xfId="19356" xr:uid="{00000000-0005-0000-0000-0000C44B0000}"/>
    <cellStyle name="Normal 124 2 2 2 2 6" xfId="19357" xr:uid="{00000000-0005-0000-0000-0000C54B0000}"/>
    <cellStyle name="Normal 124 2 2 2 2 7" xfId="19358" xr:uid="{00000000-0005-0000-0000-0000C64B0000}"/>
    <cellStyle name="Normal 124 2 2 2 3" xfId="19359" xr:uid="{00000000-0005-0000-0000-0000C74B0000}"/>
    <cellStyle name="Normal 124 2 2 2 3 2" xfId="19360" xr:uid="{00000000-0005-0000-0000-0000C84B0000}"/>
    <cellStyle name="Normal 124 2 2 2 3 2 2" xfId="19361" xr:uid="{00000000-0005-0000-0000-0000C94B0000}"/>
    <cellStyle name="Normal 124 2 2 2 3 3" xfId="19362" xr:uid="{00000000-0005-0000-0000-0000CA4B0000}"/>
    <cellStyle name="Normal 124 2 2 2 3 4" xfId="19363" xr:uid="{00000000-0005-0000-0000-0000CB4B0000}"/>
    <cellStyle name="Normal 124 2 2 2 4" xfId="19364" xr:uid="{00000000-0005-0000-0000-0000CC4B0000}"/>
    <cellStyle name="Normal 124 2 2 2 4 2" xfId="19365" xr:uid="{00000000-0005-0000-0000-0000CD4B0000}"/>
    <cellStyle name="Normal 124 2 2 2 4 2 2" xfId="19366" xr:uid="{00000000-0005-0000-0000-0000CE4B0000}"/>
    <cellStyle name="Normal 124 2 2 2 4 3" xfId="19367" xr:uid="{00000000-0005-0000-0000-0000CF4B0000}"/>
    <cellStyle name="Normal 124 2 2 2 4 4" xfId="19368" xr:uid="{00000000-0005-0000-0000-0000D04B0000}"/>
    <cellStyle name="Normal 124 2 2 2 5" xfId="19369" xr:uid="{00000000-0005-0000-0000-0000D14B0000}"/>
    <cellStyle name="Normal 124 2 2 2 5 2" xfId="19370" xr:uid="{00000000-0005-0000-0000-0000D24B0000}"/>
    <cellStyle name="Normal 124 2 2 2 5 3" xfId="19371" xr:uid="{00000000-0005-0000-0000-0000D34B0000}"/>
    <cellStyle name="Normal 124 2 2 2 6" xfId="19372" xr:uid="{00000000-0005-0000-0000-0000D44B0000}"/>
    <cellStyle name="Normal 124 2 2 2 7" xfId="19373" xr:uid="{00000000-0005-0000-0000-0000D54B0000}"/>
    <cellStyle name="Normal 124 2 2 2 8" xfId="19374" xr:uid="{00000000-0005-0000-0000-0000D64B0000}"/>
    <cellStyle name="Normal 124 2 2 3" xfId="19375" xr:uid="{00000000-0005-0000-0000-0000D74B0000}"/>
    <cellStyle name="Normal 124 2 2 3 2" xfId="19376" xr:uid="{00000000-0005-0000-0000-0000D84B0000}"/>
    <cellStyle name="Normal 124 2 2 3 2 2" xfId="19377" xr:uid="{00000000-0005-0000-0000-0000D94B0000}"/>
    <cellStyle name="Normal 124 2 2 3 2 2 2" xfId="19378" xr:uid="{00000000-0005-0000-0000-0000DA4B0000}"/>
    <cellStyle name="Normal 124 2 2 3 2 3" xfId="19379" xr:uid="{00000000-0005-0000-0000-0000DB4B0000}"/>
    <cellStyle name="Normal 124 2 2 3 2 4" xfId="19380" xr:uid="{00000000-0005-0000-0000-0000DC4B0000}"/>
    <cellStyle name="Normal 124 2 2 3 3" xfId="19381" xr:uid="{00000000-0005-0000-0000-0000DD4B0000}"/>
    <cellStyle name="Normal 124 2 2 3 3 2" xfId="19382" xr:uid="{00000000-0005-0000-0000-0000DE4B0000}"/>
    <cellStyle name="Normal 124 2 2 3 3 2 2" xfId="19383" xr:uid="{00000000-0005-0000-0000-0000DF4B0000}"/>
    <cellStyle name="Normal 124 2 2 3 3 3" xfId="19384" xr:uid="{00000000-0005-0000-0000-0000E04B0000}"/>
    <cellStyle name="Normal 124 2 2 3 3 4" xfId="19385" xr:uid="{00000000-0005-0000-0000-0000E14B0000}"/>
    <cellStyle name="Normal 124 2 2 3 4" xfId="19386" xr:uid="{00000000-0005-0000-0000-0000E24B0000}"/>
    <cellStyle name="Normal 124 2 2 3 4 2" xfId="19387" xr:uid="{00000000-0005-0000-0000-0000E34B0000}"/>
    <cellStyle name="Normal 124 2 2 3 4 3" xfId="19388" xr:uid="{00000000-0005-0000-0000-0000E44B0000}"/>
    <cellStyle name="Normal 124 2 2 3 5" xfId="19389" xr:uid="{00000000-0005-0000-0000-0000E54B0000}"/>
    <cellStyle name="Normal 124 2 2 3 6" xfId="19390" xr:uid="{00000000-0005-0000-0000-0000E64B0000}"/>
    <cellStyle name="Normal 124 2 2 3 7" xfId="19391" xr:uid="{00000000-0005-0000-0000-0000E74B0000}"/>
    <cellStyle name="Normal 124 2 2 4" xfId="19392" xr:uid="{00000000-0005-0000-0000-0000E84B0000}"/>
    <cellStyle name="Normal 124 2 2 4 2" xfId="19393" xr:uid="{00000000-0005-0000-0000-0000E94B0000}"/>
    <cellStyle name="Normal 124 2 2 4 2 2" xfId="19394" xr:uid="{00000000-0005-0000-0000-0000EA4B0000}"/>
    <cellStyle name="Normal 124 2 2 4 3" xfId="19395" xr:uid="{00000000-0005-0000-0000-0000EB4B0000}"/>
    <cellStyle name="Normal 124 2 2 4 4" xfId="19396" xr:uid="{00000000-0005-0000-0000-0000EC4B0000}"/>
    <cellStyle name="Normal 124 2 2 5" xfId="19397" xr:uid="{00000000-0005-0000-0000-0000ED4B0000}"/>
    <cellStyle name="Normal 124 2 2 5 2" xfId="19398" xr:uid="{00000000-0005-0000-0000-0000EE4B0000}"/>
    <cellStyle name="Normal 124 2 2 5 2 2" xfId="19399" xr:uid="{00000000-0005-0000-0000-0000EF4B0000}"/>
    <cellStyle name="Normal 124 2 2 5 3" xfId="19400" xr:uid="{00000000-0005-0000-0000-0000F04B0000}"/>
    <cellStyle name="Normal 124 2 2 5 4" xfId="19401" xr:uid="{00000000-0005-0000-0000-0000F14B0000}"/>
    <cellStyle name="Normal 124 2 2 6" xfId="19402" xr:uid="{00000000-0005-0000-0000-0000F24B0000}"/>
    <cellStyle name="Normal 124 2 2 6 2" xfId="19403" xr:uid="{00000000-0005-0000-0000-0000F34B0000}"/>
    <cellStyle name="Normal 124 2 2 6 3" xfId="19404" xr:uid="{00000000-0005-0000-0000-0000F44B0000}"/>
    <cellStyle name="Normal 124 2 2 7" xfId="19405" xr:uid="{00000000-0005-0000-0000-0000F54B0000}"/>
    <cellStyle name="Normal 124 2 2 8" xfId="19406" xr:uid="{00000000-0005-0000-0000-0000F64B0000}"/>
    <cellStyle name="Normal 124 2 2 9" xfId="19407" xr:uid="{00000000-0005-0000-0000-0000F74B0000}"/>
    <cellStyle name="Normal 124 2 3" xfId="19408" xr:uid="{00000000-0005-0000-0000-0000F84B0000}"/>
    <cellStyle name="Normal 124 2 3 2" xfId="19409" xr:uid="{00000000-0005-0000-0000-0000F94B0000}"/>
    <cellStyle name="Normal 124 2 3 2 2" xfId="19410" xr:uid="{00000000-0005-0000-0000-0000FA4B0000}"/>
    <cellStyle name="Normal 124 2 3 2 2 2" xfId="19411" xr:uid="{00000000-0005-0000-0000-0000FB4B0000}"/>
    <cellStyle name="Normal 124 2 3 2 2 2 2" xfId="19412" xr:uid="{00000000-0005-0000-0000-0000FC4B0000}"/>
    <cellStyle name="Normal 124 2 3 2 2 3" xfId="19413" xr:uid="{00000000-0005-0000-0000-0000FD4B0000}"/>
    <cellStyle name="Normal 124 2 3 2 2 4" xfId="19414" xr:uid="{00000000-0005-0000-0000-0000FE4B0000}"/>
    <cellStyle name="Normal 124 2 3 2 3" xfId="19415" xr:uid="{00000000-0005-0000-0000-0000FF4B0000}"/>
    <cellStyle name="Normal 124 2 3 2 3 2" xfId="19416" xr:uid="{00000000-0005-0000-0000-0000004C0000}"/>
    <cellStyle name="Normal 124 2 3 2 3 2 2" xfId="19417" xr:uid="{00000000-0005-0000-0000-0000014C0000}"/>
    <cellStyle name="Normal 124 2 3 2 3 3" xfId="19418" xr:uid="{00000000-0005-0000-0000-0000024C0000}"/>
    <cellStyle name="Normal 124 2 3 2 3 4" xfId="19419" xr:uid="{00000000-0005-0000-0000-0000034C0000}"/>
    <cellStyle name="Normal 124 2 3 2 4" xfId="19420" xr:uid="{00000000-0005-0000-0000-0000044C0000}"/>
    <cellStyle name="Normal 124 2 3 2 4 2" xfId="19421" xr:uid="{00000000-0005-0000-0000-0000054C0000}"/>
    <cellStyle name="Normal 124 2 3 2 4 3" xfId="19422" xr:uid="{00000000-0005-0000-0000-0000064C0000}"/>
    <cellStyle name="Normal 124 2 3 2 5" xfId="19423" xr:uid="{00000000-0005-0000-0000-0000074C0000}"/>
    <cellStyle name="Normal 124 2 3 2 6" xfId="19424" xr:uid="{00000000-0005-0000-0000-0000084C0000}"/>
    <cellStyle name="Normal 124 2 3 2 7" xfId="19425" xr:uid="{00000000-0005-0000-0000-0000094C0000}"/>
    <cellStyle name="Normal 124 2 3 3" xfId="19426" xr:uid="{00000000-0005-0000-0000-00000A4C0000}"/>
    <cellStyle name="Normal 124 2 3 3 2" xfId="19427" xr:uid="{00000000-0005-0000-0000-00000B4C0000}"/>
    <cellStyle name="Normal 124 2 3 3 2 2" xfId="19428" xr:uid="{00000000-0005-0000-0000-00000C4C0000}"/>
    <cellStyle name="Normal 124 2 3 3 3" xfId="19429" xr:uid="{00000000-0005-0000-0000-00000D4C0000}"/>
    <cellStyle name="Normal 124 2 3 3 4" xfId="19430" xr:uid="{00000000-0005-0000-0000-00000E4C0000}"/>
    <cellStyle name="Normal 124 2 3 4" xfId="19431" xr:uid="{00000000-0005-0000-0000-00000F4C0000}"/>
    <cellStyle name="Normal 124 2 3 4 2" xfId="19432" xr:uid="{00000000-0005-0000-0000-0000104C0000}"/>
    <cellStyle name="Normal 124 2 3 4 2 2" xfId="19433" xr:uid="{00000000-0005-0000-0000-0000114C0000}"/>
    <cellStyle name="Normal 124 2 3 4 3" xfId="19434" xr:uid="{00000000-0005-0000-0000-0000124C0000}"/>
    <cellStyle name="Normal 124 2 3 4 4" xfId="19435" xr:uid="{00000000-0005-0000-0000-0000134C0000}"/>
    <cellStyle name="Normal 124 2 3 5" xfId="19436" xr:uid="{00000000-0005-0000-0000-0000144C0000}"/>
    <cellStyle name="Normal 124 2 3 5 2" xfId="19437" xr:uid="{00000000-0005-0000-0000-0000154C0000}"/>
    <cellStyle name="Normal 124 2 3 5 3" xfId="19438" xr:uid="{00000000-0005-0000-0000-0000164C0000}"/>
    <cellStyle name="Normal 124 2 3 6" xfId="19439" xr:uid="{00000000-0005-0000-0000-0000174C0000}"/>
    <cellStyle name="Normal 124 2 3 7" xfId="19440" xr:uid="{00000000-0005-0000-0000-0000184C0000}"/>
    <cellStyle name="Normal 124 2 3 8" xfId="19441" xr:uid="{00000000-0005-0000-0000-0000194C0000}"/>
    <cellStyle name="Normal 124 2 4" xfId="19442" xr:uid="{00000000-0005-0000-0000-00001A4C0000}"/>
    <cellStyle name="Normal 124 2 4 2" xfId="19443" xr:uid="{00000000-0005-0000-0000-00001B4C0000}"/>
    <cellStyle name="Normal 124 2 4 2 2" xfId="19444" xr:uid="{00000000-0005-0000-0000-00001C4C0000}"/>
    <cellStyle name="Normal 124 2 4 2 2 2" xfId="19445" xr:uid="{00000000-0005-0000-0000-00001D4C0000}"/>
    <cellStyle name="Normal 124 2 4 2 3" xfId="19446" xr:uid="{00000000-0005-0000-0000-00001E4C0000}"/>
    <cellStyle name="Normal 124 2 4 2 4" xfId="19447" xr:uid="{00000000-0005-0000-0000-00001F4C0000}"/>
    <cellStyle name="Normal 124 2 4 3" xfId="19448" xr:uid="{00000000-0005-0000-0000-0000204C0000}"/>
    <cellStyle name="Normal 124 2 4 3 2" xfId="19449" xr:uid="{00000000-0005-0000-0000-0000214C0000}"/>
    <cellStyle name="Normal 124 2 4 3 2 2" xfId="19450" xr:uid="{00000000-0005-0000-0000-0000224C0000}"/>
    <cellStyle name="Normal 124 2 4 3 3" xfId="19451" xr:uid="{00000000-0005-0000-0000-0000234C0000}"/>
    <cellStyle name="Normal 124 2 4 3 4" xfId="19452" xr:uid="{00000000-0005-0000-0000-0000244C0000}"/>
    <cellStyle name="Normal 124 2 4 4" xfId="19453" xr:uid="{00000000-0005-0000-0000-0000254C0000}"/>
    <cellStyle name="Normal 124 2 4 4 2" xfId="19454" xr:uid="{00000000-0005-0000-0000-0000264C0000}"/>
    <cellStyle name="Normal 124 2 4 4 3" xfId="19455" xr:uid="{00000000-0005-0000-0000-0000274C0000}"/>
    <cellStyle name="Normal 124 2 4 5" xfId="19456" xr:uid="{00000000-0005-0000-0000-0000284C0000}"/>
    <cellStyle name="Normal 124 2 4 6" xfId="19457" xr:uid="{00000000-0005-0000-0000-0000294C0000}"/>
    <cellStyle name="Normal 124 2 4 7" xfId="19458" xr:uid="{00000000-0005-0000-0000-00002A4C0000}"/>
    <cellStyle name="Normal 124 2 5" xfId="19459" xr:uid="{00000000-0005-0000-0000-00002B4C0000}"/>
    <cellStyle name="Normal 124 2 5 2" xfId="19460" xr:uid="{00000000-0005-0000-0000-00002C4C0000}"/>
    <cellStyle name="Normal 124 2 5 2 2" xfId="19461" xr:uid="{00000000-0005-0000-0000-00002D4C0000}"/>
    <cellStyle name="Normal 124 2 5 3" xfId="19462" xr:uid="{00000000-0005-0000-0000-00002E4C0000}"/>
    <cellStyle name="Normal 124 2 5 4" xfId="19463" xr:uid="{00000000-0005-0000-0000-00002F4C0000}"/>
    <cellStyle name="Normal 124 2 6" xfId="19464" xr:uid="{00000000-0005-0000-0000-0000304C0000}"/>
    <cellStyle name="Normal 124 2 6 2" xfId="19465" xr:uid="{00000000-0005-0000-0000-0000314C0000}"/>
    <cellStyle name="Normal 124 2 6 2 2" xfId="19466" xr:uid="{00000000-0005-0000-0000-0000324C0000}"/>
    <cellStyle name="Normal 124 2 6 3" xfId="19467" xr:uid="{00000000-0005-0000-0000-0000334C0000}"/>
    <cellStyle name="Normal 124 2 6 4" xfId="19468" xr:uid="{00000000-0005-0000-0000-0000344C0000}"/>
    <cellStyle name="Normal 124 2 7" xfId="19469" xr:uid="{00000000-0005-0000-0000-0000354C0000}"/>
    <cellStyle name="Normal 124 2 7 2" xfId="19470" xr:uid="{00000000-0005-0000-0000-0000364C0000}"/>
    <cellStyle name="Normal 124 2 7 3" xfId="19471" xr:uid="{00000000-0005-0000-0000-0000374C0000}"/>
    <cellStyle name="Normal 124 2 8" xfId="19472" xr:uid="{00000000-0005-0000-0000-0000384C0000}"/>
    <cellStyle name="Normal 124 2 9" xfId="19473" xr:uid="{00000000-0005-0000-0000-0000394C0000}"/>
    <cellStyle name="Normal 124 3" xfId="19474" xr:uid="{00000000-0005-0000-0000-00003A4C0000}"/>
    <cellStyle name="Normal 125" xfId="19475" xr:uid="{00000000-0005-0000-0000-00003B4C0000}"/>
    <cellStyle name="Normal 125 2" xfId="19476" xr:uid="{00000000-0005-0000-0000-00003C4C0000}"/>
    <cellStyle name="Normal 126" xfId="19477" xr:uid="{00000000-0005-0000-0000-00003D4C0000}"/>
    <cellStyle name="Normal 126 2" xfId="19478" xr:uid="{00000000-0005-0000-0000-00003E4C0000}"/>
    <cellStyle name="Normal 127" xfId="19479" xr:uid="{00000000-0005-0000-0000-00003F4C0000}"/>
    <cellStyle name="Normal 127 2" xfId="19480" xr:uid="{00000000-0005-0000-0000-0000404C0000}"/>
    <cellStyle name="Normal 128" xfId="19481" xr:uid="{00000000-0005-0000-0000-0000414C0000}"/>
    <cellStyle name="Normal 128 2" xfId="19482" xr:uid="{00000000-0005-0000-0000-0000424C0000}"/>
    <cellStyle name="Normal 129" xfId="19483" xr:uid="{00000000-0005-0000-0000-0000434C0000}"/>
    <cellStyle name="Normal 129 2" xfId="19484" xr:uid="{00000000-0005-0000-0000-0000444C0000}"/>
    <cellStyle name="Normal 13" xfId="19485" xr:uid="{00000000-0005-0000-0000-0000454C0000}"/>
    <cellStyle name="Normal 13 2" xfId="19486" xr:uid="{00000000-0005-0000-0000-0000464C0000}"/>
    <cellStyle name="Normal 13 3" xfId="19487" xr:uid="{00000000-0005-0000-0000-0000474C0000}"/>
    <cellStyle name="Normal 130" xfId="19488" xr:uid="{00000000-0005-0000-0000-0000484C0000}"/>
    <cellStyle name="Normal 130 2" xfId="19489" xr:uid="{00000000-0005-0000-0000-0000494C0000}"/>
    <cellStyle name="Normal 131" xfId="19490" xr:uid="{00000000-0005-0000-0000-00004A4C0000}"/>
    <cellStyle name="Normal 131 2" xfId="19491" xr:uid="{00000000-0005-0000-0000-00004B4C0000}"/>
    <cellStyle name="Normal 132" xfId="19492" xr:uid="{00000000-0005-0000-0000-00004C4C0000}"/>
    <cellStyle name="Normal 132 2" xfId="19493" xr:uid="{00000000-0005-0000-0000-00004D4C0000}"/>
    <cellStyle name="Normal 133" xfId="19494" xr:uid="{00000000-0005-0000-0000-00004E4C0000}"/>
    <cellStyle name="Normal 133 2" xfId="19495" xr:uid="{00000000-0005-0000-0000-00004F4C0000}"/>
    <cellStyle name="Normal 134" xfId="19496" xr:uid="{00000000-0005-0000-0000-0000504C0000}"/>
    <cellStyle name="Normal 134 2" xfId="19497" xr:uid="{00000000-0005-0000-0000-0000514C0000}"/>
    <cellStyle name="Normal 135" xfId="19498" xr:uid="{00000000-0005-0000-0000-0000524C0000}"/>
    <cellStyle name="Normal 135 2" xfId="19499" xr:uid="{00000000-0005-0000-0000-0000534C0000}"/>
    <cellStyle name="Normal 136" xfId="19500" xr:uid="{00000000-0005-0000-0000-0000544C0000}"/>
    <cellStyle name="Normal 136 2" xfId="19501" xr:uid="{00000000-0005-0000-0000-0000554C0000}"/>
    <cellStyle name="Normal 137" xfId="19502" xr:uid="{00000000-0005-0000-0000-0000564C0000}"/>
    <cellStyle name="Normal 137 2" xfId="19503" xr:uid="{00000000-0005-0000-0000-0000574C0000}"/>
    <cellStyle name="Normal 138" xfId="19504" xr:uid="{00000000-0005-0000-0000-0000584C0000}"/>
    <cellStyle name="Normal 139" xfId="19505" xr:uid="{00000000-0005-0000-0000-0000594C0000}"/>
    <cellStyle name="Normal 139 2" xfId="19506" xr:uid="{00000000-0005-0000-0000-00005A4C0000}"/>
    <cellStyle name="Normal 14" xfId="19507" xr:uid="{00000000-0005-0000-0000-00005B4C0000}"/>
    <cellStyle name="Normal 14 2" xfId="19508" xr:uid="{00000000-0005-0000-0000-00005C4C0000}"/>
    <cellStyle name="Normal 14 3" xfId="19509" xr:uid="{00000000-0005-0000-0000-00005D4C0000}"/>
    <cellStyle name="Normal 14 4" xfId="3" xr:uid="{00000000-0005-0000-0000-00005E4C0000}"/>
    <cellStyle name="Normal 14 4 2" xfId="40267" xr:uid="{00000000-0005-0000-0000-00005F4C0000}"/>
    <cellStyle name="Normal 140" xfId="19510" xr:uid="{00000000-0005-0000-0000-0000604C0000}"/>
    <cellStyle name="Normal 140 2" xfId="19511" xr:uid="{00000000-0005-0000-0000-0000614C0000}"/>
    <cellStyle name="Normal 141" xfId="19512" xr:uid="{00000000-0005-0000-0000-0000624C0000}"/>
    <cellStyle name="Normal 141 2" xfId="19513" xr:uid="{00000000-0005-0000-0000-0000634C0000}"/>
    <cellStyle name="Normal 142" xfId="19514" xr:uid="{00000000-0005-0000-0000-0000644C0000}"/>
    <cellStyle name="Normal 142 2" xfId="19515" xr:uid="{00000000-0005-0000-0000-0000654C0000}"/>
    <cellStyle name="Normal 143" xfId="19516" xr:uid="{00000000-0005-0000-0000-0000664C0000}"/>
    <cellStyle name="Normal 143 2" xfId="19517" xr:uid="{00000000-0005-0000-0000-0000674C0000}"/>
    <cellStyle name="Normal 144" xfId="19518" xr:uid="{00000000-0005-0000-0000-0000684C0000}"/>
    <cellStyle name="Normal 144 2" xfId="19519" xr:uid="{00000000-0005-0000-0000-0000694C0000}"/>
    <cellStyle name="Normal 145" xfId="19520" xr:uid="{00000000-0005-0000-0000-00006A4C0000}"/>
    <cellStyle name="Normal 145 2" xfId="40268" xr:uid="{00000000-0005-0000-0000-00006B4C0000}"/>
    <cellStyle name="Normal 146" xfId="19521" xr:uid="{00000000-0005-0000-0000-00006C4C0000}"/>
    <cellStyle name="Normal 147" xfId="19522" xr:uid="{00000000-0005-0000-0000-00006D4C0000}"/>
    <cellStyle name="Normal 147 2" xfId="19523" xr:uid="{00000000-0005-0000-0000-00006E4C0000}"/>
    <cellStyle name="Normal 148" xfId="19524" xr:uid="{00000000-0005-0000-0000-00006F4C0000}"/>
    <cellStyle name="Normal 148 2" xfId="19525" xr:uid="{00000000-0005-0000-0000-0000704C0000}"/>
    <cellStyle name="Normal 149" xfId="19526" xr:uid="{00000000-0005-0000-0000-0000714C0000}"/>
    <cellStyle name="Normal 149 2" xfId="19527" xr:uid="{00000000-0005-0000-0000-0000724C0000}"/>
    <cellStyle name="Normal 15" xfId="19528" xr:uid="{00000000-0005-0000-0000-0000734C0000}"/>
    <cellStyle name="Normal 15 2" xfId="19529" xr:uid="{00000000-0005-0000-0000-0000744C0000}"/>
    <cellStyle name="Normal 15 3" xfId="19530" xr:uid="{00000000-0005-0000-0000-0000754C0000}"/>
    <cellStyle name="Normal 150" xfId="19531" xr:uid="{00000000-0005-0000-0000-0000764C0000}"/>
    <cellStyle name="Normal 150 2" xfId="19532" xr:uid="{00000000-0005-0000-0000-0000774C0000}"/>
    <cellStyle name="Normal 151" xfId="19533" xr:uid="{00000000-0005-0000-0000-0000784C0000}"/>
    <cellStyle name="Normal 151 2" xfId="19534" xr:uid="{00000000-0005-0000-0000-0000794C0000}"/>
    <cellStyle name="Normal 152" xfId="19535" xr:uid="{00000000-0005-0000-0000-00007A4C0000}"/>
    <cellStyle name="Normal 152 2" xfId="19536" xr:uid="{00000000-0005-0000-0000-00007B4C0000}"/>
    <cellStyle name="Normal 153" xfId="19537" xr:uid="{00000000-0005-0000-0000-00007C4C0000}"/>
    <cellStyle name="Normal 153 2" xfId="19538" xr:uid="{00000000-0005-0000-0000-00007D4C0000}"/>
    <cellStyle name="Normal 154" xfId="19539" xr:uid="{00000000-0005-0000-0000-00007E4C0000}"/>
    <cellStyle name="Normal 154 2" xfId="19540" xr:uid="{00000000-0005-0000-0000-00007F4C0000}"/>
    <cellStyle name="Normal 155" xfId="19541" xr:uid="{00000000-0005-0000-0000-0000804C0000}"/>
    <cellStyle name="Normal 155 2" xfId="19542" xr:uid="{00000000-0005-0000-0000-0000814C0000}"/>
    <cellStyle name="Normal 156" xfId="19543" xr:uid="{00000000-0005-0000-0000-0000824C0000}"/>
    <cellStyle name="Normal 157" xfId="19544" xr:uid="{00000000-0005-0000-0000-0000834C0000}"/>
    <cellStyle name="Normal 158" xfId="19545" xr:uid="{00000000-0005-0000-0000-0000844C0000}"/>
    <cellStyle name="Normal 159" xfId="19546" xr:uid="{00000000-0005-0000-0000-0000854C0000}"/>
    <cellStyle name="Normal 16" xfId="19547" xr:uid="{00000000-0005-0000-0000-0000864C0000}"/>
    <cellStyle name="Normal 16 2" xfId="19548" xr:uid="{00000000-0005-0000-0000-0000874C0000}"/>
    <cellStyle name="Normal 16 2 2" xfId="19549" xr:uid="{00000000-0005-0000-0000-0000884C0000}"/>
    <cellStyle name="Normal 16 2 3" xfId="19550" xr:uid="{00000000-0005-0000-0000-0000894C0000}"/>
    <cellStyle name="Normal 16 3" xfId="19551" xr:uid="{00000000-0005-0000-0000-00008A4C0000}"/>
    <cellStyle name="Normal 16 3 2" xfId="19552" xr:uid="{00000000-0005-0000-0000-00008B4C0000}"/>
    <cellStyle name="Normal 16 3 3" xfId="19553" xr:uid="{00000000-0005-0000-0000-00008C4C0000}"/>
    <cellStyle name="Normal 16 4" xfId="19554" xr:uid="{00000000-0005-0000-0000-00008D4C0000}"/>
    <cellStyle name="Normal 16 4 2" xfId="19555" xr:uid="{00000000-0005-0000-0000-00008E4C0000}"/>
    <cellStyle name="Normal 16 5" xfId="19556" xr:uid="{00000000-0005-0000-0000-00008F4C0000}"/>
    <cellStyle name="Normal 16 5 2" xfId="19557" xr:uid="{00000000-0005-0000-0000-0000904C0000}"/>
    <cellStyle name="Normal 16 6" xfId="40269" xr:uid="{00000000-0005-0000-0000-0000914C0000}"/>
    <cellStyle name="Normal 160" xfId="19558" xr:uid="{00000000-0005-0000-0000-0000924C0000}"/>
    <cellStyle name="Normal 161" xfId="19559" xr:uid="{00000000-0005-0000-0000-0000934C0000}"/>
    <cellStyle name="Normal 162" xfId="19560" xr:uid="{00000000-0005-0000-0000-0000944C0000}"/>
    <cellStyle name="Normal 163" xfId="19561" xr:uid="{00000000-0005-0000-0000-0000954C0000}"/>
    <cellStyle name="Normal 164" xfId="19562" xr:uid="{00000000-0005-0000-0000-0000964C0000}"/>
    <cellStyle name="Normal 165" xfId="19563" xr:uid="{00000000-0005-0000-0000-0000974C0000}"/>
    <cellStyle name="Normal 166" xfId="19564" xr:uid="{00000000-0005-0000-0000-0000984C0000}"/>
    <cellStyle name="Normal 167" xfId="19565" xr:uid="{00000000-0005-0000-0000-0000994C0000}"/>
    <cellStyle name="Normal 168" xfId="19566" xr:uid="{00000000-0005-0000-0000-00009A4C0000}"/>
    <cellStyle name="Normal 169" xfId="19567" xr:uid="{00000000-0005-0000-0000-00009B4C0000}"/>
    <cellStyle name="Normal 17" xfId="19568" xr:uid="{00000000-0005-0000-0000-00009C4C0000}"/>
    <cellStyle name="Normal 17 2" xfId="19569" xr:uid="{00000000-0005-0000-0000-00009D4C0000}"/>
    <cellStyle name="Normal 17 2 2" xfId="19570" xr:uid="{00000000-0005-0000-0000-00009E4C0000}"/>
    <cellStyle name="Normal 17 3" xfId="19571" xr:uid="{00000000-0005-0000-0000-00009F4C0000}"/>
    <cellStyle name="Normal 17 3 2" xfId="19572" xr:uid="{00000000-0005-0000-0000-0000A04C0000}"/>
    <cellStyle name="Normal 17 3 3" xfId="19573" xr:uid="{00000000-0005-0000-0000-0000A14C0000}"/>
    <cellStyle name="Normal 17 4" xfId="19574" xr:uid="{00000000-0005-0000-0000-0000A24C0000}"/>
    <cellStyle name="Normal 17 4 2" xfId="19575" xr:uid="{00000000-0005-0000-0000-0000A34C0000}"/>
    <cellStyle name="Normal 17 5" xfId="40270" xr:uid="{00000000-0005-0000-0000-0000A44C0000}"/>
    <cellStyle name="Normal 170" xfId="19576" xr:uid="{00000000-0005-0000-0000-0000A54C0000}"/>
    <cellStyle name="Normal 171" xfId="19577" xr:uid="{00000000-0005-0000-0000-0000A64C0000}"/>
    <cellStyle name="Normal 172" xfId="19578" xr:uid="{00000000-0005-0000-0000-0000A74C0000}"/>
    <cellStyle name="Normal 173" xfId="19579" xr:uid="{00000000-0005-0000-0000-0000A84C0000}"/>
    <cellStyle name="Normal 174" xfId="19580" xr:uid="{00000000-0005-0000-0000-0000A94C0000}"/>
    <cellStyle name="Normal 175" xfId="19581" xr:uid="{00000000-0005-0000-0000-0000AA4C0000}"/>
    <cellStyle name="Normal 176" xfId="19582" xr:uid="{00000000-0005-0000-0000-0000AB4C0000}"/>
    <cellStyle name="Normal 177" xfId="19583" xr:uid="{00000000-0005-0000-0000-0000AC4C0000}"/>
    <cellStyle name="Normal 178" xfId="19584" xr:uid="{00000000-0005-0000-0000-0000AD4C0000}"/>
    <cellStyle name="Normal 179" xfId="19585" xr:uid="{00000000-0005-0000-0000-0000AE4C0000}"/>
    <cellStyle name="Normal 18" xfId="19586" xr:uid="{00000000-0005-0000-0000-0000AF4C0000}"/>
    <cellStyle name="Normal 18 2" xfId="19587" xr:uid="{00000000-0005-0000-0000-0000B04C0000}"/>
    <cellStyle name="Normal 18 3" xfId="19588" xr:uid="{00000000-0005-0000-0000-0000B14C0000}"/>
    <cellStyle name="Normal 180" xfId="19589" xr:uid="{00000000-0005-0000-0000-0000B24C0000}"/>
    <cellStyle name="Normal 181" xfId="19590" xr:uid="{00000000-0005-0000-0000-0000B34C0000}"/>
    <cellStyle name="Normal 182" xfId="19591" xr:uid="{00000000-0005-0000-0000-0000B44C0000}"/>
    <cellStyle name="Normal 183" xfId="19592" xr:uid="{00000000-0005-0000-0000-0000B54C0000}"/>
    <cellStyle name="Normal 184" xfId="19593" xr:uid="{00000000-0005-0000-0000-0000B64C0000}"/>
    <cellStyle name="Normal 185" xfId="19594" xr:uid="{00000000-0005-0000-0000-0000B74C0000}"/>
    <cellStyle name="Normal 186" xfId="19595" xr:uid="{00000000-0005-0000-0000-0000B84C0000}"/>
    <cellStyle name="Normal 187" xfId="19596" xr:uid="{00000000-0005-0000-0000-0000B94C0000}"/>
    <cellStyle name="Normal 188" xfId="19597" xr:uid="{00000000-0005-0000-0000-0000BA4C0000}"/>
    <cellStyle name="Normal 189" xfId="19598" xr:uid="{00000000-0005-0000-0000-0000BB4C0000}"/>
    <cellStyle name="Normal 19" xfId="19599" xr:uid="{00000000-0005-0000-0000-0000BC4C0000}"/>
    <cellStyle name="Normal 19 2" xfId="19600" xr:uid="{00000000-0005-0000-0000-0000BD4C0000}"/>
    <cellStyle name="Normal 19 2 2" xfId="19601" xr:uid="{00000000-0005-0000-0000-0000BE4C0000}"/>
    <cellStyle name="Normal 19 2 3" xfId="19602" xr:uid="{00000000-0005-0000-0000-0000BF4C0000}"/>
    <cellStyle name="Normal 19 3" xfId="19603" xr:uid="{00000000-0005-0000-0000-0000C04C0000}"/>
    <cellStyle name="Normal 19 3 2" xfId="19604" xr:uid="{00000000-0005-0000-0000-0000C14C0000}"/>
    <cellStyle name="Normal 19 3 3" xfId="19605" xr:uid="{00000000-0005-0000-0000-0000C24C0000}"/>
    <cellStyle name="Normal 19 4" xfId="19606" xr:uid="{00000000-0005-0000-0000-0000C34C0000}"/>
    <cellStyle name="Normal 19 4 2" xfId="19607" xr:uid="{00000000-0005-0000-0000-0000C44C0000}"/>
    <cellStyle name="Normal 19 5" xfId="40271" xr:uid="{00000000-0005-0000-0000-0000C54C0000}"/>
    <cellStyle name="Normal 190" xfId="19608" xr:uid="{00000000-0005-0000-0000-0000C64C0000}"/>
    <cellStyle name="Normal 191" xfId="19609" xr:uid="{00000000-0005-0000-0000-0000C74C0000}"/>
    <cellStyle name="Normal 192" xfId="19610" xr:uid="{00000000-0005-0000-0000-0000C84C0000}"/>
    <cellStyle name="Normal 193" xfId="19611" xr:uid="{00000000-0005-0000-0000-0000C94C0000}"/>
    <cellStyle name="Normal 194" xfId="19612" xr:uid="{00000000-0005-0000-0000-0000CA4C0000}"/>
    <cellStyle name="Normal 195" xfId="19613" xr:uid="{00000000-0005-0000-0000-0000CB4C0000}"/>
    <cellStyle name="Normal 196" xfId="19614" xr:uid="{00000000-0005-0000-0000-0000CC4C0000}"/>
    <cellStyle name="Normal 197" xfId="19615" xr:uid="{00000000-0005-0000-0000-0000CD4C0000}"/>
    <cellStyle name="Normal 198" xfId="19616" xr:uid="{00000000-0005-0000-0000-0000CE4C0000}"/>
    <cellStyle name="Normal 199" xfId="19617" xr:uid="{00000000-0005-0000-0000-0000CF4C0000}"/>
    <cellStyle name="Normal 2" xfId="19618" xr:uid="{00000000-0005-0000-0000-0000D04C0000}"/>
    <cellStyle name="Normal 2 2" xfId="19619" xr:uid="{00000000-0005-0000-0000-0000D14C0000}"/>
    <cellStyle name="Normal 2 2 2" xfId="19620" xr:uid="{00000000-0005-0000-0000-0000D24C0000}"/>
    <cellStyle name="Normal 2 2 2 2" xfId="19621" xr:uid="{00000000-0005-0000-0000-0000D34C0000}"/>
    <cellStyle name="Normal 2 2 2 3" xfId="19622" xr:uid="{00000000-0005-0000-0000-0000D44C0000}"/>
    <cellStyle name="Normal 2 2 2 4" xfId="19623" xr:uid="{00000000-0005-0000-0000-0000D54C0000}"/>
    <cellStyle name="Normal 2 2 2 5" xfId="40272" xr:uid="{00000000-0005-0000-0000-0000D64C0000}"/>
    <cellStyle name="Normal 2 2 3" xfId="19624" xr:uid="{00000000-0005-0000-0000-0000D74C0000}"/>
    <cellStyle name="Normal 2 2 3 2" xfId="19625" xr:uid="{00000000-0005-0000-0000-0000D84C0000}"/>
    <cellStyle name="Normal 2 2 3 3" xfId="40273" xr:uid="{00000000-0005-0000-0000-0000D94C0000}"/>
    <cellStyle name="Normal 2 3" xfId="19626" xr:uid="{00000000-0005-0000-0000-0000DA4C0000}"/>
    <cellStyle name="Normal 2 3 2" xfId="19627" xr:uid="{00000000-0005-0000-0000-0000DB4C0000}"/>
    <cellStyle name="Normal 2 3 2 2" xfId="19628" xr:uid="{00000000-0005-0000-0000-0000DC4C0000}"/>
    <cellStyle name="Normal 2 3 3" xfId="19629" xr:uid="{00000000-0005-0000-0000-0000DD4C0000}"/>
    <cellStyle name="Normal 2 3 4" xfId="19630" xr:uid="{00000000-0005-0000-0000-0000DE4C0000}"/>
    <cellStyle name="Normal 2 3 5" xfId="19631" xr:uid="{00000000-0005-0000-0000-0000DF4C0000}"/>
    <cellStyle name="Normal 2 4" xfId="19632" xr:uid="{00000000-0005-0000-0000-0000E04C0000}"/>
    <cellStyle name="Normal 2 4 2" xfId="19633" xr:uid="{00000000-0005-0000-0000-0000E14C0000}"/>
    <cellStyle name="Normal 2 4 3" xfId="19634" xr:uid="{00000000-0005-0000-0000-0000E24C0000}"/>
    <cellStyle name="Normal 2 4 4" xfId="19635" xr:uid="{00000000-0005-0000-0000-0000E34C0000}"/>
    <cellStyle name="Normal 2 5" xfId="19636" xr:uid="{00000000-0005-0000-0000-0000E44C0000}"/>
    <cellStyle name="Normal 2 5 10" xfId="19637" xr:uid="{00000000-0005-0000-0000-0000E54C0000}"/>
    <cellStyle name="Normal 2 5 11" xfId="19638" xr:uid="{00000000-0005-0000-0000-0000E64C0000}"/>
    <cellStyle name="Normal 2 5 12" xfId="19639" xr:uid="{00000000-0005-0000-0000-0000E74C0000}"/>
    <cellStyle name="Normal 2 5 13" xfId="19640" xr:uid="{00000000-0005-0000-0000-0000E84C0000}"/>
    <cellStyle name="Normal 2 5 2" xfId="19641" xr:uid="{00000000-0005-0000-0000-0000E94C0000}"/>
    <cellStyle name="Normal 2 5 2 10" xfId="19642" xr:uid="{00000000-0005-0000-0000-0000EA4C0000}"/>
    <cellStyle name="Normal 2 5 2 11" xfId="19643" xr:uid="{00000000-0005-0000-0000-0000EB4C0000}"/>
    <cellStyle name="Normal 2 5 2 2" xfId="19644" xr:uid="{00000000-0005-0000-0000-0000EC4C0000}"/>
    <cellStyle name="Normal 2 5 2 2 2" xfId="19645" xr:uid="{00000000-0005-0000-0000-0000ED4C0000}"/>
    <cellStyle name="Normal 2 5 2 2 2 2" xfId="19646" xr:uid="{00000000-0005-0000-0000-0000EE4C0000}"/>
    <cellStyle name="Normal 2 5 2 2 2 2 2" xfId="19647" xr:uid="{00000000-0005-0000-0000-0000EF4C0000}"/>
    <cellStyle name="Normal 2 5 2 2 2 2 2 2" xfId="19648" xr:uid="{00000000-0005-0000-0000-0000F04C0000}"/>
    <cellStyle name="Normal 2 5 2 2 2 2 2 2 2" xfId="19649" xr:uid="{00000000-0005-0000-0000-0000F14C0000}"/>
    <cellStyle name="Normal 2 5 2 2 2 2 2 3" xfId="19650" xr:uid="{00000000-0005-0000-0000-0000F24C0000}"/>
    <cellStyle name="Normal 2 5 2 2 2 2 2 4" xfId="19651" xr:uid="{00000000-0005-0000-0000-0000F34C0000}"/>
    <cellStyle name="Normal 2 5 2 2 2 2 3" xfId="19652" xr:uid="{00000000-0005-0000-0000-0000F44C0000}"/>
    <cellStyle name="Normal 2 5 2 2 2 2 3 2" xfId="19653" xr:uid="{00000000-0005-0000-0000-0000F54C0000}"/>
    <cellStyle name="Normal 2 5 2 2 2 2 3 2 2" xfId="19654" xr:uid="{00000000-0005-0000-0000-0000F64C0000}"/>
    <cellStyle name="Normal 2 5 2 2 2 2 3 3" xfId="19655" xr:uid="{00000000-0005-0000-0000-0000F74C0000}"/>
    <cellStyle name="Normal 2 5 2 2 2 2 3 4" xfId="19656" xr:uid="{00000000-0005-0000-0000-0000F84C0000}"/>
    <cellStyle name="Normal 2 5 2 2 2 2 4" xfId="19657" xr:uid="{00000000-0005-0000-0000-0000F94C0000}"/>
    <cellStyle name="Normal 2 5 2 2 2 2 4 2" xfId="19658" xr:uid="{00000000-0005-0000-0000-0000FA4C0000}"/>
    <cellStyle name="Normal 2 5 2 2 2 2 4 3" xfId="19659" xr:uid="{00000000-0005-0000-0000-0000FB4C0000}"/>
    <cellStyle name="Normal 2 5 2 2 2 2 5" xfId="19660" xr:uid="{00000000-0005-0000-0000-0000FC4C0000}"/>
    <cellStyle name="Normal 2 5 2 2 2 2 6" xfId="19661" xr:uid="{00000000-0005-0000-0000-0000FD4C0000}"/>
    <cellStyle name="Normal 2 5 2 2 2 2 7" xfId="19662" xr:uid="{00000000-0005-0000-0000-0000FE4C0000}"/>
    <cellStyle name="Normal 2 5 2 2 2 3" xfId="19663" xr:uid="{00000000-0005-0000-0000-0000FF4C0000}"/>
    <cellStyle name="Normal 2 5 2 2 2 3 2" xfId="19664" xr:uid="{00000000-0005-0000-0000-0000004D0000}"/>
    <cellStyle name="Normal 2 5 2 2 2 3 2 2" xfId="19665" xr:uid="{00000000-0005-0000-0000-0000014D0000}"/>
    <cellStyle name="Normal 2 5 2 2 2 3 3" xfId="19666" xr:uid="{00000000-0005-0000-0000-0000024D0000}"/>
    <cellStyle name="Normal 2 5 2 2 2 3 4" xfId="19667" xr:uid="{00000000-0005-0000-0000-0000034D0000}"/>
    <cellStyle name="Normal 2 5 2 2 2 4" xfId="19668" xr:uid="{00000000-0005-0000-0000-0000044D0000}"/>
    <cellStyle name="Normal 2 5 2 2 2 4 2" xfId="19669" xr:uid="{00000000-0005-0000-0000-0000054D0000}"/>
    <cellStyle name="Normal 2 5 2 2 2 4 2 2" xfId="19670" xr:uid="{00000000-0005-0000-0000-0000064D0000}"/>
    <cellStyle name="Normal 2 5 2 2 2 4 3" xfId="19671" xr:uid="{00000000-0005-0000-0000-0000074D0000}"/>
    <cellStyle name="Normal 2 5 2 2 2 4 4" xfId="19672" xr:uid="{00000000-0005-0000-0000-0000084D0000}"/>
    <cellStyle name="Normal 2 5 2 2 2 5" xfId="19673" xr:uid="{00000000-0005-0000-0000-0000094D0000}"/>
    <cellStyle name="Normal 2 5 2 2 2 5 2" xfId="19674" xr:uid="{00000000-0005-0000-0000-00000A4D0000}"/>
    <cellStyle name="Normal 2 5 2 2 2 5 3" xfId="19675" xr:uid="{00000000-0005-0000-0000-00000B4D0000}"/>
    <cellStyle name="Normal 2 5 2 2 2 6" xfId="19676" xr:uid="{00000000-0005-0000-0000-00000C4D0000}"/>
    <cellStyle name="Normal 2 5 2 2 2 7" xfId="19677" xr:uid="{00000000-0005-0000-0000-00000D4D0000}"/>
    <cellStyle name="Normal 2 5 2 2 2 8" xfId="19678" xr:uid="{00000000-0005-0000-0000-00000E4D0000}"/>
    <cellStyle name="Normal 2 5 2 2 3" xfId="19679" xr:uid="{00000000-0005-0000-0000-00000F4D0000}"/>
    <cellStyle name="Normal 2 5 2 2 3 2" xfId="19680" xr:uid="{00000000-0005-0000-0000-0000104D0000}"/>
    <cellStyle name="Normal 2 5 2 2 3 2 2" xfId="19681" xr:uid="{00000000-0005-0000-0000-0000114D0000}"/>
    <cellStyle name="Normal 2 5 2 2 3 2 2 2" xfId="19682" xr:uid="{00000000-0005-0000-0000-0000124D0000}"/>
    <cellStyle name="Normal 2 5 2 2 3 2 3" xfId="19683" xr:uid="{00000000-0005-0000-0000-0000134D0000}"/>
    <cellStyle name="Normal 2 5 2 2 3 2 4" xfId="19684" xr:uid="{00000000-0005-0000-0000-0000144D0000}"/>
    <cellStyle name="Normal 2 5 2 2 3 3" xfId="19685" xr:uid="{00000000-0005-0000-0000-0000154D0000}"/>
    <cellStyle name="Normal 2 5 2 2 3 3 2" xfId="19686" xr:uid="{00000000-0005-0000-0000-0000164D0000}"/>
    <cellStyle name="Normal 2 5 2 2 3 3 2 2" xfId="19687" xr:uid="{00000000-0005-0000-0000-0000174D0000}"/>
    <cellStyle name="Normal 2 5 2 2 3 3 3" xfId="19688" xr:uid="{00000000-0005-0000-0000-0000184D0000}"/>
    <cellStyle name="Normal 2 5 2 2 3 3 4" xfId="19689" xr:uid="{00000000-0005-0000-0000-0000194D0000}"/>
    <cellStyle name="Normal 2 5 2 2 3 4" xfId="19690" xr:uid="{00000000-0005-0000-0000-00001A4D0000}"/>
    <cellStyle name="Normal 2 5 2 2 3 4 2" xfId="19691" xr:uid="{00000000-0005-0000-0000-00001B4D0000}"/>
    <cellStyle name="Normal 2 5 2 2 3 4 3" xfId="19692" xr:uid="{00000000-0005-0000-0000-00001C4D0000}"/>
    <cellStyle name="Normal 2 5 2 2 3 5" xfId="19693" xr:uid="{00000000-0005-0000-0000-00001D4D0000}"/>
    <cellStyle name="Normal 2 5 2 2 3 6" xfId="19694" xr:uid="{00000000-0005-0000-0000-00001E4D0000}"/>
    <cellStyle name="Normal 2 5 2 2 3 7" xfId="19695" xr:uid="{00000000-0005-0000-0000-00001F4D0000}"/>
    <cellStyle name="Normal 2 5 2 2 4" xfId="19696" xr:uid="{00000000-0005-0000-0000-0000204D0000}"/>
    <cellStyle name="Normal 2 5 2 2 4 2" xfId="19697" xr:uid="{00000000-0005-0000-0000-0000214D0000}"/>
    <cellStyle name="Normal 2 5 2 2 4 2 2" xfId="19698" xr:uid="{00000000-0005-0000-0000-0000224D0000}"/>
    <cellStyle name="Normal 2 5 2 2 4 3" xfId="19699" xr:uid="{00000000-0005-0000-0000-0000234D0000}"/>
    <cellStyle name="Normal 2 5 2 2 4 4" xfId="19700" xr:uid="{00000000-0005-0000-0000-0000244D0000}"/>
    <cellStyle name="Normal 2 5 2 2 5" xfId="19701" xr:uid="{00000000-0005-0000-0000-0000254D0000}"/>
    <cellStyle name="Normal 2 5 2 2 5 2" xfId="19702" xr:uid="{00000000-0005-0000-0000-0000264D0000}"/>
    <cellStyle name="Normal 2 5 2 2 5 2 2" xfId="19703" xr:uid="{00000000-0005-0000-0000-0000274D0000}"/>
    <cellStyle name="Normal 2 5 2 2 5 3" xfId="19704" xr:uid="{00000000-0005-0000-0000-0000284D0000}"/>
    <cellStyle name="Normal 2 5 2 2 5 4" xfId="19705" xr:uid="{00000000-0005-0000-0000-0000294D0000}"/>
    <cellStyle name="Normal 2 5 2 2 6" xfId="19706" xr:uid="{00000000-0005-0000-0000-00002A4D0000}"/>
    <cellStyle name="Normal 2 5 2 2 6 2" xfId="19707" xr:uid="{00000000-0005-0000-0000-00002B4D0000}"/>
    <cellStyle name="Normal 2 5 2 2 6 3" xfId="19708" xr:uid="{00000000-0005-0000-0000-00002C4D0000}"/>
    <cellStyle name="Normal 2 5 2 2 7" xfId="19709" xr:uid="{00000000-0005-0000-0000-00002D4D0000}"/>
    <cellStyle name="Normal 2 5 2 2 8" xfId="19710" xr:uid="{00000000-0005-0000-0000-00002E4D0000}"/>
    <cellStyle name="Normal 2 5 2 2 9" xfId="19711" xr:uid="{00000000-0005-0000-0000-00002F4D0000}"/>
    <cellStyle name="Normal 2 5 2 3" xfId="19712" xr:uid="{00000000-0005-0000-0000-0000304D0000}"/>
    <cellStyle name="Normal 2 5 2 3 2" xfId="19713" xr:uid="{00000000-0005-0000-0000-0000314D0000}"/>
    <cellStyle name="Normal 2 5 2 3 2 2" xfId="19714" xr:uid="{00000000-0005-0000-0000-0000324D0000}"/>
    <cellStyle name="Normal 2 5 2 3 2 2 2" xfId="19715" xr:uid="{00000000-0005-0000-0000-0000334D0000}"/>
    <cellStyle name="Normal 2 5 2 3 2 2 2 2" xfId="19716" xr:uid="{00000000-0005-0000-0000-0000344D0000}"/>
    <cellStyle name="Normal 2 5 2 3 2 2 2 2 2" xfId="19717" xr:uid="{00000000-0005-0000-0000-0000354D0000}"/>
    <cellStyle name="Normal 2 5 2 3 2 2 2 3" xfId="19718" xr:uid="{00000000-0005-0000-0000-0000364D0000}"/>
    <cellStyle name="Normal 2 5 2 3 2 2 2 4" xfId="19719" xr:uid="{00000000-0005-0000-0000-0000374D0000}"/>
    <cellStyle name="Normal 2 5 2 3 2 2 3" xfId="19720" xr:uid="{00000000-0005-0000-0000-0000384D0000}"/>
    <cellStyle name="Normal 2 5 2 3 2 2 3 2" xfId="19721" xr:uid="{00000000-0005-0000-0000-0000394D0000}"/>
    <cellStyle name="Normal 2 5 2 3 2 2 3 2 2" xfId="19722" xr:uid="{00000000-0005-0000-0000-00003A4D0000}"/>
    <cellStyle name="Normal 2 5 2 3 2 2 3 3" xfId="19723" xr:uid="{00000000-0005-0000-0000-00003B4D0000}"/>
    <cellStyle name="Normal 2 5 2 3 2 2 3 4" xfId="19724" xr:uid="{00000000-0005-0000-0000-00003C4D0000}"/>
    <cellStyle name="Normal 2 5 2 3 2 2 4" xfId="19725" xr:uid="{00000000-0005-0000-0000-00003D4D0000}"/>
    <cellStyle name="Normal 2 5 2 3 2 2 4 2" xfId="19726" xr:uid="{00000000-0005-0000-0000-00003E4D0000}"/>
    <cellStyle name="Normal 2 5 2 3 2 2 4 3" xfId="19727" xr:uid="{00000000-0005-0000-0000-00003F4D0000}"/>
    <cellStyle name="Normal 2 5 2 3 2 2 5" xfId="19728" xr:uid="{00000000-0005-0000-0000-0000404D0000}"/>
    <cellStyle name="Normal 2 5 2 3 2 2 6" xfId="19729" xr:uid="{00000000-0005-0000-0000-0000414D0000}"/>
    <cellStyle name="Normal 2 5 2 3 2 2 7" xfId="19730" xr:uid="{00000000-0005-0000-0000-0000424D0000}"/>
    <cellStyle name="Normal 2 5 2 3 2 3" xfId="19731" xr:uid="{00000000-0005-0000-0000-0000434D0000}"/>
    <cellStyle name="Normal 2 5 2 3 2 3 2" xfId="19732" xr:uid="{00000000-0005-0000-0000-0000444D0000}"/>
    <cellStyle name="Normal 2 5 2 3 2 3 2 2" xfId="19733" xr:uid="{00000000-0005-0000-0000-0000454D0000}"/>
    <cellStyle name="Normal 2 5 2 3 2 3 3" xfId="19734" xr:uid="{00000000-0005-0000-0000-0000464D0000}"/>
    <cellStyle name="Normal 2 5 2 3 2 3 4" xfId="19735" xr:uid="{00000000-0005-0000-0000-0000474D0000}"/>
    <cellStyle name="Normal 2 5 2 3 2 4" xfId="19736" xr:uid="{00000000-0005-0000-0000-0000484D0000}"/>
    <cellStyle name="Normal 2 5 2 3 2 4 2" xfId="19737" xr:uid="{00000000-0005-0000-0000-0000494D0000}"/>
    <cellStyle name="Normal 2 5 2 3 2 4 2 2" xfId="19738" xr:uid="{00000000-0005-0000-0000-00004A4D0000}"/>
    <cellStyle name="Normal 2 5 2 3 2 4 3" xfId="19739" xr:uid="{00000000-0005-0000-0000-00004B4D0000}"/>
    <cellStyle name="Normal 2 5 2 3 2 4 4" xfId="19740" xr:uid="{00000000-0005-0000-0000-00004C4D0000}"/>
    <cellStyle name="Normal 2 5 2 3 2 5" xfId="19741" xr:uid="{00000000-0005-0000-0000-00004D4D0000}"/>
    <cellStyle name="Normal 2 5 2 3 2 5 2" xfId="19742" xr:uid="{00000000-0005-0000-0000-00004E4D0000}"/>
    <cellStyle name="Normal 2 5 2 3 2 5 3" xfId="19743" xr:uid="{00000000-0005-0000-0000-00004F4D0000}"/>
    <cellStyle name="Normal 2 5 2 3 2 6" xfId="19744" xr:uid="{00000000-0005-0000-0000-0000504D0000}"/>
    <cellStyle name="Normal 2 5 2 3 2 7" xfId="19745" xr:uid="{00000000-0005-0000-0000-0000514D0000}"/>
    <cellStyle name="Normal 2 5 2 3 2 8" xfId="19746" xr:uid="{00000000-0005-0000-0000-0000524D0000}"/>
    <cellStyle name="Normal 2 5 2 3 3" xfId="19747" xr:uid="{00000000-0005-0000-0000-0000534D0000}"/>
    <cellStyle name="Normal 2 5 2 3 3 2" xfId="19748" xr:uid="{00000000-0005-0000-0000-0000544D0000}"/>
    <cellStyle name="Normal 2 5 2 3 3 2 2" xfId="19749" xr:uid="{00000000-0005-0000-0000-0000554D0000}"/>
    <cellStyle name="Normal 2 5 2 3 3 2 2 2" xfId="19750" xr:uid="{00000000-0005-0000-0000-0000564D0000}"/>
    <cellStyle name="Normal 2 5 2 3 3 2 3" xfId="19751" xr:uid="{00000000-0005-0000-0000-0000574D0000}"/>
    <cellStyle name="Normal 2 5 2 3 3 2 4" xfId="19752" xr:uid="{00000000-0005-0000-0000-0000584D0000}"/>
    <cellStyle name="Normal 2 5 2 3 3 3" xfId="19753" xr:uid="{00000000-0005-0000-0000-0000594D0000}"/>
    <cellStyle name="Normal 2 5 2 3 3 3 2" xfId="19754" xr:uid="{00000000-0005-0000-0000-00005A4D0000}"/>
    <cellStyle name="Normal 2 5 2 3 3 3 2 2" xfId="19755" xr:uid="{00000000-0005-0000-0000-00005B4D0000}"/>
    <cellStyle name="Normal 2 5 2 3 3 3 3" xfId="19756" xr:uid="{00000000-0005-0000-0000-00005C4D0000}"/>
    <cellStyle name="Normal 2 5 2 3 3 3 4" xfId="19757" xr:uid="{00000000-0005-0000-0000-00005D4D0000}"/>
    <cellStyle name="Normal 2 5 2 3 3 4" xfId="19758" xr:uid="{00000000-0005-0000-0000-00005E4D0000}"/>
    <cellStyle name="Normal 2 5 2 3 3 4 2" xfId="19759" xr:uid="{00000000-0005-0000-0000-00005F4D0000}"/>
    <cellStyle name="Normal 2 5 2 3 3 4 3" xfId="19760" xr:uid="{00000000-0005-0000-0000-0000604D0000}"/>
    <cellStyle name="Normal 2 5 2 3 3 5" xfId="19761" xr:uid="{00000000-0005-0000-0000-0000614D0000}"/>
    <cellStyle name="Normal 2 5 2 3 3 6" xfId="19762" xr:uid="{00000000-0005-0000-0000-0000624D0000}"/>
    <cellStyle name="Normal 2 5 2 3 3 7" xfId="19763" xr:uid="{00000000-0005-0000-0000-0000634D0000}"/>
    <cellStyle name="Normal 2 5 2 3 4" xfId="19764" xr:uid="{00000000-0005-0000-0000-0000644D0000}"/>
    <cellStyle name="Normal 2 5 2 3 4 2" xfId="19765" xr:uid="{00000000-0005-0000-0000-0000654D0000}"/>
    <cellStyle name="Normal 2 5 2 3 4 2 2" xfId="19766" xr:uid="{00000000-0005-0000-0000-0000664D0000}"/>
    <cellStyle name="Normal 2 5 2 3 4 3" xfId="19767" xr:uid="{00000000-0005-0000-0000-0000674D0000}"/>
    <cellStyle name="Normal 2 5 2 3 4 4" xfId="19768" xr:uid="{00000000-0005-0000-0000-0000684D0000}"/>
    <cellStyle name="Normal 2 5 2 3 5" xfId="19769" xr:uid="{00000000-0005-0000-0000-0000694D0000}"/>
    <cellStyle name="Normal 2 5 2 3 5 2" xfId="19770" xr:uid="{00000000-0005-0000-0000-00006A4D0000}"/>
    <cellStyle name="Normal 2 5 2 3 5 2 2" xfId="19771" xr:uid="{00000000-0005-0000-0000-00006B4D0000}"/>
    <cellStyle name="Normal 2 5 2 3 5 3" xfId="19772" xr:uid="{00000000-0005-0000-0000-00006C4D0000}"/>
    <cellStyle name="Normal 2 5 2 3 5 4" xfId="19773" xr:uid="{00000000-0005-0000-0000-00006D4D0000}"/>
    <cellStyle name="Normal 2 5 2 3 6" xfId="19774" xr:uid="{00000000-0005-0000-0000-00006E4D0000}"/>
    <cellStyle name="Normal 2 5 2 3 6 2" xfId="19775" xr:uid="{00000000-0005-0000-0000-00006F4D0000}"/>
    <cellStyle name="Normal 2 5 2 3 6 3" xfId="19776" xr:uid="{00000000-0005-0000-0000-0000704D0000}"/>
    <cellStyle name="Normal 2 5 2 3 7" xfId="19777" xr:uid="{00000000-0005-0000-0000-0000714D0000}"/>
    <cellStyle name="Normal 2 5 2 3 8" xfId="19778" xr:uid="{00000000-0005-0000-0000-0000724D0000}"/>
    <cellStyle name="Normal 2 5 2 3 9" xfId="19779" xr:uid="{00000000-0005-0000-0000-0000734D0000}"/>
    <cellStyle name="Normal 2 5 2 4" xfId="19780" xr:uid="{00000000-0005-0000-0000-0000744D0000}"/>
    <cellStyle name="Normal 2 5 2 4 2" xfId="19781" xr:uid="{00000000-0005-0000-0000-0000754D0000}"/>
    <cellStyle name="Normal 2 5 2 4 2 2" xfId="19782" xr:uid="{00000000-0005-0000-0000-0000764D0000}"/>
    <cellStyle name="Normal 2 5 2 4 2 2 2" xfId="19783" xr:uid="{00000000-0005-0000-0000-0000774D0000}"/>
    <cellStyle name="Normal 2 5 2 4 2 2 2 2" xfId="19784" xr:uid="{00000000-0005-0000-0000-0000784D0000}"/>
    <cellStyle name="Normal 2 5 2 4 2 2 3" xfId="19785" xr:uid="{00000000-0005-0000-0000-0000794D0000}"/>
    <cellStyle name="Normal 2 5 2 4 2 2 4" xfId="19786" xr:uid="{00000000-0005-0000-0000-00007A4D0000}"/>
    <cellStyle name="Normal 2 5 2 4 2 3" xfId="19787" xr:uid="{00000000-0005-0000-0000-00007B4D0000}"/>
    <cellStyle name="Normal 2 5 2 4 2 3 2" xfId="19788" xr:uid="{00000000-0005-0000-0000-00007C4D0000}"/>
    <cellStyle name="Normal 2 5 2 4 2 3 2 2" xfId="19789" xr:uid="{00000000-0005-0000-0000-00007D4D0000}"/>
    <cellStyle name="Normal 2 5 2 4 2 3 3" xfId="19790" xr:uid="{00000000-0005-0000-0000-00007E4D0000}"/>
    <cellStyle name="Normal 2 5 2 4 2 3 4" xfId="19791" xr:uid="{00000000-0005-0000-0000-00007F4D0000}"/>
    <cellStyle name="Normal 2 5 2 4 2 4" xfId="19792" xr:uid="{00000000-0005-0000-0000-0000804D0000}"/>
    <cellStyle name="Normal 2 5 2 4 2 4 2" xfId="19793" xr:uid="{00000000-0005-0000-0000-0000814D0000}"/>
    <cellStyle name="Normal 2 5 2 4 2 4 3" xfId="19794" xr:uid="{00000000-0005-0000-0000-0000824D0000}"/>
    <cellStyle name="Normal 2 5 2 4 2 5" xfId="19795" xr:uid="{00000000-0005-0000-0000-0000834D0000}"/>
    <cellStyle name="Normal 2 5 2 4 2 6" xfId="19796" xr:uid="{00000000-0005-0000-0000-0000844D0000}"/>
    <cellStyle name="Normal 2 5 2 4 2 7" xfId="19797" xr:uid="{00000000-0005-0000-0000-0000854D0000}"/>
    <cellStyle name="Normal 2 5 2 4 3" xfId="19798" xr:uid="{00000000-0005-0000-0000-0000864D0000}"/>
    <cellStyle name="Normal 2 5 2 4 3 2" xfId="19799" xr:uid="{00000000-0005-0000-0000-0000874D0000}"/>
    <cellStyle name="Normal 2 5 2 4 3 2 2" xfId="19800" xr:uid="{00000000-0005-0000-0000-0000884D0000}"/>
    <cellStyle name="Normal 2 5 2 4 3 3" xfId="19801" xr:uid="{00000000-0005-0000-0000-0000894D0000}"/>
    <cellStyle name="Normal 2 5 2 4 3 4" xfId="19802" xr:uid="{00000000-0005-0000-0000-00008A4D0000}"/>
    <cellStyle name="Normal 2 5 2 4 4" xfId="19803" xr:uid="{00000000-0005-0000-0000-00008B4D0000}"/>
    <cellStyle name="Normal 2 5 2 4 4 2" xfId="19804" xr:uid="{00000000-0005-0000-0000-00008C4D0000}"/>
    <cellStyle name="Normal 2 5 2 4 4 2 2" xfId="19805" xr:uid="{00000000-0005-0000-0000-00008D4D0000}"/>
    <cellStyle name="Normal 2 5 2 4 4 3" xfId="19806" xr:uid="{00000000-0005-0000-0000-00008E4D0000}"/>
    <cellStyle name="Normal 2 5 2 4 4 4" xfId="19807" xr:uid="{00000000-0005-0000-0000-00008F4D0000}"/>
    <cellStyle name="Normal 2 5 2 4 5" xfId="19808" xr:uid="{00000000-0005-0000-0000-0000904D0000}"/>
    <cellStyle name="Normal 2 5 2 4 5 2" xfId="19809" xr:uid="{00000000-0005-0000-0000-0000914D0000}"/>
    <cellStyle name="Normal 2 5 2 4 5 3" xfId="19810" xr:uid="{00000000-0005-0000-0000-0000924D0000}"/>
    <cellStyle name="Normal 2 5 2 4 6" xfId="19811" xr:uid="{00000000-0005-0000-0000-0000934D0000}"/>
    <cellStyle name="Normal 2 5 2 4 7" xfId="19812" xr:uid="{00000000-0005-0000-0000-0000944D0000}"/>
    <cellStyle name="Normal 2 5 2 4 8" xfId="19813" xr:uid="{00000000-0005-0000-0000-0000954D0000}"/>
    <cellStyle name="Normal 2 5 2 5" xfId="19814" xr:uid="{00000000-0005-0000-0000-0000964D0000}"/>
    <cellStyle name="Normal 2 5 2 5 2" xfId="19815" xr:uid="{00000000-0005-0000-0000-0000974D0000}"/>
    <cellStyle name="Normal 2 5 2 5 2 2" xfId="19816" xr:uid="{00000000-0005-0000-0000-0000984D0000}"/>
    <cellStyle name="Normal 2 5 2 5 2 2 2" xfId="19817" xr:uid="{00000000-0005-0000-0000-0000994D0000}"/>
    <cellStyle name="Normal 2 5 2 5 2 3" xfId="19818" xr:uid="{00000000-0005-0000-0000-00009A4D0000}"/>
    <cellStyle name="Normal 2 5 2 5 2 4" xfId="19819" xr:uid="{00000000-0005-0000-0000-00009B4D0000}"/>
    <cellStyle name="Normal 2 5 2 5 3" xfId="19820" xr:uid="{00000000-0005-0000-0000-00009C4D0000}"/>
    <cellStyle name="Normal 2 5 2 5 3 2" xfId="19821" xr:uid="{00000000-0005-0000-0000-00009D4D0000}"/>
    <cellStyle name="Normal 2 5 2 5 3 2 2" xfId="19822" xr:uid="{00000000-0005-0000-0000-00009E4D0000}"/>
    <cellStyle name="Normal 2 5 2 5 3 3" xfId="19823" xr:uid="{00000000-0005-0000-0000-00009F4D0000}"/>
    <cellStyle name="Normal 2 5 2 5 3 4" xfId="19824" xr:uid="{00000000-0005-0000-0000-0000A04D0000}"/>
    <cellStyle name="Normal 2 5 2 5 4" xfId="19825" xr:uid="{00000000-0005-0000-0000-0000A14D0000}"/>
    <cellStyle name="Normal 2 5 2 5 4 2" xfId="19826" xr:uid="{00000000-0005-0000-0000-0000A24D0000}"/>
    <cellStyle name="Normal 2 5 2 5 4 3" xfId="19827" xr:uid="{00000000-0005-0000-0000-0000A34D0000}"/>
    <cellStyle name="Normal 2 5 2 5 5" xfId="19828" xr:uid="{00000000-0005-0000-0000-0000A44D0000}"/>
    <cellStyle name="Normal 2 5 2 5 6" xfId="19829" xr:uid="{00000000-0005-0000-0000-0000A54D0000}"/>
    <cellStyle name="Normal 2 5 2 5 7" xfId="19830" xr:uid="{00000000-0005-0000-0000-0000A64D0000}"/>
    <cellStyle name="Normal 2 5 2 6" xfId="19831" xr:uid="{00000000-0005-0000-0000-0000A74D0000}"/>
    <cellStyle name="Normal 2 5 2 6 2" xfId="19832" xr:uid="{00000000-0005-0000-0000-0000A84D0000}"/>
    <cellStyle name="Normal 2 5 2 6 2 2" xfId="19833" xr:uid="{00000000-0005-0000-0000-0000A94D0000}"/>
    <cellStyle name="Normal 2 5 2 6 3" xfId="19834" xr:uid="{00000000-0005-0000-0000-0000AA4D0000}"/>
    <cellStyle name="Normal 2 5 2 6 4" xfId="19835" xr:uid="{00000000-0005-0000-0000-0000AB4D0000}"/>
    <cellStyle name="Normal 2 5 2 7" xfId="19836" xr:uid="{00000000-0005-0000-0000-0000AC4D0000}"/>
    <cellStyle name="Normal 2 5 2 7 2" xfId="19837" xr:uid="{00000000-0005-0000-0000-0000AD4D0000}"/>
    <cellStyle name="Normal 2 5 2 7 2 2" xfId="19838" xr:uid="{00000000-0005-0000-0000-0000AE4D0000}"/>
    <cellStyle name="Normal 2 5 2 7 3" xfId="19839" xr:uid="{00000000-0005-0000-0000-0000AF4D0000}"/>
    <cellStyle name="Normal 2 5 2 7 4" xfId="19840" xr:uid="{00000000-0005-0000-0000-0000B04D0000}"/>
    <cellStyle name="Normal 2 5 2 8" xfId="19841" xr:uid="{00000000-0005-0000-0000-0000B14D0000}"/>
    <cellStyle name="Normal 2 5 2 8 2" xfId="19842" xr:uid="{00000000-0005-0000-0000-0000B24D0000}"/>
    <cellStyle name="Normal 2 5 2 8 3" xfId="19843" xr:uid="{00000000-0005-0000-0000-0000B34D0000}"/>
    <cellStyle name="Normal 2 5 2 9" xfId="19844" xr:uid="{00000000-0005-0000-0000-0000B44D0000}"/>
    <cellStyle name="Normal 2 5 3" xfId="19845" xr:uid="{00000000-0005-0000-0000-0000B54D0000}"/>
    <cellStyle name="Normal 2 5 3 2" xfId="19846" xr:uid="{00000000-0005-0000-0000-0000B64D0000}"/>
    <cellStyle name="Normal 2 5 3 2 2" xfId="19847" xr:uid="{00000000-0005-0000-0000-0000B74D0000}"/>
    <cellStyle name="Normal 2 5 3 2 2 2" xfId="19848" xr:uid="{00000000-0005-0000-0000-0000B84D0000}"/>
    <cellStyle name="Normal 2 5 3 2 2 2 2" xfId="19849" xr:uid="{00000000-0005-0000-0000-0000B94D0000}"/>
    <cellStyle name="Normal 2 5 3 2 2 2 2 2" xfId="19850" xr:uid="{00000000-0005-0000-0000-0000BA4D0000}"/>
    <cellStyle name="Normal 2 5 3 2 2 2 3" xfId="19851" xr:uid="{00000000-0005-0000-0000-0000BB4D0000}"/>
    <cellStyle name="Normal 2 5 3 2 2 2 4" xfId="19852" xr:uid="{00000000-0005-0000-0000-0000BC4D0000}"/>
    <cellStyle name="Normal 2 5 3 2 2 3" xfId="19853" xr:uid="{00000000-0005-0000-0000-0000BD4D0000}"/>
    <cellStyle name="Normal 2 5 3 2 2 3 2" xfId="19854" xr:uid="{00000000-0005-0000-0000-0000BE4D0000}"/>
    <cellStyle name="Normal 2 5 3 2 2 3 2 2" xfId="19855" xr:uid="{00000000-0005-0000-0000-0000BF4D0000}"/>
    <cellStyle name="Normal 2 5 3 2 2 3 3" xfId="19856" xr:uid="{00000000-0005-0000-0000-0000C04D0000}"/>
    <cellStyle name="Normal 2 5 3 2 2 3 4" xfId="19857" xr:uid="{00000000-0005-0000-0000-0000C14D0000}"/>
    <cellStyle name="Normal 2 5 3 2 2 4" xfId="19858" xr:uid="{00000000-0005-0000-0000-0000C24D0000}"/>
    <cellStyle name="Normal 2 5 3 2 2 4 2" xfId="19859" xr:uid="{00000000-0005-0000-0000-0000C34D0000}"/>
    <cellStyle name="Normal 2 5 3 2 2 4 3" xfId="19860" xr:uid="{00000000-0005-0000-0000-0000C44D0000}"/>
    <cellStyle name="Normal 2 5 3 2 2 5" xfId="19861" xr:uid="{00000000-0005-0000-0000-0000C54D0000}"/>
    <cellStyle name="Normal 2 5 3 2 2 6" xfId="19862" xr:uid="{00000000-0005-0000-0000-0000C64D0000}"/>
    <cellStyle name="Normal 2 5 3 2 2 7" xfId="19863" xr:uid="{00000000-0005-0000-0000-0000C74D0000}"/>
    <cellStyle name="Normal 2 5 3 2 3" xfId="19864" xr:uid="{00000000-0005-0000-0000-0000C84D0000}"/>
    <cellStyle name="Normal 2 5 3 2 3 2" xfId="19865" xr:uid="{00000000-0005-0000-0000-0000C94D0000}"/>
    <cellStyle name="Normal 2 5 3 2 3 2 2" xfId="19866" xr:uid="{00000000-0005-0000-0000-0000CA4D0000}"/>
    <cellStyle name="Normal 2 5 3 2 3 3" xfId="19867" xr:uid="{00000000-0005-0000-0000-0000CB4D0000}"/>
    <cellStyle name="Normal 2 5 3 2 3 4" xfId="19868" xr:uid="{00000000-0005-0000-0000-0000CC4D0000}"/>
    <cellStyle name="Normal 2 5 3 2 4" xfId="19869" xr:uid="{00000000-0005-0000-0000-0000CD4D0000}"/>
    <cellStyle name="Normal 2 5 3 2 4 2" xfId="19870" xr:uid="{00000000-0005-0000-0000-0000CE4D0000}"/>
    <cellStyle name="Normal 2 5 3 2 4 2 2" xfId="19871" xr:uid="{00000000-0005-0000-0000-0000CF4D0000}"/>
    <cellStyle name="Normal 2 5 3 2 4 3" xfId="19872" xr:uid="{00000000-0005-0000-0000-0000D04D0000}"/>
    <cellStyle name="Normal 2 5 3 2 4 4" xfId="19873" xr:uid="{00000000-0005-0000-0000-0000D14D0000}"/>
    <cellStyle name="Normal 2 5 3 2 5" xfId="19874" xr:uid="{00000000-0005-0000-0000-0000D24D0000}"/>
    <cellStyle name="Normal 2 5 3 2 5 2" xfId="19875" xr:uid="{00000000-0005-0000-0000-0000D34D0000}"/>
    <cellStyle name="Normal 2 5 3 2 5 3" xfId="19876" xr:uid="{00000000-0005-0000-0000-0000D44D0000}"/>
    <cellStyle name="Normal 2 5 3 2 6" xfId="19877" xr:uid="{00000000-0005-0000-0000-0000D54D0000}"/>
    <cellStyle name="Normal 2 5 3 2 7" xfId="19878" xr:uid="{00000000-0005-0000-0000-0000D64D0000}"/>
    <cellStyle name="Normal 2 5 3 2 8" xfId="19879" xr:uid="{00000000-0005-0000-0000-0000D74D0000}"/>
    <cellStyle name="Normal 2 5 3 3" xfId="19880" xr:uid="{00000000-0005-0000-0000-0000D84D0000}"/>
    <cellStyle name="Normal 2 5 3 3 2" xfId="19881" xr:uid="{00000000-0005-0000-0000-0000D94D0000}"/>
    <cellStyle name="Normal 2 5 3 3 2 2" xfId="19882" xr:uid="{00000000-0005-0000-0000-0000DA4D0000}"/>
    <cellStyle name="Normal 2 5 3 3 2 2 2" xfId="19883" xr:uid="{00000000-0005-0000-0000-0000DB4D0000}"/>
    <cellStyle name="Normal 2 5 3 3 2 3" xfId="19884" xr:uid="{00000000-0005-0000-0000-0000DC4D0000}"/>
    <cellStyle name="Normal 2 5 3 3 2 4" xfId="19885" xr:uid="{00000000-0005-0000-0000-0000DD4D0000}"/>
    <cellStyle name="Normal 2 5 3 3 3" xfId="19886" xr:uid="{00000000-0005-0000-0000-0000DE4D0000}"/>
    <cellStyle name="Normal 2 5 3 3 3 2" xfId="19887" xr:uid="{00000000-0005-0000-0000-0000DF4D0000}"/>
    <cellStyle name="Normal 2 5 3 3 3 2 2" xfId="19888" xr:uid="{00000000-0005-0000-0000-0000E04D0000}"/>
    <cellStyle name="Normal 2 5 3 3 3 3" xfId="19889" xr:uid="{00000000-0005-0000-0000-0000E14D0000}"/>
    <cellStyle name="Normal 2 5 3 3 3 4" xfId="19890" xr:uid="{00000000-0005-0000-0000-0000E24D0000}"/>
    <cellStyle name="Normal 2 5 3 3 4" xfId="19891" xr:uid="{00000000-0005-0000-0000-0000E34D0000}"/>
    <cellStyle name="Normal 2 5 3 3 4 2" xfId="19892" xr:uid="{00000000-0005-0000-0000-0000E44D0000}"/>
    <cellStyle name="Normal 2 5 3 3 4 3" xfId="19893" xr:uid="{00000000-0005-0000-0000-0000E54D0000}"/>
    <cellStyle name="Normal 2 5 3 3 5" xfId="19894" xr:uid="{00000000-0005-0000-0000-0000E64D0000}"/>
    <cellStyle name="Normal 2 5 3 3 6" xfId="19895" xr:uid="{00000000-0005-0000-0000-0000E74D0000}"/>
    <cellStyle name="Normal 2 5 3 3 7" xfId="19896" xr:uid="{00000000-0005-0000-0000-0000E84D0000}"/>
    <cellStyle name="Normal 2 5 3 4" xfId="19897" xr:uid="{00000000-0005-0000-0000-0000E94D0000}"/>
    <cellStyle name="Normal 2 5 3 4 2" xfId="19898" xr:uid="{00000000-0005-0000-0000-0000EA4D0000}"/>
    <cellStyle name="Normal 2 5 3 4 2 2" xfId="19899" xr:uid="{00000000-0005-0000-0000-0000EB4D0000}"/>
    <cellStyle name="Normal 2 5 3 4 3" xfId="19900" xr:uid="{00000000-0005-0000-0000-0000EC4D0000}"/>
    <cellStyle name="Normal 2 5 3 4 4" xfId="19901" xr:uid="{00000000-0005-0000-0000-0000ED4D0000}"/>
    <cellStyle name="Normal 2 5 3 5" xfId="19902" xr:uid="{00000000-0005-0000-0000-0000EE4D0000}"/>
    <cellStyle name="Normal 2 5 3 5 2" xfId="19903" xr:uid="{00000000-0005-0000-0000-0000EF4D0000}"/>
    <cellStyle name="Normal 2 5 3 5 2 2" xfId="19904" xr:uid="{00000000-0005-0000-0000-0000F04D0000}"/>
    <cellStyle name="Normal 2 5 3 5 3" xfId="19905" xr:uid="{00000000-0005-0000-0000-0000F14D0000}"/>
    <cellStyle name="Normal 2 5 3 5 4" xfId="19906" xr:uid="{00000000-0005-0000-0000-0000F24D0000}"/>
    <cellStyle name="Normal 2 5 3 6" xfId="19907" xr:uid="{00000000-0005-0000-0000-0000F34D0000}"/>
    <cellStyle name="Normal 2 5 3 6 2" xfId="19908" xr:uid="{00000000-0005-0000-0000-0000F44D0000}"/>
    <cellStyle name="Normal 2 5 3 6 3" xfId="19909" xr:uid="{00000000-0005-0000-0000-0000F54D0000}"/>
    <cellStyle name="Normal 2 5 3 7" xfId="19910" xr:uid="{00000000-0005-0000-0000-0000F64D0000}"/>
    <cellStyle name="Normal 2 5 3 8" xfId="19911" xr:uid="{00000000-0005-0000-0000-0000F74D0000}"/>
    <cellStyle name="Normal 2 5 3 9" xfId="19912" xr:uid="{00000000-0005-0000-0000-0000F84D0000}"/>
    <cellStyle name="Normal 2 5 4" xfId="19913" xr:uid="{00000000-0005-0000-0000-0000F94D0000}"/>
    <cellStyle name="Normal 2 5 4 2" xfId="19914" xr:uid="{00000000-0005-0000-0000-0000FA4D0000}"/>
    <cellStyle name="Normal 2 5 4 2 2" xfId="19915" xr:uid="{00000000-0005-0000-0000-0000FB4D0000}"/>
    <cellStyle name="Normal 2 5 4 2 2 2" xfId="19916" xr:uid="{00000000-0005-0000-0000-0000FC4D0000}"/>
    <cellStyle name="Normal 2 5 4 2 2 2 2" xfId="19917" xr:uid="{00000000-0005-0000-0000-0000FD4D0000}"/>
    <cellStyle name="Normal 2 5 4 2 2 2 2 2" xfId="19918" xr:uid="{00000000-0005-0000-0000-0000FE4D0000}"/>
    <cellStyle name="Normal 2 5 4 2 2 2 3" xfId="19919" xr:uid="{00000000-0005-0000-0000-0000FF4D0000}"/>
    <cellStyle name="Normal 2 5 4 2 2 2 4" xfId="19920" xr:uid="{00000000-0005-0000-0000-0000004E0000}"/>
    <cellStyle name="Normal 2 5 4 2 2 3" xfId="19921" xr:uid="{00000000-0005-0000-0000-0000014E0000}"/>
    <cellStyle name="Normal 2 5 4 2 2 3 2" xfId="19922" xr:uid="{00000000-0005-0000-0000-0000024E0000}"/>
    <cellStyle name="Normal 2 5 4 2 2 3 2 2" xfId="19923" xr:uid="{00000000-0005-0000-0000-0000034E0000}"/>
    <cellStyle name="Normal 2 5 4 2 2 3 3" xfId="19924" xr:uid="{00000000-0005-0000-0000-0000044E0000}"/>
    <cellStyle name="Normal 2 5 4 2 2 3 4" xfId="19925" xr:uid="{00000000-0005-0000-0000-0000054E0000}"/>
    <cellStyle name="Normal 2 5 4 2 2 4" xfId="19926" xr:uid="{00000000-0005-0000-0000-0000064E0000}"/>
    <cellStyle name="Normal 2 5 4 2 2 4 2" xfId="19927" xr:uid="{00000000-0005-0000-0000-0000074E0000}"/>
    <cellStyle name="Normal 2 5 4 2 2 4 3" xfId="19928" xr:uid="{00000000-0005-0000-0000-0000084E0000}"/>
    <cellStyle name="Normal 2 5 4 2 2 5" xfId="19929" xr:uid="{00000000-0005-0000-0000-0000094E0000}"/>
    <cellStyle name="Normal 2 5 4 2 2 6" xfId="19930" xr:uid="{00000000-0005-0000-0000-00000A4E0000}"/>
    <cellStyle name="Normal 2 5 4 2 2 7" xfId="19931" xr:uid="{00000000-0005-0000-0000-00000B4E0000}"/>
    <cellStyle name="Normal 2 5 4 2 3" xfId="19932" xr:uid="{00000000-0005-0000-0000-00000C4E0000}"/>
    <cellStyle name="Normal 2 5 4 2 3 2" xfId="19933" xr:uid="{00000000-0005-0000-0000-00000D4E0000}"/>
    <cellStyle name="Normal 2 5 4 2 3 2 2" xfId="19934" xr:uid="{00000000-0005-0000-0000-00000E4E0000}"/>
    <cellStyle name="Normal 2 5 4 2 3 3" xfId="19935" xr:uid="{00000000-0005-0000-0000-00000F4E0000}"/>
    <cellStyle name="Normal 2 5 4 2 3 4" xfId="19936" xr:uid="{00000000-0005-0000-0000-0000104E0000}"/>
    <cellStyle name="Normal 2 5 4 2 4" xfId="19937" xr:uid="{00000000-0005-0000-0000-0000114E0000}"/>
    <cellStyle name="Normal 2 5 4 2 4 2" xfId="19938" xr:uid="{00000000-0005-0000-0000-0000124E0000}"/>
    <cellStyle name="Normal 2 5 4 2 4 2 2" xfId="19939" xr:uid="{00000000-0005-0000-0000-0000134E0000}"/>
    <cellStyle name="Normal 2 5 4 2 4 3" xfId="19940" xr:uid="{00000000-0005-0000-0000-0000144E0000}"/>
    <cellStyle name="Normal 2 5 4 2 4 4" xfId="19941" xr:uid="{00000000-0005-0000-0000-0000154E0000}"/>
    <cellStyle name="Normal 2 5 4 2 5" xfId="19942" xr:uid="{00000000-0005-0000-0000-0000164E0000}"/>
    <cellStyle name="Normal 2 5 4 2 5 2" xfId="19943" xr:uid="{00000000-0005-0000-0000-0000174E0000}"/>
    <cellStyle name="Normal 2 5 4 2 5 3" xfId="19944" xr:uid="{00000000-0005-0000-0000-0000184E0000}"/>
    <cellStyle name="Normal 2 5 4 2 6" xfId="19945" xr:uid="{00000000-0005-0000-0000-0000194E0000}"/>
    <cellStyle name="Normal 2 5 4 2 7" xfId="19946" xr:uid="{00000000-0005-0000-0000-00001A4E0000}"/>
    <cellStyle name="Normal 2 5 4 2 8" xfId="19947" xr:uid="{00000000-0005-0000-0000-00001B4E0000}"/>
    <cellStyle name="Normal 2 5 4 3" xfId="19948" xr:uid="{00000000-0005-0000-0000-00001C4E0000}"/>
    <cellStyle name="Normal 2 5 4 3 2" xfId="19949" xr:uid="{00000000-0005-0000-0000-00001D4E0000}"/>
    <cellStyle name="Normal 2 5 4 3 2 2" xfId="19950" xr:uid="{00000000-0005-0000-0000-00001E4E0000}"/>
    <cellStyle name="Normal 2 5 4 3 2 2 2" xfId="19951" xr:uid="{00000000-0005-0000-0000-00001F4E0000}"/>
    <cellStyle name="Normal 2 5 4 3 2 3" xfId="19952" xr:uid="{00000000-0005-0000-0000-0000204E0000}"/>
    <cellStyle name="Normal 2 5 4 3 2 4" xfId="19953" xr:uid="{00000000-0005-0000-0000-0000214E0000}"/>
    <cellStyle name="Normal 2 5 4 3 3" xfId="19954" xr:uid="{00000000-0005-0000-0000-0000224E0000}"/>
    <cellStyle name="Normal 2 5 4 3 3 2" xfId="19955" xr:uid="{00000000-0005-0000-0000-0000234E0000}"/>
    <cellStyle name="Normal 2 5 4 3 3 2 2" xfId="19956" xr:uid="{00000000-0005-0000-0000-0000244E0000}"/>
    <cellStyle name="Normal 2 5 4 3 3 3" xfId="19957" xr:uid="{00000000-0005-0000-0000-0000254E0000}"/>
    <cellStyle name="Normal 2 5 4 3 3 4" xfId="19958" xr:uid="{00000000-0005-0000-0000-0000264E0000}"/>
    <cellStyle name="Normal 2 5 4 3 4" xfId="19959" xr:uid="{00000000-0005-0000-0000-0000274E0000}"/>
    <cellStyle name="Normal 2 5 4 3 4 2" xfId="19960" xr:uid="{00000000-0005-0000-0000-0000284E0000}"/>
    <cellStyle name="Normal 2 5 4 3 4 3" xfId="19961" xr:uid="{00000000-0005-0000-0000-0000294E0000}"/>
    <cellStyle name="Normal 2 5 4 3 5" xfId="19962" xr:uid="{00000000-0005-0000-0000-00002A4E0000}"/>
    <cellStyle name="Normal 2 5 4 3 6" xfId="19963" xr:uid="{00000000-0005-0000-0000-00002B4E0000}"/>
    <cellStyle name="Normal 2 5 4 3 7" xfId="19964" xr:uid="{00000000-0005-0000-0000-00002C4E0000}"/>
    <cellStyle name="Normal 2 5 4 4" xfId="19965" xr:uid="{00000000-0005-0000-0000-00002D4E0000}"/>
    <cellStyle name="Normal 2 5 4 4 2" xfId="19966" xr:uid="{00000000-0005-0000-0000-00002E4E0000}"/>
    <cellStyle name="Normal 2 5 4 4 2 2" xfId="19967" xr:uid="{00000000-0005-0000-0000-00002F4E0000}"/>
    <cellStyle name="Normal 2 5 4 4 3" xfId="19968" xr:uid="{00000000-0005-0000-0000-0000304E0000}"/>
    <cellStyle name="Normal 2 5 4 4 4" xfId="19969" xr:uid="{00000000-0005-0000-0000-0000314E0000}"/>
    <cellStyle name="Normal 2 5 4 5" xfId="19970" xr:uid="{00000000-0005-0000-0000-0000324E0000}"/>
    <cellStyle name="Normal 2 5 4 5 2" xfId="19971" xr:uid="{00000000-0005-0000-0000-0000334E0000}"/>
    <cellStyle name="Normal 2 5 4 5 2 2" xfId="19972" xr:uid="{00000000-0005-0000-0000-0000344E0000}"/>
    <cellStyle name="Normal 2 5 4 5 3" xfId="19973" xr:uid="{00000000-0005-0000-0000-0000354E0000}"/>
    <cellStyle name="Normal 2 5 4 5 4" xfId="19974" xr:uid="{00000000-0005-0000-0000-0000364E0000}"/>
    <cellStyle name="Normal 2 5 4 6" xfId="19975" xr:uid="{00000000-0005-0000-0000-0000374E0000}"/>
    <cellStyle name="Normal 2 5 4 6 2" xfId="19976" xr:uid="{00000000-0005-0000-0000-0000384E0000}"/>
    <cellStyle name="Normal 2 5 4 6 3" xfId="19977" xr:uid="{00000000-0005-0000-0000-0000394E0000}"/>
    <cellStyle name="Normal 2 5 4 7" xfId="19978" xr:uid="{00000000-0005-0000-0000-00003A4E0000}"/>
    <cellStyle name="Normal 2 5 4 8" xfId="19979" xr:uid="{00000000-0005-0000-0000-00003B4E0000}"/>
    <cellStyle name="Normal 2 5 4 9" xfId="19980" xr:uid="{00000000-0005-0000-0000-00003C4E0000}"/>
    <cellStyle name="Normal 2 5 5" xfId="19981" xr:uid="{00000000-0005-0000-0000-00003D4E0000}"/>
    <cellStyle name="Normal 2 5 5 2" xfId="19982" xr:uid="{00000000-0005-0000-0000-00003E4E0000}"/>
    <cellStyle name="Normal 2 5 5 2 2" xfId="19983" xr:uid="{00000000-0005-0000-0000-00003F4E0000}"/>
    <cellStyle name="Normal 2 5 5 2 2 2" xfId="19984" xr:uid="{00000000-0005-0000-0000-0000404E0000}"/>
    <cellStyle name="Normal 2 5 5 2 2 2 2" xfId="19985" xr:uid="{00000000-0005-0000-0000-0000414E0000}"/>
    <cellStyle name="Normal 2 5 5 2 2 3" xfId="19986" xr:uid="{00000000-0005-0000-0000-0000424E0000}"/>
    <cellStyle name="Normal 2 5 5 2 2 4" xfId="19987" xr:uid="{00000000-0005-0000-0000-0000434E0000}"/>
    <cellStyle name="Normal 2 5 5 2 3" xfId="19988" xr:uid="{00000000-0005-0000-0000-0000444E0000}"/>
    <cellStyle name="Normal 2 5 5 2 3 2" xfId="19989" xr:uid="{00000000-0005-0000-0000-0000454E0000}"/>
    <cellStyle name="Normal 2 5 5 2 3 2 2" xfId="19990" xr:uid="{00000000-0005-0000-0000-0000464E0000}"/>
    <cellStyle name="Normal 2 5 5 2 3 3" xfId="19991" xr:uid="{00000000-0005-0000-0000-0000474E0000}"/>
    <cellStyle name="Normal 2 5 5 2 3 4" xfId="19992" xr:uid="{00000000-0005-0000-0000-0000484E0000}"/>
    <cellStyle name="Normal 2 5 5 2 4" xfId="19993" xr:uid="{00000000-0005-0000-0000-0000494E0000}"/>
    <cellStyle name="Normal 2 5 5 2 4 2" xfId="19994" xr:uid="{00000000-0005-0000-0000-00004A4E0000}"/>
    <cellStyle name="Normal 2 5 5 2 4 3" xfId="19995" xr:uid="{00000000-0005-0000-0000-00004B4E0000}"/>
    <cellStyle name="Normal 2 5 5 2 5" xfId="19996" xr:uid="{00000000-0005-0000-0000-00004C4E0000}"/>
    <cellStyle name="Normal 2 5 5 2 6" xfId="19997" xr:uid="{00000000-0005-0000-0000-00004D4E0000}"/>
    <cellStyle name="Normal 2 5 5 2 7" xfId="19998" xr:uid="{00000000-0005-0000-0000-00004E4E0000}"/>
    <cellStyle name="Normal 2 5 5 3" xfId="19999" xr:uid="{00000000-0005-0000-0000-00004F4E0000}"/>
    <cellStyle name="Normal 2 5 5 3 2" xfId="20000" xr:uid="{00000000-0005-0000-0000-0000504E0000}"/>
    <cellStyle name="Normal 2 5 5 3 2 2" xfId="20001" xr:uid="{00000000-0005-0000-0000-0000514E0000}"/>
    <cellStyle name="Normal 2 5 5 3 3" xfId="20002" xr:uid="{00000000-0005-0000-0000-0000524E0000}"/>
    <cellStyle name="Normal 2 5 5 3 4" xfId="20003" xr:uid="{00000000-0005-0000-0000-0000534E0000}"/>
    <cellStyle name="Normal 2 5 5 4" xfId="20004" xr:uid="{00000000-0005-0000-0000-0000544E0000}"/>
    <cellStyle name="Normal 2 5 5 4 2" xfId="20005" xr:uid="{00000000-0005-0000-0000-0000554E0000}"/>
    <cellStyle name="Normal 2 5 5 4 2 2" xfId="20006" xr:uid="{00000000-0005-0000-0000-0000564E0000}"/>
    <cellStyle name="Normal 2 5 5 4 3" xfId="20007" xr:uid="{00000000-0005-0000-0000-0000574E0000}"/>
    <cellStyle name="Normal 2 5 5 4 4" xfId="20008" xr:uid="{00000000-0005-0000-0000-0000584E0000}"/>
    <cellStyle name="Normal 2 5 5 5" xfId="20009" xr:uid="{00000000-0005-0000-0000-0000594E0000}"/>
    <cellStyle name="Normal 2 5 5 5 2" xfId="20010" xr:uid="{00000000-0005-0000-0000-00005A4E0000}"/>
    <cellStyle name="Normal 2 5 5 5 3" xfId="20011" xr:uid="{00000000-0005-0000-0000-00005B4E0000}"/>
    <cellStyle name="Normal 2 5 5 6" xfId="20012" xr:uid="{00000000-0005-0000-0000-00005C4E0000}"/>
    <cellStyle name="Normal 2 5 5 7" xfId="20013" xr:uid="{00000000-0005-0000-0000-00005D4E0000}"/>
    <cellStyle name="Normal 2 5 5 8" xfId="20014" xr:uid="{00000000-0005-0000-0000-00005E4E0000}"/>
    <cellStyle name="Normal 2 5 6" xfId="20015" xr:uid="{00000000-0005-0000-0000-00005F4E0000}"/>
    <cellStyle name="Normal 2 5 6 2" xfId="20016" xr:uid="{00000000-0005-0000-0000-0000604E0000}"/>
    <cellStyle name="Normal 2 5 6 2 2" xfId="20017" xr:uid="{00000000-0005-0000-0000-0000614E0000}"/>
    <cellStyle name="Normal 2 5 6 2 2 2" xfId="20018" xr:uid="{00000000-0005-0000-0000-0000624E0000}"/>
    <cellStyle name="Normal 2 5 6 2 3" xfId="20019" xr:uid="{00000000-0005-0000-0000-0000634E0000}"/>
    <cellStyle name="Normal 2 5 6 2 4" xfId="20020" xr:uid="{00000000-0005-0000-0000-0000644E0000}"/>
    <cellStyle name="Normal 2 5 6 3" xfId="20021" xr:uid="{00000000-0005-0000-0000-0000654E0000}"/>
    <cellStyle name="Normal 2 5 6 3 2" xfId="20022" xr:uid="{00000000-0005-0000-0000-0000664E0000}"/>
    <cellStyle name="Normal 2 5 6 3 2 2" xfId="20023" xr:uid="{00000000-0005-0000-0000-0000674E0000}"/>
    <cellStyle name="Normal 2 5 6 3 3" xfId="20024" xr:uid="{00000000-0005-0000-0000-0000684E0000}"/>
    <cellStyle name="Normal 2 5 6 3 4" xfId="20025" xr:uid="{00000000-0005-0000-0000-0000694E0000}"/>
    <cellStyle name="Normal 2 5 6 4" xfId="20026" xr:uid="{00000000-0005-0000-0000-00006A4E0000}"/>
    <cellStyle name="Normal 2 5 6 4 2" xfId="20027" xr:uid="{00000000-0005-0000-0000-00006B4E0000}"/>
    <cellStyle name="Normal 2 5 6 4 3" xfId="20028" xr:uid="{00000000-0005-0000-0000-00006C4E0000}"/>
    <cellStyle name="Normal 2 5 6 5" xfId="20029" xr:uid="{00000000-0005-0000-0000-00006D4E0000}"/>
    <cellStyle name="Normal 2 5 6 6" xfId="20030" xr:uid="{00000000-0005-0000-0000-00006E4E0000}"/>
    <cellStyle name="Normal 2 5 6 7" xfId="20031" xr:uid="{00000000-0005-0000-0000-00006F4E0000}"/>
    <cellStyle name="Normal 2 5 7" xfId="20032" xr:uid="{00000000-0005-0000-0000-0000704E0000}"/>
    <cellStyle name="Normal 2 5 7 2" xfId="20033" xr:uid="{00000000-0005-0000-0000-0000714E0000}"/>
    <cellStyle name="Normal 2 5 7 2 2" xfId="20034" xr:uid="{00000000-0005-0000-0000-0000724E0000}"/>
    <cellStyle name="Normal 2 5 7 3" xfId="20035" xr:uid="{00000000-0005-0000-0000-0000734E0000}"/>
    <cellStyle name="Normal 2 5 7 4" xfId="20036" xr:uid="{00000000-0005-0000-0000-0000744E0000}"/>
    <cellStyle name="Normal 2 5 8" xfId="20037" xr:uid="{00000000-0005-0000-0000-0000754E0000}"/>
    <cellStyle name="Normal 2 5 8 2" xfId="20038" xr:uid="{00000000-0005-0000-0000-0000764E0000}"/>
    <cellStyle name="Normal 2 5 8 2 2" xfId="20039" xr:uid="{00000000-0005-0000-0000-0000774E0000}"/>
    <cellStyle name="Normal 2 5 8 3" xfId="20040" xr:uid="{00000000-0005-0000-0000-0000784E0000}"/>
    <cellStyle name="Normal 2 5 8 4" xfId="20041" xr:uid="{00000000-0005-0000-0000-0000794E0000}"/>
    <cellStyle name="Normal 2 5 9" xfId="20042" xr:uid="{00000000-0005-0000-0000-00007A4E0000}"/>
    <cellStyle name="Normal 2 5 9 2" xfId="20043" xr:uid="{00000000-0005-0000-0000-00007B4E0000}"/>
    <cellStyle name="Normal 2 5 9 3" xfId="20044" xr:uid="{00000000-0005-0000-0000-00007C4E0000}"/>
    <cellStyle name="Normal 2 6" xfId="20045" xr:uid="{00000000-0005-0000-0000-00007D4E0000}"/>
    <cellStyle name="Normal 2 6 2" xfId="20046" xr:uid="{00000000-0005-0000-0000-00007E4E0000}"/>
    <cellStyle name="Normal 2 6 2 2" xfId="20047" xr:uid="{00000000-0005-0000-0000-00007F4E0000}"/>
    <cellStyle name="Normal 2 6 2 2 2" xfId="20048" xr:uid="{00000000-0005-0000-0000-0000804E0000}"/>
    <cellStyle name="Normal 2 6 2 3" xfId="20049" xr:uid="{00000000-0005-0000-0000-0000814E0000}"/>
    <cellStyle name="Normal 2 6 2 4" xfId="20050" xr:uid="{00000000-0005-0000-0000-0000824E0000}"/>
    <cellStyle name="Normal 2 6 3" xfId="20051" xr:uid="{00000000-0005-0000-0000-0000834E0000}"/>
    <cellStyle name="Normal 2 6 3 2" xfId="20052" xr:uid="{00000000-0005-0000-0000-0000844E0000}"/>
    <cellStyle name="Normal 2 6 3 2 2" xfId="20053" xr:uid="{00000000-0005-0000-0000-0000854E0000}"/>
    <cellStyle name="Normal 2 6 3 3" xfId="20054" xr:uid="{00000000-0005-0000-0000-0000864E0000}"/>
    <cellStyle name="Normal 2 6 3 4" xfId="20055" xr:uid="{00000000-0005-0000-0000-0000874E0000}"/>
    <cellStyle name="Normal 2 6 4" xfId="20056" xr:uid="{00000000-0005-0000-0000-0000884E0000}"/>
    <cellStyle name="Normal 2 6 4 2" xfId="20057" xr:uid="{00000000-0005-0000-0000-0000894E0000}"/>
    <cellStyle name="Normal 2 6 4 3" xfId="20058" xr:uid="{00000000-0005-0000-0000-00008A4E0000}"/>
    <cellStyle name="Normal 2 6 5" xfId="20059" xr:uid="{00000000-0005-0000-0000-00008B4E0000}"/>
    <cellStyle name="Normal 2 6 6" xfId="20060" xr:uid="{00000000-0005-0000-0000-00008C4E0000}"/>
    <cellStyle name="Normal 2 6 7" xfId="20061" xr:uid="{00000000-0005-0000-0000-00008D4E0000}"/>
    <cellStyle name="Normal 2 7" xfId="20062" xr:uid="{00000000-0005-0000-0000-00008E4E0000}"/>
    <cellStyle name="Normal 2 8" xfId="20063" xr:uid="{00000000-0005-0000-0000-00008F4E0000}"/>
    <cellStyle name="Normal 2 9" xfId="20064" xr:uid="{00000000-0005-0000-0000-0000904E0000}"/>
    <cellStyle name="Normal 2_1. S&amp;U" xfId="20065" xr:uid="{00000000-0005-0000-0000-0000914E0000}"/>
    <cellStyle name="Normal 20" xfId="20066" xr:uid="{00000000-0005-0000-0000-0000924E0000}"/>
    <cellStyle name="Normal 20 2" xfId="20067" xr:uid="{00000000-0005-0000-0000-0000934E0000}"/>
    <cellStyle name="Normal 20 2 2" xfId="20068" xr:uid="{00000000-0005-0000-0000-0000944E0000}"/>
    <cellStyle name="Normal 20 3" xfId="20069" xr:uid="{00000000-0005-0000-0000-0000954E0000}"/>
    <cellStyle name="Normal 200" xfId="20070" xr:uid="{00000000-0005-0000-0000-0000964E0000}"/>
    <cellStyle name="Normal 201" xfId="20071" xr:uid="{00000000-0005-0000-0000-0000974E0000}"/>
    <cellStyle name="Normal 202" xfId="20072" xr:uid="{00000000-0005-0000-0000-0000984E0000}"/>
    <cellStyle name="Normal 203" xfId="20073" xr:uid="{00000000-0005-0000-0000-0000994E0000}"/>
    <cellStyle name="Normal 204" xfId="20074" xr:uid="{00000000-0005-0000-0000-00009A4E0000}"/>
    <cellStyle name="Normal 205" xfId="20075" xr:uid="{00000000-0005-0000-0000-00009B4E0000}"/>
    <cellStyle name="Normal 206" xfId="20076" xr:uid="{00000000-0005-0000-0000-00009C4E0000}"/>
    <cellStyle name="Normal 207" xfId="20077" xr:uid="{00000000-0005-0000-0000-00009D4E0000}"/>
    <cellStyle name="Normal 208" xfId="20078" xr:uid="{00000000-0005-0000-0000-00009E4E0000}"/>
    <cellStyle name="Normal 209" xfId="20079" xr:uid="{00000000-0005-0000-0000-00009F4E0000}"/>
    <cellStyle name="Normal 21" xfId="20080" xr:uid="{00000000-0005-0000-0000-0000A04E0000}"/>
    <cellStyle name="Normal 21 2" xfId="20081" xr:uid="{00000000-0005-0000-0000-0000A14E0000}"/>
    <cellStyle name="Normal 21 3" xfId="20082" xr:uid="{00000000-0005-0000-0000-0000A24E0000}"/>
    <cellStyle name="Normal 210" xfId="20083" xr:uid="{00000000-0005-0000-0000-0000A34E0000}"/>
    <cellStyle name="Normal 211" xfId="20084" xr:uid="{00000000-0005-0000-0000-0000A44E0000}"/>
    <cellStyle name="Normal 212" xfId="20085" xr:uid="{00000000-0005-0000-0000-0000A54E0000}"/>
    <cellStyle name="Normal 213" xfId="20086" xr:uid="{00000000-0005-0000-0000-0000A64E0000}"/>
    <cellStyle name="Normal 214" xfId="20087" xr:uid="{00000000-0005-0000-0000-0000A74E0000}"/>
    <cellStyle name="Normal 215" xfId="20088" xr:uid="{00000000-0005-0000-0000-0000A84E0000}"/>
    <cellStyle name="Normal 216" xfId="20089" xr:uid="{00000000-0005-0000-0000-0000A94E0000}"/>
    <cellStyle name="Normal 217" xfId="20090" xr:uid="{00000000-0005-0000-0000-0000AA4E0000}"/>
    <cellStyle name="Normal 218" xfId="20091" xr:uid="{00000000-0005-0000-0000-0000AB4E0000}"/>
    <cellStyle name="Normal 219" xfId="20092" xr:uid="{00000000-0005-0000-0000-0000AC4E0000}"/>
    <cellStyle name="Normal 22" xfId="20093" xr:uid="{00000000-0005-0000-0000-0000AD4E0000}"/>
    <cellStyle name="Normal 22 2" xfId="20094" xr:uid="{00000000-0005-0000-0000-0000AE4E0000}"/>
    <cellStyle name="Normal 22 3" xfId="20095" xr:uid="{00000000-0005-0000-0000-0000AF4E0000}"/>
    <cellStyle name="Normal 220" xfId="20096" xr:uid="{00000000-0005-0000-0000-0000B04E0000}"/>
    <cellStyle name="Normal 221" xfId="20097" xr:uid="{00000000-0005-0000-0000-0000B14E0000}"/>
    <cellStyle name="Normal 222" xfId="20098" xr:uid="{00000000-0005-0000-0000-0000B24E0000}"/>
    <cellStyle name="Normal 223" xfId="20099" xr:uid="{00000000-0005-0000-0000-0000B34E0000}"/>
    <cellStyle name="Normal 224" xfId="20100" xr:uid="{00000000-0005-0000-0000-0000B44E0000}"/>
    <cellStyle name="Normal 225" xfId="20101" xr:uid="{00000000-0005-0000-0000-0000B54E0000}"/>
    <cellStyle name="Normal 226" xfId="20102" xr:uid="{00000000-0005-0000-0000-0000B64E0000}"/>
    <cellStyle name="Normal 227" xfId="20103" xr:uid="{00000000-0005-0000-0000-0000B74E0000}"/>
    <cellStyle name="Normal 228" xfId="20104" xr:uid="{00000000-0005-0000-0000-0000B84E0000}"/>
    <cellStyle name="Normal 229" xfId="20105" xr:uid="{00000000-0005-0000-0000-0000B94E0000}"/>
    <cellStyle name="Normal 23" xfId="20106" xr:uid="{00000000-0005-0000-0000-0000BA4E0000}"/>
    <cellStyle name="Normal 23 2" xfId="20107" xr:uid="{00000000-0005-0000-0000-0000BB4E0000}"/>
    <cellStyle name="Normal 23 3" xfId="20108" xr:uid="{00000000-0005-0000-0000-0000BC4E0000}"/>
    <cellStyle name="Normal 230" xfId="20109" xr:uid="{00000000-0005-0000-0000-0000BD4E0000}"/>
    <cellStyle name="Normal 231" xfId="20110" xr:uid="{00000000-0005-0000-0000-0000BE4E0000}"/>
    <cellStyle name="Normal 232" xfId="20111" xr:uid="{00000000-0005-0000-0000-0000BF4E0000}"/>
    <cellStyle name="Normal 233" xfId="20112" xr:uid="{00000000-0005-0000-0000-0000C04E0000}"/>
    <cellStyle name="Normal 234" xfId="20113" xr:uid="{00000000-0005-0000-0000-0000C14E0000}"/>
    <cellStyle name="Normal 235" xfId="20114" xr:uid="{00000000-0005-0000-0000-0000C24E0000}"/>
    <cellStyle name="Normal 236" xfId="20115" xr:uid="{00000000-0005-0000-0000-0000C34E0000}"/>
    <cellStyle name="Normal 237" xfId="20116" xr:uid="{00000000-0005-0000-0000-0000C44E0000}"/>
    <cellStyle name="Normal 238" xfId="20117" xr:uid="{00000000-0005-0000-0000-0000C54E0000}"/>
    <cellStyle name="Normal 239" xfId="20118" xr:uid="{00000000-0005-0000-0000-0000C64E0000}"/>
    <cellStyle name="Normal 24" xfId="20119" xr:uid="{00000000-0005-0000-0000-0000C74E0000}"/>
    <cellStyle name="Normal 24 2" xfId="20120" xr:uid="{00000000-0005-0000-0000-0000C84E0000}"/>
    <cellStyle name="Normal 24 3" xfId="20121" xr:uid="{00000000-0005-0000-0000-0000C94E0000}"/>
    <cellStyle name="Normal 240" xfId="20122" xr:uid="{00000000-0005-0000-0000-0000CA4E0000}"/>
    <cellStyle name="Normal 241" xfId="20123" xr:uid="{00000000-0005-0000-0000-0000CB4E0000}"/>
    <cellStyle name="Normal 242" xfId="20124" xr:uid="{00000000-0005-0000-0000-0000CC4E0000}"/>
    <cellStyle name="Normal 243" xfId="20125" xr:uid="{00000000-0005-0000-0000-0000CD4E0000}"/>
    <cellStyle name="Normal 244" xfId="20126" xr:uid="{00000000-0005-0000-0000-0000CE4E0000}"/>
    <cellStyle name="Normal 245" xfId="20127" xr:uid="{00000000-0005-0000-0000-0000CF4E0000}"/>
    <cellStyle name="Normal 246" xfId="20128" xr:uid="{00000000-0005-0000-0000-0000D04E0000}"/>
    <cellStyle name="Normal 247" xfId="20129" xr:uid="{00000000-0005-0000-0000-0000D14E0000}"/>
    <cellStyle name="Normal 248" xfId="20130" xr:uid="{00000000-0005-0000-0000-0000D24E0000}"/>
    <cellStyle name="Normal 249" xfId="20131" xr:uid="{00000000-0005-0000-0000-0000D34E0000}"/>
    <cellStyle name="Normal 25" xfId="20132" xr:uid="{00000000-0005-0000-0000-0000D44E0000}"/>
    <cellStyle name="Normal 25 2" xfId="20133" xr:uid="{00000000-0005-0000-0000-0000D54E0000}"/>
    <cellStyle name="Normal 25 3" xfId="20134" xr:uid="{00000000-0005-0000-0000-0000D64E0000}"/>
    <cellStyle name="Normal 250" xfId="20135" xr:uid="{00000000-0005-0000-0000-0000D74E0000}"/>
    <cellStyle name="Normal 251" xfId="20136" xr:uid="{00000000-0005-0000-0000-0000D84E0000}"/>
    <cellStyle name="Normal 252" xfId="20137" xr:uid="{00000000-0005-0000-0000-0000D94E0000}"/>
    <cellStyle name="Normal 253" xfId="20138" xr:uid="{00000000-0005-0000-0000-0000DA4E0000}"/>
    <cellStyle name="Normal 254" xfId="20139" xr:uid="{00000000-0005-0000-0000-0000DB4E0000}"/>
    <cellStyle name="Normal 255" xfId="20140" xr:uid="{00000000-0005-0000-0000-0000DC4E0000}"/>
    <cellStyle name="Normal 256" xfId="20141" xr:uid="{00000000-0005-0000-0000-0000DD4E0000}"/>
    <cellStyle name="Normal 257" xfId="20142" xr:uid="{00000000-0005-0000-0000-0000DE4E0000}"/>
    <cellStyle name="Normal 258" xfId="20143" xr:uid="{00000000-0005-0000-0000-0000DF4E0000}"/>
    <cellStyle name="Normal 258 2" xfId="20144" xr:uid="{00000000-0005-0000-0000-0000E04E0000}"/>
    <cellStyle name="Normal 259" xfId="20145" xr:uid="{00000000-0005-0000-0000-0000E14E0000}"/>
    <cellStyle name="Normal 259 2" xfId="20146" xr:uid="{00000000-0005-0000-0000-0000E24E0000}"/>
    <cellStyle name="Normal 26" xfId="20147" xr:uid="{00000000-0005-0000-0000-0000E34E0000}"/>
    <cellStyle name="Normal 26 2" xfId="20148" xr:uid="{00000000-0005-0000-0000-0000E44E0000}"/>
    <cellStyle name="Normal 26 3" xfId="20149" xr:uid="{00000000-0005-0000-0000-0000E54E0000}"/>
    <cellStyle name="Normal 260" xfId="20150" xr:uid="{00000000-0005-0000-0000-0000E64E0000}"/>
    <cellStyle name="Normal 260 2" xfId="20151" xr:uid="{00000000-0005-0000-0000-0000E74E0000}"/>
    <cellStyle name="Normal 260 2 2" xfId="20152" xr:uid="{00000000-0005-0000-0000-0000E84E0000}"/>
    <cellStyle name="Normal 260 2 3" xfId="20153" xr:uid="{00000000-0005-0000-0000-0000E94E0000}"/>
    <cellStyle name="Normal 261" xfId="7" xr:uid="{00000000-0005-0000-0000-0000EA4E0000}"/>
    <cellStyle name="Normal 261 2" xfId="20154" xr:uid="{00000000-0005-0000-0000-0000EB4E0000}"/>
    <cellStyle name="Normal 262" xfId="20155" xr:uid="{00000000-0005-0000-0000-0000EC4E0000}"/>
    <cellStyle name="Normal 262 2" xfId="20156" xr:uid="{00000000-0005-0000-0000-0000ED4E0000}"/>
    <cellStyle name="Normal 263" xfId="20157" xr:uid="{00000000-0005-0000-0000-0000EE4E0000}"/>
    <cellStyle name="Normal 263 2" xfId="20158" xr:uid="{00000000-0005-0000-0000-0000EF4E0000}"/>
    <cellStyle name="Normal 264" xfId="20159" xr:uid="{00000000-0005-0000-0000-0000F04E0000}"/>
    <cellStyle name="Normal 264 2" xfId="20160" xr:uid="{00000000-0005-0000-0000-0000F14E0000}"/>
    <cellStyle name="Normal 264 3" xfId="20161" xr:uid="{00000000-0005-0000-0000-0000F24E0000}"/>
    <cellStyle name="Normal 265" xfId="20162" xr:uid="{00000000-0005-0000-0000-0000F34E0000}"/>
    <cellStyle name="Normal 266" xfId="20163" xr:uid="{00000000-0005-0000-0000-0000F44E0000}"/>
    <cellStyle name="Normal 267" xfId="20164" xr:uid="{00000000-0005-0000-0000-0000F54E0000}"/>
    <cellStyle name="Normal 267 2" xfId="20165" xr:uid="{00000000-0005-0000-0000-0000F64E0000}"/>
    <cellStyle name="Normal 268" xfId="20166" xr:uid="{00000000-0005-0000-0000-0000F74E0000}"/>
    <cellStyle name="Normal 268 2" xfId="20167" xr:uid="{00000000-0005-0000-0000-0000F84E0000}"/>
    <cellStyle name="Normal 269" xfId="20168" xr:uid="{00000000-0005-0000-0000-0000F94E0000}"/>
    <cellStyle name="Normal 269 2" xfId="20169" xr:uid="{00000000-0005-0000-0000-0000FA4E0000}"/>
    <cellStyle name="Normal 269 3" xfId="20170" xr:uid="{00000000-0005-0000-0000-0000FB4E0000}"/>
    <cellStyle name="Normal 27" xfId="20171" xr:uid="{00000000-0005-0000-0000-0000FC4E0000}"/>
    <cellStyle name="Normal 27 2" xfId="20172" xr:uid="{00000000-0005-0000-0000-0000FD4E0000}"/>
    <cellStyle name="Normal 27 3" xfId="20173" xr:uid="{00000000-0005-0000-0000-0000FE4E0000}"/>
    <cellStyle name="Normal 270" xfId="20174" xr:uid="{00000000-0005-0000-0000-0000FF4E0000}"/>
    <cellStyle name="Normal 270 2" xfId="20175" xr:uid="{00000000-0005-0000-0000-0000004F0000}"/>
    <cellStyle name="Normal 271" xfId="20176" xr:uid="{00000000-0005-0000-0000-0000014F0000}"/>
    <cellStyle name="Normal 271 2" xfId="20177" xr:uid="{00000000-0005-0000-0000-0000024F0000}"/>
    <cellStyle name="Normal 271 3" xfId="20178" xr:uid="{00000000-0005-0000-0000-0000034F0000}"/>
    <cellStyle name="Normal 272" xfId="20179" xr:uid="{00000000-0005-0000-0000-0000044F0000}"/>
    <cellStyle name="Normal 272 2" xfId="20180" xr:uid="{00000000-0005-0000-0000-0000054F0000}"/>
    <cellStyle name="Normal 272 2 2" xfId="20181" xr:uid="{00000000-0005-0000-0000-0000064F0000}"/>
    <cellStyle name="Normal 272 3" xfId="20182" xr:uid="{00000000-0005-0000-0000-0000074F0000}"/>
    <cellStyle name="Normal 273" xfId="20183" xr:uid="{00000000-0005-0000-0000-0000084F0000}"/>
    <cellStyle name="Normal 273 2" xfId="20184" xr:uid="{00000000-0005-0000-0000-0000094F0000}"/>
    <cellStyle name="Normal 273 3" xfId="20185" xr:uid="{00000000-0005-0000-0000-00000A4F0000}"/>
    <cellStyle name="Normal 274" xfId="20186" xr:uid="{00000000-0005-0000-0000-00000B4F0000}"/>
    <cellStyle name="Normal 274 2" xfId="20187" xr:uid="{00000000-0005-0000-0000-00000C4F0000}"/>
    <cellStyle name="Normal 274 3" xfId="20188" xr:uid="{00000000-0005-0000-0000-00000D4F0000}"/>
    <cellStyle name="Normal 275" xfId="20189" xr:uid="{00000000-0005-0000-0000-00000E4F0000}"/>
    <cellStyle name="Normal 275 2" xfId="20190" xr:uid="{00000000-0005-0000-0000-00000F4F0000}"/>
    <cellStyle name="Normal 275 3" xfId="20191" xr:uid="{00000000-0005-0000-0000-0000104F0000}"/>
    <cellStyle name="Normal 276" xfId="20192" xr:uid="{00000000-0005-0000-0000-0000114F0000}"/>
    <cellStyle name="Normal 276 2" xfId="20193" xr:uid="{00000000-0005-0000-0000-0000124F0000}"/>
    <cellStyle name="Normal 276 3" xfId="20194" xr:uid="{00000000-0005-0000-0000-0000134F0000}"/>
    <cellStyle name="Normal 277" xfId="20195" xr:uid="{00000000-0005-0000-0000-0000144F0000}"/>
    <cellStyle name="Normal 277 2" xfId="20196" xr:uid="{00000000-0005-0000-0000-0000154F0000}"/>
    <cellStyle name="Normal 277 3" xfId="20197" xr:uid="{00000000-0005-0000-0000-0000164F0000}"/>
    <cellStyle name="Normal 278" xfId="20198" xr:uid="{00000000-0005-0000-0000-0000174F0000}"/>
    <cellStyle name="Normal 278 2" xfId="20199" xr:uid="{00000000-0005-0000-0000-0000184F0000}"/>
    <cellStyle name="Normal 278 3" xfId="20200" xr:uid="{00000000-0005-0000-0000-0000194F0000}"/>
    <cellStyle name="Normal 279" xfId="20201" xr:uid="{00000000-0005-0000-0000-00001A4F0000}"/>
    <cellStyle name="Normal 279 2" xfId="20202" xr:uid="{00000000-0005-0000-0000-00001B4F0000}"/>
    <cellStyle name="Normal 279 3" xfId="20203" xr:uid="{00000000-0005-0000-0000-00001C4F0000}"/>
    <cellStyle name="Normal 28" xfId="20204" xr:uid="{00000000-0005-0000-0000-00001D4F0000}"/>
    <cellStyle name="Normal 28 2" xfId="20205" xr:uid="{00000000-0005-0000-0000-00001E4F0000}"/>
    <cellStyle name="Normal 28 3" xfId="20206" xr:uid="{00000000-0005-0000-0000-00001F4F0000}"/>
    <cellStyle name="Normal 280" xfId="20207" xr:uid="{00000000-0005-0000-0000-0000204F0000}"/>
    <cellStyle name="Normal 280 2" xfId="20208" xr:uid="{00000000-0005-0000-0000-0000214F0000}"/>
    <cellStyle name="Normal 280 3" xfId="20209" xr:uid="{00000000-0005-0000-0000-0000224F0000}"/>
    <cellStyle name="Normal 281" xfId="20210" xr:uid="{00000000-0005-0000-0000-0000234F0000}"/>
    <cellStyle name="Normal 281 2" xfId="20211" xr:uid="{00000000-0005-0000-0000-0000244F0000}"/>
    <cellStyle name="Normal 281 3" xfId="20212" xr:uid="{00000000-0005-0000-0000-0000254F0000}"/>
    <cellStyle name="Normal 282" xfId="20213" xr:uid="{00000000-0005-0000-0000-0000264F0000}"/>
    <cellStyle name="Normal 282 2" xfId="20214" xr:uid="{00000000-0005-0000-0000-0000274F0000}"/>
    <cellStyle name="Normal 282 3" xfId="20215" xr:uid="{00000000-0005-0000-0000-0000284F0000}"/>
    <cellStyle name="Normal 283" xfId="20216" xr:uid="{00000000-0005-0000-0000-0000294F0000}"/>
    <cellStyle name="Normal 283 2" xfId="20217" xr:uid="{00000000-0005-0000-0000-00002A4F0000}"/>
    <cellStyle name="Normal 283 2 2" xfId="20218" xr:uid="{00000000-0005-0000-0000-00002B4F0000}"/>
    <cellStyle name="Normal 283 3" xfId="20219" xr:uid="{00000000-0005-0000-0000-00002C4F0000}"/>
    <cellStyle name="Normal 284" xfId="20220" xr:uid="{00000000-0005-0000-0000-00002D4F0000}"/>
    <cellStyle name="Normal 284 2" xfId="20221" xr:uid="{00000000-0005-0000-0000-00002E4F0000}"/>
    <cellStyle name="Normal 284 3" xfId="20222" xr:uid="{00000000-0005-0000-0000-00002F4F0000}"/>
    <cellStyle name="Normal 284 4" xfId="20223" xr:uid="{00000000-0005-0000-0000-0000304F0000}"/>
    <cellStyle name="Normal 285" xfId="20224" xr:uid="{00000000-0005-0000-0000-0000314F0000}"/>
    <cellStyle name="Normal 285 2" xfId="20225" xr:uid="{00000000-0005-0000-0000-0000324F0000}"/>
    <cellStyle name="Normal 285 3" xfId="20226" xr:uid="{00000000-0005-0000-0000-0000334F0000}"/>
    <cellStyle name="Normal 286" xfId="20227" xr:uid="{00000000-0005-0000-0000-0000344F0000}"/>
    <cellStyle name="Normal 286 2" xfId="20228" xr:uid="{00000000-0005-0000-0000-0000354F0000}"/>
    <cellStyle name="Normal 286 3" xfId="20229" xr:uid="{00000000-0005-0000-0000-0000364F0000}"/>
    <cellStyle name="Normal 287" xfId="20230" xr:uid="{00000000-0005-0000-0000-0000374F0000}"/>
    <cellStyle name="Normal 287 2" xfId="20231" xr:uid="{00000000-0005-0000-0000-0000384F0000}"/>
    <cellStyle name="Normal 287 3" xfId="20232" xr:uid="{00000000-0005-0000-0000-0000394F0000}"/>
    <cellStyle name="Normal 288" xfId="20233" xr:uid="{00000000-0005-0000-0000-00003A4F0000}"/>
    <cellStyle name="Normal 288 2" xfId="20234" xr:uid="{00000000-0005-0000-0000-00003B4F0000}"/>
    <cellStyle name="Normal 288 3" xfId="20235" xr:uid="{00000000-0005-0000-0000-00003C4F0000}"/>
    <cellStyle name="Normal 289" xfId="20236" xr:uid="{00000000-0005-0000-0000-00003D4F0000}"/>
    <cellStyle name="Normal 289 2" xfId="20237" xr:uid="{00000000-0005-0000-0000-00003E4F0000}"/>
    <cellStyle name="Normal 289 3" xfId="20238" xr:uid="{00000000-0005-0000-0000-00003F4F0000}"/>
    <cellStyle name="Normal 29" xfId="20239" xr:uid="{00000000-0005-0000-0000-0000404F0000}"/>
    <cellStyle name="Normal 29 2" xfId="20240" xr:uid="{00000000-0005-0000-0000-0000414F0000}"/>
    <cellStyle name="Normal 29 3" xfId="20241" xr:uid="{00000000-0005-0000-0000-0000424F0000}"/>
    <cellStyle name="Normal 290" xfId="20242" xr:uid="{00000000-0005-0000-0000-0000434F0000}"/>
    <cellStyle name="Normal 290 2" xfId="20243" xr:uid="{00000000-0005-0000-0000-0000444F0000}"/>
    <cellStyle name="Normal 291" xfId="20244" xr:uid="{00000000-0005-0000-0000-0000454F0000}"/>
    <cellStyle name="Normal 291 2" xfId="20245" xr:uid="{00000000-0005-0000-0000-0000464F0000}"/>
    <cellStyle name="Normal 292" xfId="20246" xr:uid="{00000000-0005-0000-0000-0000474F0000}"/>
    <cellStyle name="Normal 292 2" xfId="20247" xr:uid="{00000000-0005-0000-0000-0000484F0000}"/>
    <cellStyle name="Normal 293" xfId="20248" xr:uid="{00000000-0005-0000-0000-0000494F0000}"/>
    <cellStyle name="Normal 293 2" xfId="20249" xr:uid="{00000000-0005-0000-0000-00004A4F0000}"/>
    <cellStyle name="Normal 294" xfId="20250" xr:uid="{00000000-0005-0000-0000-00004B4F0000}"/>
    <cellStyle name="Normal 294 2" xfId="20251" xr:uid="{00000000-0005-0000-0000-00004C4F0000}"/>
    <cellStyle name="Normal 295" xfId="20252" xr:uid="{00000000-0005-0000-0000-00004D4F0000}"/>
    <cellStyle name="Normal 295 2" xfId="20253" xr:uid="{00000000-0005-0000-0000-00004E4F0000}"/>
    <cellStyle name="Normal 296" xfId="20254" xr:uid="{00000000-0005-0000-0000-00004F4F0000}"/>
    <cellStyle name="Normal 296 2" xfId="20255" xr:uid="{00000000-0005-0000-0000-0000504F0000}"/>
    <cellStyle name="Normal 297" xfId="20256" xr:uid="{00000000-0005-0000-0000-0000514F0000}"/>
    <cellStyle name="Normal 297 2" xfId="20257" xr:uid="{00000000-0005-0000-0000-0000524F0000}"/>
    <cellStyle name="Normal 298" xfId="20258" xr:uid="{00000000-0005-0000-0000-0000534F0000}"/>
    <cellStyle name="Normal 298 2" xfId="20259" xr:uid="{00000000-0005-0000-0000-0000544F0000}"/>
    <cellStyle name="Normal 299" xfId="20260" xr:uid="{00000000-0005-0000-0000-0000554F0000}"/>
    <cellStyle name="Normal 299 2" xfId="20261" xr:uid="{00000000-0005-0000-0000-0000564F0000}"/>
    <cellStyle name="Normal 3" xfId="20262" xr:uid="{00000000-0005-0000-0000-0000574F0000}"/>
    <cellStyle name="Normal 3 2" xfId="20263" xr:uid="{00000000-0005-0000-0000-0000584F0000}"/>
    <cellStyle name="Normal 3 2 2" xfId="20264" xr:uid="{00000000-0005-0000-0000-0000594F0000}"/>
    <cellStyle name="Normal 3 2 2 2" xfId="20265" xr:uid="{00000000-0005-0000-0000-00005A4F0000}"/>
    <cellStyle name="Normal 3 2 2 3" xfId="20266" xr:uid="{00000000-0005-0000-0000-00005B4F0000}"/>
    <cellStyle name="Normal 3 2 3" xfId="20267" xr:uid="{00000000-0005-0000-0000-00005C4F0000}"/>
    <cellStyle name="Normal 3 2 3 2" xfId="20268" xr:uid="{00000000-0005-0000-0000-00005D4F0000}"/>
    <cellStyle name="Normal 3 2 4" xfId="14" xr:uid="{00000000-0005-0000-0000-00005E4F0000}"/>
    <cellStyle name="Normal 3 2 5" xfId="40274" xr:uid="{00000000-0005-0000-0000-00005F4F0000}"/>
    <cellStyle name="Normal 3 3" xfId="20269" xr:uid="{00000000-0005-0000-0000-0000604F0000}"/>
    <cellStyle name="Normal 3 3 2" xfId="20270" xr:uid="{00000000-0005-0000-0000-0000614F0000}"/>
    <cellStyle name="Normal 3 3 3" xfId="20271" xr:uid="{00000000-0005-0000-0000-0000624F0000}"/>
    <cellStyle name="Normal 3 3 4" xfId="20272" xr:uid="{00000000-0005-0000-0000-0000634F0000}"/>
    <cellStyle name="Normal 3 3 5" xfId="20273" xr:uid="{00000000-0005-0000-0000-0000644F0000}"/>
    <cellStyle name="Normal 3 4" xfId="20274" xr:uid="{00000000-0005-0000-0000-0000654F0000}"/>
    <cellStyle name="Normal 3 4 2" xfId="20275" xr:uid="{00000000-0005-0000-0000-0000664F0000}"/>
    <cellStyle name="Normal 3 4 3" xfId="20276" xr:uid="{00000000-0005-0000-0000-0000674F0000}"/>
    <cellStyle name="Normal 3 5" xfId="20277" xr:uid="{00000000-0005-0000-0000-0000684F0000}"/>
    <cellStyle name="Normal 3 6" xfId="20278" xr:uid="{00000000-0005-0000-0000-0000694F0000}"/>
    <cellStyle name="Normal 3 7" xfId="20279" xr:uid="{00000000-0005-0000-0000-00006A4F0000}"/>
    <cellStyle name="Normal 30" xfId="20280" xr:uid="{00000000-0005-0000-0000-00006B4F0000}"/>
    <cellStyle name="Normal 30 2" xfId="20281" xr:uid="{00000000-0005-0000-0000-00006C4F0000}"/>
    <cellStyle name="Normal 30 3" xfId="20282" xr:uid="{00000000-0005-0000-0000-00006D4F0000}"/>
    <cellStyle name="Normal 300" xfId="20283" xr:uid="{00000000-0005-0000-0000-00006E4F0000}"/>
    <cellStyle name="Normal 300 2" xfId="20284" xr:uid="{00000000-0005-0000-0000-00006F4F0000}"/>
    <cellStyle name="Normal 300 3" xfId="20285" xr:uid="{00000000-0005-0000-0000-0000704F0000}"/>
    <cellStyle name="Normal 301" xfId="20286" xr:uid="{00000000-0005-0000-0000-0000714F0000}"/>
    <cellStyle name="Normal 301 2" xfId="20287" xr:uid="{00000000-0005-0000-0000-0000724F0000}"/>
    <cellStyle name="Normal 301 3" xfId="20288" xr:uid="{00000000-0005-0000-0000-0000734F0000}"/>
    <cellStyle name="Normal 302" xfId="20289" xr:uid="{00000000-0005-0000-0000-0000744F0000}"/>
    <cellStyle name="Normal 302 2" xfId="20290" xr:uid="{00000000-0005-0000-0000-0000754F0000}"/>
    <cellStyle name="Normal 302 3" xfId="20291" xr:uid="{00000000-0005-0000-0000-0000764F0000}"/>
    <cellStyle name="Normal 303" xfId="20292" xr:uid="{00000000-0005-0000-0000-0000774F0000}"/>
    <cellStyle name="Normal 303 2" xfId="20293" xr:uid="{00000000-0005-0000-0000-0000784F0000}"/>
    <cellStyle name="Normal 304" xfId="20294" xr:uid="{00000000-0005-0000-0000-0000794F0000}"/>
    <cellStyle name="Normal 304 2" xfId="20295" xr:uid="{00000000-0005-0000-0000-00007A4F0000}"/>
    <cellStyle name="Normal 305" xfId="20296" xr:uid="{00000000-0005-0000-0000-00007B4F0000}"/>
    <cellStyle name="Normal 305 2" xfId="20297" xr:uid="{00000000-0005-0000-0000-00007C4F0000}"/>
    <cellStyle name="Normal 306" xfId="20298" xr:uid="{00000000-0005-0000-0000-00007D4F0000}"/>
    <cellStyle name="Normal 306 2" xfId="20299" xr:uid="{00000000-0005-0000-0000-00007E4F0000}"/>
    <cellStyle name="Normal 307" xfId="20300" xr:uid="{00000000-0005-0000-0000-00007F4F0000}"/>
    <cellStyle name="Normal 307 2" xfId="20301" xr:uid="{00000000-0005-0000-0000-0000804F0000}"/>
    <cellStyle name="Normal 307 3" xfId="20302" xr:uid="{00000000-0005-0000-0000-0000814F0000}"/>
    <cellStyle name="Normal 308" xfId="20303" xr:uid="{00000000-0005-0000-0000-0000824F0000}"/>
    <cellStyle name="Normal 308 2" xfId="20304" xr:uid="{00000000-0005-0000-0000-0000834F0000}"/>
    <cellStyle name="Normal 308 3" xfId="20305" xr:uid="{00000000-0005-0000-0000-0000844F0000}"/>
    <cellStyle name="Normal 309" xfId="20306" xr:uid="{00000000-0005-0000-0000-0000854F0000}"/>
    <cellStyle name="Normal 309 2" xfId="20307" xr:uid="{00000000-0005-0000-0000-0000864F0000}"/>
    <cellStyle name="Normal 309 3" xfId="20308" xr:uid="{00000000-0005-0000-0000-0000874F0000}"/>
    <cellStyle name="Normal 31" xfId="20309" xr:uid="{00000000-0005-0000-0000-0000884F0000}"/>
    <cellStyle name="Normal 31 2" xfId="20310" xr:uid="{00000000-0005-0000-0000-0000894F0000}"/>
    <cellStyle name="Normal 31 3" xfId="20311" xr:uid="{00000000-0005-0000-0000-00008A4F0000}"/>
    <cellStyle name="Normal 310" xfId="20312" xr:uid="{00000000-0005-0000-0000-00008B4F0000}"/>
    <cellStyle name="Normal 310 2" xfId="20313" xr:uid="{00000000-0005-0000-0000-00008C4F0000}"/>
    <cellStyle name="Normal 310 3" xfId="20314" xr:uid="{00000000-0005-0000-0000-00008D4F0000}"/>
    <cellStyle name="Normal 311" xfId="20315" xr:uid="{00000000-0005-0000-0000-00008E4F0000}"/>
    <cellStyle name="Normal 311 2" xfId="20316" xr:uid="{00000000-0005-0000-0000-00008F4F0000}"/>
    <cellStyle name="Normal 312" xfId="20317" xr:uid="{00000000-0005-0000-0000-0000904F0000}"/>
    <cellStyle name="Normal 312 2" xfId="20318" xr:uid="{00000000-0005-0000-0000-0000914F0000}"/>
    <cellStyle name="Normal 313" xfId="20319" xr:uid="{00000000-0005-0000-0000-0000924F0000}"/>
    <cellStyle name="Normal 313 2" xfId="20320" xr:uid="{00000000-0005-0000-0000-0000934F0000}"/>
    <cellStyle name="Normal 313 3" xfId="20321" xr:uid="{00000000-0005-0000-0000-0000944F0000}"/>
    <cellStyle name="Normal 314" xfId="20322" xr:uid="{00000000-0005-0000-0000-0000954F0000}"/>
    <cellStyle name="Normal 315" xfId="20323" xr:uid="{00000000-0005-0000-0000-0000964F0000}"/>
    <cellStyle name="Normal 315 2" xfId="20324" xr:uid="{00000000-0005-0000-0000-0000974F0000}"/>
    <cellStyle name="Normal 316" xfId="20325" xr:uid="{00000000-0005-0000-0000-0000984F0000}"/>
    <cellStyle name="Normal 317" xfId="20326" xr:uid="{00000000-0005-0000-0000-0000994F0000}"/>
    <cellStyle name="Normal 317 2" xfId="20327" xr:uid="{00000000-0005-0000-0000-00009A4F0000}"/>
    <cellStyle name="Normal 318" xfId="20328" xr:uid="{00000000-0005-0000-0000-00009B4F0000}"/>
    <cellStyle name="Normal 319" xfId="20329" xr:uid="{00000000-0005-0000-0000-00009C4F0000}"/>
    <cellStyle name="Normal 32" xfId="20330" xr:uid="{00000000-0005-0000-0000-00009D4F0000}"/>
    <cellStyle name="Normal 32 2" xfId="20331" xr:uid="{00000000-0005-0000-0000-00009E4F0000}"/>
    <cellStyle name="Normal 32 3" xfId="20332" xr:uid="{00000000-0005-0000-0000-00009F4F0000}"/>
    <cellStyle name="Normal 320" xfId="20333" xr:uid="{00000000-0005-0000-0000-0000A04F0000}"/>
    <cellStyle name="Normal 321" xfId="20334" xr:uid="{00000000-0005-0000-0000-0000A14F0000}"/>
    <cellStyle name="Normal 322" xfId="20335" xr:uid="{00000000-0005-0000-0000-0000A24F0000}"/>
    <cellStyle name="Normal 323" xfId="20336" xr:uid="{00000000-0005-0000-0000-0000A34F0000}"/>
    <cellStyle name="Normal 324" xfId="20337" xr:uid="{00000000-0005-0000-0000-0000A44F0000}"/>
    <cellStyle name="Normal 325" xfId="20338" xr:uid="{00000000-0005-0000-0000-0000A54F0000}"/>
    <cellStyle name="Normal 326" xfId="20339" xr:uid="{00000000-0005-0000-0000-0000A64F0000}"/>
    <cellStyle name="Normal 327" xfId="20340" xr:uid="{00000000-0005-0000-0000-0000A74F0000}"/>
    <cellStyle name="Normal 328" xfId="20341" xr:uid="{00000000-0005-0000-0000-0000A84F0000}"/>
    <cellStyle name="Normal 329" xfId="20342" xr:uid="{00000000-0005-0000-0000-0000A94F0000}"/>
    <cellStyle name="Normal 33" xfId="20343" xr:uid="{00000000-0005-0000-0000-0000AA4F0000}"/>
    <cellStyle name="Normal 33 2" xfId="20344" xr:uid="{00000000-0005-0000-0000-0000AB4F0000}"/>
    <cellStyle name="Normal 33 3" xfId="20345" xr:uid="{00000000-0005-0000-0000-0000AC4F0000}"/>
    <cellStyle name="Normal 330" xfId="20346" xr:uid="{00000000-0005-0000-0000-0000AD4F0000}"/>
    <cellStyle name="Normal 331" xfId="20347" xr:uid="{00000000-0005-0000-0000-0000AE4F0000}"/>
    <cellStyle name="Normal 332" xfId="20348" xr:uid="{00000000-0005-0000-0000-0000AF4F0000}"/>
    <cellStyle name="Normal 333" xfId="20349" xr:uid="{00000000-0005-0000-0000-0000B04F0000}"/>
    <cellStyle name="Normal 334" xfId="20350" xr:uid="{00000000-0005-0000-0000-0000B14F0000}"/>
    <cellStyle name="Normal 335" xfId="20351" xr:uid="{00000000-0005-0000-0000-0000B24F0000}"/>
    <cellStyle name="Normal 336" xfId="20352" xr:uid="{00000000-0005-0000-0000-0000B34F0000}"/>
    <cellStyle name="Normal 337" xfId="20353" xr:uid="{00000000-0005-0000-0000-0000B44F0000}"/>
    <cellStyle name="Normal 338" xfId="20354" xr:uid="{00000000-0005-0000-0000-0000B54F0000}"/>
    <cellStyle name="Normal 339" xfId="20355" xr:uid="{00000000-0005-0000-0000-0000B64F0000}"/>
    <cellStyle name="Normal 34" xfId="20356" xr:uid="{00000000-0005-0000-0000-0000B74F0000}"/>
    <cellStyle name="Normal 34 2" xfId="20357" xr:uid="{00000000-0005-0000-0000-0000B84F0000}"/>
    <cellStyle name="Normal 34 3" xfId="20358" xr:uid="{00000000-0005-0000-0000-0000B94F0000}"/>
    <cellStyle name="Normal 340" xfId="20359" xr:uid="{00000000-0005-0000-0000-0000BA4F0000}"/>
    <cellStyle name="Normal 341" xfId="20360" xr:uid="{00000000-0005-0000-0000-0000BB4F0000}"/>
    <cellStyle name="Normal 342" xfId="20361" xr:uid="{00000000-0005-0000-0000-0000BC4F0000}"/>
    <cellStyle name="Normal 343" xfId="20362" xr:uid="{00000000-0005-0000-0000-0000BD4F0000}"/>
    <cellStyle name="Normal 344" xfId="20363" xr:uid="{00000000-0005-0000-0000-0000BE4F0000}"/>
    <cellStyle name="Normal 345" xfId="20364" xr:uid="{00000000-0005-0000-0000-0000BF4F0000}"/>
    <cellStyle name="Normal 346" xfId="20365" xr:uid="{00000000-0005-0000-0000-0000C04F0000}"/>
    <cellStyle name="Normal 347" xfId="20366" xr:uid="{00000000-0005-0000-0000-0000C14F0000}"/>
    <cellStyle name="Normal 348" xfId="20367" xr:uid="{00000000-0005-0000-0000-0000C24F0000}"/>
    <cellStyle name="Normal 349" xfId="20368" xr:uid="{00000000-0005-0000-0000-0000C34F0000}"/>
    <cellStyle name="Normal 35" xfId="20369" xr:uid="{00000000-0005-0000-0000-0000C44F0000}"/>
    <cellStyle name="Normal 35 2" xfId="20370" xr:uid="{00000000-0005-0000-0000-0000C54F0000}"/>
    <cellStyle name="Normal 35 3" xfId="20371" xr:uid="{00000000-0005-0000-0000-0000C64F0000}"/>
    <cellStyle name="Normal 350" xfId="40214" xr:uid="{00000000-0005-0000-0000-0000C74F0000}"/>
    <cellStyle name="Normal 36" xfId="20372" xr:uid="{00000000-0005-0000-0000-0000C84F0000}"/>
    <cellStyle name="Normal 36 2" xfId="20373" xr:uid="{00000000-0005-0000-0000-0000C94F0000}"/>
    <cellStyle name="Normal 37" xfId="20374" xr:uid="{00000000-0005-0000-0000-0000CA4F0000}"/>
    <cellStyle name="Normal 37 2" xfId="20375" xr:uid="{00000000-0005-0000-0000-0000CB4F0000}"/>
    <cellStyle name="Normal 38" xfId="20376" xr:uid="{00000000-0005-0000-0000-0000CC4F0000}"/>
    <cellStyle name="Normal 38 2" xfId="20377" xr:uid="{00000000-0005-0000-0000-0000CD4F0000}"/>
    <cellStyle name="Normal 39" xfId="20378" xr:uid="{00000000-0005-0000-0000-0000CE4F0000}"/>
    <cellStyle name="Normal 39 2" xfId="20379" xr:uid="{00000000-0005-0000-0000-0000CF4F0000}"/>
    <cellStyle name="Normal 4" xfId="20380" xr:uid="{00000000-0005-0000-0000-0000D04F0000}"/>
    <cellStyle name="Normal 4 2" xfId="20381" xr:uid="{00000000-0005-0000-0000-0000D14F0000}"/>
    <cellStyle name="Normal 4 2 2" xfId="20382" xr:uid="{00000000-0005-0000-0000-0000D24F0000}"/>
    <cellStyle name="Normal 4 2 2 2" xfId="20383" xr:uid="{00000000-0005-0000-0000-0000D34F0000}"/>
    <cellStyle name="Normal 4 2 3" xfId="20384" xr:uid="{00000000-0005-0000-0000-0000D44F0000}"/>
    <cellStyle name="Normal 4 2 4" xfId="20385" xr:uid="{00000000-0005-0000-0000-0000D54F0000}"/>
    <cellStyle name="Normal 4 2 5" xfId="20386" xr:uid="{00000000-0005-0000-0000-0000D64F0000}"/>
    <cellStyle name="Normal 4 3" xfId="20387" xr:uid="{00000000-0005-0000-0000-0000D74F0000}"/>
    <cellStyle name="Normal 4 3 2" xfId="20388" xr:uid="{00000000-0005-0000-0000-0000D84F0000}"/>
    <cellStyle name="Normal 4 3 2 2" xfId="20389" xr:uid="{00000000-0005-0000-0000-0000D94F0000}"/>
    <cellStyle name="Normal 4 3 2 3" xfId="20390" xr:uid="{00000000-0005-0000-0000-0000DA4F0000}"/>
    <cellStyle name="Normal 4 3 2 4" xfId="40275" xr:uid="{00000000-0005-0000-0000-0000DB4F0000}"/>
    <cellStyle name="Normal 4 3 3" xfId="20391" xr:uid="{00000000-0005-0000-0000-0000DC4F0000}"/>
    <cellStyle name="Normal 4 3 4" xfId="20392" xr:uid="{00000000-0005-0000-0000-0000DD4F0000}"/>
    <cellStyle name="Normal 4 3 5" xfId="40276" xr:uid="{00000000-0005-0000-0000-0000DE4F0000}"/>
    <cellStyle name="Normal 4 4" xfId="20393" xr:uid="{00000000-0005-0000-0000-0000DF4F0000}"/>
    <cellStyle name="Normal 4 4 2" xfId="20394" xr:uid="{00000000-0005-0000-0000-0000E04F0000}"/>
    <cellStyle name="Normal 4 4 2 2" xfId="40277" xr:uid="{00000000-0005-0000-0000-0000E14F0000}"/>
    <cellStyle name="Normal 4 4 3" xfId="40278" xr:uid="{00000000-0005-0000-0000-0000E24F0000}"/>
    <cellStyle name="Normal 4 5" xfId="20395" xr:uid="{00000000-0005-0000-0000-0000E34F0000}"/>
    <cellStyle name="Normal 4 5 2" xfId="40279" xr:uid="{00000000-0005-0000-0000-0000E44F0000}"/>
    <cellStyle name="Normal 4 5 3" xfId="40280" xr:uid="{00000000-0005-0000-0000-0000E54F0000}"/>
    <cellStyle name="Normal 4 6" xfId="15" xr:uid="{00000000-0005-0000-0000-0000E64F0000}"/>
    <cellStyle name="Normal 4 6 2" xfId="40281" xr:uid="{00000000-0005-0000-0000-0000E74F0000}"/>
    <cellStyle name="Normal 4 6 3" xfId="40282" xr:uid="{00000000-0005-0000-0000-0000E84F0000}"/>
    <cellStyle name="Normal 4 7" xfId="20396" xr:uid="{00000000-0005-0000-0000-0000E94F0000}"/>
    <cellStyle name="Normal 4 7 2" xfId="40283" xr:uid="{00000000-0005-0000-0000-0000EA4F0000}"/>
    <cellStyle name="Normal 4 7 3" xfId="40284" xr:uid="{00000000-0005-0000-0000-0000EB4F0000}"/>
    <cellStyle name="Normal 4 8" xfId="20397" xr:uid="{00000000-0005-0000-0000-0000EC4F0000}"/>
    <cellStyle name="Normal 4 8 2" xfId="40285" xr:uid="{00000000-0005-0000-0000-0000ED4F0000}"/>
    <cellStyle name="Normal 4 9" xfId="20398" xr:uid="{00000000-0005-0000-0000-0000EE4F0000}"/>
    <cellStyle name="Normal 4_Copy of MPLP -CP 165 West 80th Street_3 15 2012submission_converted" xfId="20399" xr:uid="{00000000-0005-0000-0000-0000EF4F0000}"/>
    <cellStyle name="Normal 40" xfId="20400" xr:uid="{00000000-0005-0000-0000-0000F04F0000}"/>
    <cellStyle name="Normal 40 2" xfId="20401" xr:uid="{00000000-0005-0000-0000-0000F14F0000}"/>
    <cellStyle name="Normal 41" xfId="20402" xr:uid="{00000000-0005-0000-0000-0000F24F0000}"/>
    <cellStyle name="Normal 41 2" xfId="20403" xr:uid="{00000000-0005-0000-0000-0000F34F0000}"/>
    <cellStyle name="Normal 42" xfId="20404" xr:uid="{00000000-0005-0000-0000-0000F44F0000}"/>
    <cellStyle name="Normal 42 2" xfId="20405" xr:uid="{00000000-0005-0000-0000-0000F54F0000}"/>
    <cellStyle name="Normal 43" xfId="20406" xr:uid="{00000000-0005-0000-0000-0000F64F0000}"/>
    <cellStyle name="Normal 43 2" xfId="20407" xr:uid="{00000000-0005-0000-0000-0000F74F0000}"/>
    <cellStyle name="Normal 44" xfId="20408" xr:uid="{00000000-0005-0000-0000-0000F84F0000}"/>
    <cellStyle name="Normal 44 2" xfId="20409" xr:uid="{00000000-0005-0000-0000-0000F94F0000}"/>
    <cellStyle name="Normal 45" xfId="20410" xr:uid="{00000000-0005-0000-0000-0000FA4F0000}"/>
    <cellStyle name="Normal 45 2" xfId="20411" xr:uid="{00000000-0005-0000-0000-0000FB4F0000}"/>
    <cellStyle name="Normal 46" xfId="20412" xr:uid="{00000000-0005-0000-0000-0000FC4F0000}"/>
    <cellStyle name="Normal 46 2" xfId="20413" xr:uid="{00000000-0005-0000-0000-0000FD4F0000}"/>
    <cellStyle name="Normal 47" xfId="20414" xr:uid="{00000000-0005-0000-0000-0000FE4F0000}"/>
    <cellStyle name="Normal 47 2" xfId="20415" xr:uid="{00000000-0005-0000-0000-0000FF4F0000}"/>
    <cellStyle name="Normal 48" xfId="20416" xr:uid="{00000000-0005-0000-0000-000000500000}"/>
    <cellStyle name="Normal 48 2" xfId="20417" xr:uid="{00000000-0005-0000-0000-000001500000}"/>
    <cellStyle name="Normal 49" xfId="20418" xr:uid="{00000000-0005-0000-0000-000002500000}"/>
    <cellStyle name="Normal 49 2" xfId="20419" xr:uid="{00000000-0005-0000-0000-000003500000}"/>
    <cellStyle name="Normal 5" xfId="20420" xr:uid="{00000000-0005-0000-0000-000004500000}"/>
    <cellStyle name="Normal 5 2" xfId="20421" xr:uid="{00000000-0005-0000-0000-000005500000}"/>
    <cellStyle name="Normal 5 2 2" xfId="20422" xr:uid="{00000000-0005-0000-0000-000006500000}"/>
    <cellStyle name="Normal 5 2 3" xfId="20423" xr:uid="{00000000-0005-0000-0000-000007500000}"/>
    <cellStyle name="Normal 5 3" xfId="20424" xr:uid="{00000000-0005-0000-0000-000008500000}"/>
    <cellStyle name="Normal 5 3 2" xfId="20425" xr:uid="{00000000-0005-0000-0000-000009500000}"/>
    <cellStyle name="Normal 5 4" xfId="20426" xr:uid="{00000000-0005-0000-0000-00000A500000}"/>
    <cellStyle name="Normal 5 4 2" xfId="20427" xr:uid="{00000000-0005-0000-0000-00000B500000}"/>
    <cellStyle name="Normal 5 4 2 2" xfId="40286" xr:uid="{00000000-0005-0000-0000-00000C500000}"/>
    <cellStyle name="Normal 5 4 3" xfId="40287" xr:uid="{00000000-0005-0000-0000-00000D500000}"/>
    <cellStyle name="Normal 5 5" xfId="20428" xr:uid="{00000000-0005-0000-0000-00000E500000}"/>
    <cellStyle name="Normal 5 6" xfId="20429" xr:uid="{00000000-0005-0000-0000-00000F500000}"/>
    <cellStyle name="Normal 5 7" xfId="20430" xr:uid="{00000000-0005-0000-0000-000010500000}"/>
    <cellStyle name="Normal 5 8" xfId="20431" xr:uid="{00000000-0005-0000-0000-000011500000}"/>
    <cellStyle name="Normal 5 9" xfId="20432" xr:uid="{00000000-0005-0000-0000-000012500000}"/>
    <cellStyle name="Normal 5_CP Template 2012" xfId="20433" xr:uid="{00000000-0005-0000-0000-000013500000}"/>
    <cellStyle name="Normal 50" xfId="20434" xr:uid="{00000000-0005-0000-0000-000014500000}"/>
    <cellStyle name="Normal 50 2" xfId="20435" xr:uid="{00000000-0005-0000-0000-000015500000}"/>
    <cellStyle name="Normal 51" xfId="20436" xr:uid="{00000000-0005-0000-0000-000016500000}"/>
    <cellStyle name="Normal 51 2" xfId="20437" xr:uid="{00000000-0005-0000-0000-000017500000}"/>
    <cellStyle name="Normal 52" xfId="20438" xr:uid="{00000000-0005-0000-0000-000018500000}"/>
    <cellStyle name="Normal 52 2" xfId="20439" xr:uid="{00000000-0005-0000-0000-000019500000}"/>
    <cellStyle name="Normal 53" xfId="20440" xr:uid="{00000000-0005-0000-0000-00001A500000}"/>
    <cellStyle name="Normal 53 2" xfId="20441" xr:uid="{00000000-0005-0000-0000-00001B500000}"/>
    <cellStyle name="Normal 54" xfId="20442" xr:uid="{00000000-0005-0000-0000-00001C500000}"/>
    <cellStyle name="Normal 54 2" xfId="20443" xr:uid="{00000000-0005-0000-0000-00001D500000}"/>
    <cellStyle name="Normal 55" xfId="20444" xr:uid="{00000000-0005-0000-0000-00001E500000}"/>
    <cellStyle name="Normal 55 2" xfId="20445" xr:uid="{00000000-0005-0000-0000-00001F500000}"/>
    <cellStyle name="Normal 56" xfId="20446" xr:uid="{00000000-0005-0000-0000-000020500000}"/>
    <cellStyle name="Normal 56 2" xfId="20447" xr:uid="{00000000-0005-0000-0000-000021500000}"/>
    <cellStyle name="Normal 57" xfId="20448" xr:uid="{00000000-0005-0000-0000-000022500000}"/>
    <cellStyle name="Normal 57 2" xfId="20449" xr:uid="{00000000-0005-0000-0000-000023500000}"/>
    <cellStyle name="Normal 58" xfId="20450" xr:uid="{00000000-0005-0000-0000-000024500000}"/>
    <cellStyle name="Normal 58 2" xfId="20451" xr:uid="{00000000-0005-0000-0000-000025500000}"/>
    <cellStyle name="Normal 59" xfId="20452" xr:uid="{00000000-0005-0000-0000-000026500000}"/>
    <cellStyle name="Normal 59 2" xfId="20453" xr:uid="{00000000-0005-0000-0000-000027500000}"/>
    <cellStyle name="Normal 6" xfId="20454" xr:uid="{00000000-0005-0000-0000-000028500000}"/>
    <cellStyle name="Normal 6 10" xfId="40288" xr:uid="{00000000-0005-0000-0000-000029500000}"/>
    <cellStyle name="Normal 6 2" xfId="20455" xr:uid="{00000000-0005-0000-0000-00002A500000}"/>
    <cellStyle name="Normal 6 2 2" xfId="20456" xr:uid="{00000000-0005-0000-0000-00002B500000}"/>
    <cellStyle name="Normal 6 2 3" xfId="40289" xr:uid="{00000000-0005-0000-0000-00002C500000}"/>
    <cellStyle name="Normal 6 3" xfId="20457" xr:uid="{00000000-0005-0000-0000-00002D500000}"/>
    <cellStyle name="Normal 6 4" xfId="20458" xr:uid="{00000000-0005-0000-0000-00002E500000}"/>
    <cellStyle name="Normal 6 5" xfId="20459" xr:uid="{00000000-0005-0000-0000-00002F500000}"/>
    <cellStyle name="Normal 6 5 2" xfId="20460" xr:uid="{00000000-0005-0000-0000-000030500000}"/>
    <cellStyle name="Normal 6 6" xfId="20461" xr:uid="{00000000-0005-0000-0000-000031500000}"/>
    <cellStyle name="Normal 6 7" xfId="20462" xr:uid="{00000000-0005-0000-0000-000032500000}"/>
    <cellStyle name="Normal 6 8" xfId="20463" xr:uid="{00000000-0005-0000-0000-000033500000}"/>
    <cellStyle name="Normal 6 9" xfId="20464" xr:uid="{00000000-0005-0000-0000-000034500000}"/>
    <cellStyle name="Normal 60" xfId="20465" xr:uid="{00000000-0005-0000-0000-000035500000}"/>
    <cellStyle name="Normal 60 2" xfId="20466" xr:uid="{00000000-0005-0000-0000-000036500000}"/>
    <cellStyle name="Normal 61" xfId="20467" xr:uid="{00000000-0005-0000-0000-000037500000}"/>
    <cellStyle name="Normal 61 2" xfId="20468" xr:uid="{00000000-0005-0000-0000-000038500000}"/>
    <cellStyle name="Normal 62" xfId="20469" xr:uid="{00000000-0005-0000-0000-000039500000}"/>
    <cellStyle name="Normal 62 2" xfId="20470" xr:uid="{00000000-0005-0000-0000-00003A500000}"/>
    <cellStyle name="Normal 63" xfId="20471" xr:uid="{00000000-0005-0000-0000-00003B500000}"/>
    <cellStyle name="Normal 63 2" xfId="20472" xr:uid="{00000000-0005-0000-0000-00003C500000}"/>
    <cellStyle name="Normal 64" xfId="20473" xr:uid="{00000000-0005-0000-0000-00003D500000}"/>
    <cellStyle name="Normal 64 2" xfId="20474" xr:uid="{00000000-0005-0000-0000-00003E500000}"/>
    <cellStyle name="Normal 65" xfId="20475" xr:uid="{00000000-0005-0000-0000-00003F500000}"/>
    <cellStyle name="Normal 65 2" xfId="20476" xr:uid="{00000000-0005-0000-0000-000040500000}"/>
    <cellStyle name="Normal 66" xfId="20477" xr:uid="{00000000-0005-0000-0000-000041500000}"/>
    <cellStyle name="Normal 66 2" xfId="20478" xr:uid="{00000000-0005-0000-0000-000042500000}"/>
    <cellStyle name="Normal 67" xfId="20479" xr:uid="{00000000-0005-0000-0000-000043500000}"/>
    <cellStyle name="Normal 67 2" xfId="20480" xr:uid="{00000000-0005-0000-0000-000044500000}"/>
    <cellStyle name="Normal 68" xfId="20481" xr:uid="{00000000-0005-0000-0000-000045500000}"/>
    <cellStyle name="Normal 68 2" xfId="20482" xr:uid="{00000000-0005-0000-0000-000046500000}"/>
    <cellStyle name="Normal 69" xfId="20483" xr:uid="{00000000-0005-0000-0000-000047500000}"/>
    <cellStyle name="Normal 69 2" xfId="20484" xr:uid="{00000000-0005-0000-0000-000048500000}"/>
    <cellStyle name="Normal 7" xfId="20485" xr:uid="{00000000-0005-0000-0000-000049500000}"/>
    <cellStyle name="Normal 7 2" xfId="20486" xr:uid="{00000000-0005-0000-0000-00004A500000}"/>
    <cellStyle name="Normal 7 2 2" xfId="20487" xr:uid="{00000000-0005-0000-0000-00004B500000}"/>
    <cellStyle name="Normal 7 3" xfId="20488" xr:uid="{00000000-0005-0000-0000-00004C500000}"/>
    <cellStyle name="Normal 7 4" xfId="20489" xr:uid="{00000000-0005-0000-0000-00004D500000}"/>
    <cellStyle name="Normal 70" xfId="20490" xr:uid="{00000000-0005-0000-0000-00004E500000}"/>
    <cellStyle name="Normal 70 2" xfId="20491" xr:uid="{00000000-0005-0000-0000-00004F500000}"/>
    <cellStyle name="Normal 71" xfId="20492" xr:uid="{00000000-0005-0000-0000-000050500000}"/>
    <cellStyle name="Normal 71 2" xfId="20493" xr:uid="{00000000-0005-0000-0000-000051500000}"/>
    <cellStyle name="Normal 72" xfId="20494" xr:uid="{00000000-0005-0000-0000-000052500000}"/>
    <cellStyle name="Normal 72 2" xfId="20495" xr:uid="{00000000-0005-0000-0000-000053500000}"/>
    <cellStyle name="Normal 73" xfId="20496" xr:uid="{00000000-0005-0000-0000-000054500000}"/>
    <cellStyle name="Normal 73 2" xfId="20497" xr:uid="{00000000-0005-0000-0000-000055500000}"/>
    <cellStyle name="Normal 74" xfId="20498" xr:uid="{00000000-0005-0000-0000-000056500000}"/>
    <cellStyle name="Normal 74 2" xfId="20499" xr:uid="{00000000-0005-0000-0000-000057500000}"/>
    <cellStyle name="Normal 75" xfId="20500" xr:uid="{00000000-0005-0000-0000-000058500000}"/>
    <cellStyle name="Normal 75 2" xfId="20501" xr:uid="{00000000-0005-0000-0000-000059500000}"/>
    <cellStyle name="Normal 76" xfId="20502" xr:uid="{00000000-0005-0000-0000-00005A500000}"/>
    <cellStyle name="Normal 76 2" xfId="20503" xr:uid="{00000000-0005-0000-0000-00005B500000}"/>
    <cellStyle name="Normal 77" xfId="20504" xr:uid="{00000000-0005-0000-0000-00005C500000}"/>
    <cellStyle name="Normal 77 2" xfId="20505" xr:uid="{00000000-0005-0000-0000-00005D500000}"/>
    <cellStyle name="Normal 78" xfId="20506" xr:uid="{00000000-0005-0000-0000-00005E500000}"/>
    <cellStyle name="Normal 78 2" xfId="20507" xr:uid="{00000000-0005-0000-0000-00005F500000}"/>
    <cellStyle name="Normal 79" xfId="20508" xr:uid="{00000000-0005-0000-0000-000060500000}"/>
    <cellStyle name="Normal 79 2" xfId="20509" xr:uid="{00000000-0005-0000-0000-000061500000}"/>
    <cellStyle name="Normal 79 3" xfId="20510" xr:uid="{00000000-0005-0000-0000-000062500000}"/>
    <cellStyle name="Normal 8" xfId="20511" xr:uid="{00000000-0005-0000-0000-000063500000}"/>
    <cellStyle name="Normal 8 2" xfId="20512" xr:uid="{00000000-0005-0000-0000-000064500000}"/>
    <cellStyle name="Normal 8 2 2" xfId="20513" xr:uid="{00000000-0005-0000-0000-000065500000}"/>
    <cellStyle name="Normal 8 2 3" xfId="20514" xr:uid="{00000000-0005-0000-0000-000066500000}"/>
    <cellStyle name="Normal 8 3" xfId="20515" xr:uid="{00000000-0005-0000-0000-000067500000}"/>
    <cellStyle name="Normal 8 3 2" xfId="20516" xr:uid="{00000000-0005-0000-0000-000068500000}"/>
    <cellStyle name="Normal 8 3 3" xfId="20517" xr:uid="{00000000-0005-0000-0000-000069500000}"/>
    <cellStyle name="Normal 8 4" xfId="20518" xr:uid="{00000000-0005-0000-0000-00006A500000}"/>
    <cellStyle name="Normal 8 5" xfId="20519" xr:uid="{00000000-0005-0000-0000-00006B500000}"/>
    <cellStyle name="Normal 8 6" xfId="20520" xr:uid="{00000000-0005-0000-0000-00006C500000}"/>
    <cellStyle name="Normal 80" xfId="20521" xr:uid="{00000000-0005-0000-0000-00006D500000}"/>
    <cellStyle name="Normal 80 2" xfId="20522" xr:uid="{00000000-0005-0000-0000-00006E500000}"/>
    <cellStyle name="Normal 81" xfId="20523" xr:uid="{00000000-0005-0000-0000-00006F500000}"/>
    <cellStyle name="Normal 81 2" xfId="20524" xr:uid="{00000000-0005-0000-0000-000070500000}"/>
    <cellStyle name="Normal 82" xfId="20525" xr:uid="{00000000-0005-0000-0000-000071500000}"/>
    <cellStyle name="Normal 83" xfId="20526" xr:uid="{00000000-0005-0000-0000-000072500000}"/>
    <cellStyle name="Normal 83 2" xfId="20527" xr:uid="{00000000-0005-0000-0000-000073500000}"/>
    <cellStyle name="Normal 83 3" xfId="20528" xr:uid="{00000000-0005-0000-0000-000074500000}"/>
    <cellStyle name="Normal 83 4" xfId="40290" xr:uid="{00000000-0005-0000-0000-000075500000}"/>
    <cellStyle name="Normal 84" xfId="20529" xr:uid="{00000000-0005-0000-0000-000076500000}"/>
    <cellStyle name="Normal 84 2" xfId="20530" xr:uid="{00000000-0005-0000-0000-000077500000}"/>
    <cellStyle name="Normal 84 3" xfId="20531" xr:uid="{00000000-0005-0000-0000-000078500000}"/>
    <cellStyle name="Normal 84 4" xfId="20532" xr:uid="{00000000-0005-0000-0000-000079500000}"/>
    <cellStyle name="Normal 84 5" xfId="40291" xr:uid="{00000000-0005-0000-0000-00007A500000}"/>
    <cellStyle name="Normal 85" xfId="20533" xr:uid="{00000000-0005-0000-0000-00007B500000}"/>
    <cellStyle name="Normal 85 2" xfId="20534" xr:uid="{00000000-0005-0000-0000-00007C500000}"/>
    <cellStyle name="Normal 85 3" xfId="20535" xr:uid="{00000000-0005-0000-0000-00007D500000}"/>
    <cellStyle name="Normal 85 4" xfId="40292" xr:uid="{00000000-0005-0000-0000-00007E500000}"/>
    <cellStyle name="Normal 86" xfId="20536" xr:uid="{00000000-0005-0000-0000-00007F500000}"/>
    <cellStyle name="Normal 86 2" xfId="20537" xr:uid="{00000000-0005-0000-0000-000080500000}"/>
    <cellStyle name="Normal 86 2 10" xfId="20538" xr:uid="{00000000-0005-0000-0000-000081500000}"/>
    <cellStyle name="Normal 86 2 11" xfId="20539" xr:uid="{00000000-0005-0000-0000-000082500000}"/>
    <cellStyle name="Normal 86 2 12" xfId="20540" xr:uid="{00000000-0005-0000-0000-000083500000}"/>
    <cellStyle name="Normal 86 2 2" xfId="20541" xr:uid="{00000000-0005-0000-0000-000084500000}"/>
    <cellStyle name="Normal 86 2 2 10" xfId="20542" xr:uid="{00000000-0005-0000-0000-000085500000}"/>
    <cellStyle name="Normal 86 2 2 11" xfId="20543" xr:uid="{00000000-0005-0000-0000-000086500000}"/>
    <cellStyle name="Normal 86 2 2 2" xfId="20544" xr:uid="{00000000-0005-0000-0000-000087500000}"/>
    <cellStyle name="Normal 86 2 2 2 2" xfId="20545" xr:uid="{00000000-0005-0000-0000-000088500000}"/>
    <cellStyle name="Normal 86 2 2 2 2 2" xfId="20546" xr:uid="{00000000-0005-0000-0000-000089500000}"/>
    <cellStyle name="Normal 86 2 2 2 2 2 2" xfId="20547" xr:uid="{00000000-0005-0000-0000-00008A500000}"/>
    <cellStyle name="Normal 86 2 2 2 2 2 2 2" xfId="20548" xr:uid="{00000000-0005-0000-0000-00008B500000}"/>
    <cellStyle name="Normal 86 2 2 2 2 2 2 2 2" xfId="20549" xr:uid="{00000000-0005-0000-0000-00008C500000}"/>
    <cellStyle name="Normal 86 2 2 2 2 2 2 3" xfId="20550" xr:uid="{00000000-0005-0000-0000-00008D500000}"/>
    <cellStyle name="Normal 86 2 2 2 2 2 2 4" xfId="20551" xr:uid="{00000000-0005-0000-0000-00008E500000}"/>
    <cellStyle name="Normal 86 2 2 2 2 2 3" xfId="20552" xr:uid="{00000000-0005-0000-0000-00008F500000}"/>
    <cellStyle name="Normal 86 2 2 2 2 2 3 2" xfId="20553" xr:uid="{00000000-0005-0000-0000-000090500000}"/>
    <cellStyle name="Normal 86 2 2 2 2 2 3 2 2" xfId="20554" xr:uid="{00000000-0005-0000-0000-000091500000}"/>
    <cellStyle name="Normal 86 2 2 2 2 2 3 3" xfId="20555" xr:uid="{00000000-0005-0000-0000-000092500000}"/>
    <cellStyle name="Normal 86 2 2 2 2 2 3 4" xfId="20556" xr:uid="{00000000-0005-0000-0000-000093500000}"/>
    <cellStyle name="Normal 86 2 2 2 2 2 4" xfId="20557" xr:uid="{00000000-0005-0000-0000-000094500000}"/>
    <cellStyle name="Normal 86 2 2 2 2 2 4 2" xfId="20558" xr:uid="{00000000-0005-0000-0000-000095500000}"/>
    <cellStyle name="Normal 86 2 2 2 2 2 4 3" xfId="20559" xr:uid="{00000000-0005-0000-0000-000096500000}"/>
    <cellStyle name="Normal 86 2 2 2 2 2 5" xfId="20560" xr:uid="{00000000-0005-0000-0000-000097500000}"/>
    <cellStyle name="Normal 86 2 2 2 2 2 6" xfId="20561" xr:uid="{00000000-0005-0000-0000-000098500000}"/>
    <cellStyle name="Normal 86 2 2 2 2 2 7" xfId="20562" xr:uid="{00000000-0005-0000-0000-000099500000}"/>
    <cellStyle name="Normal 86 2 2 2 2 3" xfId="20563" xr:uid="{00000000-0005-0000-0000-00009A500000}"/>
    <cellStyle name="Normal 86 2 2 2 2 3 2" xfId="20564" xr:uid="{00000000-0005-0000-0000-00009B500000}"/>
    <cellStyle name="Normal 86 2 2 2 2 3 2 2" xfId="20565" xr:uid="{00000000-0005-0000-0000-00009C500000}"/>
    <cellStyle name="Normal 86 2 2 2 2 3 3" xfId="20566" xr:uid="{00000000-0005-0000-0000-00009D500000}"/>
    <cellStyle name="Normal 86 2 2 2 2 3 4" xfId="20567" xr:uid="{00000000-0005-0000-0000-00009E500000}"/>
    <cellStyle name="Normal 86 2 2 2 2 4" xfId="20568" xr:uid="{00000000-0005-0000-0000-00009F500000}"/>
    <cellStyle name="Normal 86 2 2 2 2 4 2" xfId="20569" xr:uid="{00000000-0005-0000-0000-0000A0500000}"/>
    <cellStyle name="Normal 86 2 2 2 2 4 2 2" xfId="20570" xr:uid="{00000000-0005-0000-0000-0000A1500000}"/>
    <cellStyle name="Normal 86 2 2 2 2 4 3" xfId="20571" xr:uid="{00000000-0005-0000-0000-0000A2500000}"/>
    <cellStyle name="Normal 86 2 2 2 2 4 4" xfId="20572" xr:uid="{00000000-0005-0000-0000-0000A3500000}"/>
    <cellStyle name="Normal 86 2 2 2 2 5" xfId="20573" xr:uid="{00000000-0005-0000-0000-0000A4500000}"/>
    <cellStyle name="Normal 86 2 2 2 2 5 2" xfId="20574" xr:uid="{00000000-0005-0000-0000-0000A5500000}"/>
    <cellStyle name="Normal 86 2 2 2 2 5 3" xfId="20575" xr:uid="{00000000-0005-0000-0000-0000A6500000}"/>
    <cellStyle name="Normal 86 2 2 2 2 6" xfId="20576" xr:uid="{00000000-0005-0000-0000-0000A7500000}"/>
    <cellStyle name="Normal 86 2 2 2 2 7" xfId="20577" xr:uid="{00000000-0005-0000-0000-0000A8500000}"/>
    <cellStyle name="Normal 86 2 2 2 2 8" xfId="20578" xr:uid="{00000000-0005-0000-0000-0000A9500000}"/>
    <cellStyle name="Normal 86 2 2 2 3" xfId="20579" xr:uid="{00000000-0005-0000-0000-0000AA500000}"/>
    <cellStyle name="Normal 86 2 2 2 3 2" xfId="20580" xr:uid="{00000000-0005-0000-0000-0000AB500000}"/>
    <cellStyle name="Normal 86 2 2 2 3 2 2" xfId="20581" xr:uid="{00000000-0005-0000-0000-0000AC500000}"/>
    <cellStyle name="Normal 86 2 2 2 3 2 2 2" xfId="20582" xr:uid="{00000000-0005-0000-0000-0000AD500000}"/>
    <cellStyle name="Normal 86 2 2 2 3 2 3" xfId="20583" xr:uid="{00000000-0005-0000-0000-0000AE500000}"/>
    <cellStyle name="Normal 86 2 2 2 3 2 4" xfId="20584" xr:uid="{00000000-0005-0000-0000-0000AF500000}"/>
    <cellStyle name="Normal 86 2 2 2 3 3" xfId="20585" xr:uid="{00000000-0005-0000-0000-0000B0500000}"/>
    <cellStyle name="Normal 86 2 2 2 3 3 2" xfId="20586" xr:uid="{00000000-0005-0000-0000-0000B1500000}"/>
    <cellStyle name="Normal 86 2 2 2 3 3 2 2" xfId="20587" xr:uid="{00000000-0005-0000-0000-0000B2500000}"/>
    <cellStyle name="Normal 86 2 2 2 3 3 3" xfId="20588" xr:uid="{00000000-0005-0000-0000-0000B3500000}"/>
    <cellStyle name="Normal 86 2 2 2 3 3 4" xfId="20589" xr:uid="{00000000-0005-0000-0000-0000B4500000}"/>
    <cellStyle name="Normal 86 2 2 2 3 4" xfId="20590" xr:uid="{00000000-0005-0000-0000-0000B5500000}"/>
    <cellStyle name="Normal 86 2 2 2 3 4 2" xfId="20591" xr:uid="{00000000-0005-0000-0000-0000B6500000}"/>
    <cellStyle name="Normal 86 2 2 2 3 4 3" xfId="20592" xr:uid="{00000000-0005-0000-0000-0000B7500000}"/>
    <cellStyle name="Normal 86 2 2 2 3 5" xfId="20593" xr:uid="{00000000-0005-0000-0000-0000B8500000}"/>
    <cellStyle name="Normal 86 2 2 2 3 6" xfId="20594" xr:uid="{00000000-0005-0000-0000-0000B9500000}"/>
    <cellStyle name="Normal 86 2 2 2 3 7" xfId="20595" xr:uid="{00000000-0005-0000-0000-0000BA500000}"/>
    <cellStyle name="Normal 86 2 2 2 4" xfId="20596" xr:uid="{00000000-0005-0000-0000-0000BB500000}"/>
    <cellStyle name="Normal 86 2 2 2 4 2" xfId="20597" xr:uid="{00000000-0005-0000-0000-0000BC500000}"/>
    <cellStyle name="Normal 86 2 2 2 4 2 2" xfId="20598" xr:uid="{00000000-0005-0000-0000-0000BD500000}"/>
    <cellStyle name="Normal 86 2 2 2 4 3" xfId="20599" xr:uid="{00000000-0005-0000-0000-0000BE500000}"/>
    <cellStyle name="Normal 86 2 2 2 4 4" xfId="20600" xr:uid="{00000000-0005-0000-0000-0000BF500000}"/>
    <cellStyle name="Normal 86 2 2 2 5" xfId="20601" xr:uid="{00000000-0005-0000-0000-0000C0500000}"/>
    <cellStyle name="Normal 86 2 2 2 5 2" xfId="20602" xr:uid="{00000000-0005-0000-0000-0000C1500000}"/>
    <cellStyle name="Normal 86 2 2 2 5 2 2" xfId="20603" xr:uid="{00000000-0005-0000-0000-0000C2500000}"/>
    <cellStyle name="Normal 86 2 2 2 5 3" xfId="20604" xr:uid="{00000000-0005-0000-0000-0000C3500000}"/>
    <cellStyle name="Normal 86 2 2 2 5 4" xfId="20605" xr:uid="{00000000-0005-0000-0000-0000C4500000}"/>
    <cellStyle name="Normal 86 2 2 2 6" xfId="20606" xr:uid="{00000000-0005-0000-0000-0000C5500000}"/>
    <cellStyle name="Normal 86 2 2 2 6 2" xfId="20607" xr:uid="{00000000-0005-0000-0000-0000C6500000}"/>
    <cellStyle name="Normal 86 2 2 2 6 3" xfId="20608" xr:uid="{00000000-0005-0000-0000-0000C7500000}"/>
    <cellStyle name="Normal 86 2 2 2 7" xfId="20609" xr:uid="{00000000-0005-0000-0000-0000C8500000}"/>
    <cellStyle name="Normal 86 2 2 2 8" xfId="20610" xr:uid="{00000000-0005-0000-0000-0000C9500000}"/>
    <cellStyle name="Normal 86 2 2 2 9" xfId="20611" xr:uid="{00000000-0005-0000-0000-0000CA500000}"/>
    <cellStyle name="Normal 86 2 2 3" xfId="20612" xr:uid="{00000000-0005-0000-0000-0000CB500000}"/>
    <cellStyle name="Normal 86 2 2 3 2" xfId="20613" xr:uid="{00000000-0005-0000-0000-0000CC500000}"/>
    <cellStyle name="Normal 86 2 2 3 2 2" xfId="20614" xr:uid="{00000000-0005-0000-0000-0000CD500000}"/>
    <cellStyle name="Normal 86 2 2 3 2 2 2" xfId="20615" xr:uid="{00000000-0005-0000-0000-0000CE500000}"/>
    <cellStyle name="Normal 86 2 2 3 2 2 2 2" xfId="20616" xr:uid="{00000000-0005-0000-0000-0000CF500000}"/>
    <cellStyle name="Normal 86 2 2 3 2 2 2 2 2" xfId="20617" xr:uid="{00000000-0005-0000-0000-0000D0500000}"/>
    <cellStyle name="Normal 86 2 2 3 2 2 2 3" xfId="20618" xr:uid="{00000000-0005-0000-0000-0000D1500000}"/>
    <cellStyle name="Normal 86 2 2 3 2 2 2 4" xfId="20619" xr:uid="{00000000-0005-0000-0000-0000D2500000}"/>
    <cellStyle name="Normal 86 2 2 3 2 2 3" xfId="20620" xr:uid="{00000000-0005-0000-0000-0000D3500000}"/>
    <cellStyle name="Normal 86 2 2 3 2 2 3 2" xfId="20621" xr:uid="{00000000-0005-0000-0000-0000D4500000}"/>
    <cellStyle name="Normal 86 2 2 3 2 2 3 2 2" xfId="20622" xr:uid="{00000000-0005-0000-0000-0000D5500000}"/>
    <cellStyle name="Normal 86 2 2 3 2 2 3 3" xfId="20623" xr:uid="{00000000-0005-0000-0000-0000D6500000}"/>
    <cellStyle name="Normal 86 2 2 3 2 2 3 4" xfId="20624" xr:uid="{00000000-0005-0000-0000-0000D7500000}"/>
    <cellStyle name="Normal 86 2 2 3 2 2 4" xfId="20625" xr:uid="{00000000-0005-0000-0000-0000D8500000}"/>
    <cellStyle name="Normal 86 2 2 3 2 2 4 2" xfId="20626" xr:uid="{00000000-0005-0000-0000-0000D9500000}"/>
    <cellStyle name="Normal 86 2 2 3 2 2 4 3" xfId="20627" xr:uid="{00000000-0005-0000-0000-0000DA500000}"/>
    <cellStyle name="Normal 86 2 2 3 2 2 5" xfId="20628" xr:uid="{00000000-0005-0000-0000-0000DB500000}"/>
    <cellStyle name="Normal 86 2 2 3 2 2 6" xfId="20629" xr:uid="{00000000-0005-0000-0000-0000DC500000}"/>
    <cellStyle name="Normal 86 2 2 3 2 2 7" xfId="20630" xr:uid="{00000000-0005-0000-0000-0000DD500000}"/>
    <cellStyle name="Normal 86 2 2 3 2 3" xfId="20631" xr:uid="{00000000-0005-0000-0000-0000DE500000}"/>
    <cellStyle name="Normal 86 2 2 3 2 3 2" xfId="20632" xr:uid="{00000000-0005-0000-0000-0000DF500000}"/>
    <cellStyle name="Normal 86 2 2 3 2 3 2 2" xfId="20633" xr:uid="{00000000-0005-0000-0000-0000E0500000}"/>
    <cellStyle name="Normal 86 2 2 3 2 3 3" xfId="20634" xr:uid="{00000000-0005-0000-0000-0000E1500000}"/>
    <cellStyle name="Normal 86 2 2 3 2 3 4" xfId="20635" xr:uid="{00000000-0005-0000-0000-0000E2500000}"/>
    <cellStyle name="Normal 86 2 2 3 2 4" xfId="20636" xr:uid="{00000000-0005-0000-0000-0000E3500000}"/>
    <cellStyle name="Normal 86 2 2 3 2 4 2" xfId="20637" xr:uid="{00000000-0005-0000-0000-0000E4500000}"/>
    <cellStyle name="Normal 86 2 2 3 2 4 2 2" xfId="20638" xr:uid="{00000000-0005-0000-0000-0000E5500000}"/>
    <cellStyle name="Normal 86 2 2 3 2 4 3" xfId="20639" xr:uid="{00000000-0005-0000-0000-0000E6500000}"/>
    <cellStyle name="Normal 86 2 2 3 2 4 4" xfId="20640" xr:uid="{00000000-0005-0000-0000-0000E7500000}"/>
    <cellStyle name="Normal 86 2 2 3 2 5" xfId="20641" xr:uid="{00000000-0005-0000-0000-0000E8500000}"/>
    <cellStyle name="Normal 86 2 2 3 2 5 2" xfId="20642" xr:uid="{00000000-0005-0000-0000-0000E9500000}"/>
    <cellStyle name="Normal 86 2 2 3 2 5 3" xfId="20643" xr:uid="{00000000-0005-0000-0000-0000EA500000}"/>
    <cellStyle name="Normal 86 2 2 3 2 6" xfId="20644" xr:uid="{00000000-0005-0000-0000-0000EB500000}"/>
    <cellStyle name="Normal 86 2 2 3 2 7" xfId="20645" xr:uid="{00000000-0005-0000-0000-0000EC500000}"/>
    <cellStyle name="Normal 86 2 2 3 2 8" xfId="20646" xr:uid="{00000000-0005-0000-0000-0000ED500000}"/>
    <cellStyle name="Normal 86 2 2 3 3" xfId="20647" xr:uid="{00000000-0005-0000-0000-0000EE500000}"/>
    <cellStyle name="Normal 86 2 2 3 3 2" xfId="20648" xr:uid="{00000000-0005-0000-0000-0000EF500000}"/>
    <cellStyle name="Normal 86 2 2 3 3 2 2" xfId="20649" xr:uid="{00000000-0005-0000-0000-0000F0500000}"/>
    <cellStyle name="Normal 86 2 2 3 3 2 2 2" xfId="20650" xr:uid="{00000000-0005-0000-0000-0000F1500000}"/>
    <cellStyle name="Normal 86 2 2 3 3 2 3" xfId="20651" xr:uid="{00000000-0005-0000-0000-0000F2500000}"/>
    <cellStyle name="Normal 86 2 2 3 3 2 4" xfId="20652" xr:uid="{00000000-0005-0000-0000-0000F3500000}"/>
    <cellStyle name="Normal 86 2 2 3 3 3" xfId="20653" xr:uid="{00000000-0005-0000-0000-0000F4500000}"/>
    <cellStyle name="Normal 86 2 2 3 3 3 2" xfId="20654" xr:uid="{00000000-0005-0000-0000-0000F5500000}"/>
    <cellStyle name="Normal 86 2 2 3 3 3 2 2" xfId="20655" xr:uid="{00000000-0005-0000-0000-0000F6500000}"/>
    <cellStyle name="Normal 86 2 2 3 3 3 3" xfId="20656" xr:uid="{00000000-0005-0000-0000-0000F7500000}"/>
    <cellStyle name="Normal 86 2 2 3 3 3 4" xfId="20657" xr:uid="{00000000-0005-0000-0000-0000F8500000}"/>
    <cellStyle name="Normal 86 2 2 3 3 4" xfId="20658" xr:uid="{00000000-0005-0000-0000-0000F9500000}"/>
    <cellStyle name="Normal 86 2 2 3 3 4 2" xfId="20659" xr:uid="{00000000-0005-0000-0000-0000FA500000}"/>
    <cellStyle name="Normal 86 2 2 3 3 4 3" xfId="20660" xr:uid="{00000000-0005-0000-0000-0000FB500000}"/>
    <cellStyle name="Normal 86 2 2 3 3 5" xfId="20661" xr:uid="{00000000-0005-0000-0000-0000FC500000}"/>
    <cellStyle name="Normal 86 2 2 3 3 6" xfId="20662" xr:uid="{00000000-0005-0000-0000-0000FD500000}"/>
    <cellStyle name="Normal 86 2 2 3 3 7" xfId="20663" xr:uid="{00000000-0005-0000-0000-0000FE500000}"/>
    <cellStyle name="Normal 86 2 2 3 4" xfId="20664" xr:uid="{00000000-0005-0000-0000-0000FF500000}"/>
    <cellStyle name="Normal 86 2 2 3 4 2" xfId="20665" xr:uid="{00000000-0005-0000-0000-000000510000}"/>
    <cellStyle name="Normal 86 2 2 3 4 2 2" xfId="20666" xr:uid="{00000000-0005-0000-0000-000001510000}"/>
    <cellStyle name="Normal 86 2 2 3 4 3" xfId="20667" xr:uid="{00000000-0005-0000-0000-000002510000}"/>
    <cellStyle name="Normal 86 2 2 3 4 4" xfId="20668" xr:uid="{00000000-0005-0000-0000-000003510000}"/>
    <cellStyle name="Normal 86 2 2 3 5" xfId="20669" xr:uid="{00000000-0005-0000-0000-000004510000}"/>
    <cellStyle name="Normal 86 2 2 3 5 2" xfId="20670" xr:uid="{00000000-0005-0000-0000-000005510000}"/>
    <cellStyle name="Normal 86 2 2 3 5 2 2" xfId="20671" xr:uid="{00000000-0005-0000-0000-000006510000}"/>
    <cellStyle name="Normal 86 2 2 3 5 3" xfId="20672" xr:uid="{00000000-0005-0000-0000-000007510000}"/>
    <cellStyle name="Normal 86 2 2 3 5 4" xfId="20673" xr:uid="{00000000-0005-0000-0000-000008510000}"/>
    <cellStyle name="Normal 86 2 2 3 6" xfId="20674" xr:uid="{00000000-0005-0000-0000-000009510000}"/>
    <cellStyle name="Normal 86 2 2 3 6 2" xfId="20675" xr:uid="{00000000-0005-0000-0000-00000A510000}"/>
    <cellStyle name="Normal 86 2 2 3 6 3" xfId="20676" xr:uid="{00000000-0005-0000-0000-00000B510000}"/>
    <cellStyle name="Normal 86 2 2 3 7" xfId="20677" xr:uid="{00000000-0005-0000-0000-00000C510000}"/>
    <cellStyle name="Normal 86 2 2 3 8" xfId="20678" xr:uid="{00000000-0005-0000-0000-00000D510000}"/>
    <cellStyle name="Normal 86 2 2 3 9" xfId="20679" xr:uid="{00000000-0005-0000-0000-00000E510000}"/>
    <cellStyle name="Normal 86 2 2 4" xfId="20680" xr:uid="{00000000-0005-0000-0000-00000F510000}"/>
    <cellStyle name="Normal 86 2 2 4 2" xfId="20681" xr:uid="{00000000-0005-0000-0000-000010510000}"/>
    <cellStyle name="Normal 86 2 2 4 2 2" xfId="20682" xr:uid="{00000000-0005-0000-0000-000011510000}"/>
    <cellStyle name="Normal 86 2 2 4 2 2 2" xfId="20683" xr:uid="{00000000-0005-0000-0000-000012510000}"/>
    <cellStyle name="Normal 86 2 2 4 2 2 2 2" xfId="20684" xr:uid="{00000000-0005-0000-0000-000013510000}"/>
    <cellStyle name="Normal 86 2 2 4 2 2 3" xfId="20685" xr:uid="{00000000-0005-0000-0000-000014510000}"/>
    <cellStyle name="Normal 86 2 2 4 2 2 4" xfId="20686" xr:uid="{00000000-0005-0000-0000-000015510000}"/>
    <cellStyle name="Normal 86 2 2 4 2 3" xfId="20687" xr:uid="{00000000-0005-0000-0000-000016510000}"/>
    <cellStyle name="Normal 86 2 2 4 2 3 2" xfId="20688" xr:uid="{00000000-0005-0000-0000-000017510000}"/>
    <cellStyle name="Normal 86 2 2 4 2 3 2 2" xfId="20689" xr:uid="{00000000-0005-0000-0000-000018510000}"/>
    <cellStyle name="Normal 86 2 2 4 2 3 3" xfId="20690" xr:uid="{00000000-0005-0000-0000-000019510000}"/>
    <cellStyle name="Normal 86 2 2 4 2 3 4" xfId="20691" xr:uid="{00000000-0005-0000-0000-00001A510000}"/>
    <cellStyle name="Normal 86 2 2 4 2 4" xfId="20692" xr:uid="{00000000-0005-0000-0000-00001B510000}"/>
    <cellStyle name="Normal 86 2 2 4 2 4 2" xfId="20693" xr:uid="{00000000-0005-0000-0000-00001C510000}"/>
    <cellStyle name="Normal 86 2 2 4 2 4 3" xfId="20694" xr:uid="{00000000-0005-0000-0000-00001D510000}"/>
    <cellStyle name="Normal 86 2 2 4 2 5" xfId="20695" xr:uid="{00000000-0005-0000-0000-00001E510000}"/>
    <cellStyle name="Normal 86 2 2 4 2 6" xfId="20696" xr:uid="{00000000-0005-0000-0000-00001F510000}"/>
    <cellStyle name="Normal 86 2 2 4 2 7" xfId="20697" xr:uid="{00000000-0005-0000-0000-000020510000}"/>
    <cellStyle name="Normal 86 2 2 4 3" xfId="20698" xr:uid="{00000000-0005-0000-0000-000021510000}"/>
    <cellStyle name="Normal 86 2 2 4 3 2" xfId="20699" xr:uid="{00000000-0005-0000-0000-000022510000}"/>
    <cellStyle name="Normal 86 2 2 4 3 2 2" xfId="20700" xr:uid="{00000000-0005-0000-0000-000023510000}"/>
    <cellStyle name="Normal 86 2 2 4 3 3" xfId="20701" xr:uid="{00000000-0005-0000-0000-000024510000}"/>
    <cellStyle name="Normal 86 2 2 4 3 4" xfId="20702" xr:uid="{00000000-0005-0000-0000-000025510000}"/>
    <cellStyle name="Normal 86 2 2 4 4" xfId="20703" xr:uid="{00000000-0005-0000-0000-000026510000}"/>
    <cellStyle name="Normal 86 2 2 4 4 2" xfId="20704" xr:uid="{00000000-0005-0000-0000-000027510000}"/>
    <cellStyle name="Normal 86 2 2 4 4 2 2" xfId="20705" xr:uid="{00000000-0005-0000-0000-000028510000}"/>
    <cellStyle name="Normal 86 2 2 4 4 3" xfId="20706" xr:uid="{00000000-0005-0000-0000-000029510000}"/>
    <cellStyle name="Normal 86 2 2 4 4 4" xfId="20707" xr:uid="{00000000-0005-0000-0000-00002A510000}"/>
    <cellStyle name="Normal 86 2 2 4 5" xfId="20708" xr:uid="{00000000-0005-0000-0000-00002B510000}"/>
    <cellStyle name="Normal 86 2 2 4 5 2" xfId="20709" xr:uid="{00000000-0005-0000-0000-00002C510000}"/>
    <cellStyle name="Normal 86 2 2 4 5 3" xfId="20710" xr:uid="{00000000-0005-0000-0000-00002D510000}"/>
    <cellStyle name="Normal 86 2 2 4 6" xfId="20711" xr:uid="{00000000-0005-0000-0000-00002E510000}"/>
    <cellStyle name="Normal 86 2 2 4 7" xfId="20712" xr:uid="{00000000-0005-0000-0000-00002F510000}"/>
    <cellStyle name="Normal 86 2 2 4 8" xfId="20713" xr:uid="{00000000-0005-0000-0000-000030510000}"/>
    <cellStyle name="Normal 86 2 2 5" xfId="20714" xr:uid="{00000000-0005-0000-0000-000031510000}"/>
    <cellStyle name="Normal 86 2 2 5 2" xfId="20715" xr:uid="{00000000-0005-0000-0000-000032510000}"/>
    <cellStyle name="Normal 86 2 2 5 2 2" xfId="20716" xr:uid="{00000000-0005-0000-0000-000033510000}"/>
    <cellStyle name="Normal 86 2 2 5 2 2 2" xfId="20717" xr:uid="{00000000-0005-0000-0000-000034510000}"/>
    <cellStyle name="Normal 86 2 2 5 2 3" xfId="20718" xr:uid="{00000000-0005-0000-0000-000035510000}"/>
    <cellStyle name="Normal 86 2 2 5 2 4" xfId="20719" xr:uid="{00000000-0005-0000-0000-000036510000}"/>
    <cellStyle name="Normal 86 2 2 5 3" xfId="20720" xr:uid="{00000000-0005-0000-0000-000037510000}"/>
    <cellStyle name="Normal 86 2 2 5 3 2" xfId="20721" xr:uid="{00000000-0005-0000-0000-000038510000}"/>
    <cellStyle name="Normal 86 2 2 5 3 2 2" xfId="20722" xr:uid="{00000000-0005-0000-0000-000039510000}"/>
    <cellStyle name="Normal 86 2 2 5 3 3" xfId="20723" xr:uid="{00000000-0005-0000-0000-00003A510000}"/>
    <cellStyle name="Normal 86 2 2 5 3 4" xfId="20724" xr:uid="{00000000-0005-0000-0000-00003B510000}"/>
    <cellStyle name="Normal 86 2 2 5 4" xfId="20725" xr:uid="{00000000-0005-0000-0000-00003C510000}"/>
    <cellStyle name="Normal 86 2 2 5 4 2" xfId="20726" xr:uid="{00000000-0005-0000-0000-00003D510000}"/>
    <cellStyle name="Normal 86 2 2 5 4 3" xfId="20727" xr:uid="{00000000-0005-0000-0000-00003E510000}"/>
    <cellStyle name="Normal 86 2 2 5 5" xfId="20728" xr:uid="{00000000-0005-0000-0000-00003F510000}"/>
    <cellStyle name="Normal 86 2 2 5 6" xfId="20729" xr:uid="{00000000-0005-0000-0000-000040510000}"/>
    <cellStyle name="Normal 86 2 2 5 7" xfId="20730" xr:uid="{00000000-0005-0000-0000-000041510000}"/>
    <cellStyle name="Normal 86 2 2 6" xfId="20731" xr:uid="{00000000-0005-0000-0000-000042510000}"/>
    <cellStyle name="Normal 86 2 2 6 2" xfId="20732" xr:uid="{00000000-0005-0000-0000-000043510000}"/>
    <cellStyle name="Normal 86 2 2 6 2 2" xfId="20733" xr:uid="{00000000-0005-0000-0000-000044510000}"/>
    <cellStyle name="Normal 86 2 2 6 3" xfId="20734" xr:uid="{00000000-0005-0000-0000-000045510000}"/>
    <cellStyle name="Normal 86 2 2 6 4" xfId="20735" xr:uid="{00000000-0005-0000-0000-000046510000}"/>
    <cellStyle name="Normal 86 2 2 7" xfId="20736" xr:uid="{00000000-0005-0000-0000-000047510000}"/>
    <cellStyle name="Normal 86 2 2 7 2" xfId="20737" xr:uid="{00000000-0005-0000-0000-000048510000}"/>
    <cellStyle name="Normal 86 2 2 7 2 2" xfId="20738" xr:uid="{00000000-0005-0000-0000-000049510000}"/>
    <cellStyle name="Normal 86 2 2 7 3" xfId="20739" xr:uid="{00000000-0005-0000-0000-00004A510000}"/>
    <cellStyle name="Normal 86 2 2 7 4" xfId="20740" xr:uid="{00000000-0005-0000-0000-00004B510000}"/>
    <cellStyle name="Normal 86 2 2 8" xfId="20741" xr:uid="{00000000-0005-0000-0000-00004C510000}"/>
    <cellStyle name="Normal 86 2 2 8 2" xfId="20742" xr:uid="{00000000-0005-0000-0000-00004D510000}"/>
    <cellStyle name="Normal 86 2 2 8 3" xfId="20743" xr:uid="{00000000-0005-0000-0000-00004E510000}"/>
    <cellStyle name="Normal 86 2 2 9" xfId="20744" xr:uid="{00000000-0005-0000-0000-00004F510000}"/>
    <cellStyle name="Normal 86 2 3" xfId="20745" xr:uid="{00000000-0005-0000-0000-000050510000}"/>
    <cellStyle name="Normal 86 2 3 2" xfId="20746" xr:uid="{00000000-0005-0000-0000-000051510000}"/>
    <cellStyle name="Normal 86 2 3 2 2" xfId="20747" xr:uid="{00000000-0005-0000-0000-000052510000}"/>
    <cellStyle name="Normal 86 2 3 2 2 2" xfId="20748" xr:uid="{00000000-0005-0000-0000-000053510000}"/>
    <cellStyle name="Normal 86 2 3 2 2 2 2" xfId="20749" xr:uid="{00000000-0005-0000-0000-000054510000}"/>
    <cellStyle name="Normal 86 2 3 2 2 2 2 2" xfId="20750" xr:uid="{00000000-0005-0000-0000-000055510000}"/>
    <cellStyle name="Normal 86 2 3 2 2 2 3" xfId="20751" xr:uid="{00000000-0005-0000-0000-000056510000}"/>
    <cellStyle name="Normal 86 2 3 2 2 2 4" xfId="20752" xr:uid="{00000000-0005-0000-0000-000057510000}"/>
    <cellStyle name="Normal 86 2 3 2 2 3" xfId="20753" xr:uid="{00000000-0005-0000-0000-000058510000}"/>
    <cellStyle name="Normal 86 2 3 2 2 3 2" xfId="20754" xr:uid="{00000000-0005-0000-0000-000059510000}"/>
    <cellStyle name="Normal 86 2 3 2 2 3 2 2" xfId="20755" xr:uid="{00000000-0005-0000-0000-00005A510000}"/>
    <cellStyle name="Normal 86 2 3 2 2 3 3" xfId="20756" xr:uid="{00000000-0005-0000-0000-00005B510000}"/>
    <cellStyle name="Normal 86 2 3 2 2 3 4" xfId="20757" xr:uid="{00000000-0005-0000-0000-00005C510000}"/>
    <cellStyle name="Normal 86 2 3 2 2 4" xfId="20758" xr:uid="{00000000-0005-0000-0000-00005D510000}"/>
    <cellStyle name="Normal 86 2 3 2 2 4 2" xfId="20759" xr:uid="{00000000-0005-0000-0000-00005E510000}"/>
    <cellStyle name="Normal 86 2 3 2 2 4 3" xfId="20760" xr:uid="{00000000-0005-0000-0000-00005F510000}"/>
    <cellStyle name="Normal 86 2 3 2 2 5" xfId="20761" xr:uid="{00000000-0005-0000-0000-000060510000}"/>
    <cellStyle name="Normal 86 2 3 2 2 6" xfId="20762" xr:uid="{00000000-0005-0000-0000-000061510000}"/>
    <cellStyle name="Normal 86 2 3 2 2 7" xfId="20763" xr:uid="{00000000-0005-0000-0000-000062510000}"/>
    <cellStyle name="Normal 86 2 3 2 3" xfId="20764" xr:uid="{00000000-0005-0000-0000-000063510000}"/>
    <cellStyle name="Normal 86 2 3 2 3 2" xfId="20765" xr:uid="{00000000-0005-0000-0000-000064510000}"/>
    <cellStyle name="Normal 86 2 3 2 3 2 2" xfId="20766" xr:uid="{00000000-0005-0000-0000-000065510000}"/>
    <cellStyle name="Normal 86 2 3 2 3 3" xfId="20767" xr:uid="{00000000-0005-0000-0000-000066510000}"/>
    <cellStyle name="Normal 86 2 3 2 3 4" xfId="20768" xr:uid="{00000000-0005-0000-0000-000067510000}"/>
    <cellStyle name="Normal 86 2 3 2 4" xfId="20769" xr:uid="{00000000-0005-0000-0000-000068510000}"/>
    <cellStyle name="Normal 86 2 3 2 4 2" xfId="20770" xr:uid="{00000000-0005-0000-0000-000069510000}"/>
    <cellStyle name="Normal 86 2 3 2 4 2 2" xfId="20771" xr:uid="{00000000-0005-0000-0000-00006A510000}"/>
    <cellStyle name="Normal 86 2 3 2 4 3" xfId="20772" xr:uid="{00000000-0005-0000-0000-00006B510000}"/>
    <cellStyle name="Normal 86 2 3 2 4 4" xfId="20773" xr:uid="{00000000-0005-0000-0000-00006C510000}"/>
    <cellStyle name="Normal 86 2 3 2 5" xfId="20774" xr:uid="{00000000-0005-0000-0000-00006D510000}"/>
    <cellStyle name="Normal 86 2 3 2 5 2" xfId="20775" xr:uid="{00000000-0005-0000-0000-00006E510000}"/>
    <cellStyle name="Normal 86 2 3 2 5 3" xfId="20776" xr:uid="{00000000-0005-0000-0000-00006F510000}"/>
    <cellStyle name="Normal 86 2 3 2 6" xfId="20777" xr:uid="{00000000-0005-0000-0000-000070510000}"/>
    <cellStyle name="Normal 86 2 3 2 7" xfId="20778" xr:uid="{00000000-0005-0000-0000-000071510000}"/>
    <cellStyle name="Normal 86 2 3 2 8" xfId="20779" xr:uid="{00000000-0005-0000-0000-000072510000}"/>
    <cellStyle name="Normal 86 2 3 3" xfId="20780" xr:uid="{00000000-0005-0000-0000-000073510000}"/>
    <cellStyle name="Normal 86 2 3 3 2" xfId="20781" xr:uid="{00000000-0005-0000-0000-000074510000}"/>
    <cellStyle name="Normal 86 2 3 3 2 2" xfId="20782" xr:uid="{00000000-0005-0000-0000-000075510000}"/>
    <cellStyle name="Normal 86 2 3 3 2 2 2" xfId="20783" xr:uid="{00000000-0005-0000-0000-000076510000}"/>
    <cellStyle name="Normal 86 2 3 3 2 3" xfId="20784" xr:uid="{00000000-0005-0000-0000-000077510000}"/>
    <cellStyle name="Normal 86 2 3 3 2 4" xfId="20785" xr:uid="{00000000-0005-0000-0000-000078510000}"/>
    <cellStyle name="Normal 86 2 3 3 3" xfId="20786" xr:uid="{00000000-0005-0000-0000-000079510000}"/>
    <cellStyle name="Normal 86 2 3 3 3 2" xfId="20787" xr:uid="{00000000-0005-0000-0000-00007A510000}"/>
    <cellStyle name="Normal 86 2 3 3 3 2 2" xfId="20788" xr:uid="{00000000-0005-0000-0000-00007B510000}"/>
    <cellStyle name="Normal 86 2 3 3 3 3" xfId="20789" xr:uid="{00000000-0005-0000-0000-00007C510000}"/>
    <cellStyle name="Normal 86 2 3 3 3 4" xfId="20790" xr:uid="{00000000-0005-0000-0000-00007D510000}"/>
    <cellStyle name="Normal 86 2 3 3 4" xfId="20791" xr:uid="{00000000-0005-0000-0000-00007E510000}"/>
    <cellStyle name="Normal 86 2 3 3 4 2" xfId="20792" xr:uid="{00000000-0005-0000-0000-00007F510000}"/>
    <cellStyle name="Normal 86 2 3 3 4 3" xfId="20793" xr:uid="{00000000-0005-0000-0000-000080510000}"/>
    <cellStyle name="Normal 86 2 3 3 5" xfId="20794" xr:uid="{00000000-0005-0000-0000-000081510000}"/>
    <cellStyle name="Normal 86 2 3 3 6" xfId="20795" xr:uid="{00000000-0005-0000-0000-000082510000}"/>
    <cellStyle name="Normal 86 2 3 3 7" xfId="20796" xr:uid="{00000000-0005-0000-0000-000083510000}"/>
    <cellStyle name="Normal 86 2 3 4" xfId="20797" xr:uid="{00000000-0005-0000-0000-000084510000}"/>
    <cellStyle name="Normal 86 2 3 4 2" xfId="20798" xr:uid="{00000000-0005-0000-0000-000085510000}"/>
    <cellStyle name="Normal 86 2 3 4 2 2" xfId="20799" xr:uid="{00000000-0005-0000-0000-000086510000}"/>
    <cellStyle name="Normal 86 2 3 4 3" xfId="20800" xr:uid="{00000000-0005-0000-0000-000087510000}"/>
    <cellStyle name="Normal 86 2 3 4 4" xfId="20801" xr:uid="{00000000-0005-0000-0000-000088510000}"/>
    <cellStyle name="Normal 86 2 3 5" xfId="20802" xr:uid="{00000000-0005-0000-0000-000089510000}"/>
    <cellStyle name="Normal 86 2 3 5 2" xfId="20803" xr:uid="{00000000-0005-0000-0000-00008A510000}"/>
    <cellStyle name="Normal 86 2 3 5 2 2" xfId="20804" xr:uid="{00000000-0005-0000-0000-00008B510000}"/>
    <cellStyle name="Normal 86 2 3 5 3" xfId="20805" xr:uid="{00000000-0005-0000-0000-00008C510000}"/>
    <cellStyle name="Normal 86 2 3 5 4" xfId="20806" xr:uid="{00000000-0005-0000-0000-00008D510000}"/>
    <cellStyle name="Normal 86 2 3 6" xfId="20807" xr:uid="{00000000-0005-0000-0000-00008E510000}"/>
    <cellStyle name="Normal 86 2 3 6 2" xfId="20808" xr:uid="{00000000-0005-0000-0000-00008F510000}"/>
    <cellStyle name="Normal 86 2 3 6 3" xfId="20809" xr:uid="{00000000-0005-0000-0000-000090510000}"/>
    <cellStyle name="Normal 86 2 3 7" xfId="20810" xr:uid="{00000000-0005-0000-0000-000091510000}"/>
    <cellStyle name="Normal 86 2 3 8" xfId="20811" xr:uid="{00000000-0005-0000-0000-000092510000}"/>
    <cellStyle name="Normal 86 2 3 9" xfId="20812" xr:uid="{00000000-0005-0000-0000-000093510000}"/>
    <cellStyle name="Normal 86 2 4" xfId="20813" xr:uid="{00000000-0005-0000-0000-000094510000}"/>
    <cellStyle name="Normal 86 2 4 2" xfId="20814" xr:uid="{00000000-0005-0000-0000-000095510000}"/>
    <cellStyle name="Normal 86 2 4 2 2" xfId="20815" xr:uid="{00000000-0005-0000-0000-000096510000}"/>
    <cellStyle name="Normal 86 2 4 2 2 2" xfId="20816" xr:uid="{00000000-0005-0000-0000-000097510000}"/>
    <cellStyle name="Normal 86 2 4 2 2 2 2" xfId="20817" xr:uid="{00000000-0005-0000-0000-000098510000}"/>
    <cellStyle name="Normal 86 2 4 2 2 2 2 2" xfId="20818" xr:uid="{00000000-0005-0000-0000-000099510000}"/>
    <cellStyle name="Normal 86 2 4 2 2 2 3" xfId="20819" xr:uid="{00000000-0005-0000-0000-00009A510000}"/>
    <cellStyle name="Normal 86 2 4 2 2 2 4" xfId="20820" xr:uid="{00000000-0005-0000-0000-00009B510000}"/>
    <cellStyle name="Normal 86 2 4 2 2 3" xfId="20821" xr:uid="{00000000-0005-0000-0000-00009C510000}"/>
    <cellStyle name="Normal 86 2 4 2 2 3 2" xfId="20822" xr:uid="{00000000-0005-0000-0000-00009D510000}"/>
    <cellStyle name="Normal 86 2 4 2 2 3 2 2" xfId="20823" xr:uid="{00000000-0005-0000-0000-00009E510000}"/>
    <cellStyle name="Normal 86 2 4 2 2 3 3" xfId="20824" xr:uid="{00000000-0005-0000-0000-00009F510000}"/>
    <cellStyle name="Normal 86 2 4 2 2 3 4" xfId="20825" xr:uid="{00000000-0005-0000-0000-0000A0510000}"/>
    <cellStyle name="Normal 86 2 4 2 2 4" xfId="20826" xr:uid="{00000000-0005-0000-0000-0000A1510000}"/>
    <cellStyle name="Normal 86 2 4 2 2 4 2" xfId="20827" xr:uid="{00000000-0005-0000-0000-0000A2510000}"/>
    <cellStyle name="Normal 86 2 4 2 2 4 3" xfId="20828" xr:uid="{00000000-0005-0000-0000-0000A3510000}"/>
    <cellStyle name="Normal 86 2 4 2 2 5" xfId="20829" xr:uid="{00000000-0005-0000-0000-0000A4510000}"/>
    <cellStyle name="Normal 86 2 4 2 2 6" xfId="20830" xr:uid="{00000000-0005-0000-0000-0000A5510000}"/>
    <cellStyle name="Normal 86 2 4 2 2 7" xfId="20831" xr:uid="{00000000-0005-0000-0000-0000A6510000}"/>
    <cellStyle name="Normal 86 2 4 2 3" xfId="20832" xr:uid="{00000000-0005-0000-0000-0000A7510000}"/>
    <cellStyle name="Normal 86 2 4 2 3 2" xfId="20833" xr:uid="{00000000-0005-0000-0000-0000A8510000}"/>
    <cellStyle name="Normal 86 2 4 2 3 2 2" xfId="20834" xr:uid="{00000000-0005-0000-0000-0000A9510000}"/>
    <cellStyle name="Normal 86 2 4 2 3 3" xfId="20835" xr:uid="{00000000-0005-0000-0000-0000AA510000}"/>
    <cellStyle name="Normal 86 2 4 2 3 4" xfId="20836" xr:uid="{00000000-0005-0000-0000-0000AB510000}"/>
    <cellStyle name="Normal 86 2 4 2 4" xfId="20837" xr:uid="{00000000-0005-0000-0000-0000AC510000}"/>
    <cellStyle name="Normal 86 2 4 2 4 2" xfId="20838" xr:uid="{00000000-0005-0000-0000-0000AD510000}"/>
    <cellStyle name="Normal 86 2 4 2 4 2 2" xfId="20839" xr:uid="{00000000-0005-0000-0000-0000AE510000}"/>
    <cellStyle name="Normal 86 2 4 2 4 3" xfId="20840" xr:uid="{00000000-0005-0000-0000-0000AF510000}"/>
    <cellStyle name="Normal 86 2 4 2 4 4" xfId="20841" xr:uid="{00000000-0005-0000-0000-0000B0510000}"/>
    <cellStyle name="Normal 86 2 4 2 5" xfId="20842" xr:uid="{00000000-0005-0000-0000-0000B1510000}"/>
    <cellStyle name="Normal 86 2 4 2 5 2" xfId="20843" xr:uid="{00000000-0005-0000-0000-0000B2510000}"/>
    <cellStyle name="Normal 86 2 4 2 5 3" xfId="20844" xr:uid="{00000000-0005-0000-0000-0000B3510000}"/>
    <cellStyle name="Normal 86 2 4 2 6" xfId="20845" xr:uid="{00000000-0005-0000-0000-0000B4510000}"/>
    <cellStyle name="Normal 86 2 4 2 7" xfId="20846" xr:uid="{00000000-0005-0000-0000-0000B5510000}"/>
    <cellStyle name="Normal 86 2 4 2 8" xfId="20847" xr:uid="{00000000-0005-0000-0000-0000B6510000}"/>
    <cellStyle name="Normal 86 2 4 3" xfId="20848" xr:uid="{00000000-0005-0000-0000-0000B7510000}"/>
    <cellStyle name="Normal 86 2 4 3 2" xfId="20849" xr:uid="{00000000-0005-0000-0000-0000B8510000}"/>
    <cellStyle name="Normal 86 2 4 3 2 2" xfId="20850" xr:uid="{00000000-0005-0000-0000-0000B9510000}"/>
    <cellStyle name="Normal 86 2 4 3 2 2 2" xfId="20851" xr:uid="{00000000-0005-0000-0000-0000BA510000}"/>
    <cellStyle name="Normal 86 2 4 3 2 3" xfId="20852" xr:uid="{00000000-0005-0000-0000-0000BB510000}"/>
    <cellStyle name="Normal 86 2 4 3 2 4" xfId="20853" xr:uid="{00000000-0005-0000-0000-0000BC510000}"/>
    <cellStyle name="Normal 86 2 4 3 3" xfId="20854" xr:uid="{00000000-0005-0000-0000-0000BD510000}"/>
    <cellStyle name="Normal 86 2 4 3 3 2" xfId="20855" xr:uid="{00000000-0005-0000-0000-0000BE510000}"/>
    <cellStyle name="Normal 86 2 4 3 3 2 2" xfId="20856" xr:uid="{00000000-0005-0000-0000-0000BF510000}"/>
    <cellStyle name="Normal 86 2 4 3 3 3" xfId="20857" xr:uid="{00000000-0005-0000-0000-0000C0510000}"/>
    <cellStyle name="Normal 86 2 4 3 3 4" xfId="20858" xr:uid="{00000000-0005-0000-0000-0000C1510000}"/>
    <cellStyle name="Normal 86 2 4 3 4" xfId="20859" xr:uid="{00000000-0005-0000-0000-0000C2510000}"/>
    <cellStyle name="Normal 86 2 4 3 4 2" xfId="20860" xr:uid="{00000000-0005-0000-0000-0000C3510000}"/>
    <cellStyle name="Normal 86 2 4 3 4 3" xfId="20861" xr:uid="{00000000-0005-0000-0000-0000C4510000}"/>
    <cellStyle name="Normal 86 2 4 3 5" xfId="20862" xr:uid="{00000000-0005-0000-0000-0000C5510000}"/>
    <cellStyle name="Normal 86 2 4 3 6" xfId="20863" xr:uid="{00000000-0005-0000-0000-0000C6510000}"/>
    <cellStyle name="Normal 86 2 4 3 7" xfId="20864" xr:uid="{00000000-0005-0000-0000-0000C7510000}"/>
    <cellStyle name="Normal 86 2 4 4" xfId="20865" xr:uid="{00000000-0005-0000-0000-0000C8510000}"/>
    <cellStyle name="Normal 86 2 4 4 2" xfId="20866" xr:uid="{00000000-0005-0000-0000-0000C9510000}"/>
    <cellStyle name="Normal 86 2 4 4 2 2" xfId="20867" xr:uid="{00000000-0005-0000-0000-0000CA510000}"/>
    <cellStyle name="Normal 86 2 4 4 3" xfId="20868" xr:uid="{00000000-0005-0000-0000-0000CB510000}"/>
    <cellStyle name="Normal 86 2 4 4 4" xfId="20869" xr:uid="{00000000-0005-0000-0000-0000CC510000}"/>
    <cellStyle name="Normal 86 2 4 5" xfId="20870" xr:uid="{00000000-0005-0000-0000-0000CD510000}"/>
    <cellStyle name="Normal 86 2 4 5 2" xfId="20871" xr:uid="{00000000-0005-0000-0000-0000CE510000}"/>
    <cellStyle name="Normal 86 2 4 5 2 2" xfId="20872" xr:uid="{00000000-0005-0000-0000-0000CF510000}"/>
    <cellStyle name="Normal 86 2 4 5 3" xfId="20873" xr:uid="{00000000-0005-0000-0000-0000D0510000}"/>
    <cellStyle name="Normal 86 2 4 5 4" xfId="20874" xr:uid="{00000000-0005-0000-0000-0000D1510000}"/>
    <cellStyle name="Normal 86 2 4 6" xfId="20875" xr:uid="{00000000-0005-0000-0000-0000D2510000}"/>
    <cellStyle name="Normal 86 2 4 6 2" xfId="20876" xr:uid="{00000000-0005-0000-0000-0000D3510000}"/>
    <cellStyle name="Normal 86 2 4 6 3" xfId="20877" xr:uid="{00000000-0005-0000-0000-0000D4510000}"/>
    <cellStyle name="Normal 86 2 4 7" xfId="20878" xr:uid="{00000000-0005-0000-0000-0000D5510000}"/>
    <cellStyle name="Normal 86 2 4 8" xfId="20879" xr:uid="{00000000-0005-0000-0000-0000D6510000}"/>
    <cellStyle name="Normal 86 2 4 9" xfId="20880" xr:uid="{00000000-0005-0000-0000-0000D7510000}"/>
    <cellStyle name="Normal 86 2 5" xfId="20881" xr:uid="{00000000-0005-0000-0000-0000D8510000}"/>
    <cellStyle name="Normal 86 2 5 2" xfId="20882" xr:uid="{00000000-0005-0000-0000-0000D9510000}"/>
    <cellStyle name="Normal 86 2 5 2 2" xfId="20883" xr:uid="{00000000-0005-0000-0000-0000DA510000}"/>
    <cellStyle name="Normal 86 2 5 2 2 2" xfId="20884" xr:uid="{00000000-0005-0000-0000-0000DB510000}"/>
    <cellStyle name="Normal 86 2 5 2 2 2 2" xfId="20885" xr:uid="{00000000-0005-0000-0000-0000DC510000}"/>
    <cellStyle name="Normal 86 2 5 2 2 3" xfId="20886" xr:uid="{00000000-0005-0000-0000-0000DD510000}"/>
    <cellStyle name="Normal 86 2 5 2 2 4" xfId="20887" xr:uid="{00000000-0005-0000-0000-0000DE510000}"/>
    <cellStyle name="Normal 86 2 5 2 3" xfId="20888" xr:uid="{00000000-0005-0000-0000-0000DF510000}"/>
    <cellStyle name="Normal 86 2 5 2 3 2" xfId="20889" xr:uid="{00000000-0005-0000-0000-0000E0510000}"/>
    <cellStyle name="Normal 86 2 5 2 3 2 2" xfId="20890" xr:uid="{00000000-0005-0000-0000-0000E1510000}"/>
    <cellStyle name="Normal 86 2 5 2 3 3" xfId="20891" xr:uid="{00000000-0005-0000-0000-0000E2510000}"/>
    <cellStyle name="Normal 86 2 5 2 3 4" xfId="20892" xr:uid="{00000000-0005-0000-0000-0000E3510000}"/>
    <cellStyle name="Normal 86 2 5 2 4" xfId="20893" xr:uid="{00000000-0005-0000-0000-0000E4510000}"/>
    <cellStyle name="Normal 86 2 5 2 4 2" xfId="20894" xr:uid="{00000000-0005-0000-0000-0000E5510000}"/>
    <cellStyle name="Normal 86 2 5 2 4 3" xfId="20895" xr:uid="{00000000-0005-0000-0000-0000E6510000}"/>
    <cellStyle name="Normal 86 2 5 2 5" xfId="20896" xr:uid="{00000000-0005-0000-0000-0000E7510000}"/>
    <cellStyle name="Normal 86 2 5 2 6" xfId="20897" xr:uid="{00000000-0005-0000-0000-0000E8510000}"/>
    <cellStyle name="Normal 86 2 5 2 7" xfId="20898" xr:uid="{00000000-0005-0000-0000-0000E9510000}"/>
    <cellStyle name="Normal 86 2 5 3" xfId="20899" xr:uid="{00000000-0005-0000-0000-0000EA510000}"/>
    <cellStyle name="Normal 86 2 5 3 2" xfId="20900" xr:uid="{00000000-0005-0000-0000-0000EB510000}"/>
    <cellStyle name="Normal 86 2 5 3 2 2" xfId="20901" xr:uid="{00000000-0005-0000-0000-0000EC510000}"/>
    <cellStyle name="Normal 86 2 5 3 3" xfId="20902" xr:uid="{00000000-0005-0000-0000-0000ED510000}"/>
    <cellStyle name="Normal 86 2 5 3 4" xfId="20903" xr:uid="{00000000-0005-0000-0000-0000EE510000}"/>
    <cellStyle name="Normal 86 2 5 4" xfId="20904" xr:uid="{00000000-0005-0000-0000-0000EF510000}"/>
    <cellStyle name="Normal 86 2 5 4 2" xfId="20905" xr:uid="{00000000-0005-0000-0000-0000F0510000}"/>
    <cellStyle name="Normal 86 2 5 4 2 2" xfId="20906" xr:uid="{00000000-0005-0000-0000-0000F1510000}"/>
    <cellStyle name="Normal 86 2 5 4 3" xfId="20907" xr:uid="{00000000-0005-0000-0000-0000F2510000}"/>
    <cellStyle name="Normal 86 2 5 4 4" xfId="20908" xr:uid="{00000000-0005-0000-0000-0000F3510000}"/>
    <cellStyle name="Normal 86 2 5 5" xfId="20909" xr:uid="{00000000-0005-0000-0000-0000F4510000}"/>
    <cellStyle name="Normal 86 2 5 5 2" xfId="20910" xr:uid="{00000000-0005-0000-0000-0000F5510000}"/>
    <cellStyle name="Normal 86 2 5 5 3" xfId="20911" xr:uid="{00000000-0005-0000-0000-0000F6510000}"/>
    <cellStyle name="Normal 86 2 5 6" xfId="20912" xr:uid="{00000000-0005-0000-0000-0000F7510000}"/>
    <cellStyle name="Normal 86 2 5 7" xfId="20913" xr:uid="{00000000-0005-0000-0000-0000F8510000}"/>
    <cellStyle name="Normal 86 2 5 8" xfId="20914" xr:uid="{00000000-0005-0000-0000-0000F9510000}"/>
    <cellStyle name="Normal 86 2 6" xfId="20915" xr:uid="{00000000-0005-0000-0000-0000FA510000}"/>
    <cellStyle name="Normal 86 2 6 2" xfId="20916" xr:uid="{00000000-0005-0000-0000-0000FB510000}"/>
    <cellStyle name="Normal 86 2 6 2 2" xfId="20917" xr:uid="{00000000-0005-0000-0000-0000FC510000}"/>
    <cellStyle name="Normal 86 2 6 2 2 2" xfId="20918" xr:uid="{00000000-0005-0000-0000-0000FD510000}"/>
    <cellStyle name="Normal 86 2 6 2 3" xfId="20919" xr:uid="{00000000-0005-0000-0000-0000FE510000}"/>
    <cellStyle name="Normal 86 2 6 2 4" xfId="20920" xr:uid="{00000000-0005-0000-0000-0000FF510000}"/>
    <cellStyle name="Normal 86 2 6 3" xfId="20921" xr:uid="{00000000-0005-0000-0000-000000520000}"/>
    <cellStyle name="Normal 86 2 6 3 2" xfId="20922" xr:uid="{00000000-0005-0000-0000-000001520000}"/>
    <cellStyle name="Normal 86 2 6 3 2 2" xfId="20923" xr:uid="{00000000-0005-0000-0000-000002520000}"/>
    <cellStyle name="Normal 86 2 6 3 3" xfId="20924" xr:uid="{00000000-0005-0000-0000-000003520000}"/>
    <cellStyle name="Normal 86 2 6 3 4" xfId="20925" xr:uid="{00000000-0005-0000-0000-000004520000}"/>
    <cellStyle name="Normal 86 2 6 4" xfId="20926" xr:uid="{00000000-0005-0000-0000-000005520000}"/>
    <cellStyle name="Normal 86 2 6 4 2" xfId="20927" xr:uid="{00000000-0005-0000-0000-000006520000}"/>
    <cellStyle name="Normal 86 2 6 4 3" xfId="20928" xr:uid="{00000000-0005-0000-0000-000007520000}"/>
    <cellStyle name="Normal 86 2 6 5" xfId="20929" xr:uid="{00000000-0005-0000-0000-000008520000}"/>
    <cellStyle name="Normal 86 2 6 6" xfId="20930" xr:uid="{00000000-0005-0000-0000-000009520000}"/>
    <cellStyle name="Normal 86 2 6 7" xfId="20931" xr:uid="{00000000-0005-0000-0000-00000A520000}"/>
    <cellStyle name="Normal 86 2 7" xfId="20932" xr:uid="{00000000-0005-0000-0000-00000B520000}"/>
    <cellStyle name="Normal 86 2 7 2" xfId="20933" xr:uid="{00000000-0005-0000-0000-00000C520000}"/>
    <cellStyle name="Normal 86 2 7 2 2" xfId="20934" xr:uid="{00000000-0005-0000-0000-00000D520000}"/>
    <cellStyle name="Normal 86 2 7 3" xfId="20935" xr:uid="{00000000-0005-0000-0000-00000E520000}"/>
    <cellStyle name="Normal 86 2 7 4" xfId="20936" xr:uid="{00000000-0005-0000-0000-00000F520000}"/>
    <cellStyle name="Normal 86 2 8" xfId="20937" xr:uid="{00000000-0005-0000-0000-000010520000}"/>
    <cellStyle name="Normal 86 2 8 2" xfId="20938" xr:uid="{00000000-0005-0000-0000-000011520000}"/>
    <cellStyle name="Normal 86 2 8 2 2" xfId="20939" xr:uid="{00000000-0005-0000-0000-000012520000}"/>
    <cellStyle name="Normal 86 2 8 3" xfId="20940" xr:uid="{00000000-0005-0000-0000-000013520000}"/>
    <cellStyle name="Normal 86 2 8 4" xfId="20941" xr:uid="{00000000-0005-0000-0000-000014520000}"/>
    <cellStyle name="Normal 86 2 9" xfId="20942" xr:uid="{00000000-0005-0000-0000-000015520000}"/>
    <cellStyle name="Normal 86 2 9 2" xfId="20943" xr:uid="{00000000-0005-0000-0000-000016520000}"/>
    <cellStyle name="Normal 86 2 9 3" xfId="20944" xr:uid="{00000000-0005-0000-0000-000017520000}"/>
    <cellStyle name="Normal 86 3" xfId="20945" xr:uid="{00000000-0005-0000-0000-000018520000}"/>
    <cellStyle name="Normal 86 4" xfId="20946" xr:uid="{00000000-0005-0000-0000-000019520000}"/>
    <cellStyle name="Normal 86 4 10" xfId="20947" xr:uid="{00000000-0005-0000-0000-00001A520000}"/>
    <cellStyle name="Normal 86 4 11" xfId="20948" xr:uid="{00000000-0005-0000-0000-00001B520000}"/>
    <cellStyle name="Normal 86 4 2" xfId="20949" xr:uid="{00000000-0005-0000-0000-00001C520000}"/>
    <cellStyle name="Normal 86 4 2 2" xfId="20950" xr:uid="{00000000-0005-0000-0000-00001D520000}"/>
    <cellStyle name="Normal 86 4 2 2 2" xfId="20951" xr:uid="{00000000-0005-0000-0000-00001E520000}"/>
    <cellStyle name="Normal 86 4 2 2 2 2" xfId="20952" xr:uid="{00000000-0005-0000-0000-00001F520000}"/>
    <cellStyle name="Normal 86 4 2 2 2 2 2" xfId="20953" xr:uid="{00000000-0005-0000-0000-000020520000}"/>
    <cellStyle name="Normal 86 4 2 2 2 2 2 2" xfId="20954" xr:uid="{00000000-0005-0000-0000-000021520000}"/>
    <cellStyle name="Normal 86 4 2 2 2 2 3" xfId="20955" xr:uid="{00000000-0005-0000-0000-000022520000}"/>
    <cellStyle name="Normal 86 4 2 2 2 2 4" xfId="20956" xr:uid="{00000000-0005-0000-0000-000023520000}"/>
    <cellStyle name="Normal 86 4 2 2 2 3" xfId="20957" xr:uid="{00000000-0005-0000-0000-000024520000}"/>
    <cellStyle name="Normal 86 4 2 2 2 3 2" xfId="20958" xr:uid="{00000000-0005-0000-0000-000025520000}"/>
    <cellStyle name="Normal 86 4 2 2 2 3 2 2" xfId="20959" xr:uid="{00000000-0005-0000-0000-000026520000}"/>
    <cellStyle name="Normal 86 4 2 2 2 3 3" xfId="20960" xr:uid="{00000000-0005-0000-0000-000027520000}"/>
    <cellStyle name="Normal 86 4 2 2 2 3 4" xfId="20961" xr:uid="{00000000-0005-0000-0000-000028520000}"/>
    <cellStyle name="Normal 86 4 2 2 2 4" xfId="20962" xr:uid="{00000000-0005-0000-0000-000029520000}"/>
    <cellStyle name="Normal 86 4 2 2 2 4 2" xfId="20963" xr:uid="{00000000-0005-0000-0000-00002A520000}"/>
    <cellStyle name="Normal 86 4 2 2 2 4 3" xfId="20964" xr:uid="{00000000-0005-0000-0000-00002B520000}"/>
    <cellStyle name="Normal 86 4 2 2 2 5" xfId="20965" xr:uid="{00000000-0005-0000-0000-00002C520000}"/>
    <cellStyle name="Normal 86 4 2 2 2 6" xfId="20966" xr:uid="{00000000-0005-0000-0000-00002D520000}"/>
    <cellStyle name="Normal 86 4 2 2 2 7" xfId="20967" xr:uid="{00000000-0005-0000-0000-00002E520000}"/>
    <cellStyle name="Normal 86 4 2 2 3" xfId="20968" xr:uid="{00000000-0005-0000-0000-00002F520000}"/>
    <cellStyle name="Normal 86 4 2 2 3 2" xfId="20969" xr:uid="{00000000-0005-0000-0000-000030520000}"/>
    <cellStyle name="Normal 86 4 2 2 3 2 2" xfId="20970" xr:uid="{00000000-0005-0000-0000-000031520000}"/>
    <cellStyle name="Normal 86 4 2 2 3 3" xfId="20971" xr:uid="{00000000-0005-0000-0000-000032520000}"/>
    <cellStyle name="Normal 86 4 2 2 3 4" xfId="20972" xr:uid="{00000000-0005-0000-0000-000033520000}"/>
    <cellStyle name="Normal 86 4 2 2 4" xfId="20973" xr:uid="{00000000-0005-0000-0000-000034520000}"/>
    <cellStyle name="Normal 86 4 2 2 4 2" xfId="20974" xr:uid="{00000000-0005-0000-0000-000035520000}"/>
    <cellStyle name="Normal 86 4 2 2 4 2 2" xfId="20975" xr:uid="{00000000-0005-0000-0000-000036520000}"/>
    <cellStyle name="Normal 86 4 2 2 4 3" xfId="20976" xr:uid="{00000000-0005-0000-0000-000037520000}"/>
    <cellStyle name="Normal 86 4 2 2 4 4" xfId="20977" xr:uid="{00000000-0005-0000-0000-000038520000}"/>
    <cellStyle name="Normal 86 4 2 2 5" xfId="20978" xr:uid="{00000000-0005-0000-0000-000039520000}"/>
    <cellStyle name="Normal 86 4 2 2 5 2" xfId="20979" xr:uid="{00000000-0005-0000-0000-00003A520000}"/>
    <cellStyle name="Normal 86 4 2 2 5 3" xfId="20980" xr:uid="{00000000-0005-0000-0000-00003B520000}"/>
    <cellStyle name="Normal 86 4 2 2 6" xfId="20981" xr:uid="{00000000-0005-0000-0000-00003C520000}"/>
    <cellStyle name="Normal 86 4 2 2 7" xfId="20982" xr:uid="{00000000-0005-0000-0000-00003D520000}"/>
    <cellStyle name="Normal 86 4 2 2 8" xfId="20983" xr:uid="{00000000-0005-0000-0000-00003E520000}"/>
    <cellStyle name="Normal 86 4 2 3" xfId="20984" xr:uid="{00000000-0005-0000-0000-00003F520000}"/>
    <cellStyle name="Normal 86 4 2 3 2" xfId="20985" xr:uid="{00000000-0005-0000-0000-000040520000}"/>
    <cellStyle name="Normal 86 4 2 3 2 2" xfId="20986" xr:uid="{00000000-0005-0000-0000-000041520000}"/>
    <cellStyle name="Normal 86 4 2 3 2 2 2" xfId="20987" xr:uid="{00000000-0005-0000-0000-000042520000}"/>
    <cellStyle name="Normal 86 4 2 3 2 3" xfId="20988" xr:uid="{00000000-0005-0000-0000-000043520000}"/>
    <cellStyle name="Normal 86 4 2 3 2 4" xfId="20989" xr:uid="{00000000-0005-0000-0000-000044520000}"/>
    <cellStyle name="Normal 86 4 2 3 3" xfId="20990" xr:uid="{00000000-0005-0000-0000-000045520000}"/>
    <cellStyle name="Normal 86 4 2 3 3 2" xfId="20991" xr:uid="{00000000-0005-0000-0000-000046520000}"/>
    <cellStyle name="Normal 86 4 2 3 3 2 2" xfId="20992" xr:uid="{00000000-0005-0000-0000-000047520000}"/>
    <cellStyle name="Normal 86 4 2 3 3 3" xfId="20993" xr:uid="{00000000-0005-0000-0000-000048520000}"/>
    <cellStyle name="Normal 86 4 2 3 3 4" xfId="20994" xr:uid="{00000000-0005-0000-0000-000049520000}"/>
    <cellStyle name="Normal 86 4 2 3 4" xfId="20995" xr:uid="{00000000-0005-0000-0000-00004A520000}"/>
    <cellStyle name="Normal 86 4 2 3 4 2" xfId="20996" xr:uid="{00000000-0005-0000-0000-00004B520000}"/>
    <cellStyle name="Normal 86 4 2 3 4 3" xfId="20997" xr:uid="{00000000-0005-0000-0000-00004C520000}"/>
    <cellStyle name="Normal 86 4 2 3 5" xfId="20998" xr:uid="{00000000-0005-0000-0000-00004D520000}"/>
    <cellStyle name="Normal 86 4 2 3 6" xfId="20999" xr:uid="{00000000-0005-0000-0000-00004E520000}"/>
    <cellStyle name="Normal 86 4 2 3 7" xfId="21000" xr:uid="{00000000-0005-0000-0000-00004F520000}"/>
    <cellStyle name="Normal 86 4 2 4" xfId="21001" xr:uid="{00000000-0005-0000-0000-000050520000}"/>
    <cellStyle name="Normal 86 4 2 4 2" xfId="21002" xr:uid="{00000000-0005-0000-0000-000051520000}"/>
    <cellStyle name="Normal 86 4 2 4 2 2" xfId="21003" xr:uid="{00000000-0005-0000-0000-000052520000}"/>
    <cellStyle name="Normal 86 4 2 4 3" xfId="21004" xr:uid="{00000000-0005-0000-0000-000053520000}"/>
    <cellStyle name="Normal 86 4 2 4 4" xfId="21005" xr:uid="{00000000-0005-0000-0000-000054520000}"/>
    <cellStyle name="Normal 86 4 2 5" xfId="21006" xr:uid="{00000000-0005-0000-0000-000055520000}"/>
    <cellStyle name="Normal 86 4 2 5 2" xfId="21007" xr:uid="{00000000-0005-0000-0000-000056520000}"/>
    <cellStyle name="Normal 86 4 2 5 2 2" xfId="21008" xr:uid="{00000000-0005-0000-0000-000057520000}"/>
    <cellStyle name="Normal 86 4 2 5 3" xfId="21009" xr:uid="{00000000-0005-0000-0000-000058520000}"/>
    <cellStyle name="Normal 86 4 2 5 4" xfId="21010" xr:uid="{00000000-0005-0000-0000-000059520000}"/>
    <cellStyle name="Normal 86 4 2 6" xfId="21011" xr:uid="{00000000-0005-0000-0000-00005A520000}"/>
    <cellStyle name="Normal 86 4 2 6 2" xfId="21012" xr:uid="{00000000-0005-0000-0000-00005B520000}"/>
    <cellStyle name="Normal 86 4 2 6 3" xfId="21013" xr:uid="{00000000-0005-0000-0000-00005C520000}"/>
    <cellStyle name="Normal 86 4 2 7" xfId="21014" xr:uid="{00000000-0005-0000-0000-00005D520000}"/>
    <cellStyle name="Normal 86 4 2 8" xfId="21015" xr:uid="{00000000-0005-0000-0000-00005E520000}"/>
    <cellStyle name="Normal 86 4 2 9" xfId="21016" xr:uid="{00000000-0005-0000-0000-00005F520000}"/>
    <cellStyle name="Normal 86 4 3" xfId="21017" xr:uid="{00000000-0005-0000-0000-000060520000}"/>
    <cellStyle name="Normal 86 4 3 2" xfId="21018" xr:uid="{00000000-0005-0000-0000-000061520000}"/>
    <cellStyle name="Normal 86 4 3 2 2" xfId="21019" xr:uid="{00000000-0005-0000-0000-000062520000}"/>
    <cellStyle name="Normal 86 4 3 2 2 2" xfId="21020" xr:uid="{00000000-0005-0000-0000-000063520000}"/>
    <cellStyle name="Normal 86 4 3 2 2 2 2" xfId="21021" xr:uid="{00000000-0005-0000-0000-000064520000}"/>
    <cellStyle name="Normal 86 4 3 2 2 2 2 2" xfId="21022" xr:uid="{00000000-0005-0000-0000-000065520000}"/>
    <cellStyle name="Normal 86 4 3 2 2 2 3" xfId="21023" xr:uid="{00000000-0005-0000-0000-000066520000}"/>
    <cellStyle name="Normal 86 4 3 2 2 2 4" xfId="21024" xr:uid="{00000000-0005-0000-0000-000067520000}"/>
    <cellStyle name="Normal 86 4 3 2 2 3" xfId="21025" xr:uid="{00000000-0005-0000-0000-000068520000}"/>
    <cellStyle name="Normal 86 4 3 2 2 3 2" xfId="21026" xr:uid="{00000000-0005-0000-0000-000069520000}"/>
    <cellStyle name="Normal 86 4 3 2 2 3 2 2" xfId="21027" xr:uid="{00000000-0005-0000-0000-00006A520000}"/>
    <cellStyle name="Normal 86 4 3 2 2 3 3" xfId="21028" xr:uid="{00000000-0005-0000-0000-00006B520000}"/>
    <cellStyle name="Normal 86 4 3 2 2 3 4" xfId="21029" xr:uid="{00000000-0005-0000-0000-00006C520000}"/>
    <cellStyle name="Normal 86 4 3 2 2 4" xfId="21030" xr:uid="{00000000-0005-0000-0000-00006D520000}"/>
    <cellStyle name="Normal 86 4 3 2 2 4 2" xfId="21031" xr:uid="{00000000-0005-0000-0000-00006E520000}"/>
    <cellStyle name="Normal 86 4 3 2 2 4 3" xfId="21032" xr:uid="{00000000-0005-0000-0000-00006F520000}"/>
    <cellStyle name="Normal 86 4 3 2 2 5" xfId="21033" xr:uid="{00000000-0005-0000-0000-000070520000}"/>
    <cellStyle name="Normal 86 4 3 2 2 6" xfId="21034" xr:uid="{00000000-0005-0000-0000-000071520000}"/>
    <cellStyle name="Normal 86 4 3 2 2 7" xfId="21035" xr:uid="{00000000-0005-0000-0000-000072520000}"/>
    <cellStyle name="Normal 86 4 3 2 3" xfId="21036" xr:uid="{00000000-0005-0000-0000-000073520000}"/>
    <cellStyle name="Normal 86 4 3 2 3 2" xfId="21037" xr:uid="{00000000-0005-0000-0000-000074520000}"/>
    <cellStyle name="Normal 86 4 3 2 3 2 2" xfId="21038" xr:uid="{00000000-0005-0000-0000-000075520000}"/>
    <cellStyle name="Normal 86 4 3 2 3 3" xfId="21039" xr:uid="{00000000-0005-0000-0000-000076520000}"/>
    <cellStyle name="Normal 86 4 3 2 3 4" xfId="21040" xr:uid="{00000000-0005-0000-0000-000077520000}"/>
    <cellStyle name="Normal 86 4 3 2 4" xfId="21041" xr:uid="{00000000-0005-0000-0000-000078520000}"/>
    <cellStyle name="Normal 86 4 3 2 4 2" xfId="21042" xr:uid="{00000000-0005-0000-0000-000079520000}"/>
    <cellStyle name="Normal 86 4 3 2 4 2 2" xfId="21043" xr:uid="{00000000-0005-0000-0000-00007A520000}"/>
    <cellStyle name="Normal 86 4 3 2 4 3" xfId="21044" xr:uid="{00000000-0005-0000-0000-00007B520000}"/>
    <cellStyle name="Normal 86 4 3 2 4 4" xfId="21045" xr:uid="{00000000-0005-0000-0000-00007C520000}"/>
    <cellStyle name="Normal 86 4 3 2 5" xfId="21046" xr:uid="{00000000-0005-0000-0000-00007D520000}"/>
    <cellStyle name="Normal 86 4 3 2 5 2" xfId="21047" xr:uid="{00000000-0005-0000-0000-00007E520000}"/>
    <cellStyle name="Normal 86 4 3 2 5 3" xfId="21048" xr:uid="{00000000-0005-0000-0000-00007F520000}"/>
    <cellStyle name="Normal 86 4 3 2 6" xfId="21049" xr:uid="{00000000-0005-0000-0000-000080520000}"/>
    <cellStyle name="Normal 86 4 3 2 7" xfId="21050" xr:uid="{00000000-0005-0000-0000-000081520000}"/>
    <cellStyle name="Normal 86 4 3 2 8" xfId="21051" xr:uid="{00000000-0005-0000-0000-000082520000}"/>
    <cellStyle name="Normal 86 4 3 3" xfId="21052" xr:uid="{00000000-0005-0000-0000-000083520000}"/>
    <cellStyle name="Normal 86 4 3 3 2" xfId="21053" xr:uid="{00000000-0005-0000-0000-000084520000}"/>
    <cellStyle name="Normal 86 4 3 3 2 2" xfId="21054" xr:uid="{00000000-0005-0000-0000-000085520000}"/>
    <cellStyle name="Normal 86 4 3 3 2 2 2" xfId="21055" xr:uid="{00000000-0005-0000-0000-000086520000}"/>
    <cellStyle name="Normal 86 4 3 3 2 3" xfId="21056" xr:uid="{00000000-0005-0000-0000-000087520000}"/>
    <cellStyle name="Normal 86 4 3 3 2 4" xfId="21057" xr:uid="{00000000-0005-0000-0000-000088520000}"/>
    <cellStyle name="Normal 86 4 3 3 3" xfId="21058" xr:uid="{00000000-0005-0000-0000-000089520000}"/>
    <cellStyle name="Normal 86 4 3 3 3 2" xfId="21059" xr:uid="{00000000-0005-0000-0000-00008A520000}"/>
    <cellStyle name="Normal 86 4 3 3 3 2 2" xfId="21060" xr:uid="{00000000-0005-0000-0000-00008B520000}"/>
    <cellStyle name="Normal 86 4 3 3 3 3" xfId="21061" xr:uid="{00000000-0005-0000-0000-00008C520000}"/>
    <cellStyle name="Normal 86 4 3 3 3 4" xfId="21062" xr:uid="{00000000-0005-0000-0000-00008D520000}"/>
    <cellStyle name="Normal 86 4 3 3 4" xfId="21063" xr:uid="{00000000-0005-0000-0000-00008E520000}"/>
    <cellStyle name="Normal 86 4 3 3 4 2" xfId="21064" xr:uid="{00000000-0005-0000-0000-00008F520000}"/>
    <cellStyle name="Normal 86 4 3 3 4 3" xfId="21065" xr:uid="{00000000-0005-0000-0000-000090520000}"/>
    <cellStyle name="Normal 86 4 3 3 5" xfId="21066" xr:uid="{00000000-0005-0000-0000-000091520000}"/>
    <cellStyle name="Normal 86 4 3 3 6" xfId="21067" xr:uid="{00000000-0005-0000-0000-000092520000}"/>
    <cellStyle name="Normal 86 4 3 3 7" xfId="21068" xr:uid="{00000000-0005-0000-0000-000093520000}"/>
    <cellStyle name="Normal 86 4 3 4" xfId="21069" xr:uid="{00000000-0005-0000-0000-000094520000}"/>
    <cellStyle name="Normal 86 4 3 4 2" xfId="21070" xr:uid="{00000000-0005-0000-0000-000095520000}"/>
    <cellStyle name="Normal 86 4 3 4 2 2" xfId="21071" xr:uid="{00000000-0005-0000-0000-000096520000}"/>
    <cellStyle name="Normal 86 4 3 4 3" xfId="21072" xr:uid="{00000000-0005-0000-0000-000097520000}"/>
    <cellStyle name="Normal 86 4 3 4 4" xfId="21073" xr:uid="{00000000-0005-0000-0000-000098520000}"/>
    <cellStyle name="Normal 86 4 3 5" xfId="21074" xr:uid="{00000000-0005-0000-0000-000099520000}"/>
    <cellStyle name="Normal 86 4 3 5 2" xfId="21075" xr:uid="{00000000-0005-0000-0000-00009A520000}"/>
    <cellStyle name="Normal 86 4 3 5 2 2" xfId="21076" xr:uid="{00000000-0005-0000-0000-00009B520000}"/>
    <cellStyle name="Normal 86 4 3 5 3" xfId="21077" xr:uid="{00000000-0005-0000-0000-00009C520000}"/>
    <cellStyle name="Normal 86 4 3 5 4" xfId="21078" xr:uid="{00000000-0005-0000-0000-00009D520000}"/>
    <cellStyle name="Normal 86 4 3 6" xfId="21079" xr:uid="{00000000-0005-0000-0000-00009E520000}"/>
    <cellStyle name="Normal 86 4 3 6 2" xfId="21080" xr:uid="{00000000-0005-0000-0000-00009F520000}"/>
    <cellStyle name="Normal 86 4 3 6 3" xfId="21081" xr:uid="{00000000-0005-0000-0000-0000A0520000}"/>
    <cellStyle name="Normal 86 4 3 7" xfId="21082" xr:uid="{00000000-0005-0000-0000-0000A1520000}"/>
    <cellStyle name="Normal 86 4 3 8" xfId="21083" xr:uid="{00000000-0005-0000-0000-0000A2520000}"/>
    <cellStyle name="Normal 86 4 3 9" xfId="21084" xr:uid="{00000000-0005-0000-0000-0000A3520000}"/>
    <cellStyle name="Normal 86 4 4" xfId="21085" xr:uid="{00000000-0005-0000-0000-0000A4520000}"/>
    <cellStyle name="Normal 86 4 4 2" xfId="21086" xr:uid="{00000000-0005-0000-0000-0000A5520000}"/>
    <cellStyle name="Normal 86 4 4 2 2" xfId="21087" xr:uid="{00000000-0005-0000-0000-0000A6520000}"/>
    <cellStyle name="Normal 86 4 4 2 2 2" xfId="21088" xr:uid="{00000000-0005-0000-0000-0000A7520000}"/>
    <cellStyle name="Normal 86 4 4 2 2 2 2" xfId="21089" xr:uid="{00000000-0005-0000-0000-0000A8520000}"/>
    <cellStyle name="Normal 86 4 4 2 2 3" xfId="21090" xr:uid="{00000000-0005-0000-0000-0000A9520000}"/>
    <cellStyle name="Normal 86 4 4 2 2 4" xfId="21091" xr:uid="{00000000-0005-0000-0000-0000AA520000}"/>
    <cellStyle name="Normal 86 4 4 2 3" xfId="21092" xr:uid="{00000000-0005-0000-0000-0000AB520000}"/>
    <cellStyle name="Normal 86 4 4 2 3 2" xfId="21093" xr:uid="{00000000-0005-0000-0000-0000AC520000}"/>
    <cellStyle name="Normal 86 4 4 2 3 2 2" xfId="21094" xr:uid="{00000000-0005-0000-0000-0000AD520000}"/>
    <cellStyle name="Normal 86 4 4 2 3 3" xfId="21095" xr:uid="{00000000-0005-0000-0000-0000AE520000}"/>
    <cellStyle name="Normal 86 4 4 2 3 4" xfId="21096" xr:uid="{00000000-0005-0000-0000-0000AF520000}"/>
    <cellStyle name="Normal 86 4 4 2 4" xfId="21097" xr:uid="{00000000-0005-0000-0000-0000B0520000}"/>
    <cellStyle name="Normal 86 4 4 2 4 2" xfId="21098" xr:uid="{00000000-0005-0000-0000-0000B1520000}"/>
    <cellStyle name="Normal 86 4 4 2 4 3" xfId="21099" xr:uid="{00000000-0005-0000-0000-0000B2520000}"/>
    <cellStyle name="Normal 86 4 4 2 5" xfId="21100" xr:uid="{00000000-0005-0000-0000-0000B3520000}"/>
    <cellStyle name="Normal 86 4 4 2 6" xfId="21101" xr:uid="{00000000-0005-0000-0000-0000B4520000}"/>
    <cellStyle name="Normal 86 4 4 2 7" xfId="21102" xr:uid="{00000000-0005-0000-0000-0000B5520000}"/>
    <cellStyle name="Normal 86 4 4 3" xfId="21103" xr:uid="{00000000-0005-0000-0000-0000B6520000}"/>
    <cellStyle name="Normal 86 4 4 3 2" xfId="21104" xr:uid="{00000000-0005-0000-0000-0000B7520000}"/>
    <cellStyle name="Normal 86 4 4 3 2 2" xfId="21105" xr:uid="{00000000-0005-0000-0000-0000B8520000}"/>
    <cellStyle name="Normal 86 4 4 3 3" xfId="21106" xr:uid="{00000000-0005-0000-0000-0000B9520000}"/>
    <cellStyle name="Normal 86 4 4 3 4" xfId="21107" xr:uid="{00000000-0005-0000-0000-0000BA520000}"/>
    <cellStyle name="Normal 86 4 4 4" xfId="21108" xr:uid="{00000000-0005-0000-0000-0000BB520000}"/>
    <cellStyle name="Normal 86 4 4 4 2" xfId="21109" xr:uid="{00000000-0005-0000-0000-0000BC520000}"/>
    <cellStyle name="Normal 86 4 4 4 2 2" xfId="21110" xr:uid="{00000000-0005-0000-0000-0000BD520000}"/>
    <cellStyle name="Normal 86 4 4 4 3" xfId="21111" xr:uid="{00000000-0005-0000-0000-0000BE520000}"/>
    <cellStyle name="Normal 86 4 4 4 4" xfId="21112" xr:uid="{00000000-0005-0000-0000-0000BF520000}"/>
    <cellStyle name="Normal 86 4 4 5" xfId="21113" xr:uid="{00000000-0005-0000-0000-0000C0520000}"/>
    <cellStyle name="Normal 86 4 4 5 2" xfId="21114" xr:uid="{00000000-0005-0000-0000-0000C1520000}"/>
    <cellStyle name="Normal 86 4 4 5 3" xfId="21115" xr:uid="{00000000-0005-0000-0000-0000C2520000}"/>
    <cellStyle name="Normal 86 4 4 6" xfId="21116" xr:uid="{00000000-0005-0000-0000-0000C3520000}"/>
    <cellStyle name="Normal 86 4 4 7" xfId="21117" xr:uid="{00000000-0005-0000-0000-0000C4520000}"/>
    <cellStyle name="Normal 86 4 4 8" xfId="21118" xr:uid="{00000000-0005-0000-0000-0000C5520000}"/>
    <cellStyle name="Normal 86 4 5" xfId="21119" xr:uid="{00000000-0005-0000-0000-0000C6520000}"/>
    <cellStyle name="Normal 86 4 5 2" xfId="21120" xr:uid="{00000000-0005-0000-0000-0000C7520000}"/>
    <cellStyle name="Normal 86 4 5 2 2" xfId="21121" xr:uid="{00000000-0005-0000-0000-0000C8520000}"/>
    <cellStyle name="Normal 86 4 5 2 2 2" xfId="21122" xr:uid="{00000000-0005-0000-0000-0000C9520000}"/>
    <cellStyle name="Normal 86 4 5 2 3" xfId="21123" xr:uid="{00000000-0005-0000-0000-0000CA520000}"/>
    <cellStyle name="Normal 86 4 5 2 4" xfId="21124" xr:uid="{00000000-0005-0000-0000-0000CB520000}"/>
    <cellStyle name="Normal 86 4 5 3" xfId="21125" xr:uid="{00000000-0005-0000-0000-0000CC520000}"/>
    <cellStyle name="Normal 86 4 5 3 2" xfId="21126" xr:uid="{00000000-0005-0000-0000-0000CD520000}"/>
    <cellStyle name="Normal 86 4 5 3 2 2" xfId="21127" xr:uid="{00000000-0005-0000-0000-0000CE520000}"/>
    <cellStyle name="Normal 86 4 5 3 3" xfId="21128" xr:uid="{00000000-0005-0000-0000-0000CF520000}"/>
    <cellStyle name="Normal 86 4 5 3 4" xfId="21129" xr:uid="{00000000-0005-0000-0000-0000D0520000}"/>
    <cellStyle name="Normal 86 4 5 4" xfId="21130" xr:uid="{00000000-0005-0000-0000-0000D1520000}"/>
    <cellStyle name="Normal 86 4 5 4 2" xfId="21131" xr:uid="{00000000-0005-0000-0000-0000D2520000}"/>
    <cellStyle name="Normal 86 4 5 4 3" xfId="21132" xr:uid="{00000000-0005-0000-0000-0000D3520000}"/>
    <cellStyle name="Normal 86 4 5 5" xfId="21133" xr:uid="{00000000-0005-0000-0000-0000D4520000}"/>
    <cellStyle name="Normal 86 4 5 6" xfId="21134" xr:uid="{00000000-0005-0000-0000-0000D5520000}"/>
    <cellStyle name="Normal 86 4 5 7" xfId="21135" xr:uid="{00000000-0005-0000-0000-0000D6520000}"/>
    <cellStyle name="Normal 86 4 6" xfId="21136" xr:uid="{00000000-0005-0000-0000-0000D7520000}"/>
    <cellStyle name="Normal 86 4 6 2" xfId="21137" xr:uid="{00000000-0005-0000-0000-0000D8520000}"/>
    <cellStyle name="Normal 86 4 6 2 2" xfId="21138" xr:uid="{00000000-0005-0000-0000-0000D9520000}"/>
    <cellStyle name="Normal 86 4 6 3" xfId="21139" xr:uid="{00000000-0005-0000-0000-0000DA520000}"/>
    <cellStyle name="Normal 86 4 6 4" xfId="21140" xr:uid="{00000000-0005-0000-0000-0000DB520000}"/>
    <cellStyle name="Normal 86 4 7" xfId="21141" xr:uid="{00000000-0005-0000-0000-0000DC520000}"/>
    <cellStyle name="Normal 86 4 7 2" xfId="21142" xr:uid="{00000000-0005-0000-0000-0000DD520000}"/>
    <cellStyle name="Normal 86 4 7 2 2" xfId="21143" xr:uid="{00000000-0005-0000-0000-0000DE520000}"/>
    <cellStyle name="Normal 86 4 7 3" xfId="21144" xr:uid="{00000000-0005-0000-0000-0000DF520000}"/>
    <cellStyle name="Normal 86 4 7 4" xfId="21145" xr:uid="{00000000-0005-0000-0000-0000E0520000}"/>
    <cellStyle name="Normal 86 4 8" xfId="21146" xr:uid="{00000000-0005-0000-0000-0000E1520000}"/>
    <cellStyle name="Normal 86 4 8 2" xfId="21147" xr:uid="{00000000-0005-0000-0000-0000E2520000}"/>
    <cellStyle name="Normal 86 4 8 3" xfId="21148" xr:uid="{00000000-0005-0000-0000-0000E3520000}"/>
    <cellStyle name="Normal 86 4 9" xfId="21149" xr:uid="{00000000-0005-0000-0000-0000E4520000}"/>
    <cellStyle name="Normal 86 5" xfId="21150" xr:uid="{00000000-0005-0000-0000-0000E5520000}"/>
    <cellStyle name="Normal 86 5 2" xfId="21151" xr:uid="{00000000-0005-0000-0000-0000E6520000}"/>
    <cellStyle name="Normal 86 5 2 2" xfId="21152" xr:uid="{00000000-0005-0000-0000-0000E7520000}"/>
    <cellStyle name="Normal 86 5 2 2 2" xfId="21153" xr:uid="{00000000-0005-0000-0000-0000E8520000}"/>
    <cellStyle name="Normal 86 5 2 2 2 2" xfId="21154" xr:uid="{00000000-0005-0000-0000-0000E9520000}"/>
    <cellStyle name="Normal 86 5 2 2 2 2 2" xfId="21155" xr:uid="{00000000-0005-0000-0000-0000EA520000}"/>
    <cellStyle name="Normal 86 5 2 2 2 3" xfId="21156" xr:uid="{00000000-0005-0000-0000-0000EB520000}"/>
    <cellStyle name="Normal 86 5 2 2 2 4" xfId="21157" xr:uid="{00000000-0005-0000-0000-0000EC520000}"/>
    <cellStyle name="Normal 86 5 2 2 3" xfId="21158" xr:uid="{00000000-0005-0000-0000-0000ED520000}"/>
    <cellStyle name="Normal 86 5 2 2 3 2" xfId="21159" xr:uid="{00000000-0005-0000-0000-0000EE520000}"/>
    <cellStyle name="Normal 86 5 2 2 3 2 2" xfId="21160" xr:uid="{00000000-0005-0000-0000-0000EF520000}"/>
    <cellStyle name="Normal 86 5 2 2 3 3" xfId="21161" xr:uid="{00000000-0005-0000-0000-0000F0520000}"/>
    <cellStyle name="Normal 86 5 2 2 3 4" xfId="21162" xr:uid="{00000000-0005-0000-0000-0000F1520000}"/>
    <cellStyle name="Normal 86 5 2 2 4" xfId="21163" xr:uid="{00000000-0005-0000-0000-0000F2520000}"/>
    <cellStyle name="Normal 86 5 2 2 4 2" xfId="21164" xr:uid="{00000000-0005-0000-0000-0000F3520000}"/>
    <cellStyle name="Normal 86 5 2 2 4 3" xfId="21165" xr:uid="{00000000-0005-0000-0000-0000F4520000}"/>
    <cellStyle name="Normal 86 5 2 2 5" xfId="21166" xr:uid="{00000000-0005-0000-0000-0000F5520000}"/>
    <cellStyle name="Normal 86 5 2 2 6" xfId="21167" xr:uid="{00000000-0005-0000-0000-0000F6520000}"/>
    <cellStyle name="Normal 86 5 2 2 7" xfId="21168" xr:uid="{00000000-0005-0000-0000-0000F7520000}"/>
    <cellStyle name="Normal 86 5 2 3" xfId="21169" xr:uid="{00000000-0005-0000-0000-0000F8520000}"/>
    <cellStyle name="Normal 86 5 2 3 2" xfId="21170" xr:uid="{00000000-0005-0000-0000-0000F9520000}"/>
    <cellStyle name="Normal 86 5 2 3 2 2" xfId="21171" xr:uid="{00000000-0005-0000-0000-0000FA520000}"/>
    <cellStyle name="Normal 86 5 2 3 3" xfId="21172" xr:uid="{00000000-0005-0000-0000-0000FB520000}"/>
    <cellStyle name="Normal 86 5 2 3 4" xfId="21173" xr:uid="{00000000-0005-0000-0000-0000FC520000}"/>
    <cellStyle name="Normal 86 5 2 4" xfId="21174" xr:uid="{00000000-0005-0000-0000-0000FD520000}"/>
    <cellStyle name="Normal 86 5 2 4 2" xfId="21175" xr:uid="{00000000-0005-0000-0000-0000FE520000}"/>
    <cellStyle name="Normal 86 5 2 4 2 2" xfId="21176" xr:uid="{00000000-0005-0000-0000-0000FF520000}"/>
    <cellStyle name="Normal 86 5 2 4 3" xfId="21177" xr:uid="{00000000-0005-0000-0000-000000530000}"/>
    <cellStyle name="Normal 86 5 2 4 4" xfId="21178" xr:uid="{00000000-0005-0000-0000-000001530000}"/>
    <cellStyle name="Normal 86 5 2 5" xfId="21179" xr:uid="{00000000-0005-0000-0000-000002530000}"/>
    <cellStyle name="Normal 86 5 2 5 2" xfId="21180" xr:uid="{00000000-0005-0000-0000-000003530000}"/>
    <cellStyle name="Normal 86 5 2 5 3" xfId="21181" xr:uid="{00000000-0005-0000-0000-000004530000}"/>
    <cellStyle name="Normal 86 5 2 6" xfId="21182" xr:uid="{00000000-0005-0000-0000-000005530000}"/>
    <cellStyle name="Normal 86 5 2 7" xfId="21183" xr:uid="{00000000-0005-0000-0000-000006530000}"/>
    <cellStyle name="Normal 86 5 2 8" xfId="21184" xr:uid="{00000000-0005-0000-0000-000007530000}"/>
    <cellStyle name="Normal 86 5 3" xfId="21185" xr:uid="{00000000-0005-0000-0000-000008530000}"/>
    <cellStyle name="Normal 86 5 3 2" xfId="21186" xr:uid="{00000000-0005-0000-0000-000009530000}"/>
    <cellStyle name="Normal 86 5 3 2 2" xfId="21187" xr:uid="{00000000-0005-0000-0000-00000A530000}"/>
    <cellStyle name="Normal 86 5 3 2 2 2" xfId="21188" xr:uid="{00000000-0005-0000-0000-00000B530000}"/>
    <cellStyle name="Normal 86 5 3 2 3" xfId="21189" xr:uid="{00000000-0005-0000-0000-00000C530000}"/>
    <cellStyle name="Normal 86 5 3 2 4" xfId="21190" xr:uid="{00000000-0005-0000-0000-00000D530000}"/>
    <cellStyle name="Normal 86 5 3 3" xfId="21191" xr:uid="{00000000-0005-0000-0000-00000E530000}"/>
    <cellStyle name="Normal 86 5 3 3 2" xfId="21192" xr:uid="{00000000-0005-0000-0000-00000F530000}"/>
    <cellStyle name="Normal 86 5 3 3 2 2" xfId="21193" xr:uid="{00000000-0005-0000-0000-000010530000}"/>
    <cellStyle name="Normal 86 5 3 3 3" xfId="21194" xr:uid="{00000000-0005-0000-0000-000011530000}"/>
    <cellStyle name="Normal 86 5 3 3 4" xfId="21195" xr:uid="{00000000-0005-0000-0000-000012530000}"/>
    <cellStyle name="Normal 86 5 3 4" xfId="21196" xr:uid="{00000000-0005-0000-0000-000013530000}"/>
    <cellStyle name="Normal 86 5 3 4 2" xfId="21197" xr:uid="{00000000-0005-0000-0000-000014530000}"/>
    <cellStyle name="Normal 86 5 3 4 3" xfId="21198" xr:uid="{00000000-0005-0000-0000-000015530000}"/>
    <cellStyle name="Normal 86 5 3 5" xfId="21199" xr:uid="{00000000-0005-0000-0000-000016530000}"/>
    <cellStyle name="Normal 86 5 3 6" xfId="21200" xr:uid="{00000000-0005-0000-0000-000017530000}"/>
    <cellStyle name="Normal 86 5 3 7" xfId="21201" xr:uid="{00000000-0005-0000-0000-000018530000}"/>
    <cellStyle name="Normal 86 5 4" xfId="21202" xr:uid="{00000000-0005-0000-0000-000019530000}"/>
    <cellStyle name="Normal 86 5 4 2" xfId="21203" xr:uid="{00000000-0005-0000-0000-00001A530000}"/>
    <cellStyle name="Normal 86 5 4 2 2" xfId="21204" xr:uid="{00000000-0005-0000-0000-00001B530000}"/>
    <cellStyle name="Normal 86 5 4 3" xfId="21205" xr:uid="{00000000-0005-0000-0000-00001C530000}"/>
    <cellStyle name="Normal 86 5 4 4" xfId="21206" xr:uid="{00000000-0005-0000-0000-00001D530000}"/>
    <cellStyle name="Normal 86 5 5" xfId="21207" xr:uid="{00000000-0005-0000-0000-00001E530000}"/>
    <cellStyle name="Normal 86 5 5 2" xfId="21208" xr:uid="{00000000-0005-0000-0000-00001F530000}"/>
    <cellStyle name="Normal 86 5 5 2 2" xfId="21209" xr:uid="{00000000-0005-0000-0000-000020530000}"/>
    <cellStyle name="Normal 86 5 5 3" xfId="21210" xr:uid="{00000000-0005-0000-0000-000021530000}"/>
    <cellStyle name="Normal 86 5 5 4" xfId="21211" xr:uid="{00000000-0005-0000-0000-000022530000}"/>
    <cellStyle name="Normal 86 5 6" xfId="21212" xr:uid="{00000000-0005-0000-0000-000023530000}"/>
    <cellStyle name="Normal 86 5 6 2" xfId="21213" xr:uid="{00000000-0005-0000-0000-000024530000}"/>
    <cellStyle name="Normal 86 5 6 3" xfId="21214" xr:uid="{00000000-0005-0000-0000-000025530000}"/>
    <cellStyle name="Normal 86 5 7" xfId="21215" xr:uid="{00000000-0005-0000-0000-000026530000}"/>
    <cellStyle name="Normal 86 5 8" xfId="21216" xr:uid="{00000000-0005-0000-0000-000027530000}"/>
    <cellStyle name="Normal 86 5 9" xfId="21217" xr:uid="{00000000-0005-0000-0000-000028530000}"/>
    <cellStyle name="Normal 87" xfId="21218" xr:uid="{00000000-0005-0000-0000-000029530000}"/>
    <cellStyle name="Normal 87 2" xfId="21219" xr:uid="{00000000-0005-0000-0000-00002A530000}"/>
    <cellStyle name="Normal 87 2 10" xfId="21220" xr:uid="{00000000-0005-0000-0000-00002B530000}"/>
    <cellStyle name="Normal 87 2 11" xfId="21221" xr:uid="{00000000-0005-0000-0000-00002C530000}"/>
    <cellStyle name="Normal 87 2 12" xfId="21222" xr:uid="{00000000-0005-0000-0000-00002D530000}"/>
    <cellStyle name="Normal 87 2 2" xfId="21223" xr:uid="{00000000-0005-0000-0000-00002E530000}"/>
    <cellStyle name="Normal 87 2 2 10" xfId="21224" xr:uid="{00000000-0005-0000-0000-00002F530000}"/>
    <cellStyle name="Normal 87 2 2 11" xfId="21225" xr:uid="{00000000-0005-0000-0000-000030530000}"/>
    <cellStyle name="Normal 87 2 2 2" xfId="21226" xr:uid="{00000000-0005-0000-0000-000031530000}"/>
    <cellStyle name="Normal 87 2 2 2 2" xfId="21227" xr:uid="{00000000-0005-0000-0000-000032530000}"/>
    <cellStyle name="Normal 87 2 2 2 2 2" xfId="21228" xr:uid="{00000000-0005-0000-0000-000033530000}"/>
    <cellStyle name="Normal 87 2 2 2 2 2 2" xfId="21229" xr:uid="{00000000-0005-0000-0000-000034530000}"/>
    <cellStyle name="Normal 87 2 2 2 2 2 2 2" xfId="21230" xr:uid="{00000000-0005-0000-0000-000035530000}"/>
    <cellStyle name="Normal 87 2 2 2 2 2 2 2 2" xfId="21231" xr:uid="{00000000-0005-0000-0000-000036530000}"/>
    <cellStyle name="Normal 87 2 2 2 2 2 2 3" xfId="21232" xr:uid="{00000000-0005-0000-0000-000037530000}"/>
    <cellStyle name="Normal 87 2 2 2 2 2 2 4" xfId="21233" xr:uid="{00000000-0005-0000-0000-000038530000}"/>
    <cellStyle name="Normal 87 2 2 2 2 2 3" xfId="21234" xr:uid="{00000000-0005-0000-0000-000039530000}"/>
    <cellStyle name="Normal 87 2 2 2 2 2 3 2" xfId="21235" xr:uid="{00000000-0005-0000-0000-00003A530000}"/>
    <cellStyle name="Normal 87 2 2 2 2 2 3 2 2" xfId="21236" xr:uid="{00000000-0005-0000-0000-00003B530000}"/>
    <cellStyle name="Normal 87 2 2 2 2 2 3 3" xfId="21237" xr:uid="{00000000-0005-0000-0000-00003C530000}"/>
    <cellStyle name="Normal 87 2 2 2 2 2 3 4" xfId="21238" xr:uid="{00000000-0005-0000-0000-00003D530000}"/>
    <cellStyle name="Normal 87 2 2 2 2 2 4" xfId="21239" xr:uid="{00000000-0005-0000-0000-00003E530000}"/>
    <cellStyle name="Normal 87 2 2 2 2 2 4 2" xfId="21240" xr:uid="{00000000-0005-0000-0000-00003F530000}"/>
    <cellStyle name="Normal 87 2 2 2 2 2 4 3" xfId="21241" xr:uid="{00000000-0005-0000-0000-000040530000}"/>
    <cellStyle name="Normal 87 2 2 2 2 2 5" xfId="21242" xr:uid="{00000000-0005-0000-0000-000041530000}"/>
    <cellStyle name="Normal 87 2 2 2 2 2 6" xfId="21243" xr:uid="{00000000-0005-0000-0000-000042530000}"/>
    <cellStyle name="Normal 87 2 2 2 2 2 7" xfId="21244" xr:uid="{00000000-0005-0000-0000-000043530000}"/>
    <cellStyle name="Normal 87 2 2 2 2 3" xfId="21245" xr:uid="{00000000-0005-0000-0000-000044530000}"/>
    <cellStyle name="Normal 87 2 2 2 2 3 2" xfId="21246" xr:uid="{00000000-0005-0000-0000-000045530000}"/>
    <cellStyle name="Normal 87 2 2 2 2 3 2 2" xfId="21247" xr:uid="{00000000-0005-0000-0000-000046530000}"/>
    <cellStyle name="Normal 87 2 2 2 2 3 3" xfId="21248" xr:uid="{00000000-0005-0000-0000-000047530000}"/>
    <cellStyle name="Normal 87 2 2 2 2 3 4" xfId="21249" xr:uid="{00000000-0005-0000-0000-000048530000}"/>
    <cellStyle name="Normal 87 2 2 2 2 4" xfId="21250" xr:uid="{00000000-0005-0000-0000-000049530000}"/>
    <cellStyle name="Normal 87 2 2 2 2 4 2" xfId="21251" xr:uid="{00000000-0005-0000-0000-00004A530000}"/>
    <cellStyle name="Normal 87 2 2 2 2 4 2 2" xfId="21252" xr:uid="{00000000-0005-0000-0000-00004B530000}"/>
    <cellStyle name="Normal 87 2 2 2 2 4 3" xfId="21253" xr:uid="{00000000-0005-0000-0000-00004C530000}"/>
    <cellStyle name="Normal 87 2 2 2 2 4 4" xfId="21254" xr:uid="{00000000-0005-0000-0000-00004D530000}"/>
    <cellStyle name="Normal 87 2 2 2 2 5" xfId="21255" xr:uid="{00000000-0005-0000-0000-00004E530000}"/>
    <cellStyle name="Normal 87 2 2 2 2 5 2" xfId="21256" xr:uid="{00000000-0005-0000-0000-00004F530000}"/>
    <cellStyle name="Normal 87 2 2 2 2 5 3" xfId="21257" xr:uid="{00000000-0005-0000-0000-000050530000}"/>
    <cellStyle name="Normal 87 2 2 2 2 6" xfId="21258" xr:uid="{00000000-0005-0000-0000-000051530000}"/>
    <cellStyle name="Normal 87 2 2 2 2 7" xfId="21259" xr:uid="{00000000-0005-0000-0000-000052530000}"/>
    <cellStyle name="Normal 87 2 2 2 2 8" xfId="21260" xr:uid="{00000000-0005-0000-0000-000053530000}"/>
    <cellStyle name="Normal 87 2 2 2 3" xfId="21261" xr:uid="{00000000-0005-0000-0000-000054530000}"/>
    <cellStyle name="Normal 87 2 2 2 3 2" xfId="21262" xr:uid="{00000000-0005-0000-0000-000055530000}"/>
    <cellStyle name="Normal 87 2 2 2 3 2 2" xfId="21263" xr:uid="{00000000-0005-0000-0000-000056530000}"/>
    <cellStyle name="Normal 87 2 2 2 3 2 2 2" xfId="21264" xr:uid="{00000000-0005-0000-0000-000057530000}"/>
    <cellStyle name="Normal 87 2 2 2 3 2 3" xfId="21265" xr:uid="{00000000-0005-0000-0000-000058530000}"/>
    <cellStyle name="Normal 87 2 2 2 3 2 4" xfId="21266" xr:uid="{00000000-0005-0000-0000-000059530000}"/>
    <cellStyle name="Normal 87 2 2 2 3 3" xfId="21267" xr:uid="{00000000-0005-0000-0000-00005A530000}"/>
    <cellStyle name="Normal 87 2 2 2 3 3 2" xfId="21268" xr:uid="{00000000-0005-0000-0000-00005B530000}"/>
    <cellStyle name="Normal 87 2 2 2 3 3 2 2" xfId="21269" xr:uid="{00000000-0005-0000-0000-00005C530000}"/>
    <cellStyle name="Normal 87 2 2 2 3 3 3" xfId="21270" xr:uid="{00000000-0005-0000-0000-00005D530000}"/>
    <cellStyle name="Normal 87 2 2 2 3 3 4" xfId="21271" xr:uid="{00000000-0005-0000-0000-00005E530000}"/>
    <cellStyle name="Normal 87 2 2 2 3 4" xfId="21272" xr:uid="{00000000-0005-0000-0000-00005F530000}"/>
    <cellStyle name="Normal 87 2 2 2 3 4 2" xfId="21273" xr:uid="{00000000-0005-0000-0000-000060530000}"/>
    <cellStyle name="Normal 87 2 2 2 3 4 3" xfId="21274" xr:uid="{00000000-0005-0000-0000-000061530000}"/>
    <cellStyle name="Normal 87 2 2 2 3 5" xfId="21275" xr:uid="{00000000-0005-0000-0000-000062530000}"/>
    <cellStyle name="Normal 87 2 2 2 3 6" xfId="21276" xr:uid="{00000000-0005-0000-0000-000063530000}"/>
    <cellStyle name="Normal 87 2 2 2 3 7" xfId="21277" xr:uid="{00000000-0005-0000-0000-000064530000}"/>
    <cellStyle name="Normal 87 2 2 2 4" xfId="21278" xr:uid="{00000000-0005-0000-0000-000065530000}"/>
    <cellStyle name="Normal 87 2 2 2 4 2" xfId="21279" xr:uid="{00000000-0005-0000-0000-000066530000}"/>
    <cellStyle name="Normal 87 2 2 2 4 2 2" xfId="21280" xr:uid="{00000000-0005-0000-0000-000067530000}"/>
    <cellStyle name="Normal 87 2 2 2 4 3" xfId="21281" xr:uid="{00000000-0005-0000-0000-000068530000}"/>
    <cellStyle name="Normal 87 2 2 2 4 4" xfId="21282" xr:uid="{00000000-0005-0000-0000-000069530000}"/>
    <cellStyle name="Normal 87 2 2 2 5" xfId="21283" xr:uid="{00000000-0005-0000-0000-00006A530000}"/>
    <cellStyle name="Normal 87 2 2 2 5 2" xfId="21284" xr:uid="{00000000-0005-0000-0000-00006B530000}"/>
    <cellStyle name="Normal 87 2 2 2 5 2 2" xfId="21285" xr:uid="{00000000-0005-0000-0000-00006C530000}"/>
    <cellStyle name="Normal 87 2 2 2 5 3" xfId="21286" xr:uid="{00000000-0005-0000-0000-00006D530000}"/>
    <cellStyle name="Normal 87 2 2 2 5 4" xfId="21287" xr:uid="{00000000-0005-0000-0000-00006E530000}"/>
    <cellStyle name="Normal 87 2 2 2 6" xfId="21288" xr:uid="{00000000-0005-0000-0000-00006F530000}"/>
    <cellStyle name="Normal 87 2 2 2 6 2" xfId="21289" xr:uid="{00000000-0005-0000-0000-000070530000}"/>
    <cellStyle name="Normal 87 2 2 2 6 3" xfId="21290" xr:uid="{00000000-0005-0000-0000-000071530000}"/>
    <cellStyle name="Normal 87 2 2 2 7" xfId="21291" xr:uid="{00000000-0005-0000-0000-000072530000}"/>
    <cellStyle name="Normal 87 2 2 2 8" xfId="21292" xr:uid="{00000000-0005-0000-0000-000073530000}"/>
    <cellStyle name="Normal 87 2 2 2 9" xfId="21293" xr:uid="{00000000-0005-0000-0000-000074530000}"/>
    <cellStyle name="Normal 87 2 2 3" xfId="21294" xr:uid="{00000000-0005-0000-0000-000075530000}"/>
    <cellStyle name="Normal 87 2 2 3 2" xfId="21295" xr:uid="{00000000-0005-0000-0000-000076530000}"/>
    <cellStyle name="Normal 87 2 2 3 2 2" xfId="21296" xr:uid="{00000000-0005-0000-0000-000077530000}"/>
    <cellStyle name="Normal 87 2 2 3 2 2 2" xfId="21297" xr:uid="{00000000-0005-0000-0000-000078530000}"/>
    <cellStyle name="Normal 87 2 2 3 2 2 2 2" xfId="21298" xr:uid="{00000000-0005-0000-0000-000079530000}"/>
    <cellStyle name="Normal 87 2 2 3 2 2 2 2 2" xfId="21299" xr:uid="{00000000-0005-0000-0000-00007A530000}"/>
    <cellStyle name="Normal 87 2 2 3 2 2 2 3" xfId="21300" xr:uid="{00000000-0005-0000-0000-00007B530000}"/>
    <cellStyle name="Normal 87 2 2 3 2 2 2 4" xfId="21301" xr:uid="{00000000-0005-0000-0000-00007C530000}"/>
    <cellStyle name="Normal 87 2 2 3 2 2 3" xfId="21302" xr:uid="{00000000-0005-0000-0000-00007D530000}"/>
    <cellStyle name="Normal 87 2 2 3 2 2 3 2" xfId="21303" xr:uid="{00000000-0005-0000-0000-00007E530000}"/>
    <cellStyle name="Normal 87 2 2 3 2 2 3 2 2" xfId="21304" xr:uid="{00000000-0005-0000-0000-00007F530000}"/>
    <cellStyle name="Normal 87 2 2 3 2 2 3 3" xfId="21305" xr:uid="{00000000-0005-0000-0000-000080530000}"/>
    <cellStyle name="Normal 87 2 2 3 2 2 3 4" xfId="21306" xr:uid="{00000000-0005-0000-0000-000081530000}"/>
    <cellStyle name="Normal 87 2 2 3 2 2 4" xfId="21307" xr:uid="{00000000-0005-0000-0000-000082530000}"/>
    <cellStyle name="Normal 87 2 2 3 2 2 4 2" xfId="21308" xr:uid="{00000000-0005-0000-0000-000083530000}"/>
    <cellStyle name="Normal 87 2 2 3 2 2 4 3" xfId="21309" xr:uid="{00000000-0005-0000-0000-000084530000}"/>
    <cellStyle name="Normal 87 2 2 3 2 2 5" xfId="21310" xr:uid="{00000000-0005-0000-0000-000085530000}"/>
    <cellStyle name="Normal 87 2 2 3 2 2 6" xfId="21311" xr:uid="{00000000-0005-0000-0000-000086530000}"/>
    <cellStyle name="Normal 87 2 2 3 2 2 7" xfId="21312" xr:uid="{00000000-0005-0000-0000-000087530000}"/>
    <cellStyle name="Normal 87 2 2 3 2 3" xfId="21313" xr:uid="{00000000-0005-0000-0000-000088530000}"/>
    <cellStyle name="Normal 87 2 2 3 2 3 2" xfId="21314" xr:uid="{00000000-0005-0000-0000-000089530000}"/>
    <cellStyle name="Normal 87 2 2 3 2 3 2 2" xfId="21315" xr:uid="{00000000-0005-0000-0000-00008A530000}"/>
    <cellStyle name="Normal 87 2 2 3 2 3 3" xfId="21316" xr:uid="{00000000-0005-0000-0000-00008B530000}"/>
    <cellStyle name="Normal 87 2 2 3 2 3 4" xfId="21317" xr:uid="{00000000-0005-0000-0000-00008C530000}"/>
    <cellStyle name="Normal 87 2 2 3 2 4" xfId="21318" xr:uid="{00000000-0005-0000-0000-00008D530000}"/>
    <cellStyle name="Normal 87 2 2 3 2 4 2" xfId="21319" xr:uid="{00000000-0005-0000-0000-00008E530000}"/>
    <cellStyle name="Normal 87 2 2 3 2 4 2 2" xfId="21320" xr:uid="{00000000-0005-0000-0000-00008F530000}"/>
    <cellStyle name="Normal 87 2 2 3 2 4 3" xfId="21321" xr:uid="{00000000-0005-0000-0000-000090530000}"/>
    <cellStyle name="Normal 87 2 2 3 2 4 4" xfId="21322" xr:uid="{00000000-0005-0000-0000-000091530000}"/>
    <cellStyle name="Normal 87 2 2 3 2 5" xfId="21323" xr:uid="{00000000-0005-0000-0000-000092530000}"/>
    <cellStyle name="Normal 87 2 2 3 2 5 2" xfId="21324" xr:uid="{00000000-0005-0000-0000-000093530000}"/>
    <cellStyle name="Normal 87 2 2 3 2 5 3" xfId="21325" xr:uid="{00000000-0005-0000-0000-000094530000}"/>
    <cellStyle name="Normal 87 2 2 3 2 6" xfId="21326" xr:uid="{00000000-0005-0000-0000-000095530000}"/>
    <cellStyle name="Normal 87 2 2 3 2 7" xfId="21327" xr:uid="{00000000-0005-0000-0000-000096530000}"/>
    <cellStyle name="Normal 87 2 2 3 2 8" xfId="21328" xr:uid="{00000000-0005-0000-0000-000097530000}"/>
    <cellStyle name="Normal 87 2 2 3 3" xfId="21329" xr:uid="{00000000-0005-0000-0000-000098530000}"/>
    <cellStyle name="Normal 87 2 2 3 3 2" xfId="21330" xr:uid="{00000000-0005-0000-0000-000099530000}"/>
    <cellStyle name="Normal 87 2 2 3 3 2 2" xfId="21331" xr:uid="{00000000-0005-0000-0000-00009A530000}"/>
    <cellStyle name="Normal 87 2 2 3 3 2 2 2" xfId="21332" xr:uid="{00000000-0005-0000-0000-00009B530000}"/>
    <cellStyle name="Normal 87 2 2 3 3 2 3" xfId="21333" xr:uid="{00000000-0005-0000-0000-00009C530000}"/>
    <cellStyle name="Normal 87 2 2 3 3 2 4" xfId="21334" xr:uid="{00000000-0005-0000-0000-00009D530000}"/>
    <cellStyle name="Normal 87 2 2 3 3 3" xfId="21335" xr:uid="{00000000-0005-0000-0000-00009E530000}"/>
    <cellStyle name="Normal 87 2 2 3 3 3 2" xfId="21336" xr:uid="{00000000-0005-0000-0000-00009F530000}"/>
    <cellStyle name="Normal 87 2 2 3 3 3 2 2" xfId="21337" xr:uid="{00000000-0005-0000-0000-0000A0530000}"/>
    <cellStyle name="Normal 87 2 2 3 3 3 3" xfId="21338" xr:uid="{00000000-0005-0000-0000-0000A1530000}"/>
    <cellStyle name="Normal 87 2 2 3 3 3 4" xfId="21339" xr:uid="{00000000-0005-0000-0000-0000A2530000}"/>
    <cellStyle name="Normal 87 2 2 3 3 4" xfId="21340" xr:uid="{00000000-0005-0000-0000-0000A3530000}"/>
    <cellStyle name="Normal 87 2 2 3 3 4 2" xfId="21341" xr:uid="{00000000-0005-0000-0000-0000A4530000}"/>
    <cellStyle name="Normal 87 2 2 3 3 4 3" xfId="21342" xr:uid="{00000000-0005-0000-0000-0000A5530000}"/>
    <cellStyle name="Normal 87 2 2 3 3 5" xfId="21343" xr:uid="{00000000-0005-0000-0000-0000A6530000}"/>
    <cellStyle name="Normal 87 2 2 3 3 6" xfId="21344" xr:uid="{00000000-0005-0000-0000-0000A7530000}"/>
    <cellStyle name="Normal 87 2 2 3 3 7" xfId="21345" xr:uid="{00000000-0005-0000-0000-0000A8530000}"/>
    <cellStyle name="Normal 87 2 2 3 4" xfId="21346" xr:uid="{00000000-0005-0000-0000-0000A9530000}"/>
    <cellStyle name="Normal 87 2 2 3 4 2" xfId="21347" xr:uid="{00000000-0005-0000-0000-0000AA530000}"/>
    <cellStyle name="Normal 87 2 2 3 4 2 2" xfId="21348" xr:uid="{00000000-0005-0000-0000-0000AB530000}"/>
    <cellStyle name="Normal 87 2 2 3 4 3" xfId="21349" xr:uid="{00000000-0005-0000-0000-0000AC530000}"/>
    <cellStyle name="Normal 87 2 2 3 4 4" xfId="21350" xr:uid="{00000000-0005-0000-0000-0000AD530000}"/>
    <cellStyle name="Normal 87 2 2 3 5" xfId="21351" xr:uid="{00000000-0005-0000-0000-0000AE530000}"/>
    <cellStyle name="Normal 87 2 2 3 5 2" xfId="21352" xr:uid="{00000000-0005-0000-0000-0000AF530000}"/>
    <cellStyle name="Normal 87 2 2 3 5 2 2" xfId="21353" xr:uid="{00000000-0005-0000-0000-0000B0530000}"/>
    <cellStyle name="Normal 87 2 2 3 5 3" xfId="21354" xr:uid="{00000000-0005-0000-0000-0000B1530000}"/>
    <cellStyle name="Normal 87 2 2 3 5 4" xfId="21355" xr:uid="{00000000-0005-0000-0000-0000B2530000}"/>
    <cellStyle name="Normal 87 2 2 3 6" xfId="21356" xr:uid="{00000000-0005-0000-0000-0000B3530000}"/>
    <cellStyle name="Normal 87 2 2 3 6 2" xfId="21357" xr:uid="{00000000-0005-0000-0000-0000B4530000}"/>
    <cellStyle name="Normal 87 2 2 3 6 3" xfId="21358" xr:uid="{00000000-0005-0000-0000-0000B5530000}"/>
    <cellStyle name="Normal 87 2 2 3 7" xfId="21359" xr:uid="{00000000-0005-0000-0000-0000B6530000}"/>
    <cellStyle name="Normal 87 2 2 3 8" xfId="21360" xr:uid="{00000000-0005-0000-0000-0000B7530000}"/>
    <cellStyle name="Normal 87 2 2 3 9" xfId="21361" xr:uid="{00000000-0005-0000-0000-0000B8530000}"/>
    <cellStyle name="Normal 87 2 2 4" xfId="21362" xr:uid="{00000000-0005-0000-0000-0000B9530000}"/>
    <cellStyle name="Normal 87 2 2 4 2" xfId="21363" xr:uid="{00000000-0005-0000-0000-0000BA530000}"/>
    <cellStyle name="Normal 87 2 2 4 2 2" xfId="21364" xr:uid="{00000000-0005-0000-0000-0000BB530000}"/>
    <cellStyle name="Normal 87 2 2 4 2 2 2" xfId="21365" xr:uid="{00000000-0005-0000-0000-0000BC530000}"/>
    <cellStyle name="Normal 87 2 2 4 2 2 2 2" xfId="21366" xr:uid="{00000000-0005-0000-0000-0000BD530000}"/>
    <cellStyle name="Normal 87 2 2 4 2 2 3" xfId="21367" xr:uid="{00000000-0005-0000-0000-0000BE530000}"/>
    <cellStyle name="Normal 87 2 2 4 2 2 4" xfId="21368" xr:uid="{00000000-0005-0000-0000-0000BF530000}"/>
    <cellStyle name="Normal 87 2 2 4 2 3" xfId="21369" xr:uid="{00000000-0005-0000-0000-0000C0530000}"/>
    <cellStyle name="Normal 87 2 2 4 2 3 2" xfId="21370" xr:uid="{00000000-0005-0000-0000-0000C1530000}"/>
    <cellStyle name="Normal 87 2 2 4 2 3 2 2" xfId="21371" xr:uid="{00000000-0005-0000-0000-0000C2530000}"/>
    <cellStyle name="Normal 87 2 2 4 2 3 3" xfId="21372" xr:uid="{00000000-0005-0000-0000-0000C3530000}"/>
    <cellStyle name="Normal 87 2 2 4 2 3 4" xfId="21373" xr:uid="{00000000-0005-0000-0000-0000C4530000}"/>
    <cellStyle name="Normal 87 2 2 4 2 4" xfId="21374" xr:uid="{00000000-0005-0000-0000-0000C5530000}"/>
    <cellStyle name="Normal 87 2 2 4 2 4 2" xfId="21375" xr:uid="{00000000-0005-0000-0000-0000C6530000}"/>
    <cellStyle name="Normal 87 2 2 4 2 4 3" xfId="21376" xr:uid="{00000000-0005-0000-0000-0000C7530000}"/>
    <cellStyle name="Normal 87 2 2 4 2 5" xfId="21377" xr:uid="{00000000-0005-0000-0000-0000C8530000}"/>
    <cellStyle name="Normal 87 2 2 4 2 6" xfId="21378" xr:uid="{00000000-0005-0000-0000-0000C9530000}"/>
    <cellStyle name="Normal 87 2 2 4 2 7" xfId="21379" xr:uid="{00000000-0005-0000-0000-0000CA530000}"/>
    <cellStyle name="Normal 87 2 2 4 3" xfId="21380" xr:uid="{00000000-0005-0000-0000-0000CB530000}"/>
    <cellStyle name="Normal 87 2 2 4 3 2" xfId="21381" xr:uid="{00000000-0005-0000-0000-0000CC530000}"/>
    <cellStyle name="Normal 87 2 2 4 3 2 2" xfId="21382" xr:uid="{00000000-0005-0000-0000-0000CD530000}"/>
    <cellStyle name="Normal 87 2 2 4 3 3" xfId="21383" xr:uid="{00000000-0005-0000-0000-0000CE530000}"/>
    <cellStyle name="Normal 87 2 2 4 3 4" xfId="21384" xr:uid="{00000000-0005-0000-0000-0000CF530000}"/>
    <cellStyle name="Normal 87 2 2 4 4" xfId="21385" xr:uid="{00000000-0005-0000-0000-0000D0530000}"/>
    <cellStyle name="Normal 87 2 2 4 4 2" xfId="21386" xr:uid="{00000000-0005-0000-0000-0000D1530000}"/>
    <cellStyle name="Normal 87 2 2 4 4 2 2" xfId="21387" xr:uid="{00000000-0005-0000-0000-0000D2530000}"/>
    <cellStyle name="Normal 87 2 2 4 4 3" xfId="21388" xr:uid="{00000000-0005-0000-0000-0000D3530000}"/>
    <cellStyle name="Normal 87 2 2 4 4 4" xfId="21389" xr:uid="{00000000-0005-0000-0000-0000D4530000}"/>
    <cellStyle name="Normal 87 2 2 4 5" xfId="21390" xr:uid="{00000000-0005-0000-0000-0000D5530000}"/>
    <cellStyle name="Normal 87 2 2 4 5 2" xfId="21391" xr:uid="{00000000-0005-0000-0000-0000D6530000}"/>
    <cellStyle name="Normal 87 2 2 4 5 3" xfId="21392" xr:uid="{00000000-0005-0000-0000-0000D7530000}"/>
    <cellStyle name="Normal 87 2 2 4 6" xfId="21393" xr:uid="{00000000-0005-0000-0000-0000D8530000}"/>
    <cellStyle name="Normal 87 2 2 4 7" xfId="21394" xr:uid="{00000000-0005-0000-0000-0000D9530000}"/>
    <cellStyle name="Normal 87 2 2 4 8" xfId="21395" xr:uid="{00000000-0005-0000-0000-0000DA530000}"/>
    <cellStyle name="Normal 87 2 2 5" xfId="21396" xr:uid="{00000000-0005-0000-0000-0000DB530000}"/>
    <cellStyle name="Normal 87 2 2 5 2" xfId="21397" xr:uid="{00000000-0005-0000-0000-0000DC530000}"/>
    <cellStyle name="Normal 87 2 2 5 2 2" xfId="21398" xr:uid="{00000000-0005-0000-0000-0000DD530000}"/>
    <cellStyle name="Normal 87 2 2 5 2 2 2" xfId="21399" xr:uid="{00000000-0005-0000-0000-0000DE530000}"/>
    <cellStyle name="Normal 87 2 2 5 2 3" xfId="21400" xr:uid="{00000000-0005-0000-0000-0000DF530000}"/>
    <cellStyle name="Normal 87 2 2 5 2 4" xfId="21401" xr:uid="{00000000-0005-0000-0000-0000E0530000}"/>
    <cellStyle name="Normal 87 2 2 5 3" xfId="21402" xr:uid="{00000000-0005-0000-0000-0000E1530000}"/>
    <cellStyle name="Normal 87 2 2 5 3 2" xfId="21403" xr:uid="{00000000-0005-0000-0000-0000E2530000}"/>
    <cellStyle name="Normal 87 2 2 5 3 2 2" xfId="21404" xr:uid="{00000000-0005-0000-0000-0000E3530000}"/>
    <cellStyle name="Normal 87 2 2 5 3 3" xfId="21405" xr:uid="{00000000-0005-0000-0000-0000E4530000}"/>
    <cellStyle name="Normal 87 2 2 5 3 4" xfId="21406" xr:uid="{00000000-0005-0000-0000-0000E5530000}"/>
    <cellStyle name="Normal 87 2 2 5 4" xfId="21407" xr:uid="{00000000-0005-0000-0000-0000E6530000}"/>
    <cellStyle name="Normal 87 2 2 5 4 2" xfId="21408" xr:uid="{00000000-0005-0000-0000-0000E7530000}"/>
    <cellStyle name="Normal 87 2 2 5 4 3" xfId="21409" xr:uid="{00000000-0005-0000-0000-0000E8530000}"/>
    <cellStyle name="Normal 87 2 2 5 5" xfId="21410" xr:uid="{00000000-0005-0000-0000-0000E9530000}"/>
    <cellStyle name="Normal 87 2 2 5 6" xfId="21411" xr:uid="{00000000-0005-0000-0000-0000EA530000}"/>
    <cellStyle name="Normal 87 2 2 5 7" xfId="21412" xr:uid="{00000000-0005-0000-0000-0000EB530000}"/>
    <cellStyle name="Normal 87 2 2 6" xfId="21413" xr:uid="{00000000-0005-0000-0000-0000EC530000}"/>
    <cellStyle name="Normal 87 2 2 6 2" xfId="21414" xr:uid="{00000000-0005-0000-0000-0000ED530000}"/>
    <cellStyle name="Normal 87 2 2 6 2 2" xfId="21415" xr:uid="{00000000-0005-0000-0000-0000EE530000}"/>
    <cellStyle name="Normal 87 2 2 6 3" xfId="21416" xr:uid="{00000000-0005-0000-0000-0000EF530000}"/>
    <cellStyle name="Normal 87 2 2 6 4" xfId="21417" xr:uid="{00000000-0005-0000-0000-0000F0530000}"/>
    <cellStyle name="Normal 87 2 2 7" xfId="21418" xr:uid="{00000000-0005-0000-0000-0000F1530000}"/>
    <cellStyle name="Normal 87 2 2 7 2" xfId="21419" xr:uid="{00000000-0005-0000-0000-0000F2530000}"/>
    <cellStyle name="Normal 87 2 2 7 2 2" xfId="21420" xr:uid="{00000000-0005-0000-0000-0000F3530000}"/>
    <cellStyle name="Normal 87 2 2 7 3" xfId="21421" xr:uid="{00000000-0005-0000-0000-0000F4530000}"/>
    <cellStyle name="Normal 87 2 2 7 4" xfId="21422" xr:uid="{00000000-0005-0000-0000-0000F5530000}"/>
    <cellStyle name="Normal 87 2 2 8" xfId="21423" xr:uid="{00000000-0005-0000-0000-0000F6530000}"/>
    <cellStyle name="Normal 87 2 2 8 2" xfId="21424" xr:uid="{00000000-0005-0000-0000-0000F7530000}"/>
    <cellStyle name="Normal 87 2 2 8 3" xfId="21425" xr:uid="{00000000-0005-0000-0000-0000F8530000}"/>
    <cellStyle name="Normal 87 2 2 9" xfId="21426" xr:uid="{00000000-0005-0000-0000-0000F9530000}"/>
    <cellStyle name="Normal 87 2 3" xfId="21427" xr:uid="{00000000-0005-0000-0000-0000FA530000}"/>
    <cellStyle name="Normal 87 2 3 2" xfId="21428" xr:uid="{00000000-0005-0000-0000-0000FB530000}"/>
    <cellStyle name="Normal 87 2 3 2 2" xfId="21429" xr:uid="{00000000-0005-0000-0000-0000FC530000}"/>
    <cellStyle name="Normal 87 2 3 2 2 2" xfId="21430" xr:uid="{00000000-0005-0000-0000-0000FD530000}"/>
    <cellStyle name="Normal 87 2 3 2 2 2 2" xfId="21431" xr:uid="{00000000-0005-0000-0000-0000FE530000}"/>
    <cellStyle name="Normal 87 2 3 2 2 2 2 2" xfId="21432" xr:uid="{00000000-0005-0000-0000-0000FF530000}"/>
    <cellStyle name="Normal 87 2 3 2 2 2 3" xfId="21433" xr:uid="{00000000-0005-0000-0000-000000540000}"/>
    <cellStyle name="Normal 87 2 3 2 2 2 4" xfId="21434" xr:uid="{00000000-0005-0000-0000-000001540000}"/>
    <cellStyle name="Normal 87 2 3 2 2 3" xfId="21435" xr:uid="{00000000-0005-0000-0000-000002540000}"/>
    <cellStyle name="Normal 87 2 3 2 2 3 2" xfId="21436" xr:uid="{00000000-0005-0000-0000-000003540000}"/>
    <cellStyle name="Normal 87 2 3 2 2 3 2 2" xfId="21437" xr:uid="{00000000-0005-0000-0000-000004540000}"/>
    <cellStyle name="Normal 87 2 3 2 2 3 3" xfId="21438" xr:uid="{00000000-0005-0000-0000-000005540000}"/>
    <cellStyle name="Normal 87 2 3 2 2 3 4" xfId="21439" xr:uid="{00000000-0005-0000-0000-000006540000}"/>
    <cellStyle name="Normal 87 2 3 2 2 4" xfId="21440" xr:uid="{00000000-0005-0000-0000-000007540000}"/>
    <cellStyle name="Normal 87 2 3 2 2 4 2" xfId="21441" xr:uid="{00000000-0005-0000-0000-000008540000}"/>
    <cellStyle name="Normal 87 2 3 2 2 4 3" xfId="21442" xr:uid="{00000000-0005-0000-0000-000009540000}"/>
    <cellStyle name="Normal 87 2 3 2 2 5" xfId="21443" xr:uid="{00000000-0005-0000-0000-00000A540000}"/>
    <cellStyle name="Normal 87 2 3 2 2 6" xfId="21444" xr:uid="{00000000-0005-0000-0000-00000B540000}"/>
    <cellStyle name="Normal 87 2 3 2 2 7" xfId="21445" xr:uid="{00000000-0005-0000-0000-00000C540000}"/>
    <cellStyle name="Normal 87 2 3 2 3" xfId="21446" xr:uid="{00000000-0005-0000-0000-00000D540000}"/>
    <cellStyle name="Normal 87 2 3 2 3 2" xfId="21447" xr:uid="{00000000-0005-0000-0000-00000E540000}"/>
    <cellStyle name="Normal 87 2 3 2 3 2 2" xfId="21448" xr:uid="{00000000-0005-0000-0000-00000F540000}"/>
    <cellStyle name="Normal 87 2 3 2 3 3" xfId="21449" xr:uid="{00000000-0005-0000-0000-000010540000}"/>
    <cellStyle name="Normal 87 2 3 2 3 4" xfId="21450" xr:uid="{00000000-0005-0000-0000-000011540000}"/>
    <cellStyle name="Normal 87 2 3 2 4" xfId="21451" xr:uid="{00000000-0005-0000-0000-000012540000}"/>
    <cellStyle name="Normal 87 2 3 2 4 2" xfId="21452" xr:uid="{00000000-0005-0000-0000-000013540000}"/>
    <cellStyle name="Normal 87 2 3 2 4 2 2" xfId="21453" xr:uid="{00000000-0005-0000-0000-000014540000}"/>
    <cellStyle name="Normal 87 2 3 2 4 3" xfId="21454" xr:uid="{00000000-0005-0000-0000-000015540000}"/>
    <cellStyle name="Normal 87 2 3 2 4 4" xfId="21455" xr:uid="{00000000-0005-0000-0000-000016540000}"/>
    <cellStyle name="Normal 87 2 3 2 5" xfId="21456" xr:uid="{00000000-0005-0000-0000-000017540000}"/>
    <cellStyle name="Normal 87 2 3 2 5 2" xfId="21457" xr:uid="{00000000-0005-0000-0000-000018540000}"/>
    <cellStyle name="Normal 87 2 3 2 5 3" xfId="21458" xr:uid="{00000000-0005-0000-0000-000019540000}"/>
    <cellStyle name="Normal 87 2 3 2 6" xfId="21459" xr:uid="{00000000-0005-0000-0000-00001A540000}"/>
    <cellStyle name="Normal 87 2 3 2 7" xfId="21460" xr:uid="{00000000-0005-0000-0000-00001B540000}"/>
    <cellStyle name="Normal 87 2 3 2 8" xfId="21461" xr:uid="{00000000-0005-0000-0000-00001C540000}"/>
    <cellStyle name="Normal 87 2 3 3" xfId="21462" xr:uid="{00000000-0005-0000-0000-00001D540000}"/>
    <cellStyle name="Normal 87 2 3 3 2" xfId="21463" xr:uid="{00000000-0005-0000-0000-00001E540000}"/>
    <cellStyle name="Normal 87 2 3 3 2 2" xfId="21464" xr:uid="{00000000-0005-0000-0000-00001F540000}"/>
    <cellStyle name="Normal 87 2 3 3 2 2 2" xfId="21465" xr:uid="{00000000-0005-0000-0000-000020540000}"/>
    <cellStyle name="Normal 87 2 3 3 2 3" xfId="21466" xr:uid="{00000000-0005-0000-0000-000021540000}"/>
    <cellStyle name="Normal 87 2 3 3 2 4" xfId="21467" xr:uid="{00000000-0005-0000-0000-000022540000}"/>
    <cellStyle name="Normal 87 2 3 3 3" xfId="21468" xr:uid="{00000000-0005-0000-0000-000023540000}"/>
    <cellStyle name="Normal 87 2 3 3 3 2" xfId="21469" xr:uid="{00000000-0005-0000-0000-000024540000}"/>
    <cellStyle name="Normal 87 2 3 3 3 2 2" xfId="21470" xr:uid="{00000000-0005-0000-0000-000025540000}"/>
    <cellStyle name="Normal 87 2 3 3 3 3" xfId="21471" xr:uid="{00000000-0005-0000-0000-000026540000}"/>
    <cellStyle name="Normal 87 2 3 3 3 4" xfId="21472" xr:uid="{00000000-0005-0000-0000-000027540000}"/>
    <cellStyle name="Normal 87 2 3 3 4" xfId="21473" xr:uid="{00000000-0005-0000-0000-000028540000}"/>
    <cellStyle name="Normal 87 2 3 3 4 2" xfId="21474" xr:uid="{00000000-0005-0000-0000-000029540000}"/>
    <cellStyle name="Normal 87 2 3 3 4 3" xfId="21475" xr:uid="{00000000-0005-0000-0000-00002A540000}"/>
    <cellStyle name="Normal 87 2 3 3 5" xfId="21476" xr:uid="{00000000-0005-0000-0000-00002B540000}"/>
    <cellStyle name="Normal 87 2 3 3 6" xfId="21477" xr:uid="{00000000-0005-0000-0000-00002C540000}"/>
    <cellStyle name="Normal 87 2 3 3 7" xfId="21478" xr:uid="{00000000-0005-0000-0000-00002D540000}"/>
    <cellStyle name="Normal 87 2 3 4" xfId="21479" xr:uid="{00000000-0005-0000-0000-00002E540000}"/>
    <cellStyle name="Normal 87 2 3 4 2" xfId="21480" xr:uid="{00000000-0005-0000-0000-00002F540000}"/>
    <cellStyle name="Normal 87 2 3 4 2 2" xfId="21481" xr:uid="{00000000-0005-0000-0000-000030540000}"/>
    <cellStyle name="Normal 87 2 3 4 3" xfId="21482" xr:uid="{00000000-0005-0000-0000-000031540000}"/>
    <cellStyle name="Normal 87 2 3 4 4" xfId="21483" xr:uid="{00000000-0005-0000-0000-000032540000}"/>
    <cellStyle name="Normal 87 2 3 5" xfId="21484" xr:uid="{00000000-0005-0000-0000-000033540000}"/>
    <cellStyle name="Normal 87 2 3 5 2" xfId="21485" xr:uid="{00000000-0005-0000-0000-000034540000}"/>
    <cellStyle name="Normal 87 2 3 5 2 2" xfId="21486" xr:uid="{00000000-0005-0000-0000-000035540000}"/>
    <cellStyle name="Normal 87 2 3 5 3" xfId="21487" xr:uid="{00000000-0005-0000-0000-000036540000}"/>
    <cellStyle name="Normal 87 2 3 5 4" xfId="21488" xr:uid="{00000000-0005-0000-0000-000037540000}"/>
    <cellStyle name="Normal 87 2 3 6" xfId="21489" xr:uid="{00000000-0005-0000-0000-000038540000}"/>
    <cellStyle name="Normal 87 2 3 6 2" xfId="21490" xr:uid="{00000000-0005-0000-0000-000039540000}"/>
    <cellStyle name="Normal 87 2 3 6 3" xfId="21491" xr:uid="{00000000-0005-0000-0000-00003A540000}"/>
    <cellStyle name="Normal 87 2 3 7" xfId="21492" xr:uid="{00000000-0005-0000-0000-00003B540000}"/>
    <cellStyle name="Normal 87 2 3 8" xfId="21493" xr:uid="{00000000-0005-0000-0000-00003C540000}"/>
    <cellStyle name="Normal 87 2 3 9" xfId="21494" xr:uid="{00000000-0005-0000-0000-00003D540000}"/>
    <cellStyle name="Normal 87 2 4" xfId="21495" xr:uid="{00000000-0005-0000-0000-00003E540000}"/>
    <cellStyle name="Normal 87 2 4 2" xfId="21496" xr:uid="{00000000-0005-0000-0000-00003F540000}"/>
    <cellStyle name="Normal 87 2 4 2 2" xfId="21497" xr:uid="{00000000-0005-0000-0000-000040540000}"/>
    <cellStyle name="Normal 87 2 4 2 2 2" xfId="21498" xr:uid="{00000000-0005-0000-0000-000041540000}"/>
    <cellStyle name="Normal 87 2 4 2 2 2 2" xfId="21499" xr:uid="{00000000-0005-0000-0000-000042540000}"/>
    <cellStyle name="Normal 87 2 4 2 2 2 2 2" xfId="21500" xr:uid="{00000000-0005-0000-0000-000043540000}"/>
    <cellStyle name="Normal 87 2 4 2 2 2 3" xfId="21501" xr:uid="{00000000-0005-0000-0000-000044540000}"/>
    <cellStyle name="Normal 87 2 4 2 2 2 4" xfId="21502" xr:uid="{00000000-0005-0000-0000-000045540000}"/>
    <cellStyle name="Normal 87 2 4 2 2 3" xfId="21503" xr:uid="{00000000-0005-0000-0000-000046540000}"/>
    <cellStyle name="Normal 87 2 4 2 2 3 2" xfId="21504" xr:uid="{00000000-0005-0000-0000-000047540000}"/>
    <cellStyle name="Normal 87 2 4 2 2 3 2 2" xfId="21505" xr:uid="{00000000-0005-0000-0000-000048540000}"/>
    <cellStyle name="Normal 87 2 4 2 2 3 3" xfId="21506" xr:uid="{00000000-0005-0000-0000-000049540000}"/>
    <cellStyle name="Normal 87 2 4 2 2 3 4" xfId="21507" xr:uid="{00000000-0005-0000-0000-00004A540000}"/>
    <cellStyle name="Normal 87 2 4 2 2 4" xfId="21508" xr:uid="{00000000-0005-0000-0000-00004B540000}"/>
    <cellStyle name="Normal 87 2 4 2 2 4 2" xfId="21509" xr:uid="{00000000-0005-0000-0000-00004C540000}"/>
    <cellStyle name="Normal 87 2 4 2 2 4 3" xfId="21510" xr:uid="{00000000-0005-0000-0000-00004D540000}"/>
    <cellStyle name="Normal 87 2 4 2 2 5" xfId="21511" xr:uid="{00000000-0005-0000-0000-00004E540000}"/>
    <cellStyle name="Normal 87 2 4 2 2 6" xfId="21512" xr:uid="{00000000-0005-0000-0000-00004F540000}"/>
    <cellStyle name="Normal 87 2 4 2 2 7" xfId="21513" xr:uid="{00000000-0005-0000-0000-000050540000}"/>
    <cellStyle name="Normal 87 2 4 2 3" xfId="21514" xr:uid="{00000000-0005-0000-0000-000051540000}"/>
    <cellStyle name="Normal 87 2 4 2 3 2" xfId="21515" xr:uid="{00000000-0005-0000-0000-000052540000}"/>
    <cellStyle name="Normal 87 2 4 2 3 2 2" xfId="21516" xr:uid="{00000000-0005-0000-0000-000053540000}"/>
    <cellStyle name="Normal 87 2 4 2 3 3" xfId="21517" xr:uid="{00000000-0005-0000-0000-000054540000}"/>
    <cellStyle name="Normal 87 2 4 2 3 4" xfId="21518" xr:uid="{00000000-0005-0000-0000-000055540000}"/>
    <cellStyle name="Normal 87 2 4 2 4" xfId="21519" xr:uid="{00000000-0005-0000-0000-000056540000}"/>
    <cellStyle name="Normal 87 2 4 2 4 2" xfId="21520" xr:uid="{00000000-0005-0000-0000-000057540000}"/>
    <cellStyle name="Normal 87 2 4 2 4 2 2" xfId="21521" xr:uid="{00000000-0005-0000-0000-000058540000}"/>
    <cellStyle name="Normal 87 2 4 2 4 3" xfId="21522" xr:uid="{00000000-0005-0000-0000-000059540000}"/>
    <cellStyle name="Normal 87 2 4 2 4 4" xfId="21523" xr:uid="{00000000-0005-0000-0000-00005A540000}"/>
    <cellStyle name="Normal 87 2 4 2 5" xfId="21524" xr:uid="{00000000-0005-0000-0000-00005B540000}"/>
    <cellStyle name="Normal 87 2 4 2 5 2" xfId="21525" xr:uid="{00000000-0005-0000-0000-00005C540000}"/>
    <cellStyle name="Normal 87 2 4 2 5 3" xfId="21526" xr:uid="{00000000-0005-0000-0000-00005D540000}"/>
    <cellStyle name="Normal 87 2 4 2 6" xfId="21527" xr:uid="{00000000-0005-0000-0000-00005E540000}"/>
    <cellStyle name="Normal 87 2 4 2 7" xfId="21528" xr:uid="{00000000-0005-0000-0000-00005F540000}"/>
    <cellStyle name="Normal 87 2 4 2 8" xfId="21529" xr:uid="{00000000-0005-0000-0000-000060540000}"/>
    <cellStyle name="Normal 87 2 4 3" xfId="21530" xr:uid="{00000000-0005-0000-0000-000061540000}"/>
    <cellStyle name="Normal 87 2 4 3 2" xfId="21531" xr:uid="{00000000-0005-0000-0000-000062540000}"/>
    <cellStyle name="Normal 87 2 4 3 2 2" xfId="21532" xr:uid="{00000000-0005-0000-0000-000063540000}"/>
    <cellStyle name="Normal 87 2 4 3 2 2 2" xfId="21533" xr:uid="{00000000-0005-0000-0000-000064540000}"/>
    <cellStyle name="Normal 87 2 4 3 2 3" xfId="21534" xr:uid="{00000000-0005-0000-0000-000065540000}"/>
    <cellStyle name="Normal 87 2 4 3 2 4" xfId="21535" xr:uid="{00000000-0005-0000-0000-000066540000}"/>
    <cellStyle name="Normal 87 2 4 3 3" xfId="21536" xr:uid="{00000000-0005-0000-0000-000067540000}"/>
    <cellStyle name="Normal 87 2 4 3 3 2" xfId="21537" xr:uid="{00000000-0005-0000-0000-000068540000}"/>
    <cellStyle name="Normal 87 2 4 3 3 2 2" xfId="21538" xr:uid="{00000000-0005-0000-0000-000069540000}"/>
    <cellStyle name="Normal 87 2 4 3 3 3" xfId="21539" xr:uid="{00000000-0005-0000-0000-00006A540000}"/>
    <cellStyle name="Normal 87 2 4 3 3 4" xfId="21540" xr:uid="{00000000-0005-0000-0000-00006B540000}"/>
    <cellStyle name="Normal 87 2 4 3 4" xfId="21541" xr:uid="{00000000-0005-0000-0000-00006C540000}"/>
    <cellStyle name="Normal 87 2 4 3 4 2" xfId="21542" xr:uid="{00000000-0005-0000-0000-00006D540000}"/>
    <cellStyle name="Normal 87 2 4 3 4 3" xfId="21543" xr:uid="{00000000-0005-0000-0000-00006E540000}"/>
    <cellStyle name="Normal 87 2 4 3 5" xfId="21544" xr:uid="{00000000-0005-0000-0000-00006F540000}"/>
    <cellStyle name="Normal 87 2 4 3 6" xfId="21545" xr:uid="{00000000-0005-0000-0000-000070540000}"/>
    <cellStyle name="Normal 87 2 4 3 7" xfId="21546" xr:uid="{00000000-0005-0000-0000-000071540000}"/>
    <cellStyle name="Normal 87 2 4 4" xfId="21547" xr:uid="{00000000-0005-0000-0000-000072540000}"/>
    <cellStyle name="Normal 87 2 4 4 2" xfId="21548" xr:uid="{00000000-0005-0000-0000-000073540000}"/>
    <cellStyle name="Normal 87 2 4 4 2 2" xfId="21549" xr:uid="{00000000-0005-0000-0000-000074540000}"/>
    <cellStyle name="Normal 87 2 4 4 3" xfId="21550" xr:uid="{00000000-0005-0000-0000-000075540000}"/>
    <cellStyle name="Normal 87 2 4 4 4" xfId="21551" xr:uid="{00000000-0005-0000-0000-000076540000}"/>
    <cellStyle name="Normal 87 2 4 5" xfId="21552" xr:uid="{00000000-0005-0000-0000-000077540000}"/>
    <cellStyle name="Normal 87 2 4 5 2" xfId="21553" xr:uid="{00000000-0005-0000-0000-000078540000}"/>
    <cellStyle name="Normal 87 2 4 5 2 2" xfId="21554" xr:uid="{00000000-0005-0000-0000-000079540000}"/>
    <cellStyle name="Normal 87 2 4 5 3" xfId="21555" xr:uid="{00000000-0005-0000-0000-00007A540000}"/>
    <cellStyle name="Normal 87 2 4 5 4" xfId="21556" xr:uid="{00000000-0005-0000-0000-00007B540000}"/>
    <cellStyle name="Normal 87 2 4 6" xfId="21557" xr:uid="{00000000-0005-0000-0000-00007C540000}"/>
    <cellStyle name="Normal 87 2 4 6 2" xfId="21558" xr:uid="{00000000-0005-0000-0000-00007D540000}"/>
    <cellStyle name="Normal 87 2 4 6 3" xfId="21559" xr:uid="{00000000-0005-0000-0000-00007E540000}"/>
    <cellStyle name="Normal 87 2 4 7" xfId="21560" xr:uid="{00000000-0005-0000-0000-00007F540000}"/>
    <cellStyle name="Normal 87 2 4 8" xfId="21561" xr:uid="{00000000-0005-0000-0000-000080540000}"/>
    <cellStyle name="Normal 87 2 4 9" xfId="21562" xr:uid="{00000000-0005-0000-0000-000081540000}"/>
    <cellStyle name="Normal 87 2 5" xfId="21563" xr:uid="{00000000-0005-0000-0000-000082540000}"/>
    <cellStyle name="Normal 87 2 5 2" xfId="21564" xr:uid="{00000000-0005-0000-0000-000083540000}"/>
    <cellStyle name="Normal 87 2 5 2 2" xfId="21565" xr:uid="{00000000-0005-0000-0000-000084540000}"/>
    <cellStyle name="Normal 87 2 5 2 2 2" xfId="21566" xr:uid="{00000000-0005-0000-0000-000085540000}"/>
    <cellStyle name="Normal 87 2 5 2 2 2 2" xfId="21567" xr:uid="{00000000-0005-0000-0000-000086540000}"/>
    <cellStyle name="Normal 87 2 5 2 2 3" xfId="21568" xr:uid="{00000000-0005-0000-0000-000087540000}"/>
    <cellStyle name="Normal 87 2 5 2 2 4" xfId="21569" xr:uid="{00000000-0005-0000-0000-000088540000}"/>
    <cellStyle name="Normal 87 2 5 2 3" xfId="21570" xr:uid="{00000000-0005-0000-0000-000089540000}"/>
    <cellStyle name="Normal 87 2 5 2 3 2" xfId="21571" xr:uid="{00000000-0005-0000-0000-00008A540000}"/>
    <cellStyle name="Normal 87 2 5 2 3 2 2" xfId="21572" xr:uid="{00000000-0005-0000-0000-00008B540000}"/>
    <cellStyle name="Normal 87 2 5 2 3 3" xfId="21573" xr:uid="{00000000-0005-0000-0000-00008C540000}"/>
    <cellStyle name="Normal 87 2 5 2 3 4" xfId="21574" xr:uid="{00000000-0005-0000-0000-00008D540000}"/>
    <cellStyle name="Normal 87 2 5 2 4" xfId="21575" xr:uid="{00000000-0005-0000-0000-00008E540000}"/>
    <cellStyle name="Normal 87 2 5 2 4 2" xfId="21576" xr:uid="{00000000-0005-0000-0000-00008F540000}"/>
    <cellStyle name="Normal 87 2 5 2 4 3" xfId="21577" xr:uid="{00000000-0005-0000-0000-000090540000}"/>
    <cellStyle name="Normal 87 2 5 2 5" xfId="21578" xr:uid="{00000000-0005-0000-0000-000091540000}"/>
    <cellStyle name="Normal 87 2 5 2 6" xfId="21579" xr:uid="{00000000-0005-0000-0000-000092540000}"/>
    <cellStyle name="Normal 87 2 5 2 7" xfId="21580" xr:uid="{00000000-0005-0000-0000-000093540000}"/>
    <cellStyle name="Normal 87 2 5 3" xfId="21581" xr:uid="{00000000-0005-0000-0000-000094540000}"/>
    <cellStyle name="Normal 87 2 5 3 2" xfId="21582" xr:uid="{00000000-0005-0000-0000-000095540000}"/>
    <cellStyle name="Normal 87 2 5 3 2 2" xfId="21583" xr:uid="{00000000-0005-0000-0000-000096540000}"/>
    <cellStyle name="Normal 87 2 5 3 3" xfId="21584" xr:uid="{00000000-0005-0000-0000-000097540000}"/>
    <cellStyle name="Normal 87 2 5 3 4" xfId="21585" xr:uid="{00000000-0005-0000-0000-000098540000}"/>
    <cellStyle name="Normal 87 2 5 4" xfId="21586" xr:uid="{00000000-0005-0000-0000-000099540000}"/>
    <cellStyle name="Normal 87 2 5 4 2" xfId="21587" xr:uid="{00000000-0005-0000-0000-00009A540000}"/>
    <cellStyle name="Normal 87 2 5 4 2 2" xfId="21588" xr:uid="{00000000-0005-0000-0000-00009B540000}"/>
    <cellStyle name="Normal 87 2 5 4 3" xfId="21589" xr:uid="{00000000-0005-0000-0000-00009C540000}"/>
    <cellStyle name="Normal 87 2 5 4 4" xfId="21590" xr:uid="{00000000-0005-0000-0000-00009D540000}"/>
    <cellStyle name="Normal 87 2 5 5" xfId="21591" xr:uid="{00000000-0005-0000-0000-00009E540000}"/>
    <cellStyle name="Normal 87 2 5 5 2" xfId="21592" xr:uid="{00000000-0005-0000-0000-00009F540000}"/>
    <cellStyle name="Normal 87 2 5 5 3" xfId="21593" xr:uid="{00000000-0005-0000-0000-0000A0540000}"/>
    <cellStyle name="Normal 87 2 5 6" xfId="21594" xr:uid="{00000000-0005-0000-0000-0000A1540000}"/>
    <cellStyle name="Normal 87 2 5 7" xfId="21595" xr:uid="{00000000-0005-0000-0000-0000A2540000}"/>
    <cellStyle name="Normal 87 2 5 8" xfId="21596" xr:uid="{00000000-0005-0000-0000-0000A3540000}"/>
    <cellStyle name="Normal 87 2 6" xfId="21597" xr:uid="{00000000-0005-0000-0000-0000A4540000}"/>
    <cellStyle name="Normal 87 2 6 2" xfId="21598" xr:uid="{00000000-0005-0000-0000-0000A5540000}"/>
    <cellStyle name="Normal 87 2 6 2 2" xfId="21599" xr:uid="{00000000-0005-0000-0000-0000A6540000}"/>
    <cellStyle name="Normal 87 2 6 2 2 2" xfId="21600" xr:uid="{00000000-0005-0000-0000-0000A7540000}"/>
    <cellStyle name="Normal 87 2 6 2 3" xfId="21601" xr:uid="{00000000-0005-0000-0000-0000A8540000}"/>
    <cellStyle name="Normal 87 2 6 2 4" xfId="21602" xr:uid="{00000000-0005-0000-0000-0000A9540000}"/>
    <cellStyle name="Normal 87 2 6 3" xfId="21603" xr:uid="{00000000-0005-0000-0000-0000AA540000}"/>
    <cellStyle name="Normal 87 2 6 3 2" xfId="21604" xr:uid="{00000000-0005-0000-0000-0000AB540000}"/>
    <cellStyle name="Normal 87 2 6 3 2 2" xfId="21605" xr:uid="{00000000-0005-0000-0000-0000AC540000}"/>
    <cellStyle name="Normal 87 2 6 3 3" xfId="21606" xr:uid="{00000000-0005-0000-0000-0000AD540000}"/>
    <cellStyle name="Normal 87 2 6 3 4" xfId="21607" xr:uid="{00000000-0005-0000-0000-0000AE540000}"/>
    <cellStyle name="Normal 87 2 6 4" xfId="21608" xr:uid="{00000000-0005-0000-0000-0000AF540000}"/>
    <cellStyle name="Normal 87 2 6 4 2" xfId="21609" xr:uid="{00000000-0005-0000-0000-0000B0540000}"/>
    <cellStyle name="Normal 87 2 6 4 3" xfId="21610" xr:uid="{00000000-0005-0000-0000-0000B1540000}"/>
    <cellStyle name="Normal 87 2 6 5" xfId="21611" xr:uid="{00000000-0005-0000-0000-0000B2540000}"/>
    <cellStyle name="Normal 87 2 6 6" xfId="21612" xr:uid="{00000000-0005-0000-0000-0000B3540000}"/>
    <cellStyle name="Normal 87 2 6 7" xfId="21613" xr:uid="{00000000-0005-0000-0000-0000B4540000}"/>
    <cellStyle name="Normal 87 2 7" xfId="21614" xr:uid="{00000000-0005-0000-0000-0000B5540000}"/>
    <cellStyle name="Normal 87 2 7 2" xfId="21615" xr:uid="{00000000-0005-0000-0000-0000B6540000}"/>
    <cellStyle name="Normal 87 2 7 2 2" xfId="21616" xr:uid="{00000000-0005-0000-0000-0000B7540000}"/>
    <cellStyle name="Normal 87 2 7 3" xfId="21617" xr:uid="{00000000-0005-0000-0000-0000B8540000}"/>
    <cellStyle name="Normal 87 2 7 4" xfId="21618" xr:uid="{00000000-0005-0000-0000-0000B9540000}"/>
    <cellStyle name="Normal 87 2 8" xfId="21619" xr:uid="{00000000-0005-0000-0000-0000BA540000}"/>
    <cellStyle name="Normal 87 2 8 2" xfId="21620" xr:uid="{00000000-0005-0000-0000-0000BB540000}"/>
    <cellStyle name="Normal 87 2 8 2 2" xfId="21621" xr:uid="{00000000-0005-0000-0000-0000BC540000}"/>
    <cellStyle name="Normal 87 2 8 3" xfId="21622" xr:uid="{00000000-0005-0000-0000-0000BD540000}"/>
    <cellStyle name="Normal 87 2 8 4" xfId="21623" xr:uid="{00000000-0005-0000-0000-0000BE540000}"/>
    <cellStyle name="Normal 87 2 9" xfId="21624" xr:uid="{00000000-0005-0000-0000-0000BF540000}"/>
    <cellStyle name="Normal 87 2 9 2" xfId="21625" xr:uid="{00000000-0005-0000-0000-0000C0540000}"/>
    <cellStyle name="Normal 87 2 9 3" xfId="21626" xr:uid="{00000000-0005-0000-0000-0000C1540000}"/>
    <cellStyle name="Normal 87 3" xfId="21627" xr:uid="{00000000-0005-0000-0000-0000C2540000}"/>
    <cellStyle name="Normal 87 4" xfId="21628" xr:uid="{00000000-0005-0000-0000-0000C3540000}"/>
    <cellStyle name="Normal 87 4 10" xfId="21629" xr:uid="{00000000-0005-0000-0000-0000C4540000}"/>
    <cellStyle name="Normal 87 4 11" xfId="21630" xr:uid="{00000000-0005-0000-0000-0000C5540000}"/>
    <cellStyle name="Normal 87 4 2" xfId="21631" xr:uid="{00000000-0005-0000-0000-0000C6540000}"/>
    <cellStyle name="Normal 87 4 2 2" xfId="21632" xr:uid="{00000000-0005-0000-0000-0000C7540000}"/>
    <cellStyle name="Normal 87 4 2 2 2" xfId="21633" xr:uid="{00000000-0005-0000-0000-0000C8540000}"/>
    <cellStyle name="Normal 87 4 2 2 2 2" xfId="21634" xr:uid="{00000000-0005-0000-0000-0000C9540000}"/>
    <cellStyle name="Normal 87 4 2 2 2 2 2" xfId="21635" xr:uid="{00000000-0005-0000-0000-0000CA540000}"/>
    <cellStyle name="Normal 87 4 2 2 2 2 2 2" xfId="21636" xr:uid="{00000000-0005-0000-0000-0000CB540000}"/>
    <cellStyle name="Normal 87 4 2 2 2 2 3" xfId="21637" xr:uid="{00000000-0005-0000-0000-0000CC540000}"/>
    <cellStyle name="Normal 87 4 2 2 2 2 4" xfId="21638" xr:uid="{00000000-0005-0000-0000-0000CD540000}"/>
    <cellStyle name="Normal 87 4 2 2 2 3" xfId="21639" xr:uid="{00000000-0005-0000-0000-0000CE540000}"/>
    <cellStyle name="Normal 87 4 2 2 2 3 2" xfId="21640" xr:uid="{00000000-0005-0000-0000-0000CF540000}"/>
    <cellStyle name="Normal 87 4 2 2 2 3 2 2" xfId="21641" xr:uid="{00000000-0005-0000-0000-0000D0540000}"/>
    <cellStyle name="Normal 87 4 2 2 2 3 3" xfId="21642" xr:uid="{00000000-0005-0000-0000-0000D1540000}"/>
    <cellStyle name="Normal 87 4 2 2 2 3 4" xfId="21643" xr:uid="{00000000-0005-0000-0000-0000D2540000}"/>
    <cellStyle name="Normal 87 4 2 2 2 4" xfId="21644" xr:uid="{00000000-0005-0000-0000-0000D3540000}"/>
    <cellStyle name="Normal 87 4 2 2 2 4 2" xfId="21645" xr:uid="{00000000-0005-0000-0000-0000D4540000}"/>
    <cellStyle name="Normal 87 4 2 2 2 4 3" xfId="21646" xr:uid="{00000000-0005-0000-0000-0000D5540000}"/>
    <cellStyle name="Normal 87 4 2 2 2 5" xfId="21647" xr:uid="{00000000-0005-0000-0000-0000D6540000}"/>
    <cellStyle name="Normal 87 4 2 2 2 6" xfId="21648" xr:uid="{00000000-0005-0000-0000-0000D7540000}"/>
    <cellStyle name="Normal 87 4 2 2 2 7" xfId="21649" xr:uid="{00000000-0005-0000-0000-0000D8540000}"/>
    <cellStyle name="Normal 87 4 2 2 3" xfId="21650" xr:uid="{00000000-0005-0000-0000-0000D9540000}"/>
    <cellStyle name="Normal 87 4 2 2 3 2" xfId="21651" xr:uid="{00000000-0005-0000-0000-0000DA540000}"/>
    <cellStyle name="Normal 87 4 2 2 3 2 2" xfId="21652" xr:uid="{00000000-0005-0000-0000-0000DB540000}"/>
    <cellStyle name="Normal 87 4 2 2 3 3" xfId="21653" xr:uid="{00000000-0005-0000-0000-0000DC540000}"/>
    <cellStyle name="Normal 87 4 2 2 3 4" xfId="21654" xr:uid="{00000000-0005-0000-0000-0000DD540000}"/>
    <cellStyle name="Normal 87 4 2 2 4" xfId="21655" xr:uid="{00000000-0005-0000-0000-0000DE540000}"/>
    <cellStyle name="Normal 87 4 2 2 4 2" xfId="21656" xr:uid="{00000000-0005-0000-0000-0000DF540000}"/>
    <cellStyle name="Normal 87 4 2 2 4 2 2" xfId="21657" xr:uid="{00000000-0005-0000-0000-0000E0540000}"/>
    <cellStyle name="Normal 87 4 2 2 4 3" xfId="21658" xr:uid="{00000000-0005-0000-0000-0000E1540000}"/>
    <cellStyle name="Normal 87 4 2 2 4 4" xfId="21659" xr:uid="{00000000-0005-0000-0000-0000E2540000}"/>
    <cellStyle name="Normal 87 4 2 2 5" xfId="21660" xr:uid="{00000000-0005-0000-0000-0000E3540000}"/>
    <cellStyle name="Normal 87 4 2 2 5 2" xfId="21661" xr:uid="{00000000-0005-0000-0000-0000E4540000}"/>
    <cellStyle name="Normal 87 4 2 2 5 3" xfId="21662" xr:uid="{00000000-0005-0000-0000-0000E5540000}"/>
    <cellStyle name="Normal 87 4 2 2 6" xfId="21663" xr:uid="{00000000-0005-0000-0000-0000E6540000}"/>
    <cellStyle name="Normal 87 4 2 2 7" xfId="21664" xr:uid="{00000000-0005-0000-0000-0000E7540000}"/>
    <cellStyle name="Normal 87 4 2 2 8" xfId="21665" xr:uid="{00000000-0005-0000-0000-0000E8540000}"/>
    <cellStyle name="Normal 87 4 2 3" xfId="21666" xr:uid="{00000000-0005-0000-0000-0000E9540000}"/>
    <cellStyle name="Normal 87 4 2 3 2" xfId="21667" xr:uid="{00000000-0005-0000-0000-0000EA540000}"/>
    <cellStyle name="Normal 87 4 2 3 2 2" xfId="21668" xr:uid="{00000000-0005-0000-0000-0000EB540000}"/>
    <cellStyle name="Normal 87 4 2 3 2 2 2" xfId="21669" xr:uid="{00000000-0005-0000-0000-0000EC540000}"/>
    <cellStyle name="Normal 87 4 2 3 2 3" xfId="21670" xr:uid="{00000000-0005-0000-0000-0000ED540000}"/>
    <cellStyle name="Normal 87 4 2 3 2 4" xfId="21671" xr:uid="{00000000-0005-0000-0000-0000EE540000}"/>
    <cellStyle name="Normal 87 4 2 3 3" xfId="21672" xr:uid="{00000000-0005-0000-0000-0000EF540000}"/>
    <cellStyle name="Normal 87 4 2 3 3 2" xfId="21673" xr:uid="{00000000-0005-0000-0000-0000F0540000}"/>
    <cellStyle name="Normal 87 4 2 3 3 2 2" xfId="21674" xr:uid="{00000000-0005-0000-0000-0000F1540000}"/>
    <cellStyle name="Normal 87 4 2 3 3 3" xfId="21675" xr:uid="{00000000-0005-0000-0000-0000F2540000}"/>
    <cellStyle name="Normal 87 4 2 3 3 4" xfId="21676" xr:uid="{00000000-0005-0000-0000-0000F3540000}"/>
    <cellStyle name="Normal 87 4 2 3 4" xfId="21677" xr:uid="{00000000-0005-0000-0000-0000F4540000}"/>
    <cellStyle name="Normal 87 4 2 3 4 2" xfId="21678" xr:uid="{00000000-0005-0000-0000-0000F5540000}"/>
    <cellStyle name="Normal 87 4 2 3 4 3" xfId="21679" xr:uid="{00000000-0005-0000-0000-0000F6540000}"/>
    <cellStyle name="Normal 87 4 2 3 5" xfId="21680" xr:uid="{00000000-0005-0000-0000-0000F7540000}"/>
    <cellStyle name="Normal 87 4 2 3 6" xfId="21681" xr:uid="{00000000-0005-0000-0000-0000F8540000}"/>
    <cellStyle name="Normal 87 4 2 3 7" xfId="21682" xr:uid="{00000000-0005-0000-0000-0000F9540000}"/>
    <cellStyle name="Normal 87 4 2 4" xfId="21683" xr:uid="{00000000-0005-0000-0000-0000FA540000}"/>
    <cellStyle name="Normal 87 4 2 4 2" xfId="21684" xr:uid="{00000000-0005-0000-0000-0000FB540000}"/>
    <cellStyle name="Normal 87 4 2 4 2 2" xfId="21685" xr:uid="{00000000-0005-0000-0000-0000FC540000}"/>
    <cellStyle name="Normal 87 4 2 4 3" xfId="21686" xr:uid="{00000000-0005-0000-0000-0000FD540000}"/>
    <cellStyle name="Normal 87 4 2 4 4" xfId="21687" xr:uid="{00000000-0005-0000-0000-0000FE540000}"/>
    <cellStyle name="Normal 87 4 2 5" xfId="21688" xr:uid="{00000000-0005-0000-0000-0000FF540000}"/>
    <cellStyle name="Normal 87 4 2 5 2" xfId="21689" xr:uid="{00000000-0005-0000-0000-000000550000}"/>
    <cellStyle name="Normal 87 4 2 5 2 2" xfId="21690" xr:uid="{00000000-0005-0000-0000-000001550000}"/>
    <cellStyle name="Normal 87 4 2 5 3" xfId="21691" xr:uid="{00000000-0005-0000-0000-000002550000}"/>
    <cellStyle name="Normal 87 4 2 5 4" xfId="21692" xr:uid="{00000000-0005-0000-0000-000003550000}"/>
    <cellStyle name="Normal 87 4 2 6" xfId="21693" xr:uid="{00000000-0005-0000-0000-000004550000}"/>
    <cellStyle name="Normal 87 4 2 6 2" xfId="21694" xr:uid="{00000000-0005-0000-0000-000005550000}"/>
    <cellStyle name="Normal 87 4 2 6 3" xfId="21695" xr:uid="{00000000-0005-0000-0000-000006550000}"/>
    <cellStyle name="Normal 87 4 2 7" xfId="21696" xr:uid="{00000000-0005-0000-0000-000007550000}"/>
    <cellStyle name="Normal 87 4 2 8" xfId="21697" xr:uid="{00000000-0005-0000-0000-000008550000}"/>
    <cellStyle name="Normal 87 4 2 9" xfId="21698" xr:uid="{00000000-0005-0000-0000-000009550000}"/>
    <cellStyle name="Normal 87 4 3" xfId="21699" xr:uid="{00000000-0005-0000-0000-00000A550000}"/>
    <cellStyle name="Normal 87 4 3 2" xfId="21700" xr:uid="{00000000-0005-0000-0000-00000B550000}"/>
    <cellStyle name="Normal 87 4 3 2 2" xfId="21701" xr:uid="{00000000-0005-0000-0000-00000C550000}"/>
    <cellStyle name="Normal 87 4 3 2 2 2" xfId="21702" xr:uid="{00000000-0005-0000-0000-00000D550000}"/>
    <cellStyle name="Normal 87 4 3 2 2 2 2" xfId="21703" xr:uid="{00000000-0005-0000-0000-00000E550000}"/>
    <cellStyle name="Normal 87 4 3 2 2 2 2 2" xfId="21704" xr:uid="{00000000-0005-0000-0000-00000F550000}"/>
    <cellStyle name="Normal 87 4 3 2 2 2 3" xfId="21705" xr:uid="{00000000-0005-0000-0000-000010550000}"/>
    <cellStyle name="Normal 87 4 3 2 2 2 4" xfId="21706" xr:uid="{00000000-0005-0000-0000-000011550000}"/>
    <cellStyle name="Normal 87 4 3 2 2 3" xfId="21707" xr:uid="{00000000-0005-0000-0000-000012550000}"/>
    <cellStyle name="Normal 87 4 3 2 2 3 2" xfId="21708" xr:uid="{00000000-0005-0000-0000-000013550000}"/>
    <cellStyle name="Normal 87 4 3 2 2 3 2 2" xfId="21709" xr:uid="{00000000-0005-0000-0000-000014550000}"/>
    <cellStyle name="Normal 87 4 3 2 2 3 3" xfId="21710" xr:uid="{00000000-0005-0000-0000-000015550000}"/>
    <cellStyle name="Normal 87 4 3 2 2 3 4" xfId="21711" xr:uid="{00000000-0005-0000-0000-000016550000}"/>
    <cellStyle name="Normal 87 4 3 2 2 4" xfId="21712" xr:uid="{00000000-0005-0000-0000-000017550000}"/>
    <cellStyle name="Normal 87 4 3 2 2 4 2" xfId="21713" xr:uid="{00000000-0005-0000-0000-000018550000}"/>
    <cellStyle name="Normal 87 4 3 2 2 4 3" xfId="21714" xr:uid="{00000000-0005-0000-0000-000019550000}"/>
    <cellStyle name="Normal 87 4 3 2 2 5" xfId="21715" xr:uid="{00000000-0005-0000-0000-00001A550000}"/>
    <cellStyle name="Normal 87 4 3 2 2 6" xfId="21716" xr:uid="{00000000-0005-0000-0000-00001B550000}"/>
    <cellStyle name="Normal 87 4 3 2 2 7" xfId="21717" xr:uid="{00000000-0005-0000-0000-00001C550000}"/>
    <cellStyle name="Normal 87 4 3 2 3" xfId="21718" xr:uid="{00000000-0005-0000-0000-00001D550000}"/>
    <cellStyle name="Normal 87 4 3 2 3 2" xfId="21719" xr:uid="{00000000-0005-0000-0000-00001E550000}"/>
    <cellStyle name="Normal 87 4 3 2 3 2 2" xfId="21720" xr:uid="{00000000-0005-0000-0000-00001F550000}"/>
    <cellStyle name="Normal 87 4 3 2 3 3" xfId="21721" xr:uid="{00000000-0005-0000-0000-000020550000}"/>
    <cellStyle name="Normal 87 4 3 2 3 4" xfId="21722" xr:uid="{00000000-0005-0000-0000-000021550000}"/>
    <cellStyle name="Normal 87 4 3 2 4" xfId="21723" xr:uid="{00000000-0005-0000-0000-000022550000}"/>
    <cellStyle name="Normal 87 4 3 2 4 2" xfId="21724" xr:uid="{00000000-0005-0000-0000-000023550000}"/>
    <cellStyle name="Normal 87 4 3 2 4 2 2" xfId="21725" xr:uid="{00000000-0005-0000-0000-000024550000}"/>
    <cellStyle name="Normal 87 4 3 2 4 3" xfId="21726" xr:uid="{00000000-0005-0000-0000-000025550000}"/>
    <cellStyle name="Normal 87 4 3 2 4 4" xfId="21727" xr:uid="{00000000-0005-0000-0000-000026550000}"/>
    <cellStyle name="Normal 87 4 3 2 5" xfId="21728" xr:uid="{00000000-0005-0000-0000-000027550000}"/>
    <cellStyle name="Normal 87 4 3 2 5 2" xfId="21729" xr:uid="{00000000-0005-0000-0000-000028550000}"/>
    <cellStyle name="Normal 87 4 3 2 5 3" xfId="21730" xr:uid="{00000000-0005-0000-0000-000029550000}"/>
    <cellStyle name="Normal 87 4 3 2 6" xfId="21731" xr:uid="{00000000-0005-0000-0000-00002A550000}"/>
    <cellStyle name="Normal 87 4 3 2 7" xfId="21732" xr:uid="{00000000-0005-0000-0000-00002B550000}"/>
    <cellStyle name="Normal 87 4 3 2 8" xfId="21733" xr:uid="{00000000-0005-0000-0000-00002C550000}"/>
    <cellStyle name="Normal 87 4 3 3" xfId="21734" xr:uid="{00000000-0005-0000-0000-00002D550000}"/>
    <cellStyle name="Normal 87 4 3 3 2" xfId="21735" xr:uid="{00000000-0005-0000-0000-00002E550000}"/>
    <cellStyle name="Normal 87 4 3 3 2 2" xfId="21736" xr:uid="{00000000-0005-0000-0000-00002F550000}"/>
    <cellStyle name="Normal 87 4 3 3 2 2 2" xfId="21737" xr:uid="{00000000-0005-0000-0000-000030550000}"/>
    <cellStyle name="Normal 87 4 3 3 2 3" xfId="21738" xr:uid="{00000000-0005-0000-0000-000031550000}"/>
    <cellStyle name="Normal 87 4 3 3 2 4" xfId="21739" xr:uid="{00000000-0005-0000-0000-000032550000}"/>
    <cellStyle name="Normal 87 4 3 3 3" xfId="21740" xr:uid="{00000000-0005-0000-0000-000033550000}"/>
    <cellStyle name="Normal 87 4 3 3 3 2" xfId="21741" xr:uid="{00000000-0005-0000-0000-000034550000}"/>
    <cellStyle name="Normal 87 4 3 3 3 2 2" xfId="21742" xr:uid="{00000000-0005-0000-0000-000035550000}"/>
    <cellStyle name="Normal 87 4 3 3 3 3" xfId="21743" xr:uid="{00000000-0005-0000-0000-000036550000}"/>
    <cellStyle name="Normal 87 4 3 3 3 4" xfId="21744" xr:uid="{00000000-0005-0000-0000-000037550000}"/>
    <cellStyle name="Normal 87 4 3 3 4" xfId="21745" xr:uid="{00000000-0005-0000-0000-000038550000}"/>
    <cellStyle name="Normal 87 4 3 3 4 2" xfId="21746" xr:uid="{00000000-0005-0000-0000-000039550000}"/>
    <cellStyle name="Normal 87 4 3 3 4 3" xfId="21747" xr:uid="{00000000-0005-0000-0000-00003A550000}"/>
    <cellStyle name="Normal 87 4 3 3 5" xfId="21748" xr:uid="{00000000-0005-0000-0000-00003B550000}"/>
    <cellStyle name="Normal 87 4 3 3 6" xfId="21749" xr:uid="{00000000-0005-0000-0000-00003C550000}"/>
    <cellStyle name="Normal 87 4 3 3 7" xfId="21750" xr:uid="{00000000-0005-0000-0000-00003D550000}"/>
    <cellStyle name="Normal 87 4 3 4" xfId="21751" xr:uid="{00000000-0005-0000-0000-00003E550000}"/>
    <cellStyle name="Normal 87 4 3 4 2" xfId="21752" xr:uid="{00000000-0005-0000-0000-00003F550000}"/>
    <cellStyle name="Normal 87 4 3 4 2 2" xfId="21753" xr:uid="{00000000-0005-0000-0000-000040550000}"/>
    <cellStyle name="Normal 87 4 3 4 3" xfId="21754" xr:uid="{00000000-0005-0000-0000-000041550000}"/>
    <cellStyle name="Normal 87 4 3 4 4" xfId="21755" xr:uid="{00000000-0005-0000-0000-000042550000}"/>
    <cellStyle name="Normal 87 4 3 5" xfId="21756" xr:uid="{00000000-0005-0000-0000-000043550000}"/>
    <cellStyle name="Normal 87 4 3 5 2" xfId="21757" xr:uid="{00000000-0005-0000-0000-000044550000}"/>
    <cellStyle name="Normal 87 4 3 5 2 2" xfId="21758" xr:uid="{00000000-0005-0000-0000-000045550000}"/>
    <cellStyle name="Normal 87 4 3 5 3" xfId="21759" xr:uid="{00000000-0005-0000-0000-000046550000}"/>
    <cellStyle name="Normal 87 4 3 5 4" xfId="21760" xr:uid="{00000000-0005-0000-0000-000047550000}"/>
    <cellStyle name="Normal 87 4 3 6" xfId="21761" xr:uid="{00000000-0005-0000-0000-000048550000}"/>
    <cellStyle name="Normal 87 4 3 6 2" xfId="21762" xr:uid="{00000000-0005-0000-0000-000049550000}"/>
    <cellStyle name="Normal 87 4 3 6 3" xfId="21763" xr:uid="{00000000-0005-0000-0000-00004A550000}"/>
    <cellStyle name="Normal 87 4 3 7" xfId="21764" xr:uid="{00000000-0005-0000-0000-00004B550000}"/>
    <cellStyle name="Normal 87 4 3 8" xfId="21765" xr:uid="{00000000-0005-0000-0000-00004C550000}"/>
    <cellStyle name="Normal 87 4 3 9" xfId="21766" xr:uid="{00000000-0005-0000-0000-00004D550000}"/>
    <cellStyle name="Normal 87 4 4" xfId="21767" xr:uid="{00000000-0005-0000-0000-00004E550000}"/>
    <cellStyle name="Normal 87 4 4 2" xfId="21768" xr:uid="{00000000-0005-0000-0000-00004F550000}"/>
    <cellStyle name="Normal 87 4 4 2 2" xfId="21769" xr:uid="{00000000-0005-0000-0000-000050550000}"/>
    <cellStyle name="Normal 87 4 4 2 2 2" xfId="21770" xr:uid="{00000000-0005-0000-0000-000051550000}"/>
    <cellStyle name="Normal 87 4 4 2 2 2 2" xfId="21771" xr:uid="{00000000-0005-0000-0000-000052550000}"/>
    <cellStyle name="Normal 87 4 4 2 2 3" xfId="21772" xr:uid="{00000000-0005-0000-0000-000053550000}"/>
    <cellStyle name="Normal 87 4 4 2 2 4" xfId="21773" xr:uid="{00000000-0005-0000-0000-000054550000}"/>
    <cellStyle name="Normal 87 4 4 2 3" xfId="21774" xr:uid="{00000000-0005-0000-0000-000055550000}"/>
    <cellStyle name="Normal 87 4 4 2 3 2" xfId="21775" xr:uid="{00000000-0005-0000-0000-000056550000}"/>
    <cellStyle name="Normal 87 4 4 2 3 2 2" xfId="21776" xr:uid="{00000000-0005-0000-0000-000057550000}"/>
    <cellStyle name="Normal 87 4 4 2 3 3" xfId="21777" xr:uid="{00000000-0005-0000-0000-000058550000}"/>
    <cellStyle name="Normal 87 4 4 2 3 4" xfId="21778" xr:uid="{00000000-0005-0000-0000-000059550000}"/>
    <cellStyle name="Normal 87 4 4 2 4" xfId="21779" xr:uid="{00000000-0005-0000-0000-00005A550000}"/>
    <cellStyle name="Normal 87 4 4 2 4 2" xfId="21780" xr:uid="{00000000-0005-0000-0000-00005B550000}"/>
    <cellStyle name="Normal 87 4 4 2 4 3" xfId="21781" xr:uid="{00000000-0005-0000-0000-00005C550000}"/>
    <cellStyle name="Normal 87 4 4 2 5" xfId="21782" xr:uid="{00000000-0005-0000-0000-00005D550000}"/>
    <cellStyle name="Normal 87 4 4 2 6" xfId="21783" xr:uid="{00000000-0005-0000-0000-00005E550000}"/>
    <cellStyle name="Normal 87 4 4 2 7" xfId="21784" xr:uid="{00000000-0005-0000-0000-00005F550000}"/>
    <cellStyle name="Normal 87 4 4 3" xfId="21785" xr:uid="{00000000-0005-0000-0000-000060550000}"/>
    <cellStyle name="Normal 87 4 4 3 2" xfId="21786" xr:uid="{00000000-0005-0000-0000-000061550000}"/>
    <cellStyle name="Normal 87 4 4 3 2 2" xfId="21787" xr:uid="{00000000-0005-0000-0000-000062550000}"/>
    <cellStyle name="Normal 87 4 4 3 3" xfId="21788" xr:uid="{00000000-0005-0000-0000-000063550000}"/>
    <cellStyle name="Normal 87 4 4 3 4" xfId="21789" xr:uid="{00000000-0005-0000-0000-000064550000}"/>
    <cellStyle name="Normal 87 4 4 4" xfId="21790" xr:uid="{00000000-0005-0000-0000-000065550000}"/>
    <cellStyle name="Normal 87 4 4 4 2" xfId="21791" xr:uid="{00000000-0005-0000-0000-000066550000}"/>
    <cellStyle name="Normal 87 4 4 4 2 2" xfId="21792" xr:uid="{00000000-0005-0000-0000-000067550000}"/>
    <cellStyle name="Normal 87 4 4 4 3" xfId="21793" xr:uid="{00000000-0005-0000-0000-000068550000}"/>
    <cellStyle name="Normal 87 4 4 4 4" xfId="21794" xr:uid="{00000000-0005-0000-0000-000069550000}"/>
    <cellStyle name="Normal 87 4 4 5" xfId="21795" xr:uid="{00000000-0005-0000-0000-00006A550000}"/>
    <cellStyle name="Normal 87 4 4 5 2" xfId="21796" xr:uid="{00000000-0005-0000-0000-00006B550000}"/>
    <cellStyle name="Normal 87 4 4 5 3" xfId="21797" xr:uid="{00000000-0005-0000-0000-00006C550000}"/>
    <cellStyle name="Normal 87 4 4 6" xfId="21798" xr:uid="{00000000-0005-0000-0000-00006D550000}"/>
    <cellStyle name="Normal 87 4 4 7" xfId="21799" xr:uid="{00000000-0005-0000-0000-00006E550000}"/>
    <cellStyle name="Normal 87 4 4 8" xfId="21800" xr:uid="{00000000-0005-0000-0000-00006F550000}"/>
    <cellStyle name="Normal 87 4 5" xfId="21801" xr:uid="{00000000-0005-0000-0000-000070550000}"/>
    <cellStyle name="Normal 87 4 5 2" xfId="21802" xr:uid="{00000000-0005-0000-0000-000071550000}"/>
    <cellStyle name="Normal 87 4 5 2 2" xfId="21803" xr:uid="{00000000-0005-0000-0000-000072550000}"/>
    <cellStyle name="Normal 87 4 5 2 2 2" xfId="21804" xr:uid="{00000000-0005-0000-0000-000073550000}"/>
    <cellStyle name="Normal 87 4 5 2 3" xfId="21805" xr:uid="{00000000-0005-0000-0000-000074550000}"/>
    <cellStyle name="Normal 87 4 5 2 4" xfId="21806" xr:uid="{00000000-0005-0000-0000-000075550000}"/>
    <cellStyle name="Normal 87 4 5 3" xfId="21807" xr:uid="{00000000-0005-0000-0000-000076550000}"/>
    <cellStyle name="Normal 87 4 5 3 2" xfId="21808" xr:uid="{00000000-0005-0000-0000-000077550000}"/>
    <cellStyle name="Normal 87 4 5 3 2 2" xfId="21809" xr:uid="{00000000-0005-0000-0000-000078550000}"/>
    <cellStyle name="Normal 87 4 5 3 3" xfId="21810" xr:uid="{00000000-0005-0000-0000-000079550000}"/>
    <cellStyle name="Normal 87 4 5 3 4" xfId="21811" xr:uid="{00000000-0005-0000-0000-00007A550000}"/>
    <cellStyle name="Normal 87 4 5 4" xfId="21812" xr:uid="{00000000-0005-0000-0000-00007B550000}"/>
    <cellStyle name="Normal 87 4 5 4 2" xfId="21813" xr:uid="{00000000-0005-0000-0000-00007C550000}"/>
    <cellStyle name="Normal 87 4 5 4 3" xfId="21814" xr:uid="{00000000-0005-0000-0000-00007D550000}"/>
    <cellStyle name="Normal 87 4 5 5" xfId="21815" xr:uid="{00000000-0005-0000-0000-00007E550000}"/>
    <cellStyle name="Normal 87 4 5 6" xfId="21816" xr:uid="{00000000-0005-0000-0000-00007F550000}"/>
    <cellStyle name="Normal 87 4 5 7" xfId="21817" xr:uid="{00000000-0005-0000-0000-000080550000}"/>
    <cellStyle name="Normal 87 4 6" xfId="21818" xr:uid="{00000000-0005-0000-0000-000081550000}"/>
    <cellStyle name="Normal 87 4 6 2" xfId="21819" xr:uid="{00000000-0005-0000-0000-000082550000}"/>
    <cellStyle name="Normal 87 4 6 2 2" xfId="21820" xr:uid="{00000000-0005-0000-0000-000083550000}"/>
    <cellStyle name="Normal 87 4 6 3" xfId="21821" xr:uid="{00000000-0005-0000-0000-000084550000}"/>
    <cellStyle name="Normal 87 4 6 4" xfId="21822" xr:uid="{00000000-0005-0000-0000-000085550000}"/>
    <cellStyle name="Normal 87 4 7" xfId="21823" xr:uid="{00000000-0005-0000-0000-000086550000}"/>
    <cellStyle name="Normal 87 4 7 2" xfId="21824" xr:uid="{00000000-0005-0000-0000-000087550000}"/>
    <cellStyle name="Normal 87 4 7 2 2" xfId="21825" xr:uid="{00000000-0005-0000-0000-000088550000}"/>
    <cellStyle name="Normal 87 4 7 3" xfId="21826" xr:uid="{00000000-0005-0000-0000-000089550000}"/>
    <cellStyle name="Normal 87 4 7 4" xfId="21827" xr:uid="{00000000-0005-0000-0000-00008A550000}"/>
    <cellStyle name="Normal 87 4 8" xfId="21828" xr:uid="{00000000-0005-0000-0000-00008B550000}"/>
    <cellStyle name="Normal 87 4 8 2" xfId="21829" xr:uid="{00000000-0005-0000-0000-00008C550000}"/>
    <cellStyle name="Normal 87 4 8 3" xfId="21830" xr:uid="{00000000-0005-0000-0000-00008D550000}"/>
    <cellStyle name="Normal 87 4 9" xfId="21831" xr:uid="{00000000-0005-0000-0000-00008E550000}"/>
    <cellStyle name="Normal 87 5" xfId="21832" xr:uid="{00000000-0005-0000-0000-00008F550000}"/>
    <cellStyle name="Normal 87 5 2" xfId="21833" xr:uid="{00000000-0005-0000-0000-000090550000}"/>
    <cellStyle name="Normal 87 5 2 2" xfId="21834" xr:uid="{00000000-0005-0000-0000-000091550000}"/>
    <cellStyle name="Normal 87 5 2 2 2" xfId="21835" xr:uid="{00000000-0005-0000-0000-000092550000}"/>
    <cellStyle name="Normal 87 5 2 2 2 2" xfId="21836" xr:uid="{00000000-0005-0000-0000-000093550000}"/>
    <cellStyle name="Normal 87 5 2 2 2 2 2" xfId="21837" xr:uid="{00000000-0005-0000-0000-000094550000}"/>
    <cellStyle name="Normal 87 5 2 2 2 3" xfId="21838" xr:uid="{00000000-0005-0000-0000-000095550000}"/>
    <cellStyle name="Normal 87 5 2 2 2 4" xfId="21839" xr:uid="{00000000-0005-0000-0000-000096550000}"/>
    <cellStyle name="Normal 87 5 2 2 3" xfId="21840" xr:uid="{00000000-0005-0000-0000-000097550000}"/>
    <cellStyle name="Normal 87 5 2 2 3 2" xfId="21841" xr:uid="{00000000-0005-0000-0000-000098550000}"/>
    <cellStyle name="Normal 87 5 2 2 3 2 2" xfId="21842" xr:uid="{00000000-0005-0000-0000-000099550000}"/>
    <cellStyle name="Normal 87 5 2 2 3 3" xfId="21843" xr:uid="{00000000-0005-0000-0000-00009A550000}"/>
    <cellStyle name="Normal 87 5 2 2 3 4" xfId="21844" xr:uid="{00000000-0005-0000-0000-00009B550000}"/>
    <cellStyle name="Normal 87 5 2 2 4" xfId="21845" xr:uid="{00000000-0005-0000-0000-00009C550000}"/>
    <cellStyle name="Normal 87 5 2 2 4 2" xfId="21846" xr:uid="{00000000-0005-0000-0000-00009D550000}"/>
    <cellStyle name="Normal 87 5 2 2 4 3" xfId="21847" xr:uid="{00000000-0005-0000-0000-00009E550000}"/>
    <cellStyle name="Normal 87 5 2 2 5" xfId="21848" xr:uid="{00000000-0005-0000-0000-00009F550000}"/>
    <cellStyle name="Normal 87 5 2 2 6" xfId="21849" xr:uid="{00000000-0005-0000-0000-0000A0550000}"/>
    <cellStyle name="Normal 87 5 2 2 7" xfId="21850" xr:uid="{00000000-0005-0000-0000-0000A1550000}"/>
    <cellStyle name="Normal 87 5 2 3" xfId="21851" xr:uid="{00000000-0005-0000-0000-0000A2550000}"/>
    <cellStyle name="Normal 87 5 2 3 2" xfId="21852" xr:uid="{00000000-0005-0000-0000-0000A3550000}"/>
    <cellStyle name="Normal 87 5 2 3 2 2" xfId="21853" xr:uid="{00000000-0005-0000-0000-0000A4550000}"/>
    <cellStyle name="Normal 87 5 2 3 3" xfId="21854" xr:uid="{00000000-0005-0000-0000-0000A5550000}"/>
    <cellStyle name="Normal 87 5 2 3 4" xfId="21855" xr:uid="{00000000-0005-0000-0000-0000A6550000}"/>
    <cellStyle name="Normal 87 5 2 4" xfId="21856" xr:uid="{00000000-0005-0000-0000-0000A7550000}"/>
    <cellStyle name="Normal 87 5 2 4 2" xfId="21857" xr:uid="{00000000-0005-0000-0000-0000A8550000}"/>
    <cellStyle name="Normal 87 5 2 4 2 2" xfId="21858" xr:uid="{00000000-0005-0000-0000-0000A9550000}"/>
    <cellStyle name="Normal 87 5 2 4 3" xfId="21859" xr:uid="{00000000-0005-0000-0000-0000AA550000}"/>
    <cellStyle name="Normal 87 5 2 4 4" xfId="21860" xr:uid="{00000000-0005-0000-0000-0000AB550000}"/>
    <cellStyle name="Normal 87 5 2 5" xfId="21861" xr:uid="{00000000-0005-0000-0000-0000AC550000}"/>
    <cellStyle name="Normal 87 5 2 5 2" xfId="21862" xr:uid="{00000000-0005-0000-0000-0000AD550000}"/>
    <cellStyle name="Normal 87 5 2 5 3" xfId="21863" xr:uid="{00000000-0005-0000-0000-0000AE550000}"/>
    <cellStyle name="Normal 87 5 2 6" xfId="21864" xr:uid="{00000000-0005-0000-0000-0000AF550000}"/>
    <cellStyle name="Normal 87 5 2 7" xfId="21865" xr:uid="{00000000-0005-0000-0000-0000B0550000}"/>
    <cellStyle name="Normal 87 5 2 8" xfId="21866" xr:uid="{00000000-0005-0000-0000-0000B1550000}"/>
    <cellStyle name="Normal 87 5 3" xfId="21867" xr:uid="{00000000-0005-0000-0000-0000B2550000}"/>
    <cellStyle name="Normal 87 5 3 2" xfId="21868" xr:uid="{00000000-0005-0000-0000-0000B3550000}"/>
    <cellStyle name="Normal 87 5 3 2 2" xfId="21869" xr:uid="{00000000-0005-0000-0000-0000B4550000}"/>
    <cellStyle name="Normal 87 5 3 2 2 2" xfId="21870" xr:uid="{00000000-0005-0000-0000-0000B5550000}"/>
    <cellStyle name="Normal 87 5 3 2 3" xfId="21871" xr:uid="{00000000-0005-0000-0000-0000B6550000}"/>
    <cellStyle name="Normal 87 5 3 2 4" xfId="21872" xr:uid="{00000000-0005-0000-0000-0000B7550000}"/>
    <cellStyle name="Normal 87 5 3 3" xfId="21873" xr:uid="{00000000-0005-0000-0000-0000B8550000}"/>
    <cellStyle name="Normal 87 5 3 3 2" xfId="21874" xr:uid="{00000000-0005-0000-0000-0000B9550000}"/>
    <cellStyle name="Normal 87 5 3 3 2 2" xfId="21875" xr:uid="{00000000-0005-0000-0000-0000BA550000}"/>
    <cellStyle name="Normal 87 5 3 3 3" xfId="21876" xr:uid="{00000000-0005-0000-0000-0000BB550000}"/>
    <cellStyle name="Normal 87 5 3 3 4" xfId="21877" xr:uid="{00000000-0005-0000-0000-0000BC550000}"/>
    <cellStyle name="Normal 87 5 3 4" xfId="21878" xr:uid="{00000000-0005-0000-0000-0000BD550000}"/>
    <cellStyle name="Normal 87 5 3 4 2" xfId="21879" xr:uid="{00000000-0005-0000-0000-0000BE550000}"/>
    <cellStyle name="Normal 87 5 3 4 3" xfId="21880" xr:uid="{00000000-0005-0000-0000-0000BF550000}"/>
    <cellStyle name="Normal 87 5 3 5" xfId="21881" xr:uid="{00000000-0005-0000-0000-0000C0550000}"/>
    <cellStyle name="Normal 87 5 3 6" xfId="21882" xr:uid="{00000000-0005-0000-0000-0000C1550000}"/>
    <cellStyle name="Normal 87 5 3 7" xfId="21883" xr:uid="{00000000-0005-0000-0000-0000C2550000}"/>
    <cellStyle name="Normal 87 5 4" xfId="21884" xr:uid="{00000000-0005-0000-0000-0000C3550000}"/>
    <cellStyle name="Normal 87 5 4 2" xfId="21885" xr:uid="{00000000-0005-0000-0000-0000C4550000}"/>
    <cellStyle name="Normal 87 5 4 2 2" xfId="21886" xr:uid="{00000000-0005-0000-0000-0000C5550000}"/>
    <cellStyle name="Normal 87 5 4 3" xfId="21887" xr:uid="{00000000-0005-0000-0000-0000C6550000}"/>
    <cellStyle name="Normal 87 5 4 4" xfId="21888" xr:uid="{00000000-0005-0000-0000-0000C7550000}"/>
    <cellStyle name="Normal 87 5 5" xfId="21889" xr:uid="{00000000-0005-0000-0000-0000C8550000}"/>
    <cellStyle name="Normal 87 5 5 2" xfId="21890" xr:uid="{00000000-0005-0000-0000-0000C9550000}"/>
    <cellStyle name="Normal 87 5 5 2 2" xfId="21891" xr:uid="{00000000-0005-0000-0000-0000CA550000}"/>
    <cellStyle name="Normal 87 5 5 3" xfId="21892" xr:uid="{00000000-0005-0000-0000-0000CB550000}"/>
    <cellStyle name="Normal 87 5 5 4" xfId="21893" xr:uid="{00000000-0005-0000-0000-0000CC550000}"/>
    <cellStyle name="Normal 87 5 6" xfId="21894" xr:uid="{00000000-0005-0000-0000-0000CD550000}"/>
    <cellStyle name="Normal 87 5 6 2" xfId="21895" xr:uid="{00000000-0005-0000-0000-0000CE550000}"/>
    <cellStyle name="Normal 87 5 6 3" xfId="21896" xr:uid="{00000000-0005-0000-0000-0000CF550000}"/>
    <cellStyle name="Normal 87 5 7" xfId="21897" xr:uid="{00000000-0005-0000-0000-0000D0550000}"/>
    <cellStyle name="Normal 87 5 8" xfId="21898" xr:uid="{00000000-0005-0000-0000-0000D1550000}"/>
    <cellStyle name="Normal 87 5 9" xfId="21899" xr:uid="{00000000-0005-0000-0000-0000D2550000}"/>
    <cellStyle name="Normal 88" xfId="21900" xr:uid="{00000000-0005-0000-0000-0000D3550000}"/>
    <cellStyle name="Normal 88 2" xfId="21901" xr:uid="{00000000-0005-0000-0000-0000D4550000}"/>
    <cellStyle name="Normal 88 2 10" xfId="21902" xr:uid="{00000000-0005-0000-0000-0000D5550000}"/>
    <cellStyle name="Normal 88 2 11" xfId="21903" xr:uid="{00000000-0005-0000-0000-0000D6550000}"/>
    <cellStyle name="Normal 88 2 12" xfId="21904" xr:uid="{00000000-0005-0000-0000-0000D7550000}"/>
    <cellStyle name="Normal 88 2 2" xfId="21905" xr:uid="{00000000-0005-0000-0000-0000D8550000}"/>
    <cellStyle name="Normal 88 2 2 10" xfId="21906" xr:uid="{00000000-0005-0000-0000-0000D9550000}"/>
    <cellStyle name="Normal 88 2 2 11" xfId="21907" xr:uid="{00000000-0005-0000-0000-0000DA550000}"/>
    <cellStyle name="Normal 88 2 2 2" xfId="21908" xr:uid="{00000000-0005-0000-0000-0000DB550000}"/>
    <cellStyle name="Normal 88 2 2 2 2" xfId="21909" xr:uid="{00000000-0005-0000-0000-0000DC550000}"/>
    <cellStyle name="Normal 88 2 2 2 2 2" xfId="21910" xr:uid="{00000000-0005-0000-0000-0000DD550000}"/>
    <cellStyle name="Normal 88 2 2 2 2 2 2" xfId="21911" xr:uid="{00000000-0005-0000-0000-0000DE550000}"/>
    <cellStyle name="Normal 88 2 2 2 2 2 2 2" xfId="21912" xr:uid="{00000000-0005-0000-0000-0000DF550000}"/>
    <cellStyle name="Normal 88 2 2 2 2 2 2 2 2" xfId="21913" xr:uid="{00000000-0005-0000-0000-0000E0550000}"/>
    <cellStyle name="Normal 88 2 2 2 2 2 2 3" xfId="21914" xr:uid="{00000000-0005-0000-0000-0000E1550000}"/>
    <cellStyle name="Normal 88 2 2 2 2 2 2 4" xfId="21915" xr:uid="{00000000-0005-0000-0000-0000E2550000}"/>
    <cellStyle name="Normal 88 2 2 2 2 2 3" xfId="21916" xr:uid="{00000000-0005-0000-0000-0000E3550000}"/>
    <cellStyle name="Normal 88 2 2 2 2 2 3 2" xfId="21917" xr:uid="{00000000-0005-0000-0000-0000E4550000}"/>
    <cellStyle name="Normal 88 2 2 2 2 2 3 2 2" xfId="21918" xr:uid="{00000000-0005-0000-0000-0000E5550000}"/>
    <cellStyle name="Normal 88 2 2 2 2 2 3 3" xfId="21919" xr:uid="{00000000-0005-0000-0000-0000E6550000}"/>
    <cellStyle name="Normal 88 2 2 2 2 2 3 4" xfId="21920" xr:uid="{00000000-0005-0000-0000-0000E7550000}"/>
    <cellStyle name="Normal 88 2 2 2 2 2 4" xfId="21921" xr:uid="{00000000-0005-0000-0000-0000E8550000}"/>
    <cellStyle name="Normal 88 2 2 2 2 2 4 2" xfId="21922" xr:uid="{00000000-0005-0000-0000-0000E9550000}"/>
    <cellStyle name="Normal 88 2 2 2 2 2 4 3" xfId="21923" xr:uid="{00000000-0005-0000-0000-0000EA550000}"/>
    <cellStyle name="Normal 88 2 2 2 2 2 5" xfId="21924" xr:uid="{00000000-0005-0000-0000-0000EB550000}"/>
    <cellStyle name="Normal 88 2 2 2 2 2 6" xfId="21925" xr:uid="{00000000-0005-0000-0000-0000EC550000}"/>
    <cellStyle name="Normal 88 2 2 2 2 2 7" xfId="21926" xr:uid="{00000000-0005-0000-0000-0000ED550000}"/>
    <cellStyle name="Normal 88 2 2 2 2 3" xfId="21927" xr:uid="{00000000-0005-0000-0000-0000EE550000}"/>
    <cellStyle name="Normal 88 2 2 2 2 3 2" xfId="21928" xr:uid="{00000000-0005-0000-0000-0000EF550000}"/>
    <cellStyle name="Normal 88 2 2 2 2 3 2 2" xfId="21929" xr:uid="{00000000-0005-0000-0000-0000F0550000}"/>
    <cellStyle name="Normal 88 2 2 2 2 3 3" xfId="21930" xr:uid="{00000000-0005-0000-0000-0000F1550000}"/>
    <cellStyle name="Normal 88 2 2 2 2 3 4" xfId="21931" xr:uid="{00000000-0005-0000-0000-0000F2550000}"/>
    <cellStyle name="Normal 88 2 2 2 2 4" xfId="21932" xr:uid="{00000000-0005-0000-0000-0000F3550000}"/>
    <cellStyle name="Normal 88 2 2 2 2 4 2" xfId="21933" xr:uid="{00000000-0005-0000-0000-0000F4550000}"/>
    <cellStyle name="Normal 88 2 2 2 2 4 2 2" xfId="21934" xr:uid="{00000000-0005-0000-0000-0000F5550000}"/>
    <cellStyle name="Normal 88 2 2 2 2 4 3" xfId="21935" xr:uid="{00000000-0005-0000-0000-0000F6550000}"/>
    <cellStyle name="Normal 88 2 2 2 2 4 4" xfId="21936" xr:uid="{00000000-0005-0000-0000-0000F7550000}"/>
    <cellStyle name="Normal 88 2 2 2 2 5" xfId="21937" xr:uid="{00000000-0005-0000-0000-0000F8550000}"/>
    <cellStyle name="Normal 88 2 2 2 2 5 2" xfId="21938" xr:uid="{00000000-0005-0000-0000-0000F9550000}"/>
    <cellStyle name="Normal 88 2 2 2 2 5 3" xfId="21939" xr:uid="{00000000-0005-0000-0000-0000FA550000}"/>
    <cellStyle name="Normal 88 2 2 2 2 6" xfId="21940" xr:uid="{00000000-0005-0000-0000-0000FB550000}"/>
    <cellStyle name="Normal 88 2 2 2 2 7" xfId="21941" xr:uid="{00000000-0005-0000-0000-0000FC550000}"/>
    <cellStyle name="Normal 88 2 2 2 2 8" xfId="21942" xr:uid="{00000000-0005-0000-0000-0000FD550000}"/>
    <cellStyle name="Normal 88 2 2 2 3" xfId="21943" xr:uid="{00000000-0005-0000-0000-0000FE550000}"/>
    <cellStyle name="Normal 88 2 2 2 3 2" xfId="21944" xr:uid="{00000000-0005-0000-0000-0000FF550000}"/>
    <cellStyle name="Normal 88 2 2 2 3 2 2" xfId="21945" xr:uid="{00000000-0005-0000-0000-000000560000}"/>
    <cellStyle name="Normal 88 2 2 2 3 2 2 2" xfId="21946" xr:uid="{00000000-0005-0000-0000-000001560000}"/>
    <cellStyle name="Normal 88 2 2 2 3 2 3" xfId="21947" xr:uid="{00000000-0005-0000-0000-000002560000}"/>
    <cellStyle name="Normal 88 2 2 2 3 2 4" xfId="21948" xr:uid="{00000000-0005-0000-0000-000003560000}"/>
    <cellStyle name="Normal 88 2 2 2 3 3" xfId="21949" xr:uid="{00000000-0005-0000-0000-000004560000}"/>
    <cellStyle name="Normal 88 2 2 2 3 3 2" xfId="21950" xr:uid="{00000000-0005-0000-0000-000005560000}"/>
    <cellStyle name="Normal 88 2 2 2 3 3 2 2" xfId="21951" xr:uid="{00000000-0005-0000-0000-000006560000}"/>
    <cellStyle name="Normal 88 2 2 2 3 3 3" xfId="21952" xr:uid="{00000000-0005-0000-0000-000007560000}"/>
    <cellStyle name="Normal 88 2 2 2 3 3 4" xfId="21953" xr:uid="{00000000-0005-0000-0000-000008560000}"/>
    <cellStyle name="Normal 88 2 2 2 3 4" xfId="21954" xr:uid="{00000000-0005-0000-0000-000009560000}"/>
    <cellStyle name="Normal 88 2 2 2 3 4 2" xfId="21955" xr:uid="{00000000-0005-0000-0000-00000A560000}"/>
    <cellStyle name="Normal 88 2 2 2 3 4 3" xfId="21956" xr:uid="{00000000-0005-0000-0000-00000B560000}"/>
    <cellStyle name="Normal 88 2 2 2 3 5" xfId="21957" xr:uid="{00000000-0005-0000-0000-00000C560000}"/>
    <cellStyle name="Normal 88 2 2 2 3 6" xfId="21958" xr:uid="{00000000-0005-0000-0000-00000D560000}"/>
    <cellStyle name="Normal 88 2 2 2 3 7" xfId="21959" xr:uid="{00000000-0005-0000-0000-00000E560000}"/>
    <cellStyle name="Normal 88 2 2 2 4" xfId="21960" xr:uid="{00000000-0005-0000-0000-00000F560000}"/>
    <cellStyle name="Normal 88 2 2 2 4 2" xfId="21961" xr:uid="{00000000-0005-0000-0000-000010560000}"/>
    <cellStyle name="Normal 88 2 2 2 4 2 2" xfId="21962" xr:uid="{00000000-0005-0000-0000-000011560000}"/>
    <cellStyle name="Normal 88 2 2 2 4 3" xfId="21963" xr:uid="{00000000-0005-0000-0000-000012560000}"/>
    <cellStyle name="Normal 88 2 2 2 4 4" xfId="21964" xr:uid="{00000000-0005-0000-0000-000013560000}"/>
    <cellStyle name="Normal 88 2 2 2 5" xfId="21965" xr:uid="{00000000-0005-0000-0000-000014560000}"/>
    <cellStyle name="Normal 88 2 2 2 5 2" xfId="21966" xr:uid="{00000000-0005-0000-0000-000015560000}"/>
    <cellStyle name="Normal 88 2 2 2 5 2 2" xfId="21967" xr:uid="{00000000-0005-0000-0000-000016560000}"/>
    <cellStyle name="Normal 88 2 2 2 5 3" xfId="21968" xr:uid="{00000000-0005-0000-0000-000017560000}"/>
    <cellStyle name="Normal 88 2 2 2 5 4" xfId="21969" xr:uid="{00000000-0005-0000-0000-000018560000}"/>
    <cellStyle name="Normal 88 2 2 2 6" xfId="21970" xr:uid="{00000000-0005-0000-0000-000019560000}"/>
    <cellStyle name="Normal 88 2 2 2 6 2" xfId="21971" xr:uid="{00000000-0005-0000-0000-00001A560000}"/>
    <cellStyle name="Normal 88 2 2 2 6 3" xfId="21972" xr:uid="{00000000-0005-0000-0000-00001B560000}"/>
    <cellStyle name="Normal 88 2 2 2 7" xfId="21973" xr:uid="{00000000-0005-0000-0000-00001C560000}"/>
    <cellStyle name="Normal 88 2 2 2 8" xfId="21974" xr:uid="{00000000-0005-0000-0000-00001D560000}"/>
    <cellStyle name="Normal 88 2 2 2 9" xfId="21975" xr:uid="{00000000-0005-0000-0000-00001E560000}"/>
    <cellStyle name="Normal 88 2 2 3" xfId="21976" xr:uid="{00000000-0005-0000-0000-00001F560000}"/>
    <cellStyle name="Normal 88 2 2 3 2" xfId="21977" xr:uid="{00000000-0005-0000-0000-000020560000}"/>
    <cellStyle name="Normal 88 2 2 3 2 2" xfId="21978" xr:uid="{00000000-0005-0000-0000-000021560000}"/>
    <cellStyle name="Normal 88 2 2 3 2 2 2" xfId="21979" xr:uid="{00000000-0005-0000-0000-000022560000}"/>
    <cellStyle name="Normal 88 2 2 3 2 2 2 2" xfId="21980" xr:uid="{00000000-0005-0000-0000-000023560000}"/>
    <cellStyle name="Normal 88 2 2 3 2 2 2 2 2" xfId="21981" xr:uid="{00000000-0005-0000-0000-000024560000}"/>
    <cellStyle name="Normal 88 2 2 3 2 2 2 3" xfId="21982" xr:uid="{00000000-0005-0000-0000-000025560000}"/>
    <cellStyle name="Normal 88 2 2 3 2 2 2 4" xfId="21983" xr:uid="{00000000-0005-0000-0000-000026560000}"/>
    <cellStyle name="Normal 88 2 2 3 2 2 3" xfId="21984" xr:uid="{00000000-0005-0000-0000-000027560000}"/>
    <cellStyle name="Normal 88 2 2 3 2 2 3 2" xfId="21985" xr:uid="{00000000-0005-0000-0000-000028560000}"/>
    <cellStyle name="Normal 88 2 2 3 2 2 3 2 2" xfId="21986" xr:uid="{00000000-0005-0000-0000-000029560000}"/>
    <cellStyle name="Normal 88 2 2 3 2 2 3 3" xfId="21987" xr:uid="{00000000-0005-0000-0000-00002A560000}"/>
    <cellStyle name="Normal 88 2 2 3 2 2 3 4" xfId="21988" xr:uid="{00000000-0005-0000-0000-00002B560000}"/>
    <cellStyle name="Normal 88 2 2 3 2 2 4" xfId="21989" xr:uid="{00000000-0005-0000-0000-00002C560000}"/>
    <cellStyle name="Normal 88 2 2 3 2 2 4 2" xfId="21990" xr:uid="{00000000-0005-0000-0000-00002D560000}"/>
    <cellStyle name="Normal 88 2 2 3 2 2 4 3" xfId="21991" xr:uid="{00000000-0005-0000-0000-00002E560000}"/>
    <cellStyle name="Normal 88 2 2 3 2 2 5" xfId="21992" xr:uid="{00000000-0005-0000-0000-00002F560000}"/>
    <cellStyle name="Normal 88 2 2 3 2 2 6" xfId="21993" xr:uid="{00000000-0005-0000-0000-000030560000}"/>
    <cellStyle name="Normal 88 2 2 3 2 2 7" xfId="21994" xr:uid="{00000000-0005-0000-0000-000031560000}"/>
    <cellStyle name="Normal 88 2 2 3 2 3" xfId="21995" xr:uid="{00000000-0005-0000-0000-000032560000}"/>
    <cellStyle name="Normal 88 2 2 3 2 3 2" xfId="21996" xr:uid="{00000000-0005-0000-0000-000033560000}"/>
    <cellStyle name="Normal 88 2 2 3 2 3 2 2" xfId="21997" xr:uid="{00000000-0005-0000-0000-000034560000}"/>
    <cellStyle name="Normal 88 2 2 3 2 3 3" xfId="21998" xr:uid="{00000000-0005-0000-0000-000035560000}"/>
    <cellStyle name="Normal 88 2 2 3 2 3 4" xfId="21999" xr:uid="{00000000-0005-0000-0000-000036560000}"/>
    <cellStyle name="Normal 88 2 2 3 2 4" xfId="22000" xr:uid="{00000000-0005-0000-0000-000037560000}"/>
    <cellStyle name="Normal 88 2 2 3 2 4 2" xfId="22001" xr:uid="{00000000-0005-0000-0000-000038560000}"/>
    <cellStyle name="Normal 88 2 2 3 2 4 2 2" xfId="22002" xr:uid="{00000000-0005-0000-0000-000039560000}"/>
    <cellStyle name="Normal 88 2 2 3 2 4 3" xfId="22003" xr:uid="{00000000-0005-0000-0000-00003A560000}"/>
    <cellStyle name="Normal 88 2 2 3 2 4 4" xfId="22004" xr:uid="{00000000-0005-0000-0000-00003B560000}"/>
    <cellStyle name="Normal 88 2 2 3 2 5" xfId="22005" xr:uid="{00000000-0005-0000-0000-00003C560000}"/>
    <cellStyle name="Normal 88 2 2 3 2 5 2" xfId="22006" xr:uid="{00000000-0005-0000-0000-00003D560000}"/>
    <cellStyle name="Normal 88 2 2 3 2 5 3" xfId="22007" xr:uid="{00000000-0005-0000-0000-00003E560000}"/>
    <cellStyle name="Normal 88 2 2 3 2 6" xfId="22008" xr:uid="{00000000-0005-0000-0000-00003F560000}"/>
    <cellStyle name="Normal 88 2 2 3 2 7" xfId="22009" xr:uid="{00000000-0005-0000-0000-000040560000}"/>
    <cellStyle name="Normal 88 2 2 3 2 8" xfId="22010" xr:uid="{00000000-0005-0000-0000-000041560000}"/>
    <cellStyle name="Normal 88 2 2 3 3" xfId="22011" xr:uid="{00000000-0005-0000-0000-000042560000}"/>
    <cellStyle name="Normal 88 2 2 3 3 2" xfId="22012" xr:uid="{00000000-0005-0000-0000-000043560000}"/>
    <cellStyle name="Normal 88 2 2 3 3 2 2" xfId="22013" xr:uid="{00000000-0005-0000-0000-000044560000}"/>
    <cellStyle name="Normal 88 2 2 3 3 2 2 2" xfId="22014" xr:uid="{00000000-0005-0000-0000-000045560000}"/>
    <cellStyle name="Normal 88 2 2 3 3 2 3" xfId="22015" xr:uid="{00000000-0005-0000-0000-000046560000}"/>
    <cellStyle name="Normal 88 2 2 3 3 2 4" xfId="22016" xr:uid="{00000000-0005-0000-0000-000047560000}"/>
    <cellStyle name="Normal 88 2 2 3 3 3" xfId="22017" xr:uid="{00000000-0005-0000-0000-000048560000}"/>
    <cellStyle name="Normal 88 2 2 3 3 3 2" xfId="22018" xr:uid="{00000000-0005-0000-0000-000049560000}"/>
    <cellStyle name="Normal 88 2 2 3 3 3 2 2" xfId="22019" xr:uid="{00000000-0005-0000-0000-00004A560000}"/>
    <cellStyle name="Normal 88 2 2 3 3 3 3" xfId="22020" xr:uid="{00000000-0005-0000-0000-00004B560000}"/>
    <cellStyle name="Normal 88 2 2 3 3 3 4" xfId="22021" xr:uid="{00000000-0005-0000-0000-00004C560000}"/>
    <cellStyle name="Normal 88 2 2 3 3 4" xfId="22022" xr:uid="{00000000-0005-0000-0000-00004D560000}"/>
    <cellStyle name="Normal 88 2 2 3 3 4 2" xfId="22023" xr:uid="{00000000-0005-0000-0000-00004E560000}"/>
    <cellStyle name="Normal 88 2 2 3 3 4 3" xfId="22024" xr:uid="{00000000-0005-0000-0000-00004F560000}"/>
    <cellStyle name="Normal 88 2 2 3 3 5" xfId="22025" xr:uid="{00000000-0005-0000-0000-000050560000}"/>
    <cellStyle name="Normal 88 2 2 3 3 6" xfId="22026" xr:uid="{00000000-0005-0000-0000-000051560000}"/>
    <cellStyle name="Normal 88 2 2 3 3 7" xfId="22027" xr:uid="{00000000-0005-0000-0000-000052560000}"/>
    <cellStyle name="Normal 88 2 2 3 4" xfId="22028" xr:uid="{00000000-0005-0000-0000-000053560000}"/>
    <cellStyle name="Normal 88 2 2 3 4 2" xfId="22029" xr:uid="{00000000-0005-0000-0000-000054560000}"/>
    <cellStyle name="Normal 88 2 2 3 4 2 2" xfId="22030" xr:uid="{00000000-0005-0000-0000-000055560000}"/>
    <cellStyle name="Normal 88 2 2 3 4 3" xfId="22031" xr:uid="{00000000-0005-0000-0000-000056560000}"/>
    <cellStyle name="Normal 88 2 2 3 4 4" xfId="22032" xr:uid="{00000000-0005-0000-0000-000057560000}"/>
    <cellStyle name="Normal 88 2 2 3 5" xfId="22033" xr:uid="{00000000-0005-0000-0000-000058560000}"/>
    <cellStyle name="Normal 88 2 2 3 5 2" xfId="22034" xr:uid="{00000000-0005-0000-0000-000059560000}"/>
    <cellStyle name="Normal 88 2 2 3 5 2 2" xfId="22035" xr:uid="{00000000-0005-0000-0000-00005A560000}"/>
    <cellStyle name="Normal 88 2 2 3 5 3" xfId="22036" xr:uid="{00000000-0005-0000-0000-00005B560000}"/>
    <cellStyle name="Normal 88 2 2 3 5 4" xfId="22037" xr:uid="{00000000-0005-0000-0000-00005C560000}"/>
    <cellStyle name="Normal 88 2 2 3 6" xfId="22038" xr:uid="{00000000-0005-0000-0000-00005D560000}"/>
    <cellStyle name="Normal 88 2 2 3 6 2" xfId="22039" xr:uid="{00000000-0005-0000-0000-00005E560000}"/>
    <cellStyle name="Normal 88 2 2 3 6 3" xfId="22040" xr:uid="{00000000-0005-0000-0000-00005F560000}"/>
    <cellStyle name="Normal 88 2 2 3 7" xfId="22041" xr:uid="{00000000-0005-0000-0000-000060560000}"/>
    <cellStyle name="Normal 88 2 2 3 8" xfId="22042" xr:uid="{00000000-0005-0000-0000-000061560000}"/>
    <cellStyle name="Normal 88 2 2 3 9" xfId="22043" xr:uid="{00000000-0005-0000-0000-000062560000}"/>
    <cellStyle name="Normal 88 2 2 4" xfId="22044" xr:uid="{00000000-0005-0000-0000-000063560000}"/>
    <cellStyle name="Normal 88 2 2 4 2" xfId="22045" xr:uid="{00000000-0005-0000-0000-000064560000}"/>
    <cellStyle name="Normal 88 2 2 4 2 2" xfId="22046" xr:uid="{00000000-0005-0000-0000-000065560000}"/>
    <cellStyle name="Normal 88 2 2 4 2 2 2" xfId="22047" xr:uid="{00000000-0005-0000-0000-000066560000}"/>
    <cellStyle name="Normal 88 2 2 4 2 2 2 2" xfId="22048" xr:uid="{00000000-0005-0000-0000-000067560000}"/>
    <cellStyle name="Normal 88 2 2 4 2 2 3" xfId="22049" xr:uid="{00000000-0005-0000-0000-000068560000}"/>
    <cellStyle name="Normal 88 2 2 4 2 2 4" xfId="22050" xr:uid="{00000000-0005-0000-0000-000069560000}"/>
    <cellStyle name="Normal 88 2 2 4 2 3" xfId="22051" xr:uid="{00000000-0005-0000-0000-00006A560000}"/>
    <cellStyle name="Normal 88 2 2 4 2 3 2" xfId="22052" xr:uid="{00000000-0005-0000-0000-00006B560000}"/>
    <cellStyle name="Normal 88 2 2 4 2 3 2 2" xfId="22053" xr:uid="{00000000-0005-0000-0000-00006C560000}"/>
    <cellStyle name="Normal 88 2 2 4 2 3 3" xfId="22054" xr:uid="{00000000-0005-0000-0000-00006D560000}"/>
    <cellStyle name="Normal 88 2 2 4 2 3 4" xfId="22055" xr:uid="{00000000-0005-0000-0000-00006E560000}"/>
    <cellStyle name="Normal 88 2 2 4 2 4" xfId="22056" xr:uid="{00000000-0005-0000-0000-00006F560000}"/>
    <cellStyle name="Normal 88 2 2 4 2 4 2" xfId="22057" xr:uid="{00000000-0005-0000-0000-000070560000}"/>
    <cellStyle name="Normal 88 2 2 4 2 4 3" xfId="22058" xr:uid="{00000000-0005-0000-0000-000071560000}"/>
    <cellStyle name="Normal 88 2 2 4 2 5" xfId="22059" xr:uid="{00000000-0005-0000-0000-000072560000}"/>
    <cellStyle name="Normal 88 2 2 4 2 6" xfId="22060" xr:uid="{00000000-0005-0000-0000-000073560000}"/>
    <cellStyle name="Normal 88 2 2 4 2 7" xfId="22061" xr:uid="{00000000-0005-0000-0000-000074560000}"/>
    <cellStyle name="Normal 88 2 2 4 3" xfId="22062" xr:uid="{00000000-0005-0000-0000-000075560000}"/>
    <cellStyle name="Normal 88 2 2 4 3 2" xfId="22063" xr:uid="{00000000-0005-0000-0000-000076560000}"/>
    <cellStyle name="Normal 88 2 2 4 3 2 2" xfId="22064" xr:uid="{00000000-0005-0000-0000-000077560000}"/>
    <cellStyle name="Normal 88 2 2 4 3 3" xfId="22065" xr:uid="{00000000-0005-0000-0000-000078560000}"/>
    <cellStyle name="Normal 88 2 2 4 3 4" xfId="22066" xr:uid="{00000000-0005-0000-0000-000079560000}"/>
    <cellStyle name="Normal 88 2 2 4 4" xfId="22067" xr:uid="{00000000-0005-0000-0000-00007A560000}"/>
    <cellStyle name="Normal 88 2 2 4 4 2" xfId="22068" xr:uid="{00000000-0005-0000-0000-00007B560000}"/>
    <cellStyle name="Normal 88 2 2 4 4 2 2" xfId="22069" xr:uid="{00000000-0005-0000-0000-00007C560000}"/>
    <cellStyle name="Normal 88 2 2 4 4 3" xfId="22070" xr:uid="{00000000-0005-0000-0000-00007D560000}"/>
    <cellStyle name="Normal 88 2 2 4 4 4" xfId="22071" xr:uid="{00000000-0005-0000-0000-00007E560000}"/>
    <cellStyle name="Normal 88 2 2 4 5" xfId="22072" xr:uid="{00000000-0005-0000-0000-00007F560000}"/>
    <cellStyle name="Normal 88 2 2 4 5 2" xfId="22073" xr:uid="{00000000-0005-0000-0000-000080560000}"/>
    <cellStyle name="Normal 88 2 2 4 5 3" xfId="22074" xr:uid="{00000000-0005-0000-0000-000081560000}"/>
    <cellStyle name="Normal 88 2 2 4 6" xfId="22075" xr:uid="{00000000-0005-0000-0000-000082560000}"/>
    <cellStyle name="Normal 88 2 2 4 7" xfId="22076" xr:uid="{00000000-0005-0000-0000-000083560000}"/>
    <cellStyle name="Normal 88 2 2 4 8" xfId="22077" xr:uid="{00000000-0005-0000-0000-000084560000}"/>
    <cellStyle name="Normal 88 2 2 5" xfId="22078" xr:uid="{00000000-0005-0000-0000-000085560000}"/>
    <cellStyle name="Normal 88 2 2 5 2" xfId="22079" xr:uid="{00000000-0005-0000-0000-000086560000}"/>
    <cellStyle name="Normal 88 2 2 5 2 2" xfId="22080" xr:uid="{00000000-0005-0000-0000-000087560000}"/>
    <cellStyle name="Normal 88 2 2 5 2 2 2" xfId="22081" xr:uid="{00000000-0005-0000-0000-000088560000}"/>
    <cellStyle name="Normal 88 2 2 5 2 3" xfId="22082" xr:uid="{00000000-0005-0000-0000-000089560000}"/>
    <cellStyle name="Normal 88 2 2 5 2 4" xfId="22083" xr:uid="{00000000-0005-0000-0000-00008A560000}"/>
    <cellStyle name="Normal 88 2 2 5 3" xfId="22084" xr:uid="{00000000-0005-0000-0000-00008B560000}"/>
    <cellStyle name="Normal 88 2 2 5 3 2" xfId="22085" xr:uid="{00000000-0005-0000-0000-00008C560000}"/>
    <cellStyle name="Normal 88 2 2 5 3 2 2" xfId="22086" xr:uid="{00000000-0005-0000-0000-00008D560000}"/>
    <cellStyle name="Normal 88 2 2 5 3 3" xfId="22087" xr:uid="{00000000-0005-0000-0000-00008E560000}"/>
    <cellStyle name="Normal 88 2 2 5 3 4" xfId="22088" xr:uid="{00000000-0005-0000-0000-00008F560000}"/>
    <cellStyle name="Normal 88 2 2 5 4" xfId="22089" xr:uid="{00000000-0005-0000-0000-000090560000}"/>
    <cellStyle name="Normal 88 2 2 5 4 2" xfId="22090" xr:uid="{00000000-0005-0000-0000-000091560000}"/>
    <cellStyle name="Normal 88 2 2 5 4 3" xfId="22091" xr:uid="{00000000-0005-0000-0000-000092560000}"/>
    <cellStyle name="Normal 88 2 2 5 5" xfId="22092" xr:uid="{00000000-0005-0000-0000-000093560000}"/>
    <cellStyle name="Normal 88 2 2 5 6" xfId="22093" xr:uid="{00000000-0005-0000-0000-000094560000}"/>
    <cellStyle name="Normal 88 2 2 5 7" xfId="22094" xr:uid="{00000000-0005-0000-0000-000095560000}"/>
    <cellStyle name="Normal 88 2 2 6" xfId="22095" xr:uid="{00000000-0005-0000-0000-000096560000}"/>
    <cellStyle name="Normal 88 2 2 6 2" xfId="22096" xr:uid="{00000000-0005-0000-0000-000097560000}"/>
    <cellStyle name="Normal 88 2 2 6 2 2" xfId="22097" xr:uid="{00000000-0005-0000-0000-000098560000}"/>
    <cellStyle name="Normal 88 2 2 6 3" xfId="22098" xr:uid="{00000000-0005-0000-0000-000099560000}"/>
    <cellStyle name="Normal 88 2 2 6 4" xfId="22099" xr:uid="{00000000-0005-0000-0000-00009A560000}"/>
    <cellStyle name="Normal 88 2 2 7" xfId="22100" xr:uid="{00000000-0005-0000-0000-00009B560000}"/>
    <cellStyle name="Normal 88 2 2 7 2" xfId="22101" xr:uid="{00000000-0005-0000-0000-00009C560000}"/>
    <cellStyle name="Normal 88 2 2 7 2 2" xfId="22102" xr:uid="{00000000-0005-0000-0000-00009D560000}"/>
    <cellStyle name="Normal 88 2 2 7 3" xfId="22103" xr:uid="{00000000-0005-0000-0000-00009E560000}"/>
    <cellStyle name="Normal 88 2 2 7 4" xfId="22104" xr:uid="{00000000-0005-0000-0000-00009F560000}"/>
    <cellStyle name="Normal 88 2 2 8" xfId="22105" xr:uid="{00000000-0005-0000-0000-0000A0560000}"/>
    <cellStyle name="Normal 88 2 2 8 2" xfId="22106" xr:uid="{00000000-0005-0000-0000-0000A1560000}"/>
    <cellStyle name="Normal 88 2 2 8 3" xfId="22107" xr:uid="{00000000-0005-0000-0000-0000A2560000}"/>
    <cellStyle name="Normal 88 2 2 9" xfId="22108" xr:uid="{00000000-0005-0000-0000-0000A3560000}"/>
    <cellStyle name="Normal 88 2 3" xfId="22109" xr:uid="{00000000-0005-0000-0000-0000A4560000}"/>
    <cellStyle name="Normal 88 2 3 2" xfId="22110" xr:uid="{00000000-0005-0000-0000-0000A5560000}"/>
    <cellStyle name="Normal 88 2 3 2 2" xfId="22111" xr:uid="{00000000-0005-0000-0000-0000A6560000}"/>
    <cellStyle name="Normal 88 2 3 2 2 2" xfId="22112" xr:uid="{00000000-0005-0000-0000-0000A7560000}"/>
    <cellStyle name="Normal 88 2 3 2 2 2 2" xfId="22113" xr:uid="{00000000-0005-0000-0000-0000A8560000}"/>
    <cellStyle name="Normal 88 2 3 2 2 2 2 2" xfId="22114" xr:uid="{00000000-0005-0000-0000-0000A9560000}"/>
    <cellStyle name="Normal 88 2 3 2 2 2 3" xfId="22115" xr:uid="{00000000-0005-0000-0000-0000AA560000}"/>
    <cellStyle name="Normal 88 2 3 2 2 2 4" xfId="22116" xr:uid="{00000000-0005-0000-0000-0000AB560000}"/>
    <cellStyle name="Normal 88 2 3 2 2 3" xfId="22117" xr:uid="{00000000-0005-0000-0000-0000AC560000}"/>
    <cellStyle name="Normal 88 2 3 2 2 3 2" xfId="22118" xr:uid="{00000000-0005-0000-0000-0000AD560000}"/>
    <cellStyle name="Normal 88 2 3 2 2 3 2 2" xfId="22119" xr:uid="{00000000-0005-0000-0000-0000AE560000}"/>
    <cellStyle name="Normal 88 2 3 2 2 3 3" xfId="22120" xr:uid="{00000000-0005-0000-0000-0000AF560000}"/>
    <cellStyle name="Normal 88 2 3 2 2 3 4" xfId="22121" xr:uid="{00000000-0005-0000-0000-0000B0560000}"/>
    <cellStyle name="Normal 88 2 3 2 2 4" xfId="22122" xr:uid="{00000000-0005-0000-0000-0000B1560000}"/>
    <cellStyle name="Normal 88 2 3 2 2 4 2" xfId="22123" xr:uid="{00000000-0005-0000-0000-0000B2560000}"/>
    <cellStyle name="Normal 88 2 3 2 2 4 3" xfId="22124" xr:uid="{00000000-0005-0000-0000-0000B3560000}"/>
    <cellStyle name="Normal 88 2 3 2 2 5" xfId="22125" xr:uid="{00000000-0005-0000-0000-0000B4560000}"/>
    <cellStyle name="Normal 88 2 3 2 2 6" xfId="22126" xr:uid="{00000000-0005-0000-0000-0000B5560000}"/>
    <cellStyle name="Normal 88 2 3 2 2 7" xfId="22127" xr:uid="{00000000-0005-0000-0000-0000B6560000}"/>
    <cellStyle name="Normal 88 2 3 2 3" xfId="22128" xr:uid="{00000000-0005-0000-0000-0000B7560000}"/>
    <cellStyle name="Normal 88 2 3 2 3 2" xfId="22129" xr:uid="{00000000-0005-0000-0000-0000B8560000}"/>
    <cellStyle name="Normal 88 2 3 2 3 2 2" xfId="22130" xr:uid="{00000000-0005-0000-0000-0000B9560000}"/>
    <cellStyle name="Normal 88 2 3 2 3 3" xfId="22131" xr:uid="{00000000-0005-0000-0000-0000BA560000}"/>
    <cellStyle name="Normal 88 2 3 2 3 4" xfId="22132" xr:uid="{00000000-0005-0000-0000-0000BB560000}"/>
    <cellStyle name="Normal 88 2 3 2 4" xfId="22133" xr:uid="{00000000-0005-0000-0000-0000BC560000}"/>
    <cellStyle name="Normal 88 2 3 2 4 2" xfId="22134" xr:uid="{00000000-0005-0000-0000-0000BD560000}"/>
    <cellStyle name="Normal 88 2 3 2 4 2 2" xfId="22135" xr:uid="{00000000-0005-0000-0000-0000BE560000}"/>
    <cellStyle name="Normal 88 2 3 2 4 3" xfId="22136" xr:uid="{00000000-0005-0000-0000-0000BF560000}"/>
    <cellStyle name="Normal 88 2 3 2 4 4" xfId="22137" xr:uid="{00000000-0005-0000-0000-0000C0560000}"/>
    <cellStyle name="Normal 88 2 3 2 5" xfId="22138" xr:uid="{00000000-0005-0000-0000-0000C1560000}"/>
    <cellStyle name="Normal 88 2 3 2 5 2" xfId="22139" xr:uid="{00000000-0005-0000-0000-0000C2560000}"/>
    <cellStyle name="Normal 88 2 3 2 5 3" xfId="22140" xr:uid="{00000000-0005-0000-0000-0000C3560000}"/>
    <cellStyle name="Normal 88 2 3 2 6" xfId="22141" xr:uid="{00000000-0005-0000-0000-0000C4560000}"/>
    <cellStyle name="Normal 88 2 3 2 7" xfId="22142" xr:uid="{00000000-0005-0000-0000-0000C5560000}"/>
    <cellStyle name="Normal 88 2 3 2 8" xfId="22143" xr:uid="{00000000-0005-0000-0000-0000C6560000}"/>
    <cellStyle name="Normal 88 2 3 3" xfId="22144" xr:uid="{00000000-0005-0000-0000-0000C7560000}"/>
    <cellStyle name="Normal 88 2 3 3 2" xfId="22145" xr:uid="{00000000-0005-0000-0000-0000C8560000}"/>
    <cellStyle name="Normal 88 2 3 3 2 2" xfId="22146" xr:uid="{00000000-0005-0000-0000-0000C9560000}"/>
    <cellStyle name="Normal 88 2 3 3 2 2 2" xfId="22147" xr:uid="{00000000-0005-0000-0000-0000CA560000}"/>
    <cellStyle name="Normal 88 2 3 3 2 3" xfId="22148" xr:uid="{00000000-0005-0000-0000-0000CB560000}"/>
    <cellStyle name="Normal 88 2 3 3 2 4" xfId="22149" xr:uid="{00000000-0005-0000-0000-0000CC560000}"/>
    <cellStyle name="Normal 88 2 3 3 3" xfId="22150" xr:uid="{00000000-0005-0000-0000-0000CD560000}"/>
    <cellStyle name="Normal 88 2 3 3 3 2" xfId="22151" xr:uid="{00000000-0005-0000-0000-0000CE560000}"/>
    <cellStyle name="Normal 88 2 3 3 3 2 2" xfId="22152" xr:uid="{00000000-0005-0000-0000-0000CF560000}"/>
    <cellStyle name="Normal 88 2 3 3 3 3" xfId="22153" xr:uid="{00000000-0005-0000-0000-0000D0560000}"/>
    <cellStyle name="Normal 88 2 3 3 3 4" xfId="22154" xr:uid="{00000000-0005-0000-0000-0000D1560000}"/>
    <cellStyle name="Normal 88 2 3 3 4" xfId="22155" xr:uid="{00000000-0005-0000-0000-0000D2560000}"/>
    <cellStyle name="Normal 88 2 3 3 4 2" xfId="22156" xr:uid="{00000000-0005-0000-0000-0000D3560000}"/>
    <cellStyle name="Normal 88 2 3 3 4 3" xfId="22157" xr:uid="{00000000-0005-0000-0000-0000D4560000}"/>
    <cellStyle name="Normal 88 2 3 3 5" xfId="22158" xr:uid="{00000000-0005-0000-0000-0000D5560000}"/>
    <cellStyle name="Normal 88 2 3 3 6" xfId="22159" xr:uid="{00000000-0005-0000-0000-0000D6560000}"/>
    <cellStyle name="Normal 88 2 3 3 7" xfId="22160" xr:uid="{00000000-0005-0000-0000-0000D7560000}"/>
    <cellStyle name="Normal 88 2 3 4" xfId="22161" xr:uid="{00000000-0005-0000-0000-0000D8560000}"/>
    <cellStyle name="Normal 88 2 3 4 2" xfId="22162" xr:uid="{00000000-0005-0000-0000-0000D9560000}"/>
    <cellStyle name="Normal 88 2 3 4 2 2" xfId="22163" xr:uid="{00000000-0005-0000-0000-0000DA560000}"/>
    <cellStyle name="Normal 88 2 3 4 3" xfId="22164" xr:uid="{00000000-0005-0000-0000-0000DB560000}"/>
    <cellStyle name="Normal 88 2 3 4 4" xfId="22165" xr:uid="{00000000-0005-0000-0000-0000DC560000}"/>
    <cellStyle name="Normal 88 2 3 5" xfId="22166" xr:uid="{00000000-0005-0000-0000-0000DD560000}"/>
    <cellStyle name="Normal 88 2 3 5 2" xfId="22167" xr:uid="{00000000-0005-0000-0000-0000DE560000}"/>
    <cellStyle name="Normal 88 2 3 5 2 2" xfId="22168" xr:uid="{00000000-0005-0000-0000-0000DF560000}"/>
    <cellStyle name="Normal 88 2 3 5 3" xfId="22169" xr:uid="{00000000-0005-0000-0000-0000E0560000}"/>
    <cellStyle name="Normal 88 2 3 5 4" xfId="22170" xr:uid="{00000000-0005-0000-0000-0000E1560000}"/>
    <cellStyle name="Normal 88 2 3 6" xfId="22171" xr:uid="{00000000-0005-0000-0000-0000E2560000}"/>
    <cellStyle name="Normal 88 2 3 6 2" xfId="22172" xr:uid="{00000000-0005-0000-0000-0000E3560000}"/>
    <cellStyle name="Normal 88 2 3 6 3" xfId="22173" xr:uid="{00000000-0005-0000-0000-0000E4560000}"/>
    <cellStyle name="Normal 88 2 3 7" xfId="22174" xr:uid="{00000000-0005-0000-0000-0000E5560000}"/>
    <cellStyle name="Normal 88 2 3 8" xfId="22175" xr:uid="{00000000-0005-0000-0000-0000E6560000}"/>
    <cellStyle name="Normal 88 2 3 9" xfId="22176" xr:uid="{00000000-0005-0000-0000-0000E7560000}"/>
    <cellStyle name="Normal 88 2 4" xfId="22177" xr:uid="{00000000-0005-0000-0000-0000E8560000}"/>
    <cellStyle name="Normal 88 2 4 2" xfId="22178" xr:uid="{00000000-0005-0000-0000-0000E9560000}"/>
    <cellStyle name="Normal 88 2 4 2 2" xfId="22179" xr:uid="{00000000-0005-0000-0000-0000EA560000}"/>
    <cellStyle name="Normal 88 2 4 2 2 2" xfId="22180" xr:uid="{00000000-0005-0000-0000-0000EB560000}"/>
    <cellStyle name="Normal 88 2 4 2 2 2 2" xfId="22181" xr:uid="{00000000-0005-0000-0000-0000EC560000}"/>
    <cellStyle name="Normal 88 2 4 2 2 2 2 2" xfId="22182" xr:uid="{00000000-0005-0000-0000-0000ED560000}"/>
    <cellStyle name="Normal 88 2 4 2 2 2 3" xfId="22183" xr:uid="{00000000-0005-0000-0000-0000EE560000}"/>
    <cellStyle name="Normal 88 2 4 2 2 2 4" xfId="22184" xr:uid="{00000000-0005-0000-0000-0000EF560000}"/>
    <cellStyle name="Normal 88 2 4 2 2 3" xfId="22185" xr:uid="{00000000-0005-0000-0000-0000F0560000}"/>
    <cellStyle name="Normal 88 2 4 2 2 3 2" xfId="22186" xr:uid="{00000000-0005-0000-0000-0000F1560000}"/>
    <cellStyle name="Normal 88 2 4 2 2 3 2 2" xfId="22187" xr:uid="{00000000-0005-0000-0000-0000F2560000}"/>
    <cellStyle name="Normal 88 2 4 2 2 3 3" xfId="22188" xr:uid="{00000000-0005-0000-0000-0000F3560000}"/>
    <cellStyle name="Normal 88 2 4 2 2 3 4" xfId="22189" xr:uid="{00000000-0005-0000-0000-0000F4560000}"/>
    <cellStyle name="Normal 88 2 4 2 2 4" xfId="22190" xr:uid="{00000000-0005-0000-0000-0000F5560000}"/>
    <cellStyle name="Normal 88 2 4 2 2 4 2" xfId="22191" xr:uid="{00000000-0005-0000-0000-0000F6560000}"/>
    <cellStyle name="Normal 88 2 4 2 2 4 3" xfId="22192" xr:uid="{00000000-0005-0000-0000-0000F7560000}"/>
    <cellStyle name="Normal 88 2 4 2 2 5" xfId="22193" xr:uid="{00000000-0005-0000-0000-0000F8560000}"/>
    <cellStyle name="Normal 88 2 4 2 2 6" xfId="22194" xr:uid="{00000000-0005-0000-0000-0000F9560000}"/>
    <cellStyle name="Normal 88 2 4 2 2 7" xfId="22195" xr:uid="{00000000-0005-0000-0000-0000FA560000}"/>
    <cellStyle name="Normal 88 2 4 2 3" xfId="22196" xr:uid="{00000000-0005-0000-0000-0000FB560000}"/>
    <cellStyle name="Normal 88 2 4 2 3 2" xfId="22197" xr:uid="{00000000-0005-0000-0000-0000FC560000}"/>
    <cellStyle name="Normal 88 2 4 2 3 2 2" xfId="22198" xr:uid="{00000000-0005-0000-0000-0000FD560000}"/>
    <cellStyle name="Normal 88 2 4 2 3 3" xfId="22199" xr:uid="{00000000-0005-0000-0000-0000FE560000}"/>
    <cellStyle name="Normal 88 2 4 2 3 4" xfId="22200" xr:uid="{00000000-0005-0000-0000-0000FF560000}"/>
    <cellStyle name="Normal 88 2 4 2 4" xfId="22201" xr:uid="{00000000-0005-0000-0000-000000570000}"/>
    <cellStyle name="Normal 88 2 4 2 4 2" xfId="22202" xr:uid="{00000000-0005-0000-0000-000001570000}"/>
    <cellStyle name="Normal 88 2 4 2 4 2 2" xfId="22203" xr:uid="{00000000-0005-0000-0000-000002570000}"/>
    <cellStyle name="Normal 88 2 4 2 4 3" xfId="22204" xr:uid="{00000000-0005-0000-0000-000003570000}"/>
    <cellStyle name="Normal 88 2 4 2 4 4" xfId="22205" xr:uid="{00000000-0005-0000-0000-000004570000}"/>
    <cellStyle name="Normal 88 2 4 2 5" xfId="22206" xr:uid="{00000000-0005-0000-0000-000005570000}"/>
    <cellStyle name="Normal 88 2 4 2 5 2" xfId="22207" xr:uid="{00000000-0005-0000-0000-000006570000}"/>
    <cellStyle name="Normal 88 2 4 2 5 3" xfId="22208" xr:uid="{00000000-0005-0000-0000-000007570000}"/>
    <cellStyle name="Normal 88 2 4 2 6" xfId="22209" xr:uid="{00000000-0005-0000-0000-000008570000}"/>
    <cellStyle name="Normal 88 2 4 2 7" xfId="22210" xr:uid="{00000000-0005-0000-0000-000009570000}"/>
    <cellStyle name="Normal 88 2 4 2 8" xfId="22211" xr:uid="{00000000-0005-0000-0000-00000A570000}"/>
    <cellStyle name="Normal 88 2 4 3" xfId="22212" xr:uid="{00000000-0005-0000-0000-00000B570000}"/>
    <cellStyle name="Normal 88 2 4 3 2" xfId="22213" xr:uid="{00000000-0005-0000-0000-00000C570000}"/>
    <cellStyle name="Normal 88 2 4 3 2 2" xfId="22214" xr:uid="{00000000-0005-0000-0000-00000D570000}"/>
    <cellStyle name="Normal 88 2 4 3 2 2 2" xfId="22215" xr:uid="{00000000-0005-0000-0000-00000E570000}"/>
    <cellStyle name="Normal 88 2 4 3 2 3" xfId="22216" xr:uid="{00000000-0005-0000-0000-00000F570000}"/>
    <cellStyle name="Normal 88 2 4 3 2 4" xfId="22217" xr:uid="{00000000-0005-0000-0000-000010570000}"/>
    <cellStyle name="Normal 88 2 4 3 3" xfId="22218" xr:uid="{00000000-0005-0000-0000-000011570000}"/>
    <cellStyle name="Normal 88 2 4 3 3 2" xfId="22219" xr:uid="{00000000-0005-0000-0000-000012570000}"/>
    <cellStyle name="Normal 88 2 4 3 3 2 2" xfId="22220" xr:uid="{00000000-0005-0000-0000-000013570000}"/>
    <cellStyle name="Normal 88 2 4 3 3 3" xfId="22221" xr:uid="{00000000-0005-0000-0000-000014570000}"/>
    <cellStyle name="Normal 88 2 4 3 3 4" xfId="22222" xr:uid="{00000000-0005-0000-0000-000015570000}"/>
    <cellStyle name="Normal 88 2 4 3 4" xfId="22223" xr:uid="{00000000-0005-0000-0000-000016570000}"/>
    <cellStyle name="Normal 88 2 4 3 4 2" xfId="22224" xr:uid="{00000000-0005-0000-0000-000017570000}"/>
    <cellStyle name="Normal 88 2 4 3 4 3" xfId="22225" xr:uid="{00000000-0005-0000-0000-000018570000}"/>
    <cellStyle name="Normal 88 2 4 3 5" xfId="22226" xr:uid="{00000000-0005-0000-0000-000019570000}"/>
    <cellStyle name="Normal 88 2 4 3 6" xfId="22227" xr:uid="{00000000-0005-0000-0000-00001A570000}"/>
    <cellStyle name="Normal 88 2 4 3 7" xfId="22228" xr:uid="{00000000-0005-0000-0000-00001B570000}"/>
    <cellStyle name="Normal 88 2 4 4" xfId="22229" xr:uid="{00000000-0005-0000-0000-00001C570000}"/>
    <cellStyle name="Normal 88 2 4 4 2" xfId="22230" xr:uid="{00000000-0005-0000-0000-00001D570000}"/>
    <cellStyle name="Normal 88 2 4 4 2 2" xfId="22231" xr:uid="{00000000-0005-0000-0000-00001E570000}"/>
    <cellStyle name="Normal 88 2 4 4 3" xfId="22232" xr:uid="{00000000-0005-0000-0000-00001F570000}"/>
    <cellStyle name="Normal 88 2 4 4 4" xfId="22233" xr:uid="{00000000-0005-0000-0000-000020570000}"/>
    <cellStyle name="Normal 88 2 4 5" xfId="22234" xr:uid="{00000000-0005-0000-0000-000021570000}"/>
    <cellStyle name="Normal 88 2 4 5 2" xfId="22235" xr:uid="{00000000-0005-0000-0000-000022570000}"/>
    <cellStyle name="Normal 88 2 4 5 2 2" xfId="22236" xr:uid="{00000000-0005-0000-0000-000023570000}"/>
    <cellStyle name="Normal 88 2 4 5 3" xfId="22237" xr:uid="{00000000-0005-0000-0000-000024570000}"/>
    <cellStyle name="Normal 88 2 4 5 4" xfId="22238" xr:uid="{00000000-0005-0000-0000-000025570000}"/>
    <cellStyle name="Normal 88 2 4 6" xfId="22239" xr:uid="{00000000-0005-0000-0000-000026570000}"/>
    <cellStyle name="Normal 88 2 4 6 2" xfId="22240" xr:uid="{00000000-0005-0000-0000-000027570000}"/>
    <cellStyle name="Normal 88 2 4 6 3" xfId="22241" xr:uid="{00000000-0005-0000-0000-000028570000}"/>
    <cellStyle name="Normal 88 2 4 7" xfId="22242" xr:uid="{00000000-0005-0000-0000-000029570000}"/>
    <cellStyle name="Normal 88 2 4 8" xfId="22243" xr:uid="{00000000-0005-0000-0000-00002A570000}"/>
    <cellStyle name="Normal 88 2 4 9" xfId="22244" xr:uid="{00000000-0005-0000-0000-00002B570000}"/>
    <cellStyle name="Normal 88 2 5" xfId="22245" xr:uid="{00000000-0005-0000-0000-00002C570000}"/>
    <cellStyle name="Normal 88 2 5 2" xfId="22246" xr:uid="{00000000-0005-0000-0000-00002D570000}"/>
    <cellStyle name="Normal 88 2 5 2 2" xfId="22247" xr:uid="{00000000-0005-0000-0000-00002E570000}"/>
    <cellStyle name="Normal 88 2 5 2 2 2" xfId="22248" xr:uid="{00000000-0005-0000-0000-00002F570000}"/>
    <cellStyle name="Normal 88 2 5 2 2 2 2" xfId="22249" xr:uid="{00000000-0005-0000-0000-000030570000}"/>
    <cellStyle name="Normal 88 2 5 2 2 3" xfId="22250" xr:uid="{00000000-0005-0000-0000-000031570000}"/>
    <cellStyle name="Normal 88 2 5 2 2 4" xfId="22251" xr:uid="{00000000-0005-0000-0000-000032570000}"/>
    <cellStyle name="Normal 88 2 5 2 3" xfId="22252" xr:uid="{00000000-0005-0000-0000-000033570000}"/>
    <cellStyle name="Normal 88 2 5 2 3 2" xfId="22253" xr:uid="{00000000-0005-0000-0000-000034570000}"/>
    <cellStyle name="Normal 88 2 5 2 3 2 2" xfId="22254" xr:uid="{00000000-0005-0000-0000-000035570000}"/>
    <cellStyle name="Normal 88 2 5 2 3 3" xfId="22255" xr:uid="{00000000-0005-0000-0000-000036570000}"/>
    <cellStyle name="Normal 88 2 5 2 3 4" xfId="22256" xr:uid="{00000000-0005-0000-0000-000037570000}"/>
    <cellStyle name="Normal 88 2 5 2 4" xfId="22257" xr:uid="{00000000-0005-0000-0000-000038570000}"/>
    <cellStyle name="Normal 88 2 5 2 4 2" xfId="22258" xr:uid="{00000000-0005-0000-0000-000039570000}"/>
    <cellStyle name="Normal 88 2 5 2 4 3" xfId="22259" xr:uid="{00000000-0005-0000-0000-00003A570000}"/>
    <cellStyle name="Normal 88 2 5 2 5" xfId="22260" xr:uid="{00000000-0005-0000-0000-00003B570000}"/>
    <cellStyle name="Normal 88 2 5 2 6" xfId="22261" xr:uid="{00000000-0005-0000-0000-00003C570000}"/>
    <cellStyle name="Normal 88 2 5 2 7" xfId="22262" xr:uid="{00000000-0005-0000-0000-00003D570000}"/>
    <cellStyle name="Normal 88 2 5 3" xfId="22263" xr:uid="{00000000-0005-0000-0000-00003E570000}"/>
    <cellStyle name="Normal 88 2 5 3 2" xfId="22264" xr:uid="{00000000-0005-0000-0000-00003F570000}"/>
    <cellStyle name="Normal 88 2 5 3 2 2" xfId="22265" xr:uid="{00000000-0005-0000-0000-000040570000}"/>
    <cellStyle name="Normal 88 2 5 3 3" xfId="22266" xr:uid="{00000000-0005-0000-0000-000041570000}"/>
    <cellStyle name="Normal 88 2 5 3 4" xfId="22267" xr:uid="{00000000-0005-0000-0000-000042570000}"/>
    <cellStyle name="Normal 88 2 5 4" xfId="22268" xr:uid="{00000000-0005-0000-0000-000043570000}"/>
    <cellStyle name="Normal 88 2 5 4 2" xfId="22269" xr:uid="{00000000-0005-0000-0000-000044570000}"/>
    <cellStyle name="Normal 88 2 5 4 2 2" xfId="22270" xr:uid="{00000000-0005-0000-0000-000045570000}"/>
    <cellStyle name="Normal 88 2 5 4 3" xfId="22271" xr:uid="{00000000-0005-0000-0000-000046570000}"/>
    <cellStyle name="Normal 88 2 5 4 4" xfId="22272" xr:uid="{00000000-0005-0000-0000-000047570000}"/>
    <cellStyle name="Normal 88 2 5 5" xfId="22273" xr:uid="{00000000-0005-0000-0000-000048570000}"/>
    <cellStyle name="Normal 88 2 5 5 2" xfId="22274" xr:uid="{00000000-0005-0000-0000-000049570000}"/>
    <cellStyle name="Normal 88 2 5 5 3" xfId="22275" xr:uid="{00000000-0005-0000-0000-00004A570000}"/>
    <cellStyle name="Normal 88 2 5 6" xfId="22276" xr:uid="{00000000-0005-0000-0000-00004B570000}"/>
    <cellStyle name="Normal 88 2 5 7" xfId="22277" xr:uid="{00000000-0005-0000-0000-00004C570000}"/>
    <cellStyle name="Normal 88 2 5 8" xfId="22278" xr:uid="{00000000-0005-0000-0000-00004D570000}"/>
    <cellStyle name="Normal 88 2 6" xfId="22279" xr:uid="{00000000-0005-0000-0000-00004E570000}"/>
    <cellStyle name="Normal 88 2 6 2" xfId="22280" xr:uid="{00000000-0005-0000-0000-00004F570000}"/>
    <cellStyle name="Normal 88 2 6 2 2" xfId="22281" xr:uid="{00000000-0005-0000-0000-000050570000}"/>
    <cellStyle name="Normal 88 2 6 2 2 2" xfId="22282" xr:uid="{00000000-0005-0000-0000-000051570000}"/>
    <cellStyle name="Normal 88 2 6 2 3" xfId="22283" xr:uid="{00000000-0005-0000-0000-000052570000}"/>
    <cellStyle name="Normal 88 2 6 2 4" xfId="22284" xr:uid="{00000000-0005-0000-0000-000053570000}"/>
    <cellStyle name="Normal 88 2 6 3" xfId="22285" xr:uid="{00000000-0005-0000-0000-000054570000}"/>
    <cellStyle name="Normal 88 2 6 3 2" xfId="22286" xr:uid="{00000000-0005-0000-0000-000055570000}"/>
    <cellStyle name="Normal 88 2 6 3 2 2" xfId="22287" xr:uid="{00000000-0005-0000-0000-000056570000}"/>
    <cellStyle name="Normal 88 2 6 3 3" xfId="22288" xr:uid="{00000000-0005-0000-0000-000057570000}"/>
    <cellStyle name="Normal 88 2 6 3 4" xfId="22289" xr:uid="{00000000-0005-0000-0000-000058570000}"/>
    <cellStyle name="Normal 88 2 6 4" xfId="22290" xr:uid="{00000000-0005-0000-0000-000059570000}"/>
    <cellStyle name="Normal 88 2 6 4 2" xfId="22291" xr:uid="{00000000-0005-0000-0000-00005A570000}"/>
    <cellStyle name="Normal 88 2 6 4 3" xfId="22292" xr:uid="{00000000-0005-0000-0000-00005B570000}"/>
    <cellStyle name="Normal 88 2 6 5" xfId="22293" xr:uid="{00000000-0005-0000-0000-00005C570000}"/>
    <cellStyle name="Normal 88 2 6 6" xfId="22294" xr:uid="{00000000-0005-0000-0000-00005D570000}"/>
    <cellStyle name="Normal 88 2 6 7" xfId="22295" xr:uid="{00000000-0005-0000-0000-00005E570000}"/>
    <cellStyle name="Normal 88 2 7" xfId="22296" xr:uid="{00000000-0005-0000-0000-00005F570000}"/>
    <cellStyle name="Normal 88 2 7 2" xfId="22297" xr:uid="{00000000-0005-0000-0000-000060570000}"/>
    <cellStyle name="Normal 88 2 7 2 2" xfId="22298" xr:uid="{00000000-0005-0000-0000-000061570000}"/>
    <cellStyle name="Normal 88 2 7 3" xfId="22299" xr:uid="{00000000-0005-0000-0000-000062570000}"/>
    <cellStyle name="Normal 88 2 7 4" xfId="22300" xr:uid="{00000000-0005-0000-0000-000063570000}"/>
    <cellStyle name="Normal 88 2 8" xfId="22301" xr:uid="{00000000-0005-0000-0000-000064570000}"/>
    <cellStyle name="Normal 88 2 8 2" xfId="22302" xr:uid="{00000000-0005-0000-0000-000065570000}"/>
    <cellStyle name="Normal 88 2 8 2 2" xfId="22303" xr:uid="{00000000-0005-0000-0000-000066570000}"/>
    <cellStyle name="Normal 88 2 8 3" xfId="22304" xr:uid="{00000000-0005-0000-0000-000067570000}"/>
    <cellStyle name="Normal 88 2 8 4" xfId="22305" xr:uid="{00000000-0005-0000-0000-000068570000}"/>
    <cellStyle name="Normal 88 2 9" xfId="22306" xr:uid="{00000000-0005-0000-0000-000069570000}"/>
    <cellStyle name="Normal 88 2 9 2" xfId="22307" xr:uid="{00000000-0005-0000-0000-00006A570000}"/>
    <cellStyle name="Normal 88 2 9 3" xfId="22308" xr:uid="{00000000-0005-0000-0000-00006B570000}"/>
    <cellStyle name="Normal 88 3" xfId="22309" xr:uid="{00000000-0005-0000-0000-00006C570000}"/>
    <cellStyle name="Normal 88 4" xfId="22310" xr:uid="{00000000-0005-0000-0000-00006D570000}"/>
    <cellStyle name="Normal 88 4 10" xfId="22311" xr:uid="{00000000-0005-0000-0000-00006E570000}"/>
    <cellStyle name="Normal 88 4 11" xfId="22312" xr:uid="{00000000-0005-0000-0000-00006F570000}"/>
    <cellStyle name="Normal 88 4 2" xfId="22313" xr:uid="{00000000-0005-0000-0000-000070570000}"/>
    <cellStyle name="Normal 88 4 2 2" xfId="22314" xr:uid="{00000000-0005-0000-0000-000071570000}"/>
    <cellStyle name="Normal 88 4 2 2 2" xfId="22315" xr:uid="{00000000-0005-0000-0000-000072570000}"/>
    <cellStyle name="Normal 88 4 2 2 2 2" xfId="22316" xr:uid="{00000000-0005-0000-0000-000073570000}"/>
    <cellStyle name="Normal 88 4 2 2 2 2 2" xfId="22317" xr:uid="{00000000-0005-0000-0000-000074570000}"/>
    <cellStyle name="Normal 88 4 2 2 2 2 2 2" xfId="22318" xr:uid="{00000000-0005-0000-0000-000075570000}"/>
    <cellStyle name="Normal 88 4 2 2 2 2 3" xfId="22319" xr:uid="{00000000-0005-0000-0000-000076570000}"/>
    <cellStyle name="Normal 88 4 2 2 2 2 4" xfId="22320" xr:uid="{00000000-0005-0000-0000-000077570000}"/>
    <cellStyle name="Normal 88 4 2 2 2 3" xfId="22321" xr:uid="{00000000-0005-0000-0000-000078570000}"/>
    <cellStyle name="Normal 88 4 2 2 2 3 2" xfId="22322" xr:uid="{00000000-0005-0000-0000-000079570000}"/>
    <cellStyle name="Normal 88 4 2 2 2 3 2 2" xfId="22323" xr:uid="{00000000-0005-0000-0000-00007A570000}"/>
    <cellStyle name="Normal 88 4 2 2 2 3 3" xfId="22324" xr:uid="{00000000-0005-0000-0000-00007B570000}"/>
    <cellStyle name="Normal 88 4 2 2 2 3 4" xfId="22325" xr:uid="{00000000-0005-0000-0000-00007C570000}"/>
    <cellStyle name="Normal 88 4 2 2 2 4" xfId="22326" xr:uid="{00000000-0005-0000-0000-00007D570000}"/>
    <cellStyle name="Normal 88 4 2 2 2 4 2" xfId="22327" xr:uid="{00000000-0005-0000-0000-00007E570000}"/>
    <cellStyle name="Normal 88 4 2 2 2 4 3" xfId="22328" xr:uid="{00000000-0005-0000-0000-00007F570000}"/>
    <cellStyle name="Normal 88 4 2 2 2 5" xfId="22329" xr:uid="{00000000-0005-0000-0000-000080570000}"/>
    <cellStyle name="Normal 88 4 2 2 2 6" xfId="22330" xr:uid="{00000000-0005-0000-0000-000081570000}"/>
    <cellStyle name="Normal 88 4 2 2 2 7" xfId="22331" xr:uid="{00000000-0005-0000-0000-000082570000}"/>
    <cellStyle name="Normal 88 4 2 2 3" xfId="22332" xr:uid="{00000000-0005-0000-0000-000083570000}"/>
    <cellStyle name="Normal 88 4 2 2 3 2" xfId="22333" xr:uid="{00000000-0005-0000-0000-000084570000}"/>
    <cellStyle name="Normal 88 4 2 2 3 2 2" xfId="22334" xr:uid="{00000000-0005-0000-0000-000085570000}"/>
    <cellStyle name="Normal 88 4 2 2 3 3" xfId="22335" xr:uid="{00000000-0005-0000-0000-000086570000}"/>
    <cellStyle name="Normal 88 4 2 2 3 4" xfId="22336" xr:uid="{00000000-0005-0000-0000-000087570000}"/>
    <cellStyle name="Normal 88 4 2 2 4" xfId="22337" xr:uid="{00000000-0005-0000-0000-000088570000}"/>
    <cellStyle name="Normal 88 4 2 2 4 2" xfId="22338" xr:uid="{00000000-0005-0000-0000-000089570000}"/>
    <cellStyle name="Normal 88 4 2 2 4 2 2" xfId="22339" xr:uid="{00000000-0005-0000-0000-00008A570000}"/>
    <cellStyle name="Normal 88 4 2 2 4 3" xfId="22340" xr:uid="{00000000-0005-0000-0000-00008B570000}"/>
    <cellStyle name="Normal 88 4 2 2 4 4" xfId="22341" xr:uid="{00000000-0005-0000-0000-00008C570000}"/>
    <cellStyle name="Normal 88 4 2 2 5" xfId="22342" xr:uid="{00000000-0005-0000-0000-00008D570000}"/>
    <cellStyle name="Normal 88 4 2 2 5 2" xfId="22343" xr:uid="{00000000-0005-0000-0000-00008E570000}"/>
    <cellStyle name="Normal 88 4 2 2 5 3" xfId="22344" xr:uid="{00000000-0005-0000-0000-00008F570000}"/>
    <cellStyle name="Normal 88 4 2 2 6" xfId="22345" xr:uid="{00000000-0005-0000-0000-000090570000}"/>
    <cellStyle name="Normal 88 4 2 2 7" xfId="22346" xr:uid="{00000000-0005-0000-0000-000091570000}"/>
    <cellStyle name="Normal 88 4 2 2 8" xfId="22347" xr:uid="{00000000-0005-0000-0000-000092570000}"/>
    <cellStyle name="Normal 88 4 2 3" xfId="22348" xr:uid="{00000000-0005-0000-0000-000093570000}"/>
    <cellStyle name="Normal 88 4 2 3 2" xfId="22349" xr:uid="{00000000-0005-0000-0000-000094570000}"/>
    <cellStyle name="Normal 88 4 2 3 2 2" xfId="22350" xr:uid="{00000000-0005-0000-0000-000095570000}"/>
    <cellStyle name="Normal 88 4 2 3 2 2 2" xfId="22351" xr:uid="{00000000-0005-0000-0000-000096570000}"/>
    <cellStyle name="Normal 88 4 2 3 2 3" xfId="22352" xr:uid="{00000000-0005-0000-0000-000097570000}"/>
    <cellStyle name="Normal 88 4 2 3 2 4" xfId="22353" xr:uid="{00000000-0005-0000-0000-000098570000}"/>
    <cellStyle name="Normal 88 4 2 3 3" xfId="22354" xr:uid="{00000000-0005-0000-0000-000099570000}"/>
    <cellStyle name="Normal 88 4 2 3 3 2" xfId="22355" xr:uid="{00000000-0005-0000-0000-00009A570000}"/>
    <cellStyle name="Normal 88 4 2 3 3 2 2" xfId="22356" xr:uid="{00000000-0005-0000-0000-00009B570000}"/>
    <cellStyle name="Normal 88 4 2 3 3 3" xfId="22357" xr:uid="{00000000-0005-0000-0000-00009C570000}"/>
    <cellStyle name="Normal 88 4 2 3 3 4" xfId="22358" xr:uid="{00000000-0005-0000-0000-00009D570000}"/>
    <cellStyle name="Normal 88 4 2 3 4" xfId="22359" xr:uid="{00000000-0005-0000-0000-00009E570000}"/>
    <cellStyle name="Normal 88 4 2 3 4 2" xfId="22360" xr:uid="{00000000-0005-0000-0000-00009F570000}"/>
    <cellStyle name="Normal 88 4 2 3 4 3" xfId="22361" xr:uid="{00000000-0005-0000-0000-0000A0570000}"/>
    <cellStyle name="Normal 88 4 2 3 5" xfId="22362" xr:uid="{00000000-0005-0000-0000-0000A1570000}"/>
    <cellStyle name="Normal 88 4 2 3 6" xfId="22363" xr:uid="{00000000-0005-0000-0000-0000A2570000}"/>
    <cellStyle name="Normal 88 4 2 3 7" xfId="22364" xr:uid="{00000000-0005-0000-0000-0000A3570000}"/>
    <cellStyle name="Normal 88 4 2 4" xfId="22365" xr:uid="{00000000-0005-0000-0000-0000A4570000}"/>
    <cellStyle name="Normal 88 4 2 4 2" xfId="22366" xr:uid="{00000000-0005-0000-0000-0000A5570000}"/>
    <cellStyle name="Normal 88 4 2 4 2 2" xfId="22367" xr:uid="{00000000-0005-0000-0000-0000A6570000}"/>
    <cellStyle name="Normal 88 4 2 4 3" xfId="22368" xr:uid="{00000000-0005-0000-0000-0000A7570000}"/>
    <cellStyle name="Normal 88 4 2 4 4" xfId="22369" xr:uid="{00000000-0005-0000-0000-0000A8570000}"/>
    <cellStyle name="Normal 88 4 2 5" xfId="22370" xr:uid="{00000000-0005-0000-0000-0000A9570000}"/>
    <cellStyle name="Normal 88 4 2 5 2" xfId="22371" xr:uid="{00000000-0005-0000-0000-0000AA570000}"/>
    <cellStyle name="Normal 88 4 2 5 2 2" xfId="22372" xr:uid="{00000000-0005-0000-0000-0000AB570000}"/>
    <cellStyle name="Normal 88 4 2 5 3" xfId="22373" xr:uid="{00000000-0005-0000-0000-0000AC570000}"/>
    <cellStyle name="Normal 88 4 2 5 4" xfId="22374" xr:uid="{00000000-0005-0000-0000-0000AD570000}"/>
    <cellStyle name="Normal 88 4 2 6" xfId="22375" xr:uid="{00000000-0005-0000-0000-0000AE570000}"/>
    <cellStyle name="Normal 88 4 2 6 2" xfId="22376" xr:uid="{00000000-0005-0000-0000-0000AF570000}"/>
    <cellStyle name="Normal 88 4 2 6 3" xfId="22377" xr:uid="{00000000-0005-0000-0000-0000B0570000}"/>
    <cellStyle name="Normal 88 4 2 7" xfId="22378" xr:uid="{00000000-0005-0000-0000-0000B1570000}"/>
    <cellStyle name="Normal 88 4 2 8" xfId="22379" xr:uid="{00000000-0005-0000-0000-0000B2570000}"/>
    <cellStyle name="Normal 88 4 2 9" xfId="22380" xr:uid="{00000000-0005-0000-0000-0000B3570000}"/>
    <cellStyle name="Normal 88 4 3" xfId="22381" xr:uid="{00000000-0005-0000-0000-0000B4570000}"/>
    <cellStyle name="Normal 88 4 3 2" xfId="22382" xr:uid="{00000000-0005-0000-0000-0000B5570000}"/>
    <cellStyle name="Normal 88 4 3 2 2" xfId="22383" xr:uid="{00000000-0005-0000-0000-0000B6570000}"/>
    <cellStyle name="Normal 88 4 3 2 2 2" xfId="22384" xr:uid="{00000000-0005-0000-0000-0000B7570000}"/>
    <cellStyle name="Normal 88 4 3 2 2 2 2" xfId="22385" xr:uid="{00000000-0005-0000-0000-0000B8570000}"/>
    <cellStyle name="Normal 88 4 3 2 2 2 2 2" xfId="22386" xr:uid="{00000000-0005-0000-0000-0000B9570000}"/>
    <cellStyle name="Normal 88 4 3 2 2 2 3" xfId="22387" xr:uid="{00000000-0005-0000-0000-0000BA570000}"/>
    <cellStyle name="Normal 88 4 3 2 2 2 4" xfId="22388" xr:uid="{00000000-0005-0000-0000-0000BB570000}"/>
    <cellStyle name="Normal 88 4 3 2 2 3" xfId="22389" xr:uid="{00000000-0005-0000-0000-0000BC570000}"/>
    <cellStyle name="Normal 88 4 3 2 2 3 2" xfId="22390" xr:uid="{00000000-0005-0000-0000-0000BD570000}"/>
    <cellStyle name="Normal 88 4 3 2 2 3 2 2" xfId="22391" xr:uid="{00000000-0005-0000-0000-0000BE570000}"/>
    <cellStyle name="Normal 88 4 3 2 2 3 3" xfId="22392" xr:uid="{00000000-0005-0000-0000-0000BF570000}"/>
    <cellStyle name="Normal 88 4 3 2 2 3 4" xfId="22393" xr:uid="{00000000-0005-0000-0000-0000C0570000}"/>
    <cellStyle name="Normal 88 4 3 2 2 4" xfId="22394" xr:uid="{00000000-0005-0000-0000-0000C1570000}"/>
    <cellStyle name="Normal 88 4 3 2 2 4 2" xfId="22395" xr:uid="{00000000-0005-0000-0000-0000C2570000}"/>
    <cellStyle name="Normal 88 4 3 2 2 4 3" xfId="22396" xr:uid="{00000000-0005-0000-0000-0000C3570000}"/>
    <cellStyle name="Normal 88 4 3 2 2 5" xfId="22397" xr:uid="{00000000-0005-0000-0000-0000C4570000}"/>
    <cellStyle name="Normal 88 4 3 2 2 6" xfId="22398" xr:uid="{00000000-0005-0000-0000-0000C5570000}"/>
    <cellStyle name="Normal 88 4 3 2 2 7" xfId="22399" xr:uid="{00000000-0005-0000-0000-0000C6570000}"/>
    <cellStyle name="Normal 88 4 3 2 3" xfId="22400" xr:uid="{00000000-0005-0000-0000-0000C7570000}"/>
    <cellStyle name="Normal 88 4 3 2 3 2" xfId="22401" xr:uid="{00000000-0005-0000-0000-0000C8570000}"/>
    <cellStyle name="Normal 88 4 3 2 3 2 2" xfId="22402" xr:uid="{00000000-0005-0000-0000-0000C9570000}"/>
    <cellStyle name="Normal 88 4 3 2 3 3" xfId="22403" xr:uid="{00000000-0005-0000-0000-0000CA570000}"/>
    <cellStyle name="Normal 88 4 3 2 3 4" xfId="22404" xr:uid="{00000000-0005-0000-0000-0000CB570000}"/>
    <cellStyle name="Normal 88 4 3 2 4" xfId="22405" xr:uid="{00000000-0005-0000-0000-0000CC570000}"/>
    <cellStyle name="Normal 88 4 3 2 4 2" xfId="22406" xr:uid="{00000000-0005-0000-0000-0000CD570000}"/>
    <cellStyle name="Normal 88 4 3 2 4 2 2" xfId="22407" xr:uid="{00000000-0005-0000-0000-0000CE570000}"/>
    <cellStyle name="Normal 88 4 3 2 4 3" xfId="22408" xr:uid="{00000000-0005-0000-0000-0000CF570000}"/>
    <cellStyle name="Normal 88 4 3 2 4 4" xfId="22409" xr:uid="{00000000-0005-0000-0000-0000D0570000}"/>
    <cellStyle name="Normal 88 4 3 2 5" xfId="22410" xr:uid="{00000000-0005-0000-0000-0000D1570000}"/>
    <cellStyle name="Normal 88 4 3 2 5 2" xfId="22411" xr:uid="{00000000-0005-0000-0000-0000D2570000}"/>
    <cellStyle name="Normal 88 4 3 2 5 3" xfId="22412" xr:uid="{00000000-0005-0000-0000-0000D3570000}"/>
    <cellStyle name="Normal 88 4 3 2 6" xfId="22413" xr:uid="{00000000-0005-0000-0000-0000D4570000}"/>
    <cellStyle name="Normal 88 4 3 2 7" xfId="22414" xr:uid="{00000000-0005-0000-0000-0000D5570000}"/>
    <cellStyle name="Normal 88 4 3 2 8" xfId="22415" xr:uid="{00000000-0005-0000-0000-0000D6570000}"/>
    <cellStyle name="Normal 88 4 3 3" xfId="22416" xr:uid="{00000000-0005-0000-0000-0000D7570000}"/>
    <cellStyle name="Normal 88 4 3 3 2" xfId="22417" xr:uid="{00000000-0005-0000-0000-0000D8570000}"/>
    <cellStyle name="Normal 88 4 3 3 2 2" xfId="22418" xr:uid="{00000000-0005-0000-0000-0000D9570000}"/>
    <cellStyle name="Normal 88 4 3 3 2 2 2" xfId="22419" xr:uid="{00000000-0005-0000-0000-0000DA570000}"/>
    <cellStyle name="Normal 88 4 3 3 2 3" xfId="22420" xr:uid="{00000000-0005-0000-0000-0000DB570000}"/>
    <cellStyle name="Normal 88 4 3 3 2 4" xfId="22421" xr:uid="{00000000-0005-0000-0000-0000DC570000}"/>
    <cellStyle name="Normal 88 4 3 3 3" xfId="22422" xr:uid="{00000000-0005-0000-0000-0000DD570000}"/>
    <cellStyle name="Normal 88 4 3 3 3 2" xfId="22423" xr:uid="{00000000-0005-0000-0000-0000DE570000}"/>
    <cellStyle name="Normal 88 4 3 3 3 2 2" xfId="22424" xr:uid="{00000000-0005-0000-0000-0000DF570000}"/>
    <cellStyle name="Normal 88 4 3 3 3 3" xfId="22425" xr:uid="{00000000-0005-0000-0000-0000E0570000}"/>
    <cellStyle name="Normal 88 4 3 3 3 4" xfId="22426" xr:uid="{00000000-0005-0000-0000-0000E1570000}"/>
    <cellStyle name="Normal 88 4 3 3 4" xfId="22427" xr:uid="{00000000-0005-0000-0000-0000E2570000}"/>
    <cellStyle name="Normal 88 4 3 3 4 2" xfId="22428" xr:uid="{00000000-0005-0000-0000-0000E3570000}"/>
    <cellStyle name="Normal 88 4 3 3 4 3" xfId="22429" xr:uid="{00000000-0005-0000-0000-0000E4570000}"/>
    <cellStyle name="Normal 88 4 3 3 5" xfId="22430" xr:uid="{00000000-0005-0000-0000-0000E5570000}"/>
    <cellStyle name="Normal 88 4 3 3 6" xfId="22431" xr:uid="{00000000-0005-0000-0000-0000E6570000}"/>
    <cellStyle name="Normal 88 4 3 3 7" xfId="22432" xr:uid="{00000000-0005-0000-0000-0000E7570000}"/>
    <cellStyle name="Normal 88 4 3 4" xfId="22433" xr:uid="{00000000-0005-0000-0000-0000E8570000}"/>
    <cellStyle name="Normal 88 4 3 4 2" xfId="22434" xr:uid="{00000000-0005-0000-0000-0000E9570000}"/>
    <cellStyle name="Normal 88 4 3 4 2 2" xfId="22435" xr:uid="{00000000-0005-0000-0000-0000EA570000}"/>
    <cellStyle name="Normal 88 4 3 4 3" xfId="22436" xr:uid="{00000000-0005-0000-0000-0000EB570000}"/>
    <cellStyle name="Normal 88 4 3 4 4" xfId="22437" xr:uid="{00000000-0005-0000-0000-0000EC570000}"/>
    <cellStyle name="Normal 88 4 3 5" xfId="22438" xr:uid="{00000000-0005-0000-0000-0000ED570000}"/>
    <cellStyle name="Normal 88 4 3 5 2" xfId="22439" xr:uid="{00000000-0005-0000-0000-0000EE570000}"/>
    <cellStyle name="Normal 88 4 3 5 2 2" xfId="22440" xr:uid="{00000000-0005-0000-0000-0000EF570000}"/>
    <cellStyle name="Normal 88 4 3 5 3" xfId="22441" xr:uid="{00000000-0005-0000-0000-0000F0570000}"/>
    <cellStyle name="Normal 88 4 3 5 4" xfId="22442" xr:uid="{00000000-0005-0000-0000-0000F1570000}"/>
    <cellStyle name="Normal 88 4 3 6" xfId="22443" xr:uid="{00000000-0005-0000-0000-0000F2570000}"/>
    <cellStyle name="Normal 88 4 3 6 2" xfId="22444" xr:uid="{00000000-0005-0000-0000-0000F3570000}"/>
    <cellStyle name="Normal 88 4 3 6 3" xfId="22445" xr:uid="{00000000-0005-0000-0000-0000F4570000}"/>
    <cellStyle name="Normal 88 4 3 7" xfId="22446" xr:uid="{00000000-0005-0000-0000-0000F5570000}"/>
    <cellStyle name="Normal 88 4 3 8" xfId="22447" xr:uid="{00000000-0005-0000-0000-0000F6570000}"/>
    <cellStyle name="Normal 88 4 3 9" xfId="22448" xr:uid="{00000000-0005-0000-0000-0000F7570000}"/>
    <cellStyle name="Normal 88 4 4" xfId="22449" xr:uid="{00000000-0005-0000-0000-0000F8570000}"/>
    <cellStyle name="Normal 88 4 4 2" xfId="22450" xr:uid="{00000000-0005-0000-0000-0000F9570000}"/>
    <cellStyle name="Normal 88 4 4 2 2" xfId="22451" xr:uid="{00000000-0005-0000-0000-0000FA570000}"/>
    <cellStyle name="Normal 88 4 4 2 2 2" xfId="22452" xr:uid="{00000000-0005-0000-0000-0000FB570000}"/>
    <cellStyle name="Normal 88 4 4 2 2 2 2" xfId="22453" xr:uid="{00000000-0005-0000-0000-0000FC570000}"/>
    <cellStyle name="Normal 88 4 4 2 2 3" xfId="22454" xr:uid="{00000000-0005-0000-0000-0000FD570000}"/>
    <cellStyle name="Normal 88 4 4 2 2 4" xfId="22455" xr:uid="{00000000-0005-0000-0000-0000FE570000}"/>
    <cellStyle name="Normal 88 4 4 2 3" xfId="22456" xr:uid="{00000000-0005-0000-0000-0000FF570000}"/>
    <cellStyle name="Normal 88 4 4 2 3 2" xfId="22457" xr:uid="{00000000-0005-0000-0000-000000580000}"/>
    <cellStyle name="Normal 88 4 4 2 3 2 2" xfId="22458" xr:uid="{00000000-0005-0000-0000-000001580000}"/>
    <cellStyle name="Normal 88 4 4 2 3 3" xfId="22459" xr:uid="{00000000-0005-0000-0000-000002580000}"/>
    <cellStyle name="Normal 88 4 4 2 3 4" xfId="22460" xr:uid="{00000000-0005-0000-0000-000003580000}"/>
    <cellStyle name="Normal 88 4 4 2 4" xfId="22461" xr:uid="{00000000-0005-0000-0000-000004580000}"/>
    <cellStyle name="Normal 88 4 4 2 4 2" xfId="22462" xr:uid="{00000000-0005-0000-0000-000005580000}"/>
    <cellStyle name="Normal 88 4 4 2 4 3" xfId="22463" xr:uid="{00000000-0005-0000-0000-000006580000}"/>
    <cellStyle name="Normal 88 4 4 2 5" xfId="22464" xr:uid="{00000000-0005-0000-0000-000007580000}"/>
    <cellStyle name="Normal 88 4 4 2 6" xfId="22465" xr:uid="{00000000-0005-0000-0000-000008580000}"/>
    <cellStyle name="Normal 88 4 4 2 7" xfId="22466" xr:uid="{00000000-0005-0000-0000-000009580000}"/>
    <cellStyle name="Normal 88 4 4 3" xfId="22467" xr:uid="{00000000-0005-0000-0000-00000A580000}"/>
    <cellStyle name="Normal 88 4 4 3 2" xfId="22468" xr:uid="{00000000-0005-0000-0000-00000B580000}"/>
    <cellStyle name="Normal 88 4 4 3 2 2" xfId="22469" xr:uid="{00000000-0005-0000-0000-00000C580000}"/>
    <cellStyle name="Normal 88 4 4 3 3" xfId="22470" xr:uid="{00000000-0005-0000-0000-00000D580000}"/>
    <cellStyle name="Normal 88 4 4 3 4" xfId="22471" xr:uid="{00000000-0005-0000-0000-00000E580000}"/>
    <cellStyle name="Normal 88 4 4 4" xfId="22472" xr:uid="{00000000-0005-0000-0000-00000F580000}"/>
    <cellStyle name="Normal 88 4 4 4 2" xfId="22473" xr:uid="{00000000-0005-0000-0000-000010580000}"/>
    <cellStyle name="Normal 88 4 4 4 2 2" xfId="22474" xr:uid="{00000000-0005-0000-0000-000011580000}"/>
    <cellStyle name="Normal 88 4 4 4 3" xfId="22475" xr:uid="{00000000-0005-0000-0000-000012580000}"/>
    <cellStyle name="Normal 88 4 4 4 4" xfId="22476" xr:uid="{00000000-0005-0000-0000-000013580000}"/>
    <cellStyle name="Normal 88 4 4 5" xfId="22477" xr:uid="{00000000-0005-0000-0000-000014580000}"/>
    <cellStyle name="Normal 88 4 4 5 2" xfId="22478" xr:uid="{00000000-0005-0000-0000-000015580000}"/>
    <cellStyle name="Normal 88 4 4 5 3" xfId="22479" xr:uid="{00000000-0005-0000-0000-000016580000}"/>
    <cellStyle name="Normal 88 4 4 6" xfId="22480" xr:uid="{00000000-0005-0000-0000-000017580000}"/>
    <cellStyle name="Normal 88 4 4 7" xfId="22481" xr:uid="{00000000-0005-0000-0000-000018580000}"/>
    <cellStyle name="Normal 88 4 4 8" xfId="22482" xr:uid="{00000000-0005-0000-0000-000019580000}"/>
    <cellStyle name="Normal 88 4 5" xfId="22483" xr:uid="{00000000-0005-0000-0000-00001A580000}"/>
    <cellStyle name="Normal 88 4 5 2" xfId="22484" xr:uid="{00000000-0005-0000-0000-00001B580000}"/>
    <cellStyle name="Normal 88 4 5 2 2" xfId="22485" xr:uid="{00000000-0005-0000-0000-00001C580000}"/>
    <cellStyle name="Normal 88 4 5 2 2 2" xfId="22486" xr:uid="{00000000-0005-0000-0000-00001D580000}"/>
    <cellStyle name="Normal 88 4 5 2 3" xfId="22487" xr:uid="{00000000-0005-0000-0000-00001E580000}"/>
    <cellStyle name="Normal 88 4 5 2 4" xfId="22488" xr:uid="{00000000-0005-0000-0000-00001F580000}"/>
    <cellStyle name="Normal 88 4 5 3" xfId="22489" xr:uid="{00000000-0005-0000-0000-000020580000}"/>
    <cellStyle name="Normal 88 4 5 3 2" xfId="22490" xr:uid="{00000000-0005-0000-0000-000021580000}"/>
    <cellStyle name="Normal 88 4 5 3 2 2" xfId="22491" xr:uid="{00000000-0005-0000-0000-000022580000}"/>
    <cellStyle name="Normal 88 4 5 3 3" xfId="22492" xr:uid="{00000000-0005-0000-0000-000023580000}"/>
    <cellStyle name="Normal 88 4 5 3 4" xfId="22493" xr:uid="{00000000-0005-0000-0000-000024580000}"/>
    <cellStyle name="Normal 88 4 5 4" xfId="22494" xr:uid="{00000000-0005-0000-0000-000025580000}"/>
    <cellStyle name="Normal 88 4 5 4 2" xfId="22495" xr:uid="{00000000-0005-0000-0000-000026580000}"/>
    <cellStyle name="Normal 88 4 5 4 3" xfId="22496" xr:uid="{00000000-0005-0000-0000-000027580000}"/>
    <cellStyle name="Normal 88 4 5 5" xfId="22497" xr:uid="{00000000-0005-0000-0000-000028580000}"/>
    <cellStyle name="Normal 88 4 5 6" xfId="22498" xr:uid="{00000000-0005-0000-0000-000029580000}"/>
    <cellStyle name="Normal 88 4 5 7" xfId="22499" xr:uid="{00000000-0005-0000-0000-00002A580000}"/>
    <cellStyle name="Normal 88 4 6" xfId="22500" xr:uid="{00000000-0005-0000-0000-00002B580000}"/>
    <cellStyle name="Normal 88 4 6 2" xfId="22501" xr:uid="{00000000-0005-0000-0000-00002C580000}"/>
    <cellStyle name="Normal 88 4 6 2 2" xfId="22502" xr:uid="{00000000-0005-0000-0000-00002D580000}"/>
    <cellStyle name="Normal 88 4 6 3" xfId="22503" xr:uid="{00000000-0005-0000-0000-00002E580000}"/>
    <cellStyle name="Normal 88 4 6 4" xfId="22504" xr:uid="{00000000-0005-0000-0000-00002F580000}"/>
    <cellStyle name="Normal 88 4 7" xfId="22505" xr:uid="{00000000-0005-0000-0000-000030580000}"/>
    <cellStyle name="Normal 88 4 7 2" xfId="22506" xr:uid="{00000000-0005-0000-0000-000031580000}"/>
    <cellStyle name="Normal 88 4 7 2 2" xfId="22507" xr:uid="{00000000-0005-0000-0000-000032580000}"/>
    <cellStyle name="Normal 88 4 7 3" xfId="22508" xr:uid="{00000000-0005-0000-0000-000033580000}"/>
    <cellStyle name="Normal 88 4 7 4" xfId="22509" xr:uid="{00000000-0005-0000-0000-000034580000}"/>
    <cellStyle name="Normal 88 4 8" xfId="22510" xr:uid="{00000000-0005-0000-0000-000035580000}"/>
    <cellStyle name="Normal 88 4 8 2" xfId="22511" xr:uid="{00000000-0005-0000-0000-000036580000}"/>
    <cellStyle name="Normal 88 4 8 3" xfId="22512" xr:uid="{00000000-0005-0000-0000-000037580000}"/>
    <cellStyle name="Normal 88 4 9" xfId="22513" xr:uid="{00000000-0005-0000-0000-000038580000}"/>
    <cellStyle name="Normal 88 5" xfId="22514" xr:uid="{00000000-0005-0000-0000-000039580000}"/>
    <cellStyle name="Normal 88 5 2" xfId="22515" xr:uid="{00000000-0005-0000-0000-00003A580000}"/>
    <cellStyle name="Normal 88 5 2 2" xfId="22516" xr:uid="{00000000-0005-0000-0000-00003B580000}"/>
    <cellStyle name="Normal 88 5 2 2 2" xfId="22517" xr:uid="{00000000-0005-0000-0000-00003C580000}"/>
    <cellStyle name="Normal 88 5 2 2 2 2" xfId="22518" xr:uid="{00000000-0005-0000-0000-00003D580000}"/>
    <cellStyle name="Normal 88 5 2 2 2 2 2" xfId="22519" xr:uid="{00000000-0005-0000-0000-00003E580000}"/>
    <cellStyle name="Normal 88 5 2 2 2 3" xfId="22520" xr:uid="{00000000-0005-0000-0000-00003F580000}"/>
    <cellStyle name="Normal 88 5 2 2 2 4" xfId="22521" xr:uid="{00000000-0005-0000-0000-000040580000}"/>
    <cellStyle name="Normal 88 5 2 2 3" xfId="22522" xr:uid="{00000000-0005-0000-0000-000041580000}"/>
    <cellStyle name="Normal 88 5 2 2 3 2" xfId="22523" xr:uid="{00000000-0005-0000-0000-000042580000}"/>
    <cellStyle name="Normal 88 5 2 2 3 2 2" xfId="22524" xr:uid="{00000000-0005-0000-0000-000043580000}"/>
    <cellStyle name="Normal 88 5 2 2 3 3" xfId="22525" xr:uid="{00000000-0005-0000-0000-000044580000}"/>
    <cellStyle name="Normal 88 5 2 2 3 4" xfId="22526" xr:uid="{00000000-0005-0000-0000-000045580000}"/>
    <cellStyle name="Normal 88 5 2 2 4" xfId="22527" xr:uid="{00000000-0005-0000-0000-000046580000}"/>
    <cellStyle name="Normal 88 5 2 2 4 2" xfId="22528" xr:uid="{00000000-0005-0000-0000-000047580000}"/>
    <cellStyle name="Normal 88 5 2 2 4 3" xfId="22529" xr:uid="{00000000-0005-0000-0000-000048580000}"/>
    <cellStyle name="Normal 88 5 2 2 5" xfId="22530" xr:uid="{00000000-0005-0000-0000-000049580000}"/>
    <cellStyle name="Normal 88 5 2 2 6" xfId="22531" xr:uid="{00000000-0005-0000-0000-00004A580000}"/>
    <cellStyle name="Normal 88 5 2 2 7" xfId="22532" xr:uid="{00000000-0005-0000-0000-00004B580000}"/>
    <cellStyle name="Normal 88 5 2 3" xfId="22533" xr:uid="{00000000-0005-0000-0000-00004C580000}"/>
    <cellStyle name="Normal 88 5 2 3 2" xfId="22534" xr:uid="{00000000-0005-0000-0000-00004D580000}"/>
    <cellStyle name="Normal 88 5 2 3 2 2" xfId="22535" xr:uid="{00000000-0005-0000-0000-00004E580000}"/>
    <cellStyle name="Normal 88 5 2 3 3" xfId="22536" xr:uid="{00000000-0005-0000-0000-00004F580000}"/>
    <cellStyle name="Normal 88 5 2 3 4" xfId="22537" xr:uid="{00000000-0005-0000-0000-000050580000}"/>
    <cellStyle name="Normal 88 5 2 4" xfId="22538" xr:uid="{00000000-0005-0000-0000-000051580000}"/>
    <cellStyle name="Normal 88 5 2 4 2" xfId="22539" xr:uid="{00000000-0005-0000-0000-000052580000}"/>
    <cellStyle name="Normal 88 5 2 4 2 2" xfId="22540" xr:uid="{00000000-0005-0000-0000-000053580000}"/>
    <cellStyle name="Normal 88 5 2 4 3" xfId="22541" xr:uid="{00000000-0005-0000-0000-000054580000}"/>
    <cellStyle name="Normal 88 5 2 4 4" xfId="22542" xr:uid="{00000000-0005-0000-0000-000055580000}"/>
    <cellStyle name="Normal 88 5 2 5" xfId="22543" xr:uid="{00000000-0005-0000-0000-000056580000}"/>
    <cellStyle name="Normal 88 5 2 5 2" xfId="22544" xr:uid="{00000000-0005-0000-0000-000057580000}"/>
    <cellStyle name="Normal 88 5 2 5 3" xfId="22545" xr:uid="{00000000-0005-0000-0000-000058580000}"/>
    <cellStyle name="Normal 88 5 2 6" xfId="22546" xr:uid="{00000000-0005-0000-0000-000059580000}"/>
    <cellStyle name="Normal 88 5 2 7" xfId="22547" xr:uid="{00000000-0005-0000-0000-00005A580000}"/>
    <cellStyle name="Normal 88 5 2 8" xfId="22548" xr:uid="{00000000-0005-0000-0000-00005B580000}"/>
    <cellStyle name="Normal 88 5 3" xfId="22549" xr:uid="{00000000-0005-0000-0000-00005C580000}"/>
    <cellStyle name="Normal 88 5 3 2" xfId="22550" xr:uid="{00000000-0005-0000-0000-00005D580000}"/>
    <cellStyle name="Normal 88 5 3 2 2" xfId="22551" xr:uid="{00000000-0005-0000-0000-00005E580000}"/>
    <cellStyle name="Normal 88 5 3 2 2 2" xfId="22552" xr:uid="{00000000-0005-0000-0000-00005F580000}"/>
    <cellStyle name="Normal 88 5 3 2 3" xfId="22553" xr:uid="{00000000-0005-0000-0000-000060580000}"/>
    <cellStyle name="Normal 88 5 3 2 4" xfId="22554" xr:uid="{00000000-0005-0000-0000-000061580000}"/>
    <cellStyle name="Normal 88 5 3 3" xfId="22555" xr:uid="{00000000-0005-0000-0000-000062580000}"/>
    <cellStyle name="Normal 88 5 3 3 2" xfId="22556" xr:uid="{00000000-0005-0000-0000-000063580000}"/>
    <cellStyle name="Normal 88 5 3 3 2 2" xfId="22557" xr:uid="{00000000-0005-0000-0000-000064580000}"/>
    <cellStyle name="Normal 88 5 3 3 3" xfId="22558" xr:uid="{00000000-0005-0000-0000-000065580000}"/>
    <cellStyle name="Normal 88 5 3 3 4" xfId="22559" xr:uid="{00000000-0005-0000-0000-000066580000}"/>
    <cellStyle name="Normal 88 5 3 4" xfId="22560" xr:uid="{00000000-0005-0000-0000-000067580000}"/>
    <cellStyle name="Normal 88 5 3 4 2" xfId="22561" xr:uid="{00000000-0005-0000-0000-000068580000}"/>
    <cellStyle name="Normal 88 5 3 4 3" xfId="22562" xr:uid="{00000000-0005-0000-0000-000069580000}"/>
    <cellStyle name="Normal 88 5 3 5" xfId="22563" xr:uid="{00000000-0005-0000-0000-00006A580000}"/>
    <cellStyle name="Normal 88 5 3 6" xfId="22564" xr:uid="{00000000-0005-0000-0000-00006B580000}"/>
    <cellStyle name="Normal 88 5 3 7" xfId="22565" xr:uid="{00000000-0005-0000-0000-00006C580000}"/>
    <cellStyle name="Normal 88 5 4" xfId="22566" xr:uid="{00000000-0005-0000-0000-00006D580000}"/>
    <cellStyle name="Normal 88 5 4 2" xfId="22567" xr:uid="{00000000-0005-0000-0000-00006E580000}"/>
    <cellStyle name="Normal 88 5 4 2 2" xfId="22568" xr:uid="{00000000-0005-0000-0000-00006F580000}"/>
    <cellStyle name="Normal 88 5 4 3" xfId="22569" xr:uid="{00000000-0005-0000-0000-000070580000}"/>
    <cellStyle name="Normal 88 5 4 4" xfId="22570" xr:uid="{00000000-0005-0000-0000-000071580000}"/>
    <cellStyle name="Normal 88 5 5" xfId="22571" xr:uid="{00000000-0005-0000-0000-000072580000}"/>
    <cellStyle name="Normal 88 5 5 2" xfId="22572" xr:uid="{00000000-0005-0000-0000-000073580000}"/>
    <cellStyle name="Normal 88 5 5 2 2" xfId="22573" xr:uid="{00000000-0005-0000-0000-000074580000}"/>
    <cellStyle name="Normal 88 5 5 3" xfId="22574" xr:uid="{00000000-0005-0000-0000-000075580000}"/>
    <cellStyle name="Normal 88 5 5 4" xfId="22575" xr:uid="{00000000-0005-0000-0000-000076580000}"/>
    <cellStyle name="Normal 88 5 6" xfId="22576" xr:uid="{00000000-0005-0000-0000-000077580000}"/>
    <cellStyle name="Normal 88 5 6 2" xfId="22577" xr:uid="{00000000-0005-0000-0000-000078580000}"/>
    <cellStyle name="Normal 88 5 6 3" xfId="22578" xr:uid="{00000000-0005-0000-0000-000079580000}"/>
    <cellStyle name="Normal 88 5 7" xfId="22579" xr:uid="{00000000-0005-0000-0000-00007A580000}"/>
    <cellStyle name="Normal 88 5 8" xfId="22580" xr:uid="{00000000-0005-0000-0000-00007B580000}"/>
    <cellStyle name="Normal 88 5 9" xfId="22581" xr:uid="{00000000-0005-0000-0000-00007C580000}"/>
    <cellStyle name="Normal 89" xfId="22582" xr:uid="{00000000-0005-0000-0000-00007D580000}"/>
    <cellStyle name="Normal 89 2" xfId="22583" xr:uid="{00000000-0005-0000-0000-00007E580000}"/>
    <cellStyle name="Normal 89 2 10" xfId="22584" xr:uid="{00000000-0005-0000-0000-00007F580000}"/>
    <cellStyle name="Normal 89 2 11" xfId="22585" xr:uid="{00000000-0005-0000-0000-000080580000}"/>
    <cellStyle name="Normal 89 2 12" xfId="22586" xr:uid="{00000000-0005-0000-0000-000081580000}"/>
    <cellStyle name="Normal 89 2 2" xfId="22587" xr:uid="{00000000-0005-0000-0000-000082580000}"/>
    <cellStyle name="Normal 89 2 2 10" xfId="22588" xr:uid="{00000000-0005-0000-0000-000083580000}"/>
    <cellStyle name="Normal 89 2 2 11" xfId="22589" xr:uid="{00000000-0005-0000-0000-000084580000}"/>
    <cellStyle name="Normal 89 2 2 2" xfId="22590" xr:uid="{00000000-0005-0000-0000-000085580000}"/>
    <cellStyle name="Normal 89 2 2 2 2" xfId="22591" xr:uid="{00000000-0005-0000-0000-000086580000}"/>
    <cellStyle name="Normal 89 2 2 2 2 2" xfId="22592" xr:uid="{00000000-0005-0000-0000-000087580000}"/>
    <cellStyle name="Normal 89 2 2 2 2 2 2" xfId="22593" xr:uid="{00000000-0005-0000-0000-000088580000}"/>
    <cellStyle name="Normal 89 2 2 2 2 2 2 2" xfId="22594" xr:uid="{00000000-0005-0000-0000-000089580000}"/>
    <cellStyle name="Normal 89 2 2 2 2 2 2 2 2" xfId="22595" xr:uid="{00000000-0005-0000-0000-00008A580000}"/>
    <cellStyle name="Normal 89 2 2 2 2 2 2 3" xfId="22596" xr:uid="{00000000-0005-0000-0000-00008B580000}"/>
    <cellStyle name="Normal 89 2 2 2 2 2 2 4" xfId="22597" xr:uid="{00000000-0005-0000-0000-00008C580000}"/>
    <cellStyle name="Normal 89 2 2 2 2 2 3" xfId="22598" xr:uid="{00000000-0005-0000-0000-00008D580000}"/>
    <cellStyle name="Normal 89 2 2 2 2 2 3 2" xfId="22599" xr:uid="{00000000-0005-0000-0000-00008E580000}"/>
    <cellStyle name="Normal 89 2 2 2 2 2 3 2 2" xfId="22600" xr:uid="{00000000-0005-0000-0000-00008F580000}"/>
    <cellStyle name="Normal 89 2 2 2 2 2 3 3" xfId="22601" xr:uid="{00000000-0005-0000-0000-000090580000}"/>
    <cellStyle name="Normal 89 2 2 2 2 2 3 4" xfId="22602" xr:uid="{00000000-0005-0000-0000-000091580000}"/>
    <cellStyle name="Normal 89 2 2 2 2 2 4" xfId="22603" xr:uid="{00000000-0005-0000-0000-000092580000}"/>
    <cellStyle name="Normal 89 2 2 2 2 2 4 2" xfId="22604" xr:uid="{00000000-0005-0000-0000-000093580000}"/>
    <cellStyle name="Normal 89 2 2 2 2 2 4 3" xfId="22605" xr:uid="{00000000-0005-0000-0000-000094580000}"/>
    <cellStyle name="Normal 89 2 2 2 2 2 5" xfId="22606" xr:uid="{00000000-0005-0000-0000-000095580000}"/>
    <cellStyle name="Normal 89 2 2 2 2 2 6" xfId="22607" xr:uid="{00000000-0005-0000-0000-000096580000}"/>
    <cellStyle name="Normal 89 2 2 2 2 2 7" xfId="22608" xr:uid="{00000000-0005-0000-0000-000097580000}"/>
    <cellStyle name="Normal 89 2 2 2 2 3" xfId="22609" xr:uid="{00000000-0005-0000-0000-000098580000}"/>
    <cellStyle name="Normal 89 2 2 2 2 3 2" xfId="22610" xr:uid="{00000000-0005-0000-0000-000099580000}"/>
    <cellStyle name="Normal 89 2 2 2 2 3 2 2" xfId="22611" xr:uid="{00000000-0005-0000-0000-00009A580000}"/>
    <cellStyle name="Normal 89 2 2 2 2 3 3" xfId="22612" xr:uid="{00000000-0005-0000-0000-00009B580000}"/>
    <cellStyle name="Normal 89 2 2 2 2 3 4" xfId="22613" xr:uid="{00000000-0005-0000-0000-00009C580000}"/>
    <cellStyle name="Normal 89 2 2 2 2 4" xfId="22614" xr:uid="{00000000-0005-0000-0000-00009D580000}"/>
    <cellStyle name="Normal 89 2 2 2 2 4 2" xfId="22615" xr:uid="{00000000-0005-0000-0000-00009E580000}"/>
    <cellStyle name="Normal 89 2 2 2 2 4 2 2" xfId="22616" xr:uid="{00000000-0005-0000-0000-00009F580000}"/>
    <cellStyle name="Normal 89 2 2 2 2 4 3" xfId="22617" xr:uid="{00000000-0005-0000-0000-0000A0580000}"/>
    <cellStyle name="Normal 89 2 2 2 2 4 4" xfId="22618" xr:uid="{00000000-0005-0000-0000-0000A1580000}"/>
    <cellStyle name="Normal 89 2 2 2 2 5" xfId="22619" xr:uid="{00000000-0005-0000-0000-0000A2580000}"/>
    <cellStyle name="Normal 89 2 2 2 2 5 2" xfId="22620" xr:uid="{00000000-0005-0000-0000-0000A3580000}"/>
    <cellStyle name="Normal 89 2 2 2 2 5 3" xfId="22621" xr:uid="{00000000-0005-0000-0000-0000A4580000}"/>
    <cellStyle name="Normal 89 2 2 2 2 6" xfId="22622" xr:uid="{00000000-0005-0000-0000-0000A5580000}"/>
    <cellStyle name="Normal 89 2 2 2 2 7" xfId="22623" xr:uid="{00000000-0005-0000-0000-0000A6580000}"/>
    <cellStyle name="Normal 89 2 2 2 2 8" xfId="22624" xr:uid="{00000000-0005-0000-0000-0000A7580000}"/>
    <cellStyle name="Normal 89 2 2 2 3" xfId="22625" xr:uid="{00000000-0005-0000-0000-0000A8580000}"/>
    <cellStyle name="Normal 89 2 2 2 3 2" xfId="22626" xr:uid="{00000000-0005-0000-0000-0000A9580000}"/>
    <cellStyle name="Normal 89 2 2 2 3 2 2" xfId="22627" xr:uid="{00000000-0005-0000-0000-0000AA580000}"/>
    <cellStyle name="Normal 89 2 2 2 3 2 2 2" xfId="22628" xr:uid="{00000000-0005-0000-0000-0000AB580000}"/>
    <cellStyle name="Normal 89 2 2 2 3 2 3" xfId="22629" xr:uid="{00000000-0005-0000-0000-0000AC580000}"/>
    <cellStyle name="Normal 89 2 2 2 3 2 4" xfId="22630" xr:uid="{00000000-0005-0000-0000-0000AD580000}"/>
    <cellStyle name="Normal 89 2 2 2 3 3" xfId="22631" xr:uid="{00000000-0005-0000-0000-0000AE580000}"/>
    <cellStyle name="Normal 89 2 2 2 3 3 2" xfId="22632" xr:uid="{00000000-0005-0000-0000-0000AF580000}"/>
    <cellStyle name="Normal 89 2 2 2 3 3 2 2" xfId="22633" xr:uid="{00000000-0005-0000-0000-0000B0580000}"/>
    <cellStyle name="Normal 89 2 2 2 3 3 3" xfId="22634" xr:uid="{00000000-0005-0000-0000-0000B1580000}"/>
    <cellStyle name="Normal 89 2 2 2 3 3 4" xfId="22635" xr:uid="{00000000-0005-0000-0000-0000B2580000}"/>
    <cellStyle name="Normal 89 2 2 2 3 4" xfId="22636" xr:uid="{00000000-0005-0000-0000-0000B3580000}"/>
    <cellStyle name="Normal 89 2 2 2 3 4 2" xfId="22637" xr:uid="{00000000-0005-0000-0000-0000B4580000}"/>
    <cellStyle name="Normal 89 2 2 2 3 4 3" xfId="22638" xr:uid="{00000000-0005-0000-0000-0000B5580000}"/>
    <cellStyle name="Normal 89 2 2 2 3 5" xfId="22639" xr:uid="{00000000-0005-0000-0000-0000B6580000}"/>
    <cellStyle name="Normal 89 2 2 2 3 6" xfId="22640" xr:uid="{00000000-0005-0000-0000-0000B7580000}"/>
    <cellStyle name="Normal 89 2 2 2 3 7" xfId="22641" xr:uid="{00000000-0005-0000-0000-0000B8580000}"/>
    <cellStyle name="Normal 89 2 2 2 4" xfId="22642" xr:uid="{00000000-0005-0000-0000-0000B9580000}"/>
    <cellStyle name="Normal 89 2 2 2 4 2" xfId="22643" xr:uid="{00000000-0005-0000-0000-0000BA580000}"/>
    <cellStyle name="Normal 89 2 2 2 4 2 2" xfId="22644" xr:uid="{00000000-0005-0000-0000-0000BB580000}"/>
    <cellStyle name="Normal 89 2 2 2 4 3" xfId="22645" xr:uid="{00000000-0005-0000-0000-0000BC580000}"/>
    <cellStyle name="Normal 89 2 2 2 4 4" xfId="22646" xr:uid="{00000000-0005-0000-0000-0000BD580000}"/>
    <cellStyle name="Normal 89 2 2 2 5" xfId="22647" xr:uid="{00000000-0005-0000-0000-0000BE580000}"/>
    <cellStyle name="Normal 89 2 2 2 5 2" xfId="22648" xr:uid="{00000000-0005-0000-0000-0000BF580000}"/>
    <cellStyle name="Normal 89 2 2 2 5 2 2" xfId="22649" xr:uid="{00000000-0005-0000-0000-0000C0580000}"/>
    <cellStyle name="Normal 89 2 2 2 5 3" xfId="22650" xr:uid="{00000000-0005-0000-0000-0000C1580000}"/>
    <cellStyle name="Normal 89 2 2 2 5 4" xfId="22651" xr:uid="{00000000-0005-0000-0000-0000C2580000}"/>
    <cellStyle name="Normal 89 2 2 2 6" xfId="22652" xr:uid="{00000000-0005-0000-0000-0000C3580000}"/>
    <cellStyle name="Normal 89 2 2 2 6 2" xfId="22653" xr:uid="{00000000-0005-0000-0000-0000C4580000}"/>
    <cellStyle name="Normal 89 2 2 2 6 3" xfId="22654" xr:uid="{00000000-0005-0000-0000-0000C5580000}"/>
    <cellStyle name="Normal 89 2 2 2 7" xfId="22655" xr:uid="{00000000-0005-0000-0000-0000C6580000}"/>
    <cellStyle name="Normal 89 2 2 2 8" xfId="22656" xr:uid="{00000000-0005-0000-0000-0000C7580000}"/>
    <cellStyle name="Normal 89 2 2 2 9" xfId="22657" xr:uid="{00000000-0005-0000-0000-0000C8580000}"/>
    <cellStyle name="Normal 89 2 2 3" xfId="22658" xr:uid="{00000000-0005-0000-0000-0000C9580000}"/>
    <cellStyle name="Normal 89 2 2 3 2" xfId="22659" xr:uid="{00000000-0005-0000-0000-0000CA580000}"/>
    <cellStyle name="Normal 89 2 2 3 2 2" xfId="22660" xr:uid="{00000000-0005-0000-0000-0000CB580000}"/>
    <cellStyle name="Normal 89 2 2 3 2 2 2" xfId="22661" xr:uid="{00000000-0005-0000-0000-0000CC580000}"/>
    <cellStyle name="Normal 89 2 2 3 2 2 2 2" xfId="22662" xr:uid="{00000000-0005-0000-0000-0000CD580000}"/>
    <cellStyle name="Normal 89 2 2 3 2 2 2 2 2" xfId="22663" xr:uid="{00000000-0005-0000-0000-0000CE580000}"/>
    <cellStyle name="Normal 89 2 2 3 2 2 2 3" xfId="22664" xr:uid="{00000000-0005-0000-0000-0000CF580000}"/>
    <cellStyle name="Normal 89 2 2 3 2 2 2 4" xfId="22665" xr:uid="{00000000-0005-0000-0000-0000D0580000}"/>
    <cellStyle name="Normal 89 2 2 3 2 2 3" xfId="22666" xr:uid="{00000000-0005-0000-0000-0000D1580000}"/>
    <cellStyle name="Normal 89 2 2 3 2 2 3 2" xfId="22667" xr:uid="{00000000-0005-0000-0000-0000D2580000}"/>
    <cellStyle name="Normal 89 2 2 3 2 2 3 2 2" xfId="22668" xr:uid="{00000000-0005-0000-0000-0000D3580000}"/>
    <cellStyle name="Normal 89 2 2 3 2 2 3 3" xfId="22669" xr:uid="{00000000-0005-0000-0000-0000D4580000}"/>
    <cellStyle name="Normal 89 2 2 3 2 2 3 4" xfId="22670" xr:uid="{00000000-0005-0000-0000-0000D5580000}"/>
    <cellStyle name="Normal 89 2 2 3 2 2 4" xfId="22671" xr:uid="{00000000-0005-0000-0000-0000D6580000}"/>
    <cellStyle name="Normal 89 2 2 3 2 2 4 2" xfId="22672" xr:uid="{00000000-0005-0000-0000-0000D7580000}"/>
    <cellStyle name="Normal 89 2 2 3 2 2 4 3" xfId="22673" xr:uid="{00000000-0005-0000-0000-0000D8580000}"/>
    <cellStyle name="Normal 89 2 2 3 2 2 5" xfId="22674" xr:uid="{00000000-0005-0000-0000-0000D9580000}"/>
    <cellStyle name="Normal 89 2 2 3 2 2 6" xfId="22675" xr:uid="{00000000-0005-0000-0000-0000DA580000}"/>
    <cellStyle name="Normal 89 2 2 3 2 2 7" xfId="22676" xr:uid="{00000000-0005-0000-0000-0000DB580000}"/>
    <cellStyle name="Normal 89 2 2 3 2 3" xfId="22677" xr:uid="{00000000-0005-0000-0000-0000DC580000}"/>
    <cellStyle name="Normal 89 2 2 3 2 3 2" xfId="22678" xr:uid="{00000000-0005-0000-0000-0000DD580000}"/>
    <cellStyle name="Normal 89 2 2 3 2 3 2 2" xfId="22679" xr:uid="{00000000-0005-0000-0000-0000DE580000}"/>
    <cellStyle name="Normal 89 2 2 3 2 3 3" xfId="22680" xr:uid="{00000000-0005-0000-0000-0000DF580000}"/>
    <cellStyle name="Normal 89 2 2 3 2 3 4" xfId="22681" xr:uid="{00000000-0005-0000-0000-0000E0580000}"/>
    <cellStyle name="Normal 89 2 2 3 2 4" xfId="22682" xr:uid="{00000000-0005-0000-0000-0000E1580000}"/>
    <cellStyle name="Normal 89 2 2 3 2 4 2" xfId="22683" xr:uid="{00000000-0005-0000-0000-0000E2580000}"/>
    <cellStyle name="Normal 89 2 2 3 2 4 2 2" xfId="22684" xr:uid="{00000000-0005-0000-0000-0000E3580000}"/>
    <cellStyle name="Normal 89 2 2 3 2 4 3" xfId="22685" xr:uid="{00000000-0005-0000-0000-0000E4580000}"/>
    <cellStyle name="Normal 89 2 2 3 2 4 4" xfId="22686" xr:uid="{00000000-0005-0000-0000-0000E5580000}"/>
    <cellStyle name="Normal 89 2 2 3 2 5" xfId="22687" xr:uid="{00000000-0005-0000-0000-0000E6580000}"/>
    <cellStyle name="Normal 89 2 2 3 2 5 2" xfId="22688" xr:uid="{00000000-0005-0000-0000-0000E7580000}"/>
    <cellStyle name="Normal 89 2 2 3 2 5 3" xfId="22689" xr:uid="{00000000-0005-0000-0000-0000E8580000}"/>
    <cellStyle name="Normal 89 2 2 3 2 6" xfId="22690" xr:uid="{00000000-0005-0000-0000-0000E9580000}"/>
    <cellStyle name="Normal 89 2 2 3 2 7" xfId="22691" xr:uid="{00000000-0005-0000-0000-0000EA580000}"/>
    <cellStyle name="Normal 89 2 2 3 2 8" xfId="22692" xr:uid="{00000000-0005-0000-0000-0000EB580000}"/>
    <cellStyle name="Normal 89 2 2 3 3" xfId="22693" xr:uid="{00000000-0005-0000-0000-0000EC580000}"/>
    <cellStyle name="Normal 89 2 2 3 3 2" xfId="22694" xr:uid="{00000000-0005-0000-0000-0000ED580000}"/>
    <cellStyle name="Normal 89 2 2 3 3 2 2" xfId="22695" xr:uid="{00000000-0005-0000-0000-0000EE580000}"/>
    <cellStyle name="Normal 89 2 2 3 3 2 2 2" xfId="22696" xr:uid="{00000000-0005-0000-0000-0000EF580000}"/>
    <cellStyle name="Normal 89 2 2 3 3 2 3" xfId="22697" xr:uid="{00000000-0005-0000-0000-0000F0580000}"/>
    <cellStyle name="Normal 89 2 2 3 3 2 4" xfId="22698" xr:uid="{00000000-0005-0000-0000-0000F1580000}"/>
    <cellStyle name="Normal 89 2 2 3 3 3" xfId="22699" xr:uid="{00000000-0005-0000-0000-0000F2580000}"/>
    <cellStyle name="Normal 89 2 2 3 3 3 2" xfId="22700" xr:uid="{00000000-0005-0000-0000-0000F3580000}"/>
    <cellStyle name="Normal 89 2 2 3 3 3 2 2" xfId="22701" xr:uid="{00000000-0005-0000-0000-0000F4580000}"/>
    <cellStyle name="Normal 89 2 2 3 3 3 3" xfId="22702" xr:uid="{00000000-0005-0000-0000-0000F5580000}"/>
    <cellStyle name="Normal 89 2 2 3 3 3 4" xfId="22703" xr:uid="{00000000-0005-0000-0000-0000F6580000}"/>
    <cellStyle name="Normal 89 2 2 3 3 4" xfId="22704" xr:uid="{00000000-0005-0000-0000-0000F7580000}"/>
    <cellStyle name="Normal 89 2 2 3 3 4 2" xfId="22705" xr:uid="{00000000-0005-0000-0000-0000F8580000}"/>
    <cellStyle name="Normal 89 2 2 3 3 4 3" xfId="22706" xr:uid="{00000000-0005-0000-0000-0000F9580000}"/>
    <cellStyle name="Normal 89 2 2 3 3 5" xfId="22707" xr:uid="{00000000-0005-0000-0000-0000FA580000}"/>
    <cellStyle name="Normal 89 2 2 3 3 6" xfId="22708" xr:uid="{00000000-0005-0000-0000-0000FB580000}"/>
    <cellStyle name="Normal 89 2 2 3 3 7" xfId="22709" xr:uid="{00000000-0005-0000-0000-0000FC580000}"/>
    <cellStyle name="Normal 89 2 2 3 4" xfId="22710" xr:uid="{00000000-0005-0000-0000-0000FD580000}"/>
    <cellStyle name="Normal 89 2 2 3 4 2" xfId="22711" xr:uid="{00000000-0005-0000-0000-0000FE580000}"/>
    <cellStyle name="Normal 89 2 2 3 4 2 2" xfId="22712" xr:uid="{00000000-0005-0000-0000-0000FF580000}"/>
    <cellStyle name="Normal 89 2 2 3 4 3" xfId="22713" xr:uid="{00000000-0005-0000-0000-000000590000}"/>
    <cellStyle name="Normal 89 2 2 3 4 4" xfId="22714" xr:uid="{00000000-0005-0000-0000-000001590000}"/>
    <cellStyle name="Normal 89 2 2 3 5" xfId="22715" xr:uid="{00000000-0005-0000-0000-000002590000}"/>
    <cellStyle name="Normal 89 2 2 3 5 2" xfId="22716" xr:uid="{00000000-0005-0000-0000-000003590000}"/>
    <cellStyle name="Normal 89 2 2 3 5 2 2" xfId="22717" xr:uid="{00000000-0005-0000-0000-000004590000}"/>
    <cellStyle name="Normal 89 2 2 3 5 3" xfId="22718" xr:uid="{00000000-0005-0000-0000-000005590000}"/>
    <cellStyle name="Normal 89 2 2 3 5 4" xfId="22719" xr:uid="{00000000-0005-0000-0000-000006590000}"/>
    <cellStyle name="Normal 89 2 2 3 6" xfId="22720" xr:uid="{00000000-0005-0000-0000-000007590000}"/>
    <cellStyle name="Normal 89 2 2 3 6 2" xfId="22721" xr:uid="{00000000-0005-0000-0000-000008590000}"/>
    <cellStyle name="Normal 89 2 2 3 6 3" xfId="22722" xr:uid="{00000000-0005-0000-0000-000009590000}"/>
    <cellStyle name="Normal 89 2 2 3 7" xfId="22723" xr:uid="{00000000-0005-0000-0000-00000A590000}"/>
    <cellStyle name="Normal 89 2 2 3 8" xfId="22724" xr:uid="{00000000-0005-0000-0000-00000B590000}"/>
    <cellStyle name="Normal 89 2 2 3 9" xfId="22725" xr:uid="{00000000-0005-0000-0000-00000C590000}"/>
    <cellStyle name="Normal 89 2 2 4" xfId="22726" xr:uid="{00000000-0005-0000-0000-00000D590000}"/>
    <cellStyle name="Normal 89 2 2 4 2" xfId="22727" xr:uid="{00000000-0005-0000-0000-00000E590000}"/>
    <cellStyle name="Normal 89 2 2 4 2 2" xfId="22728" xr:uid="{00000000-0005-0000-0000-00000F590000}"/>
    <cellStyle name="Normal 89 2 2 4 2 2 2" xfId="22729" xr:uid="{00000000-0005-0000-0000-000010590000}"/>
    <cellStyle name="Normal 89 2 2 4 2 2 2 2" xfId="22730" xr:uid="{00000000-0005-0000-0000-000011590000}"/>
    <cellStyle name="Normal 89 2 2 4 2 2 3" xfId="22731" xr:uid="{00000000-0005-0000-0000-000012590000}"/>
    <cellStyle name="Normal 89 2 2 4 2 2 4" xfId="22732" xr:uid="{00000000-0005-0000-0000-000013590000}"/>
    <cellStyle name="Normal 89 2 2 4 2 3" xfId="22733" xr:uid="{00000000-0005-0000-0000-000014590000}"/>
    <cellStyle name="Normal 89 2 2 4 2 3 2" xfId="22734" xr:uid="{00000000-0005-0000-0000-000015590000}"/>
    <cellStyle name="Normal 89 2 2 4 2 3 2 2" xfId="22735" xr:uid="{00000000-0005-0000-0000-000016590000}"/>
    <cellStyle name="Normal 89 2 2 4 2 3 3" xfId="22736" xr:uid="{00000000-0005-0000-0000-000017590000}"/>
    <cellStyle name="Normal 89 2 2 4 2 3 4" xfId="22737" xr:uid="{00000000-0005-0000-0000-000018590000}"/>
    <cellStyle name="Normal 89 2 2 4 2 4" xfId="22738" xr:uid="{00000000-0005-0000-0000-000019590000}"/>
    <cellStyle name="Normal 89 2 2 4 2 4 2" xfId="22739" xr:uid="{00000000-0005-0000-0000-00001A590000}"/>
    <cellStyle name="Normal 89 2 2 4 2 4 3" xfId="22740" xr:uid="{00000000-0005-0000-0000-00001B590000}"/>
    <cellStyle name="Normal 89 2 2 4 2 5" xfId="22741" xr:uid="{00000000-0005-0000-0000-00001C590000}"/>
    <cellStyle name="Normal 89 2 2 4 2 6" xfId="22742" xr:uid="{00000000-0005-0000-0000-00001D590000}"/>
    <cellStyle name="Normal 89 2 2 4 2 7" xfId="22743" xr:uid="{00000000-0005-0000-0000-00001E590000}"/>
    <cellStyle name="Normal 89 2 2 4 3" xfId="22744" xr:uid="{00000000-0005-0000-0000-00001F590000}"/>
    <cellStyle name="Normal 89 2 2 4 3 2" xfId="22745" xr:uid="{00000000-0005-0000-0000-000020590000}"/>
    <cellStyle name="Normal 89 2 2 4 3 2 2" xfId="22746" xr:uid="{00000000-0005-0000-0000-000021590000}"/>
    <cellStyle name="Normal 89 2 2 4 3 3" xfId="22747" xr:uid="{00000000-0005-0000-0000-000022590000}"/>
    <cellStyle name="Normal 89 2 2 4 3 4" xfId="22748" xr:uid="{00000000-0005-0000-0000-000023590000}"/>
    <cellStyle name="Normal 89 2 2 4 4" xfId="22749" xr:uid="{00000000-0005-0000-0000-000024590000}"/>
    <cellStyle name="Normal 89 2 2 4 4 2" xfId="22750" xr:uid="{00000000-0005-0000-0000-000025590000}"/>
    <cellStyle name="Normal 89 2 2 4 4 2 2" xfId="22751" xr:uid="{00000000-0005-0000-0000-000026590000}"/>
    <cellStyle name="Normal 89 2 2 4 4 3" xfId="22752" xr:uid="{00000000-0005-0000-0000-000027590000}"/>
    <cellStyle name="Normal 89 2 2 4 4 4" xfId="22753" xr:uid="{00000000-0005-0000-0000-000028590000}"/>
    <cellStyle name="Normal 89 2 2 4 5" xfId="22754" xr:uid="{00000000-0005-0000-0000-000029590000}"/>
    <cellStyle name="Normal 89 2 2 4 5 2" xfId="22755" xr:uid="{00000000-0005-0000-0000-00002A590000}"/>
    <cellStyle name="Normal 89 2 2 4 5 3" xfId="22756" xr:uid="{00000000-0005-0000-0000-00002B590000}"/>
    <cellStyle name="Normal 89 2 2 4 6" xfId="22757" xr:uid="{00000000-0005-0000-0000-00002C590000}"/>
    <cellStyle name="Normal 89 2 2 4 7" xfId="22758" xr:uid="{00000000-0005-0000-0000-00002D590000}"/>
    <cellStyle name="Normal 89 2 2 4 8" xfId="22759" xr:uid="{00000000-0005-0000-0000-00002E590000}"/>
    <cellStyle name="Normal 89 2 2 5" xfId="22760" xr:uid="{00000000-0005-0000-0000-00002F590000}"/>
    <cellStyle name="Normal 89 2 2 5 2" xfId="22761" xr:uid="{00000000-0005-0000-0000-000030590000}"/>
    <cellStyle name="Normal 89 2 2 5 2 2" xfId="22762" xr:uid="{00000000-0005-0000-0000-000031590000}"/>
    <cellStyle name="Normal 89 2 2 5 2 2 2" xfId="22763" xr:uid="{00000000-0005-0000-0000-000032590000}"/>
    <cellStyle name="Normal 89 2 2 5 2 3" xfId="22764" xr:uid="{00000000-0005-0000-0000-000033590000}"/>
    <cellStyle name="Normal 89 2 2 5 2 4" xfId="22765" xr:uid="{00000000-0005-0000-0000-000034590000}"/>
    <cellStyle name="Normal 89 2 2 5 3" xfId="22766" xr:uid="{00000000-0005-0000-0000-000035590000}"/>
    <cellStyle name="Normal 89 2 2 5 3 2" xfId="22767" xr:uid="{00000000-0005-0000-0000-000036590000}"/>
    <cellStyle name="Normal 89 2 2 5 3 2 2" xfId="22768" xr:uid="{00000000-0005-0000-0000-000037590000}"/>
    <cellStyle name="Normal 89 2 2 5 3 3" xfId="22769" xr:uid="{00000000-0005-0000-0000-000038590000}"/>
    <cellStyle name="Normal 89 2 2 5 3 4" xfId="22770" xr:uid="{00000000-0005-0000-0000-000039590000}"/>
    <cellStyle name="Normal 89 2 2 5 4" xfId="22771" xr:uid="{00000000-0005-0000-0000-00003A590000}"/>
    <cellStyle name="Normal 89 2 2 5 4 2" xfId="22772" xr:uid="{00000000-0005-0000-0000-00003B590000}"/>
    <cellStyle name="Normal 89 2 2 5 4 3" xfId="22773" xr:uid="{00000000-0005-0000-0000-00003C590000}"/>
    <cellStyle name="Normal 89 2 2 5 5" xfId="22774" xr:uid="{00000000-0005-0000-0000-00003D590000}"/>
    <cellStyle name="Normal 89 2 2 5 6" xfId="22775" xr:uid="{00000000-0005-0000-0000-00003E590000}"/>
    <cellStyle name="Normal 89 2 2 5 7" xfId="22776" xr:uid="{00000000-0005-0000-0000-00003F590000}"/>
    <cellStyle name="Normal 89 2 2 6" xfId="22777" xr:uid="{00000000-0005-0000-0000-000040590000}"/>
    <cellStyle name="Normal 89 2 2 6 2" xfId="22778" xr:uid="{00000000-0005-0000-0000-000041590000}"/>
    <cellStyle name="Normal 89 2 2 6 2 2" xfId="22779" xr:uid="{00000000-0005-0000-0000-000042590000}"/>
    <cellStyle name="Normal 89 2 2 6 3" xfId="22780" xr:uid="{00000000-0005-0000-0000-000043590000}"/>
    <cellStyle name="Normal 89 2 2 6 4" xfId="22781" xr:uid="{00000000-0005-0000-0000-000044590000}"/>
    <cellStyle name="Normal 89 2 2 7" xfId="22782" xr:uid="{00000000-0005-0000-0000-000045590000}"/>
    <cellStyle name="Normal 89 2 2 7 2" xfId="22783" xr:uid="{00000000-0005-0000-0000-000046590000}"/>
    <cellStyle name="Normal 89 2 2 7 2 2" xfId="22784" xr:uid="{00000000-0005-0000-0000-000047590000}"/>
    <cellStyle name="Normal 89 2 2 7 3" xfId="22785" xr:uid="{00000000-0005-0000-0000-000048590000}"/>
    <cellStyle name="Normal 89 2 2 7 4" xfId="22786" xr:uid="{00000000-0005-0000-0000-000049590000}"/>
    <cellStyle name="Normal 89 2 2 8" xfId="22787" xr:uid="{00000000-0005-0000-0000-00004A590000}"/>
    <cellStyle name="Normal 89 2 2 8 2" xfId="22788" xr:uid="{00000000-0005-0000-0000-00004B590000}"/>
    <cellStyle name="Normal 89 2 2 8 3" xfId="22789" xr:uid="{00000000-0005-0000-0000-00004C590000}"/>
    <cellStyle name="Normal 89 2 2 9" xfId="22790" xr:uid="{00000000-0005-0000-0000-00004D590000}"/>
    <cellStyle name="Normal 89 2 3" xfId="22791" xr:uid="{00000000-0005-0000-0000-00004E590000}"/>
    <cellStyle name="Normal 89 2 3 2" xfId="22792" xr:uid="{00000000-0005-0000-0000-00004F590000}"/>
    <cellStyle name="Normal 89 2 3 2 2" xfId="22793" xr:uid="{00000000-0005-0000-0000-000050590000}"/>
    <cellStyle name="Normal 89 2 3 2 2 2" xfId="22794" xr:uid="{00000000-0005-0000-0000-000051590000}"/>
    <cellStyle name="Normal 89 2 3 2 2 2 2" xfId="22795" xr:uid="{00000000-0005-0000-0000-000052590000}"/>
    <cellStyle name="Normal 89 2 3 2 2 2 2 2" xfId="22796" xr:uid="{00000000-0005-0000-0000-000053590000}"/>
    <cellStyle name="Normal 89 2 3 2 2 2 3" xfId="22797" xr:uid="{00000000-0005-0000-0000-000054590000}"/>
    <cellStyle name="Normal 89 2 3 2 2 2 4" xfId="22798" xr:uid="{00000000-0005-0000-0000-000055590000}"/>
    <cellStyle name="Normal 89 2 3 2 2 3" xfId="22799" xr:uid="{00000000-0005-0000-0000-000056590000}"/>
    <cellStyle name="Normal 89 2 3 2 2 3 2" xfId="22800" xr:uid="{00000000-0005-0000-0000-000057590000}"/>
    <cellStyle name="Normal 89 2 3 2 2 3 2 2" xfId="22801" xr:uid="{00000000-0005-0000-0000-000058590000}"/>
    <cellStyle name="Normal 89 2 3 2 2 3 3" xfId="22802" xr:uid="{00000000-0005-0000-0000-000059590000}"/>
    <cellStyle name="Normal 89 2 3 2 2 3 4" xfId="22803" xr:uid="{00000000-0005-0000-0000-00005A590000}"/>
    <cellStyle name="Normal 89 2 3 2 2 4" xfId="22804" xr:uid="{00000000-0005-0000-0000-00005B590000}"/>
    <cellStyle name="Normal 89 2 3 2 2 4 2" xfId="22805" xr:uid="{00000000-0005-0000-0000-00005C590000}"/>
    <cellStyle name="Normal 89 2 3 2 2 4 3" xfId="22806" xr:uid="{00000000-0005-0000-0000-00005D590000}"/>
    <cellStyle name="Normal 89 2 3 2 2 5" xfId="22807" xr:uid="{00000000-0005-0000-0000-00005E590000}"/>
    <cellStyle name="Normal 89 2 3 2 2 6" xfId="22808" xr:uid="{00000000-0005-0000-0000-00005F590000}"/>
    <cellStyle name="Normal 89 2 3 2 2 7" xfId="22809" xr:uid="{00000000-0005-0000-0000-000060590000}"/>
    <cellStyle name="Normal 89 2 3 2 3" xfId="22810" xr:uid="{00000000-0005-0000-0000-000061590000}"/>
    <cellStyle name="Normal 89 2 3 2 3 2" xfId="22811" xr:uid="{00000000-0005-0000-0000-000062590000}"/>
    <cellStyle name="Normal 89 2 3 2 3 2 2" xfId="22812" xr:uid="{00000000-0005-0000-0000-000063590000}"/>
    <cellStyle name="Normal 89 2 3 2 3 3" xfId="22813" xr:uid="{00000000-0005-0000-0000-000064590000}"/>
    <cellStyle name="Normal 89 2 3 2 3 4" xfId="22814" xr:uid="{00000000-0005-0000-0000-000065590000}"/>
    <cellStyle name="Normal 89 2 3 2 4" xfId="22815" xr:uid="{00000000-0005-0000-0000-000066590000}"/>
    <cellStyle name="Normal 89 2 3 2 4 2" xfId="22816" xr:uid="{00000000-0005-0000-0000-000067590000}"/>
    <cellStyle name="Normal 89 2 3 2 4 2 2" xfId="22817" xr:uid="{00000000-0005-0000-0000-000068590000}"/>
    <cellStyle name="Normal 89 2 3 2 4 3" xfId="22818" xr:uid="{00000000-0005-0000-0000-000069590000}"/>
    <cellStyle name="Normal 89 2 3 2 4 4" xfId="22819" xr:uid="{00000000-0005-0000-0000-00006A590000}"/>
    <cellStyle name="Normal 89 2 3 2 5" xfId="22820" xr:uid="{00000000-0005-0000-0000-00006B590000}"/>
    <cellStyle name="Normal 89 2 3 2 5 2" xfId="22821" xr:uid="{00000000-0005-0000-0000-00006C590000}"/>
    <cellStyle name="Normal 89 2 3 2 5 3" xfId="22822" xr:uid="{00000000-0005-0000-0000-00006D590000}"/>
    <cellStyle name="Normal 89 2 3 2 6" xfId="22823" xr:uid="{00000000-0005-0000-0000-00006E590000}"/>
    <cellStyle name="Normal 89 2 3 2 7" xfId="22824" xr:uid="{00000000-0005-0000-0000-00006F590000}"/>
    <cellStyle name="Normal 89 2 3 2 8" xfId="22825" xr:uid="{00000000-0005-0000-0000-000070590000}"/>
    <cellStyle name="Normal 89 2 3 3" xfId="22826" xr:uid="{00000000-0005-0000-0000-000071590000}"/>
    <cellStyle name="Normal 89 2 3 3 2" xfId="22827" xr:uid="{00000000-0005-0000-0000-000072590000}"/>
    <cellStyle name="Normal 89 2 3 3 2 2" xfId="22828" xr:uid="{00000000-0005-0000-0000-000073590000}"/>
    <cellStyle name="Normal 89 2 3 3 2 2 2" xfId="22829" xr:uid="{00000000-0005-0000-0000-000074590000}"/>
    <cellStyle name="Normal 89 2 3 3 2 3" xfId="22830" xr:uid="{00000000-0005-0000-0000-000075590000}"/>
    <cellStyle name="Normal 89 2 3 3 2 4" xfId="22831" xr:uid="{00000000-0005-0000-0000-000076590000}"/>
    <cellStyle name="Normal 89 2 3 3 3" xfId="22832" xr:uid="{00000000-0005-0000-0000-000077590000}"/>
    <cellStyle name="Normal 89 2 3 3 3 2" xfId="22833" xr:uid="{00000000-0005-0000-0000-000078590000}"/>
    <cellStyle name="Normal 89 2 3 3 3 2 2" xfId="22834" xr:uid="{00000000-0005-0000-0000-000079590000}"/>
    <cellStyle name="Normal 89 2 3 3 3 3" xfId="22835" xr:uid="{00000000-0005-0000-0000-00007A590000}"/>
    <cellStyle name="Normal 89 2 3 3 3 4" xfId="22836" xr:uid="{00000000-0005-0000-0000-00007B590000}"/>
    <cellStyle name="Normal 89 2 3 3 4" xfId="22837" xr:uid="{00000000-0005-0000-0000-00007C590000}"/>
    <cellStyle name="Normal 89 2 3 3 4 2" xfId="22838" xr:uid="{00000000-0005-0000-0000-00007D590000}"/>
    <cellStyle name="Normal 89 2 3 3 4 3" xfId="22839" xr:uid="{00000000-0005-0000-0000-00007E590000}"/>
    <cellStyle name="Normal 89 2 3 3 5" xfId="22840" xr:uid="{00000000-0005-0000-0000-00007F590000}"/>
    <cellStyle name="Normal 89 2 3 3 6" xfId="22841" xr:uid="{00000000-0005-0000-0000-000080590000}"/>
    <cellStyle name="Normal 89 2 3 3 7" xfId="22842" xr:uid="{00000000-0005-0000-0000-000081590000}"/>
    <cellStyle name="Normal 89 2 3 4" xfId="22843" xr:uid="{00000000-0005-0000-0000-000082590000}"/>
    <cellStyle name="Normal 89 2 3 4 2" xfId="22844" xr:uid="{00000000-0005-0000-0000-000083590000}"/>
    <cellStyle name="Normal 89 2 3 4 2 2" xfId="22845" xr:uid="{00000000-0005-0000-0000-000084590000}"/>
    <cellStyle name="Normal 89 2 3 4 3" xfId="22846" xr:uid="{00000000-0005-0000-0000-000085590000}"/>
    <cellStyle name="Normal 89 2 3 4 4" xfId="22847" xr:uid="{00000000-0005-0000-0000-000086590000}"/>
    <cellStyle name="Normal 89 2 3 5" xfId="22848" xr:uid="{00000000-0005-0000-0000-000087590000}"/>
    <cellStyle name="Normal 89 2 3 5 2" xfId="22849" xr:uid="{00000000-0005-0000-0000-000088590000}"/>
    <cellStyle name="Normal 89 2 3 5 2 2" xfId="22850" xr:uid="{00000000-0005-0000-0000-000089590000}"/>
    <cellStyle name="Normal 89 2 3 5 3" xfId="22851" xr:uid="{00000000-0005-0000-0000-00008A590000}"/>
    <cellStyle name="Normal 89 2 3 5 4" xfId="22852" xr:uid="{00000000-0005-0000-0000-00008B590000}"/>
    <cellStyle name="Normal 89 2 3 6" xfId="22853" xr:uid="{00000000-0005-0000-0000-00008C590000}"/>
    <cellStyle name="Normal 89 2 3 6 2" xfId="22854" xr:uid="{00000000-0005-0000-0000-00008D590000}"/>
    <cellStyle name="Normal 89 2 3 6 3" xfId="22855" xr:uid="{00000000-0005-0000-0000-00008E590000}"/>
    <cellStyle name="Normal 89 2 3 7" xfId="22856" xr:uid="{00000000-0005-0000-0000-00008F590000}"/>
    <cellStyle name="Normal 89 2 3 8" xfId="22857" xr:uid="{00000000-0005-0000-0000-000090590000}"/>
    <cellStyle name="Normal 89 2 3 9" xfId="22858" xr:uid="{00000000-0005-0000-0000-000091590000}"/>
    <cellStyle name="Normal 89 2 4" xfId="22859" xr:uid="{00000000-0005-0000-0000-000092590000}"/>
    <cellStyle name="Normal 89 2 4 2" xfId="22860" xr:uid="{00000000-0005-0000-0000-000093590000}"/>
    <cellStyle name="Normal 89 2 4 2 2" xfId="22861" xr:uid="{00000000-0005-0000-0000-000094590000}"/>
    <cellStyle name="Normal 89 2 4 2 2 2" xfId="22862" xr:uid="{00000000-0005-0000-0000-000095590000}"/>
    <cellStyle name="Normal 89 2 4 2 2 2 2" xfId="22863" xr:uid="{00000000-0005-0000-0000-000096590000}"/>
    <cellStyle name="Normal 89 2 4 2 2 2 2 2" xfId="22864" xr:uid="{00000000-0005-0000-0000-000097590000}"/>
    <cellStyle name="Normal 89 2 4 2 2 2 3" xfId="22865" xr:uid="{00000000-0005-0000-0000-000098590000}"/>
    <cellStyle name="Normal 89 2 4 2 2 2 4" xfId="22866" xr:uid="{00000000-0005-0000-0000-000099590000}"/>
    <cellStyle name="Normal 89 2 4 2 2 3" xfId="22867" xr:uid="{00000000-0005-0000-0000-00009A590000}"/>
    <cellStyle name="Normal 89 2 4 2 2 3 2" xfId="22868" xr:uid="{00000000-0005-0000-0000-00009B590000}"/>
    <cellStyle name="Normal 89 2 4 2 2 3 2 2" xfId="22869" xr:uid="{00000000-0005-0000-0000-00009C590000}"/>
    <cellStyle name="Normal 89 2 4 2 2 3 3" xfId="22870" xr:uid="{00000000-0005-0000-0000-00009D590000}"/>
    <cellStyle name="Normal 89 2 4 2 2 3 4" xfId="22871" xr:uid="{00000000-0005-0000-0000-00009E590000}"/>
    <cellStyle name="Normal 89 2 4 2 2 4" xfId="22872" xr:uid="{00000000-0005-0000-0000-00009F590000}"/>
    <cellStyle name="Normal 89 2 4 2 2 4 2" xfId="22873" xr:uid="{00000000-0005-0000-0000-0000A0590000}"/>
    <cellStyle name="Normal 89 2 4 2 2 4 3" xfId="22874" xr:uid="{00000000-0005-0000-0000-0000A1590000}"/>
    <cellStyle name="Normal 89 2 4 2 2 5" xfId="22875" xr:uid="{00000000-0005-0000-0000-0000A2590000}"/>
    <cellStyle name="Normal 89 2 4 2 2 6" xfId="22876" xr:uid="{00000000-0005-0000-0000-0000A3590000}"/>
    <cellStyle name="Normal 89 2 4 2 2 7" xfId="22877" xr:uid="{00000000-0005-0000-0000-0000A4590000}"/>
    <cellStyle name="Normal 89 2 4 2 3" xfId="22878" xr:uid="{00000000-0005-0000-0000-0000A5590000}"/>
    <cellStyle name="Normal 89 2 4 2 3 2" xfId="22879" xr:uid="{00000000-0005-0000-0000-0000A6590000}"/>
    <cellStyle name="Normal 89 2 4 2 3 2 2" xfId="22880" xr:uid="{00000000-0005-0000-0000-0000A7590000}"/>
    <cellStyle name="Normal 89 2 4 2 3 3" xfId="22881" xr:uid="{00000000-0005-0000-0000-0000A8590000}"/>
    <cellStyle name="Normal 89 2 4 2 3 4" xfId="22882" xr:uid="{00000000-0005-0000-0000-0000A9590000}"/>
    <cellStyle name="Normal 89 2 4 2 4" xfId="22883" xr:uid="{00000000-0005-0000-0000-0000AA590000}"/>
    <cellStyle name="Normal 89 2 4 2 4 2" xfId="22884" xr:uid="{00000000-0005-0000-0000-0000AB590000}"/>
    <cellStyle name="Normal 89 2 4 2 4 2 2" xfId="22885" xr:uid="{00000000-0005-0000-0000-0000AC590000}"/>
    <cellStyle name="Normal 89 2 4 2 4 3" xfId="22886" xr:uid="{00000000-0005-0000-0000-0000AD590000}"/>
    <cellStyle name="Normal 89 2 4 2 4 4" xfId="22887" xr:uid="{00000000-0005-0000-0000-0000AE590000}"/>
    <cellStyle name="Normal 89 2 4 2 5" xfId="22888" xr:uid="{00000000-0005-0000-0000-0000AF590000}"/>
    <cellStyle name="Normal 89 2 4 2 5 2" xfId="22889" xr:uid="{00000000-0005-0000-0000-0000B0590000}"/>
    <cellStyle name="Normal 89 2 4 2 5 3" xfId="22890" xr:uid="{00000000-0005-0000-0000-0000B1590000}"/>
    <cellStyle name="Normal 89 2 4 2 6" xfId="22891" xr:uid="{00000000-0005-0000-0000-0000B2590000}"/>
    <cellStyle name="Normal 89 2 4 2 7" xfId="22892" xr:uid="{00000000-0005-0000-0000-0000B3590000}"/>
    <cellStyle name="Normal 89 2 4 2 8" xfId="22893" xr:uid="{00000000-0005-0000-0000-0000B4590000}"/>
    <cellStyle name="Normal 89 2 4 3" xfId="22894" xr:uid="{00000000-0005-0000-0000-0000B5590000}"/>
    <cellStyle name="Normal 89 2 4 3 2" xfId="22895" xr:uid="{00000000-0005-0000-0000-0000B6590000}"/>
    <cellStyle name="Normal 89 2 4 3 2 2" xfId="22896" xr:uid="{00000000-0005-0000-0000-0000B7590000}"/>
    <cellStyle name="Normal 89 2 4 3 2 2 2" xfId="22897" xr:uid="{00000000-0005-0000-0000-0000B8590000}"/>
    <cellStyle name="Normal 89 2 4 3 2 3" xfId="22898" xr:uid="{00000000-0005-0000-0000-0000B9590000}"/>
    <cellStyle name="Normal 89 2 4 3 2 4" xfId="22899" xr:uid="{00000000-0005-0000-0000-0000BA590000}"/>
    <cellStyle name="Normal 89 2 4 3 3" xfId="22900" xr:uid="{00000000-0005-0000-0000-0000BB590000}"/>
    <cellStyle name="Normal 89 2 4 3 3 2" xfId="22901" xr:uid="{00000000-0005-0000-0000-0000BC590000}"/>
    <cellStyle name="Normal 89 2 4 3 3 2 2" xfId="22902" xr:uid="{00000000-0005-0000-0000-0000BD590000}"/>
    <cellStyle name="Normal 89 2 4 3 3 3" xfId="22903" xr:uid="{00000000-0005-0000-0000-0000BE590000}"/>
    <cellStyle name="Normal 89 2 4 3 3 4" xfId="22904" xr:uid="{00000000-0005-0000-0000-0000BF590000}"/>
    <cellStyle name="Normal 89 2 4 3 4" xfId="22905" xr:uid="{00000000-0005-0000-0000-0000C0590000}"/>
    <cellStyle name="Normal 89 2 4 3 4 2" xfId="22906" xr:uid="{00000000-0005-0000-0000-0000C1590000}"/>
    <cellStyle name="Normal 89 2 4 3 4 3" xfId="22907" xr:uid="{00000000-0005-0000-0000-0000C2590000}"/>
    <cellStyle name="Normal 89 2 4 3 5" xfId="22908" xr:uid="{00000000-0005-0000-0000-0000C3590000}"/>
    <cellStyle name="Normal 89 2 4 3 6" xfId="22909" xr:uid="{00000000-0005-0000-0000-0000C4590000}"/>
    <cellStyle name="Normal 89 2 4 3 7" xfId="22910" xr:uid="{00000000-0005-0000-0000-0000C5590000}"/>
    <cellStyle name="Normal 89 2 4 4" xfId="22911" xr:uid="{00000000-0005-0000-0000-0000C6590000}"/>
    <cellStyle name="Normal 89 2 4 4 2" xfId="22912" xr:uid="{00000000-0005-0000-0000-0000C7590000}"/>
    <cellStyle name="Normal 89 2 4 4 2 2" xfId="22913" xr:uid="{00000000-0005-0000-0000-0000C8590000}"/>
    <cellStyle name="Normal 89 2 4 4 3" xfId="22914" xr:uid="{00000000-0005-0000-0000-0000C9590000}"/>
    <cellStyle name="Normal 89 2 4 4 4" xfId="22915" xr:uid="{00000000-0005-0000-0000-0000CA590000}"/>
    <cellStyle name="Normal 89 2 4 5" xfId="22916" xr:uid="{00000000-0005-0000-0000-0000CB590000}"/>
    <cellStyle name="Normal 89 2 4 5 2" xfId="22917" xr:uid="{00000000-0005-0000-0000-0000CC590000}"/>
    <cellStyle name="Normal 89 2 4 5 2 2" xfId="22918" xr:uid="{00000000-0005-0000-0000-0000CD590000}"/>
    <cellStyle name="Normal 89 2 4 5 3" xfId="22919" xr:uid="{00000000-0005-0000-0000-0000CE590000}"/>
    <cellStyle name="Normal 89 2 4 5 4" xfId="22920" xr:uid="{00000000-0005-0000-0000-0000CF590000}"/>
    <cellStyle name="Normal 89 2 4 6" xfId="22921" xr:uid="{00000000-0005-0000-0000-0000D0590000}"/>
    <cellStyle name="Normal 89 2 4 6 2" xfId="22922" xr:uid="{00000000-0005-0000-0000-0000D1590000}"/>
    <cellStyle name="Normal 89 2 4 6 3" xfId="22923" xr:uid="{00000000-0005-0000-0000-0000D2590000}"/>
    <cellStyle name="Normal 89 2 4 7" xfId="22924" xr:uid="{00000000-0005-0000-0000-0000D3590000}"/>
    <cellStyle name="Normal 89 2 4 8" xfId="22925" xr:uid="{00000000-0005-0000-0000-0000D4590000}"/>
    <cellStyle name="Normal 89 2 4 9" xfId="22926" xr:uid="{00000000-0005-0000-0000-0000D5590000}"/>
    <cellStyle name="Normal 89 2 5" xfId="22927" xr:uid="{00000000-0005-0000-0000-0000D6590000}"/>
    <cellStyle name="Normal 89 2 5 2" xfId="22928" xr:uid="{00000000-0005-0000-0000-0000D7590000}"/>
    <cellStyle name="Normal 89 2 5 2 2" xfId="22929" xr:uid="{00000000-0005-0000-0000-0000D8590000}"/>
    <cellStyle name="Normal 89 2 5 2 2 2" xfId="22930" xr:uid="{00000000-0005-0000-0000-0000D9590000}"/>
    <cellStyle name="Normal 89 2 5 2 2 2 2" xfId="22931" xr:uid="{00000000-0005-0000-0000-0000DA590000}"/>
    <cellStyle name="Normal 89 2 5 2 2 3" xfId="22932" xr:uid="{00000000-0005-0000-0000-0000DB590000}"/>
    <cellStyle name="Normal 89 2 5 2 2 4" xfId="22933" xr:uid="{00000000-0005-0000-0000-0000DC590000}"/>
    <cellStyle name="Normal 89 2 5 2 3" xfId="22934" xr:uid="{00000000-0005-0000-0000-0000DD590000}"/>
    <cellStyle name="Normal 89 2 5 2 3 2" xfId="22935" xr:uid="{00000000-0005-0000-0000-0000DE590000}"/>
    <cellStyle name="Normal 89 2 5 2 3 2 2" xfId="22936" xr:uid="{00000000-0005-0000-0000-0000DF590000}"/>
    <cellStyle name="Normal 89 2 5 2 3 3" xfId="22937" xr:uid="{00000000-0005-0000-0000-0000E0590000}"/>
    <cellStyle name="Normal 89 2 5 2 3 4" xfId="22938" xr:uid="{00000000-0005-0000-0000-0000E1590000}"/>
    <cellStyle name="Normal 89 2 5 2 4" xfId="22939" xr:uid="{00000000-0005-0000-0000-0000E2590000}"/>
    <cellStyle name="Normal 89 2 5 2 4 2" xfId="22940" xr:uid="{00000000-0005-0000-0000-0000E3590000}"/>
    <cellStyle name="Normal 89 2 5 2 4 3" xfId="22941" xr:uid="{00000000-0005-0000-0000-0000E4590000}"/>
    <cellStyle name="Normal 89 2 5 2 5" xfId="22942" xr:uid="{00000000-0005-0000-0000-0000E5590000}"/>
    <cellStyle name="Normal 89 2 5 2 6" xfId="22943" xr:uid="{00000000-0005-0000-0000-0000E6590000}"/>
    <cellStyle name="Normal 89 2 5 2 7" xfId="22944" xr:uid="{00000000-0005-0000-0000-0000E7590000}"/>
    <cellStyle name="Normal 89 2 5 3" xfId="22945" xr:uid="{00000000-0005-0000-0000-0000E8590000}"/>
    <cellStyle name="Normal 89 2 5 3 2" xfId="22946" xr:uid="{00000000-0005-0000-0000-0000E9590000}"/>
    <cellStyle name="Normal 89 2 5 3 2 2" xfId="22947" xr:uid="{00000000-0005-0000-0000-0000EA590000}"/>
    <cellStyle name="Normal 89 2 5 3 3" xfId="22948" xr:uid="{00000000-0005-0000-0000-0000EB590000}"/>
    <cellStyle name="Normal 89 2 5 3 4" xfId="22949" xr:uid="{00000000-0005-0000-0000-0000EC590000}"/>
    <cellStyle name="Normal 89 2 5 4" xfId="22950" xr:uid="{00000000-0005-0000-0000-0000ED590000}"/>
    <cellStyle name="Normal 89 2 5 4 2" xfId="22951" xr:uid="{00000000-0005-0000-0000-0000EE590000}"/>
    <cellStyle name="Normal 89 2 5 4 2 2" xfId="22952" xr:uid="{00000000-0005-0000-0000-0000EF590000}"/>
    <cellStyle name="Normal 89 2 5 4 3" xfId="22953" xr:uid="{00000000-0005-0000-0000-0000F0590000}"/>
    <cellStyle name="Normal 89 2 5 4 4" xfId="22954" xr:uid="{00000000-0005-0000-0000-0000F1590000}"/>
    <cellStyle name="Normal 89 2 5 5" xfId="22955" xr:uid="{00000000-0005-0000-0000-0000F2590000}"/>
    <cellStyle name="Normal 89 2 5 5 2" xfId="22956" xr:uid="{00000000-0005-0000-0000-0000F3590000}"/>
    <cellStyle name="Normal 89 2 5 5 3" xfId="22957" xr:uid="{00000000-0005-0000-0000-0000F4590000}"/>
    <cellStyle name="Normal 89 2 5 6" xfId="22958" xr:uid="{00000000-0005-0000-0000-0000F5590000}"/>
    <cellStyle name="Normal 89 2 5 7" xfId="22959" xr:uid="{00000000-0005-0000-0000-0000F6590000}"/>
    <cellStyle name="Normal 89 2 5 8" xfId="22960" xr:uid="{00000000-0005-0000-0000-0000F7590000}"/>
    <cellStyle name="Normal 89 2 6" xfId="22961" xr:uid="{00000000-0005-0000-0000-0000F8590000}"/>
    <cellStyle name="Normal 89 2 6 2" xfId="22962" xr:uid="{00000000-0005-0000-0000-0000F9590000}"/>
    <cellStyle name="Normal 89 2 6 2 2" xfId="22963" xr:uid="{00000000-0005-0000-0000-0000FA590000}"/>
    <cellStyle name="Normal 89 2 6 2 2 2" xfId="22964" xr:uid="{00000000-0005-0000-0000-0000FB590000}"/>
    <cellStyle name="Normal 89 2 6 2 3" xfId="22965" xr:uid="{00000000-0005-0000-0000-0000FC590000}"/>
    <cellStyle name="Normal 89 2 6 2 4" xfId="22966" xr:uid="{00000000-0005-0000-0000-0000FD590000}"/>
    <cellStyle name="Normal 89 2 6 3" xfId="22967" xr:uid="{00000000-0005-0000-0000-0000FE590000}"/>
    <cellStyle name="Normal 89 2 6 3 2" xfId="22968" xr:uid="{00000000-0005-0000-0000-0000FF590000}"/>
    <cellStyle name="Normal 89 2 6 3 2 2" xfId="22969" xr:uid="{00000000-0005-0000-0000-0000005A0000}"/>
    <cellStyle name="Normal 89 2 6 3 3" xfId="22970" xr:uid="{00000000-0005-0000-0000-0000015A0000}"/>
    <cellStyle name="Normal 89 2 6 3 4" xfId="22971" xr:uid="{00000000-0005-0000-0000-0000025A0000}"/>
    <cellStyle name="Normal 89 2 6 4" xfId="22972" xr:uid="{00000000-0005-0000-0000-0000035A0000}"/>
    <cellStyle name="Normal 89 2 6 4 2" xfId="22973" xr:uid="{00000000-0005-0000-0000-0000045A0000}"/>
    <cellStyle name="Normal 89 2 6 4 3" xfId="22974" xr:uid="{00000000-0005-0000-0000-0000055A0000}"/>
    <cellStyle name="Normal 89 2 6 5" xfId="22975" xr:uid="{00000000-0005-0000-0000-0000065A0000}"/>
    <cellStyle name="Normal 89 2 6 6" xfId="22976" xr:uid="{00000000-0005-0000-0000-0000075A0000}"/>
    <cellStyle name="Normal 89 2 6 7" xfId="22977" xr:uid="{00000000-0005-0000-0000-0000085A0000}"/>
    <cellStyle name="Normal 89 2 7" xfId="22978" xr:uid="{00000000-0005-0000-0000-0000095A0000}"/>
    <cellStyle name="Normal 89 2 7 2" xfId="22979" xr:uid="{00000000-0005-0000-0000-00000A5A0000}"/>
    <cellStyle name="Normal 89 2 7 2 2" xfId="22980" xr:uid="{00000000-0005-0000-0000-00000B5A0000}"/>
    <cellStyle name="Normal 89 2 7 3" xfId="22981" xr:uid="{00000000-0005-0000-0000-00000C5A0000}"/>
    <cellStyle name="Normal 89 2 7 4" xfId="22982" xr:uid="{00000000-0005-0000-0000-00000D5A0000}"/>
    <cellStyle name="Normal 89 2 8" xfId="22983" xr:uid="{00000000-0005-0000-0000-00000E5A0000}"/>
    <cellStyle name="Normal 89 2 8 2" xfId="22984" xr:uid="{00000000-0005-0000-0000-00000F5A0000}"/>
    <cellStyle name="Normal 89 2 8 2 2" xfId="22985" xr:uid="{00000000-0005-0000-0000-0000105A0000}"/>
    <cellStyle name="Normal 89 2 8 3" xfId="22986" xr:uid="{00000000-0005-0000-0000-0000115A0000}"/>
    <cellStyle name="Normal 89 2 8 4" xfId="22987" xr:uid="{00000000-0005-0000-0000-0000125A0000}"/>
    <cellStyle name="Normal 89 2 9" xfId="22988" xr:uid="{00000000-0005-0000-0000-0000135A0000}"/>
    <cellStyle name="Normal 89 2 9 2" xfId="22989" xr:uid="{00000000-0005-0000-0000-0000145A0000}"/>
    <cellStyle name="Normal 89 2 9 3" xfId="22990" xr:uid="{00000000-0005-0000-0000-0000155A0000}"/>
    <cellStyle name="Normal 89 3" xfId="22991" xr:uid="{00000000-0005-0000-0000-0000165A0000}"/>
    <cellStyle name="Normal 89 4" xfId="22992" xr:uid="{00000000-0005-0000-0000-0000175A0000}"/>
    <cellStyle name="Normal 89 4 10" xfId="22993" xr:uid="{00000000-0005-0000-0000-0000185A0000}"/>
    <cellStyle name="Normal 89 4 11" xfId="22994" xr:uid="{00000000-0005-0000-0000-0000195A0000}"/>
    <cellStyle name="Normal 89 4 2" xfId="22995" xr:uid="{00000000-0005-0000-0000-00001A5A0000}"/>
    <cellStyle name="Normal 89 4 2 2" xfId="22996" xr:uid="{00000000-0005-0000-0000-00001B5A0000}"/>
    <cellStyle name="Normal 89 4 2 2 2" xfId="22997" xr:uid="{00000000-0005-0000-0000-00001C5A0000}"/>
    <cellStyle name="Normal 89 4 2 2 2 2" xfId="22998" xr:uid="{00000000-0005-0000-0000-00001D5A0000}"/>
    <cellStyle name="Normal 89 4 2 2 2 2 2" xfId="22999" xr:uid="{00000000-0005-0000-0000-00001E5A0000}"/>
    <cellStyle name="Normal 89 4 2 2 2 2 2 2" xfId="23000" xr:uid="{00000000-0005-0000-0000-00001F5A0000}"/>
    <cellStyle name="Normal 89 4 2 2 2 2 3" xfId="23001" xr:uid="{00000000-0005-0000-0000-0000205A0000}"/>
    <cellStyle name="Normal 89 4 2 2 2 2 4" xfId="23002" xr:uid="{00000000-0005-0000-0000-0000215A0000}"/>
    <cellStyle name="Normal 89 4 2 2 2 3" xfId="23003" xr:uid="{00000000-0005-0000-0000-0000225A0000}"/>
    <cellStyle name="Normal 89 4 2 2 2 3 2" xfId="23004" xr:uid="{00000000-0005-0000-0000-0000235A0000}"/>
    <cellStyle name="Normal 89 4 2 2 2 3 2 2" xfId="23005" xr:uid="{00000000-0005-0000-0000-0000245A0000}"/>
    <cellStyle name="Normal 89 4 2 2 2 3 3" xfId="23006" xr:uid="{00000000-0005-0000-0000-0000255A0000}"/>
    <cellStyle name="Normal 89 4 2 2 2 3 4" xfId="23007" xr:uid="{00000000-0005-0000-0000-0000265A0000}"/>
    <cellStyle name="Normal 89 4 2 2 2 4" xfId="23008" xr:uid="{00000000-0005-0000-0000-0000275A0000}"/>
    <cellStyle name="Normal 89 4 2 2 2 4 2" xfId="23009" xr:uid="{00000000-0005-0000-0000-0000285A0000}"/>
    <cellStyle name="Normal 89 4 2 2 2 4 3" xfId="23010" xr:uid="{00000000-0005-0000-0000-0000295A0000}"/>
    <cellStyle name="Normal 89 4 2 2 2 5" xfId="23011" xr:uid="{00000000-0005-0000-0000-00002A5A0000}"/>
    <cellStyle name="Normal 89 4 2 2 2 6" xfId="23012" xr:uid="{00000000-0005-0000-0000-00002B5A0000}"/>
    <cellStyle name="Normal 89 4 2 2 2 7" xfId="23013" xr:uid="{00000000-0005-0000-0000-00002C5A0000}"/>
    <cellStyle name="Normal 89 4 2 2 3" xfId="23014" xr:uid="{00000000-0005-0000-0000-00002D5A0000}"/>
    <cellStyle name="Normal 89 4 2 2 3 2" xfId="23015" xr:uid="{00000000-0005-0000-0000-00002E5A0000}"/>
    <cellStyle name="Normal 89 4 2 2 3 2 2" xfId="23016" xr:uid="{00000000-0005-0000-0000-00002F5A0000}"/>
    <cellStyle name="Normal 89 4 2 2 3 3" xfId="23017" xr:uid="{00000000-0005-0000-0000-0000305A0000}"/>
    <cellStyle name="Normal 89 4 2 2 3 4" xfId="23018" xr:uid="{00000000-0005-0000-0000-0000315A0000}"/>
    <cellStyle name="Normal 89 4 2 2 4" xfId="23019" xr:uid="{00000000-0005-0000-0000-0000325A0000}"/>
    <cellStyle name="Normal 89 4 2 2 4 2" xfId="23020" xr:uid="{00000000-0005-0000-0000-0000335A0000}"/>
    <cellStyle name="Normal 89 4 2 2 4 2 2" xfId="23021" xr:uid="{00000000-0005-0000-0000-0000345A0000}"/>
    <cellStyle name="Normal 89 4 2 2 4 3" xfId="23022" xr:uid="{00000000-0005-0000-0000-0000355A0000}"/>
    <cellStyle name="Normal 89 4 2 2 4 4" xfId="23023" xr:uid="{00000000-0005-0000-0000-0000365A0000}"/>
    <cellStyle name="Normal 89 4 2 2 5" xfId="23024" xr:uid="{00000000-0005-0000-0000-0000375A0000}"/>
    <cellStyle name="Normal 89 4 2 2 5 2" xfId="23025" xr:uid="{00000000-0005-0000-0000-0000385A0000}"/>
    <cellStyle name="Normal 89 4 2 2 5 3" xfId="23026" xr:uid="{00000000-0005-0000-0000-0000395A0000}"/>
    <cellStyle name="Normal 89 4 2 2 6" xfId="23027" xr:uid="{00000000-0005-0000-0000-00003A5A0000}"/>
    <cellStyle name="Normal 89 4 2 2 7" xfId="23028" xr:uid="{00000000-0005-0000-0000-00003B5A0000}"/>
    <cellStyle name="Normal 89 4 2 2 8" xfId="23029" xr:uid="{00000000-0005-0000-0000-00003C5A0000}"/>
    <cellStyle name="Normal 89 4 2 3" xfId="23030" xr:uid="{00000000-0005-0000-0000-00003D5A0000}"/>
    <cellStyle name="Normal 89 4 2 3 2" xfId="23031" xr:uid="{00000000-0005-0000-0000-00003E5A0000}"/>
    <cellStyle name="Normal 89 4 2 3 2 2" xfId="23032" xr:uid="{00000000-0005-0000-0000-00003F5A0000}"/>
    <cellStyle name="Normal 89 4 2 3 2 2 2" xfId="23033" xr:uid="{00000000-0005-0000-0000-0000405A0000}"/>
    <cellStyle name="Normal 89 4 2 3 2 3" xfId="23034" xr:uid="{00000000-0005-0000-0000-0000415A0000}"/>
    <cellStyle name="Normal 89 4 2 3 2 4" xfId="23035" xr:uid="{00000000-0005-0000-0000-0000425A0000}"/>
    <cellStyle name="Normal 89 4 2 3 3" xfId="23036" xr:uid="{00000000-0005-0000-0000-0000435A0000}"/>
    <cellStyle name="Normal 89 4 2 3 3 2" xfId="23037" xr:uid="{00000000-0005-0000-0000-0000445A0000}"/>
    <cellStyle name="Normal 89 4 2 3 3 2 2" xfId="23038" xr:uid="{00000000-0005-0000-0000-0000455A0000}"/>
    <cellStyle name="Normal 89 4 2 3 3 3" xfId="23039" xr:uid="{00000000-0005-0000-0000-0000465A0000}"/>
    <cellStyle name="Normal 89 4 2 3 3 4" xfId="23040" xr:uid="{00000000-0005-0000-0000-0000475A0000}"/>
    <cellStyle name="Normal 89 4 2 3 4" xfId="23041" xr:uid="{00000000-0005-0000-0000-0000485A0000}"/>
    <cellStyle name="Normal 89 4 2 3 4 2" xfId="23042" xr:uid="{00000000-0005-0000-0000-0000495A0000}"/>
    <cellStyle name="Normal 89 4 2 3 4 3" xfId="23043" xr:uid="{00000000-0005-0000-0000-00004A5A0000}"/>
    <cellStyle name="Normal 89 4 2 3 5" xfId="23044" xr:uid="{00000000-0005-0000-0000-00004B5A0000}"/>
    <cellStyle name="Normal 89 4 2 3 6" xfId="23045" xr:uid="{00000000-0005-0000-0000-00004C5A0000}"/>
    <cellStyle name="Normal 89 4 2 3 7" xfId="23046" xr:uid="{00000000-0005-0000-0000-00004D5A0000}"/>
    <cellStyle name="Normal 89 4 2 4" xfId="23047" xr:uid="{00000000-0005-0000-0000-00004E5A0000}"/>
    <cellStyle name="Normal 89 4 2 4 2" xfId="23048" xr:uid="{00000000-0005-0000-0000-00004F5A0000}"/>
    <cellStyle name="Normal 89 4 2 4 2 2" xfId="23049" xr:uid="{00000000-0005-0000-0000-0000505A0000}"/>
    <cellStyle name="Normal 89 4 2 4 3" xfId="23050" xr:uid="{00000000-0005-0000-0000-0000515A0000}"/>
    <cellStyle name="Normal 89 4 2 4 4" xfId="23051" xr:uid="{00000000-0005-0000-0000-0000525A0000}"/>
    <cellStyle name="Normal 89 4 2 5" xfId="23052" xr:uid="{00000000-0005-0000-0000-0000535A0000}"/>
    <cellStyle name="Normal 89 4 2 5 2" xfId="23053" xr:uid="{00000000-0005-0000-0000-0000545A0000}"/>
    <cellStyle name="Normal 89 4 2 5 2 2" xfId="23054" xr:uid="{00000000-0005-0000-0000-0000555A0000}"/>
    <cellStyle name="Normal 89 4 2 5 3" xfId="23055" xr:uid="{00000000-0005-0000-0000-0000565A0000}"/>
    <cellStyle name="Normal 89 4 2 5 4" xfId="23056" xr:uid="{00000000-0005-0000-0000-0000575A0000}"/>
    <cellStyle name="Normal 89 4 2 6" xfId="23057" xr:uid="{00000000-0005-0000-0000-0000585A0000}"/>
    <cellStyle name="Normal 89 4 2 6 2" xfId="23058" xr:uid="{00000000-0005-0000-0000-0000595A0000}"/>
    <cellStyle name="Normal 89 4 2 6 3" xfId="23059" xr:uid="{00000000-0005-0000-0000-00005A5A0000}"/>
    <cellStyle name="Normal 89 4 2 7" xfId="23060" xr:uid="{00000000-0005-0000-0000-00005B5A0000}"/>
    <cellStyle name="Normal 89 4 2 8" xfId="23061" xr:uid="{00000000-0005-0000-0000-00005C5A0000}"/>
    <cellStyle name="Normal 89 4 2 9" xfId="23062" xr:uid="{00000000-0005-0000-0000-00005D5A0000}"/>
    <cellStyle name="Normal 89 4 3" xfId="23063" xr:uid="{00000000-0005-0000-0000-00005E5A0000}"/>
    <cellStyle name="Normal 89 4 3 2" xfId="23064" xr:uid="{00000000-0005-0000-0000-00005F5A0000}"/>
    <cellStyle name="Normal 89 4 3 2 2" xfId="23065" xr:uid="{00000000-0005-0000-0000-0000605A0000}"/>
    <cellStyle name="Normal 89 4 3 2 2 2" xfId="23066" xr:uid="{00000000-0005-0000-0000-0000615A0000}"/>
    <cellStyle name="Normal 89 4 3 2 2 2 2" xfId="23067" xr:uid="{00000000-0005-0000-0000-0000625A0000}"/>
    <cellStyle name="Normal 89 4 3 2 2 2 2 2" xfId="23068" xr:uid="{00000000-0005-0000-0000-0000635A0000}"/>
    <cellStyle name="Normal 89 4 3 2 2 2 3" xfId="23069" xr:uid="{00000000-0005-0000-0000-0000645A0000}"/>
    <cellStyle name="Normal 89 4 3 2 2 2 4" xfId="23070" xr:uid="{00000000-0005-0000-0000-0000655A0000}"/>
    <cellStyle name="Normal 89 4 3 2 2 3" xfId="23071" xr:uid="{00000000-0005-0000-0000-0000665A0000}"/>
    <cellStyle name="Normal 89 4 3 2 2 3 2" xfId="23072" xr:uid="{00000000-0005-0000-0000-0000675A0000}"/>
    <cellStyle name="Normal 89 4 3 2 2 3 2 2" xfId="23073" xr:uid="{00000000-0005-0000-0000-0000685A0000}"/>
    <cellStyle name="Normal 89 4 3 2 2 3 3" xfId="23074" xr:uid="{00000000-0005-0000-0000-0000695A0000}"/>
    <cellStyle name="Normal 89 4 3 2 2 3 4" xfId="23075" xr:uid="{00000000-0005-0000-0000-00006A5A0000}"/>
    <cellStyle name="Normal 89 4 3 2 2 4" xfId="23076" xr:uid="{00000000-0005-0000-0000-00006B5A0000}"/>
    <cellStyle name="Normal 89 4 3 2 2 4 2" xfId="23077" xr:uid="{00000000-0005-0000-0000-00006C5A0000}"/>
    <cellStyle name="Normal 89 4 3 2 2 4 3" xfId="23078" xr:uid="{00000000-0005-0000-0000-00006D5A0000}"/>
    <cellStyle name="Normal 89 4 3 2 2 5" xfId="23079" xr:uid="{00000000-0005-0000-0000-00006E5A0000}"/>
    <cellStyle name="Normal 89 4 3 2 2 6" xfId="23080" xr:uid="{00000000-0005-0000-0000-00006F5A0000}"/>
    <cellStyle name="Normal 89 4 3 2 2 7" xfId="23081" xr:uid="{00000000-0005-0000-0000-0000705A0000}"/>
    <cellStyle name="Normal 89 4 3 2 3" xfId="23082" xr:uid="{00000000-0005-0000-0000-0000715A0000}"/>
    <cellStyle name="Normal 89 4 3 2 3 2" xfId="23083" xr:uid="{00000000-0005-0000-0000-0000725A0000}"/>
    <cellStyle name="Normal 89 4 3 2 3 2 2" xfId="23084" xr:uid="{00000000-0005-0000-0000-0000735A0000}"/>
    <cellStyle name="Normal 89 4 3 2 3 3" xfId="23085" xr:uid="{00000000-0005-0000-0000-0000745A0000}"/>
    <cellStyle name="Normal 89 4 3 2 3 4" xfId="23086" xr:uid="{00000000-0005-0000-0000-0000755A0000}"/>
    <cellStyle name="Normal 89 4 3 2 4" xfId="23087" xr:uid="{00000000-0005-0000-0000-0000765A0000}"/>
    <cellStyle name="Normal 89 4 3 2 4 2" xfId="23088" xr:uid="{00000000-0005-0000-0000-0000775A0000}"/>
    <cellStyle name="Normal 89 4 3 2 4 2 2" xfId="23089" xr:uid="{00000000-0005-0000-0000-0000785A0000}"/>
    <cellStyle name="Normal 89 4 3 2 4 3" xfId="23090" xr:uid="{00000000-0005-0000-0000-0000795A0000}"/>
    <cellStyle name="Normal 89 4 3 2 4 4" xfId="23091" xr:uid="{00000000-0005-0000-0000-00007A5A0000}"/>
    <cellStyle name="Normal 89 4 3 2 5" xfId="23092" xr:uid="{00000000-0005-0000-0000-00007B5A0000}"/>
    <cellStyle name="Normal 89 4 3 2 5 2" xfId="23093" xr:uid="{00000000-0005-0000-0000-00007C5A0000}"/>
    <cellStyle name="Normal 89 4 3 2 5 3" xfId="23094" xr:uid="{00000000-0005-0000-0000-00007D5A0000}"/>
    <cellStyle name="Normal 89 4 3 2 6" xfId="23095" xr:uid="{00000000-0005-0000-0000-00007E5A0000}"/>
    <cellStyle name="Normal 89 4 3 2 7" xfId="23096" xr:uid="{00000000-0005-0000-0000-00007F5A0000}"/>
    <cellStyle name="Normal 89 4 3 2 8" xfId="23097" xr:uid="{00000000-0005-0000-0000-0000805A0000}"/>
    <cellStyle name="Normal 89 4 3 3" xfId="23098" xr:uid="{00000000-0005-0000-0000-0000815A0000}"/>
    <cellStyle name="Normal 89 4 3 3 2" xfId="23099" xr:uid="{00000000-0005-0000-0000-0000825A0000}"/>
    <cellStyle name="Normal 89 4 3 3 2 2" xfId="23100" xr:uid="{00000000-0005-0000-0000-0000835A0000}"/>
    <cellStyle name="Normal 89 4 3 3 2 2 2" xfId="23101" xr:uid="{00000000-0005-0000-0000-0000845A0000}"/>
    <cellStyle name="Normal 89 4 3 3 2 3" xfId="23102" xr:uid="{00000000-0005-0000-0000-0000855A0000}"/>
    <cellStyle name="Normal 89 4 3 3 2 4" xfId="23103" xr:uid="{00000000-0005-0000-0000-0000865A0000}"/>
    <cellStyle name="Normal 89 4 3 3 3" xfId="23104" xr:uid="{00000000-0005-0000-0000-0000875A0000}"/>
    <cellStyle name="Normal 89 4 3 3 3 2" xfId="23105" xr:uid="{00000000-0005-0000-0000-0000885A0000}"/>
    <cellStyle name="Normal 89 4 3 3 3 2 2" xfId="23106" xr:uid="{00000000-0005-0000-0000-0000895A0000}"/>
    <cellStyle name="Normal 89 4 3 3 3 3" xfId="23107" xr:uid="{00000000-0005-0000-0000-00008A5A0000}"/>
    <cellStyle name="Normal 89 4 3 3 3 4" xfId="23108" xr:uid="{00000000-0005-0000-0000-00008B5A0000}"/>
    <cellStyle name="Normal 89 4 3 3 4" xfId="23109" xr:uid="{00000000-0005-0000-0000-00008C5A0000}"/>
    <cellStyle name="Normal 89 4 3 3 4 2" xfId="23110" xr:uid="{00000000-0005-0000-0000-00008D5A0000}"/>
    <cellStyle name="Normal 89 4 3 3 4 3" xfId="23111" xr:uid="{00000000-0005-0000-0000-00008E5A0000}"/>
    <cellStyle name="Normal 89 4 3 3 5" xfId="23112" xr:uid="{00000000-0005-0000-0000-00008F5A0000}"/>
    <cellStyle name="Normal 89 4 3 3 6" xfId="23113" xr:uid="{00000000-0005-0000-0000-0000905A0000}"/>
    <cellStyle name="Normal 89 4 3 3 7" xfId="23114" xr:uid="{00000000-0005-0000-0000-0000915A0000}"/>
    <cellStyle name="Normal 89 4 3 4" xfId="23115" xr:uid="{00000000-0005-0000-0000-0000925A0000}"/>
    <cellStyle name="Normal 89 4 3 4 2" xfId="23116" xr:uid="{00000000-0005-0000-0000-0000935A0000}"/>
    <cellStyle name="Normal 89 4 3 4 2 2" xfId="23117" xr:uid="{00000000-0005-0000-0000-0000945A0000}"/>
    <cellStyle name="Normal 89 4 3 4 3" xfId="23118" xr:uid="{00000000-0005-0000-0000-0000955A0000}"/>
    <cellStyle name="Normal 89 4 3 4 4" xfId="23119" xr:uid="{00000000-0005-0000-0000-0000965A0000}"/>
    <cellStyle name="Normal 89 4 3 5" xfId="23120" xr:uid="{00000000-0005-0000-0000-0000975A0000}"/>
    <cellStyle name="Normal 89 4 3 5 2" xfId="23121" xr:uid="{00000000-0005-0000-0000-0000985A0000}"/>
    <cellStyle name="Normal 89 4 3 5 2 2" xfId="23122" xr:uid="{00000000-0005-0000-0000-0000995A0000}"/>
    <cellStyle name="Normal 89 4 3 5 3" xfId="23123" xr:uid="{00000000-0005-0000-0000-00009A5A0000}"/>
    <cellStyle name="Normal 89 4 3 5 4" xfId="23124" xr:uid="{00000000-0005-0000-0000-00009B5A0000}"/>
    <cellStyle name="Normal 89 4 3 6" xfId="23125" xr:uid="{00000000-0005-0000-0000-00009C5A0000}"/>
    <cellStyle name="Normal 89 4 3 6 2" xfId="23126" xr:uid="{00000000-0005-0000-0000-00009D5A0000}"/>
    <cellStyle name="Normal 89 4 3 6 3" xfId="23127" xr:uid="{00000000-0005-0000-0000-00009E5A0000}"/>
    <cellStyle name="Normal 89 4 3 7" xfId="23128" xr:uid="{00000000-0005-0000-0000-00009F5A0000}"/>
    <cellStyle name="Normal 89 4 3 8" xfId="23129" xr:uid="{00000000-0005-0000-0000-0000A05A0000}"/>
    <cellStyle name="Normal 89 4 3 9" xfId="23130" xr:uid="{00000000-0005-0000-0000-0000A15A0000}"/>
    <cellStyle name="Normal 89 4 4" xfId="23131" xr:uid="{00000000-0005-0000-0000-0000A25A0000}"/>
    <cellStyle name="Normal 89 4 4 2" xfId="23132" xr:uid="{00000000-0005-0000-0000-0000A35A0000}"/>
    <cellStyle name="Normal 89 4 4 2 2" xfId="23133" xr:uid="{00000000-0005-0000-0000-0000A45A0000}"/>
    <cellStyle name="Normal 89 4 4 2 2 2" xfId="23134" xr:uid="{00000000-0005-0000-0000-0000A55A0000}"/>
    <cellStyle name="Normal 89 4 4 2 2 2 2" xfId="23135" xr:uid="{00000000-0005-0000-0000-0000A65A0000}"/>
    <cellStyle name="Normal 89 4 4 2 2 3" xfId="23136" xr:uid="{00000000-0005-0000-0000-0000A75A0000}"/>
    <cellStyle name="Normal 89 4 4 2 2 4" xfId="23137" xr:uid="{00000000-0005-0000-0000-0000A85A0000}"/>
    <cellStyle name="Normal 89 4 4 2 3" xfId="23138" xr:uid="{00000000-0005-0000-0000-0000A95A0000}"/>
    <cellStyle name="Normal 89 4 4 2 3 2" xfId="23139" xr:uid="{00000000-0005-0000-0000-0000AA5A0000}"/>
    <cellStyle name="Normal 89 4 4 2 3 2 2" xfId="23140" xr:uid="{00000000-0005-0000-0000-0000AB5A0000}"/>
    <cellStyle name="Normal 89 4 4 2 3 3" xfId="23141" xr:uid="{00000000-0005-0000-0000-0000AC5A0000}"/>
    <cellStyle name="Normal 89 4 4 2 3 4" xfId="23142" xr:uid="{00000000-0005-0000-0000-0000AD5A0000}"/>
    <cellStyle name="Normal 89 4 4 2 4" xfId="23143" xr:uid="{00000000-0005-0000-0000-0000AE5A0000}"/>
    <cellStyle name="Normal 89 4 4 2 4 2" xfId="23144" xr:uid="{00000000-0005-0000-0000-0000AF5A0000}"/>
    <cellStyle name="Normal 89 4 4 2 4 3" xfId="23145" xr:uid="{00000000-0005-0000-0000-0000B05A0000}"/>
    <cellStyle name="Normal 89 4 4 2 5" xfId="23146" xr:uid="{00000000-0005-0000-0000-0000B15A0000}"/>
    <cellStyle name="Normal 89 4 4 2 6" xfId="23147" xr:uid="{00000000-0005-0000-0000-0000B25A0000}"/>
    <cellStyle name="Normal 89 4 4 2 7" xfId="23148" xr:uid="{00000000-0005-0000-0000-0000B35A0000}"/>
    <cellStyle name="Normal 89 4 4 3" xfId="23149" xr:uid="{00000000-0005-0000-0000-0000B45A0000}"/>
    <cellStyle name="Normal 89 4 4 3 2" xfId="23150" xr:uid="{00000000-0005-0000-0000-0000B55A0000}"/>
    <cellStyle name="Normal 89 4 4 3 2 2" xfId="23151" xr:uid="{00000000-0005-0000-0000-0000B65A0000}"/>
    <cellStyle name="Normal 89 4 4 3 3" xfId="23152" xr:uid="{00000000-0005-0000-0000-0000B75A0000}"/>
    <cellStyle name="Normal 89 4 4 3 4" xfId="23153" xr:uid="{00000000-0005-0000-0000-0000B85A0000}"/>
    <cellStyle name="Normal 89 4 4 4" xfId="23154" xr:uid="{00000000-0005-0000-0000-0000B95A0000}"/>
    <cellStyle name="Normal 89 4 4 4 2" xfId="23155" xr:uid="{00000000-0005-0000-0000-0000BA5A0000}"/>
    <cellStyle name="Normal 89 4 4 4 2 2" xfId="23156" xr:uid="{00000000-0005-0000-0000-0000BB5A0000}"/>
    <cellStyle name="Normal 89 4 4 4 3" xfId="23157" xr:uid="{00000000-0005-0000-0000-0000BC5A0000}"/>
    <cellStyle name="Normal 89 4 4 4 4" xfId="23158" xr:uid="{00000000-0005-0000-0000-0000BD5A0000}"/>
    <cellStyle name="Normal 89 4 4 5" xfId="23159" xr:uid="{00000000-0005-0000-0000-0000BE5A0000}"/>
    <cellStyle name="Normal 89 4 4 5 2" xfId="23160" xr:uid="{00000000-0005-0000-0000-0000BF5A0000}"/>
    <cellStyle name="Normal 89 4 4 5 3" xfId="23161" xr:uid="{00000000-0005-0000-0000-0000C05A0000}"/>
    <cellStyle name="Normal 89 4 4 6" xfId="23162" xr:uid="{00000000-0005-0000-0000-0000C15A0000}"/>
    <cellStyle name="Normal 89 4 4 7" xfId="23163" xr:uid="{00000000-0005-0000-0000-0000C25A0000}"/>
    <cellStyle name="Normal 89 4 4 8" xfId="23164" xr:uid="{00000000-0005-0000-0000-0000C35A0000}"/>
    <cellStyle name="Normal 89 4 5" xfId="23165" xr:uid="{00000000-0005-0000-0000-0000C45A0000}"/>
    <cellStyle name="Normal 89 4 5 2" xfId="23166" xr:uid="{00000000-0005-0000-0000-0000C55A0000}"/>
    <cellStyle name="Normal 89 4 5 2 2" xfId="23167" xr:uid="{00000000-0005-0000-0000-0000C65A0000}"/>
    <cellStyle name="Normal 89 4 5 2 2 2" xfId="23168" xr:uid="{00000000-0005-0000-0000-0000C75A0000}"/>
    <cellStyle name="Normal 89 4 5 2 3" xfId="23169" xr:uid="{00000000-0005-0000-0000-0000C85A0000}"/>
    <cellStyle name="Normal 89 4 5 2 4" xfId="23170" xr:uid="{00000000-0005-0000-0000-0000C95A0000}"/>
    <cellStyle name="Normal 89 4 5 3" xfId="23171" xr:uid="{00000000-0005-0000-0000-0000CA5A0000}"/>
    <cellStyle name="Normal 89 4 5 3 2" xfId="23172" xr:uid="{00000000-0005-0000-0000-0000CB5A0000}"/>
    <cellStyle name="Normal 89 4 5 3 2 2" xfId="23173" xr:uid="{00000000-0005-0000-0000-0000CC5A0000}"/>
    <cellStyle name="Normal 89 4 5 3 3" xfId="23174" xr:uid="{00000000-0005-0000-0000-0000CD5A0000}"/>
    <cellStyle name="Normal 89 4 5 3 4" xfId="23175" xr:uid="{00000000-0005-0000-0000-0000CE5A0000}"/>
    <cellStyle name="Normal 89 4 5 4" xfId="23176" xr:uid="{00000000-0005-0000-0000-0000CF5A0000}"/>
    <cellStyle name="Normal 89 4 5 4 2" xfId="23177" xr:uid="{00000000-0005-0000-0000-0000D05A0000}"/>
    <cellStyle name="Normal 89 4 5 4 3" xfId="23178" xr:uid="{00000000-0005-0000-0000-0000D15A0000}"/>
    <cellStyle name="Normal 89 4 5 5" xfId="23179" xr:uid="{00000000-0005-0000-0000-0000D25A0000}"/>
    <cellStyle name="Normal 89 4 5 6" xfId="23180" xr:uid="{00000000-0005-0000-0000-0000D35A0000}"/>
    <cellStyle name="Normal 89 4 5 7" xfId="23181" xr:uid="{00000000-0005-0000-0000-0000D45A0000}"/>
    <cellStyle name="Normal 89 4 6" xfId="23182" xr:uid="{00000000-0005-0000-0000-0000D55A0000}"/>
    <cellStyle name="Normal 89 4 6 2" xfId="23183" xr:uid="{00000000-0005-0000-0000-0000D65A0000}"/>
    <cellStyle name="Normal 89 4 6 2 2" xfId="23184" xr:uid="{00000000-0005-0000-0000-0000D75A0000}"/>
    <cellStyle name="Normal 89 4 6 3" xfId="23185" xr:uid="{00000000-0005-0000-0000-0000D85A0000}"/>
    <cellStyle name="Normal 89 4 6 4" xfId="23186" xr:uid="{00000000-0005-0000-0000-0000D95A0000}"/>
    <cellStyle name="Normal 89 4 7" xfId="23187" xr:uid="{00000000-0005-0000-0000-0000DA5A0000}"/>
    <cellStyle name="Normal 89 4 7 2" xfId="23188" xr:uid="{00000000-0005-0000-0000-0000DB5A0000}"/>
    <cellStyle name="Normal 89 4 7 2 2" xfId="23189" xr:uid="{00000000-0005-0000-0000-0000DC5A0000}"/>
    <cellStyle name="Normal 89 4 7 3" xfId="23190" xr:uid="{00000000-0005-0000-0000-0000DD5A0000}"/>
    <cellStyle name="Normal 89 4 7 4" xfId="23191" xr:uid="{00000000-0005-0000-0000-0000DE5A0000}"/>
    <cellStyle name="Normal 89 4 8" xfId="23192" xr:uid="{00000000-0005-0000-0000-0000DF5A0000}"/>
    <cellStyle name="Normal 89 4 8 2" xfId="23193" xr:uid="{00000000-0005-0000-0000-0000E05A0000}"/>
    <cellStyle name="Normal 89 4 8 3" xfId="23194" xr:uid="{00000000-0005-0000-0000-0000E15A0000}"/>
    <cellStyle name="Normal 89 4 9" xfId="23195" xr:uid="{00000000-0005-0000-0000-0000E25A0000}"/>
    <cellStyle name="Normal 89 5" xfId="23196" xr:uid="{00000000-0005-0000-0000-0000E35A0000}"/>
    <cellStyle name="Normal 89 5 2" xfId="23197" xr:uid="{00000000-0005-0000-0000-0000E45A0000}"/>
    <cellStyle name="Normal 89 5 2 2" xfId="23198" xr:uid="{00000000-0005-0000-0000-0000E55A0000}"/>
    <cellStyle name="Normal 89 5 2 2 2" xfId="23199" xr:uid="{00000000-0005-0000-0000-0000E65A0000}"/>
    <cellStyle name="Normal 89 5 2 2 2 2" xfId="23200" xr:uid="{00000000-0005-0000-0000-0000E75A0000}"/>
    <cellStyle name="Normal 89 5 2 2 2 2 2" xfId="23201" xr:uid="{00000000-0005-0000-0000-0000E85A0000}"/>
    <cellStyle name="Normal 89 5 2 2 2 3" xfId="23202" xr:uid="{00000000-0005-0000-0000-0000E95A0000}"/>
    <cellStyle name="Normal 89 5 2 2 2 4" xfId="23203" xr:uid="{00000000-0005-0000-0000-0000EA5A0000}"/>
    <cellStyle name="Normal 89 5 2 2 3" xfId="23204" xr:uid="{00000000-0005-0000-0000-0000EB5A0000}"/>
    <cellStyle name="Normal 89 5 2 2 3 2" xfId="23205" xr:uid="{00000000-0005-0000-0000-0000EC5A0000}"/>
    <cellStyle name="Normal 89 5 2 2 3 2 2" xfId="23206" xr:uid="{00000000-0005-0000-0000-0000ED5A0000}"/>
    <cellStyle name="Normal 89 5 2 2 3 3" xfId="23207" xr:uid="{00000000-0005-0000-0000-0000EE5A0000}"/>
    <cellStyle name="Normal 89 5 2 2 3 4" xfId="23208" xr:uid="{00000000-0005-0000-0000-0000EF5A0000}"/>
    <cellStyle name="Normal 89 5 2 2 4" xfId="23209" xr:uid="{00000000-0005-0000-0000-0000F05A0000}"/>
    <cellStyle name="Normal 89 5 2 2 4 2" xfId="23210" xr:uid="{00000000-0005-0000-0000-0000F15A0000}"/>
    <cellStyle name="Normal 89 5 2 2 4 3" xfId="23211" xr:uid="{00000000-0005-0000-0000-0000F25A0000}"/>
    <cellStyle name="Normal 89 5 2 2 5" xfId="23212" xr:uid="{00000000-0005-0000-0000-0000F35A0000}"/>
    <cellStyle name="Normal 89 5 2 2 6" xfId="23213" xr:uid="{00000000-0005-0000-0000-0000F45A0000}"/>
    <cellStyle name="Normal 89 5 2 2 7" xfId="23214" xr:uid="{00000000-0005-0000-0000-0000F55A0000}"/>
    <cellStyle name="Normal 89 5 2 3" xfId="23215" xr:uid="{00000000-0005-0000-0000-0000F65A0000}"/>
    <cellStyle name="Normal 89 5 2 3 2" xfId="23216" xr:uid="{00000000-0005-0000-0000-0000F75A0000}"/>
    <cellStyle name="Normal 89 5 2 3 2 2" xfId="23217" xr:uid="{00000000-0005-0000-0000-0000F85A0000}"/>
    <cellStyle name="Normal 89 5 2 3 3" xfId="23218" xr:uid="{00000000-0005-0000-0000-0000F95A0000}"/>
    <cellStyle name="Normal 89 5 2 3 4" xfId="23219" xr:uid="{00000000-0005-0000-0000-0000FA5A0000}"/>
    <cellStyle name="Normal 89 5 2 4" xfId="23220" xr:uid="{00000000-0005-0000-0000-0000FB5A0000}"/>
    <cellStyle name="Normal 89 5 2 4 2" xfId="23221" xr:uid="{00000000-0005-0000-0000-0000FC5A0000}"/>
    <cellStyle name="Normal 89 5 2 4 2 2" xfId="23222" xr:uid="{00000000-0005-0000-0000-0000FD5A0000}"/>
    <cellStyle name="Normal 89 5 2 4 3" xfId="23223" xr:uid="{00000000-0005-0000-0000-0000FE5A0000}"/>
    <cellStyle name="Normal 89 5 2 4 4" xfId="23224" xr:uid="{00000000-0005-0000-0000-0000FF5A0000}"/>
    <cellStyle name="Normal 89 5 2 5" xfId="23225" xr:uid="{00000000-0005-0000-0000-0000005B0000}"/>
    <cellStyle name="Normal 89 5 2 5 2" xfId="23226" xr:uid="{00000000-0005-0000-0000-0000015B0000}"/>
    <cellStyle name="Normal 89 5 2 5 3" xfId="23227" xr:uid="{00000000-0005-0000-0000-0000025B0000}"/>
    <cellStyle name="Normal 89 5 2 6" xfId="23228" xr:uid="{00000000-0005-0000-0000-0000035B0000}"/>
    <cellStyle name="Normal 89 5 2 7" xfId="23229" xr:uid="{00000000-0005-0000-0000-0000045B0000}"/>
    <cellStyle name="Normal 89 5 2 8" xfId="23230" xr:uid="{00000000-0005-0000-0000-0000055B0000}"/>
    <cellStyle name="Normal 89 5 3" xfId="23231" xr:uid="{00000000-0005-0000-0000-0000065B0000}"/>
    <cellStyle name="Normal 89 5 3 2" xfId="23232" xr:uid="{00000000-0005-0000-0000-0000075B0000}"/>
    <cellStyle name="Normal 89 5 3 2 2" xfId="23233" xr:uid="{00000000-0005-0000-0000-0000085B0000}"/>
    <cellStyle name="Normal 89 5 3 2 2 2" xfId="23234" xr:uid="{00000000-0005-0000-0000-0000095B0000}"/>
    <cellStyle name="Normal 89 5 3 2 3" xfId="23235" xr:uid="{00000000-0005-0000-0000-00000A5B0000}"/>
    <cellStyle name="Normal 89 5 3 2 4" xfId="23236" xr:uid="{00000000-0005-0000-0000-00000B5B0000}"/>
    <cellStyle name="Normal 89 5 3 3" xfId="23237" xr:uid="{00000000-0005-0000-0000-00000C5B0000}"/>
    <cellStyle name="Normal 89 5 3 3 2" xfId="23238" xr:uid="{00000000-0005-0000-0000-00000D5B0000}"/>
    <cellStyle name="Normal 89 5 3 3 2 2" xfId="23239" xr:uid="{00000000-0005-0000-0000-00000E5B0000}"/>
    <cellStyle name="Normal 89 5 3 3 3" xfId="23240" xr:uid="{00000000-0005-0000-0000-00000F5B0000}"/>
    <cellStyle name="Normal 89 5 3 3 4" xfId="23241" xr:uid="{00000000-0005-0000-0000-0000105B0000}"/>
    <cellStyle name="Normal 89 5 3 4" xfId="23242" xr:uid="{00000000-0005-0000-0000-0000115B0000}"/>
    <cellStyle name="Normal 89 5 3 4 2" xfId="23243" xr:uid="{00000000-0005-0000-0000-0000125B0000}"/>
    <cellStyle name="Normal 89 5 3 4 3" xfId="23244" xr:uid="{00000000-0005-0000-0000-0000135B0000}"/>
    <cellStyle name="Normal 89 5 3 5" xfId="23245" xr:uid="{00000000-0005-0000-0000-0000145B0000}"/>
    <cellStyle name="Normal 89 5 3 6" xfId="23246" xr:uid="{00000000-0005-0000-0000-0000155B0000}"/>
    <cellStyle name="Normal 89 5 3 7" xfId="23247" xr:uid="{00000000-0005-0000-0000-0000165B0000}"/>
    <cellStyle name="Normal 89 5 4" xfId="23248" xr:uid="{00000000-0005-0000-0000-0000175B0000}"/>
    <cellStyle name="Normal 89 5 4 2" xfId="23249" xr:uid="{00000000-0005-0000-0000-0000185B0000}"/>
    <cellStyle name="Normal 89 5 4 2 2" xfId="23250" xr:uid="{00000000-0005-0000-0000-0000195B0000}"/>
    <cellStyle name="Normal 89 5 4 3" xfId="23251" xr:uid="{00000000-0005-0000-0000-00001A5B0000}"/>
    <cellStyle name="Normal 89 5 4 4" xfId="23252" xr:uid="{00000000-0005-0000-0000-00001B5B0000}"/>
    <cellStyle name="Normal 89 5 5" xfId="23253" xr:uid="{00000000-0005-0000-0000-00001C5B0000}"/>
    <cellStyle name="Normal 89 5 5 2" xfId="23254" xr:uid="{00000000-0005-0000-0000-00001D5B0000}"/>
    <cellStyle name="Normal 89 5 5 2 2" xfId="23255" xr:uid="{00000000-0005-0000-0000-00001E5B0000}"/>
    <cellStyle name="Normal 89 5 5 3" xfId="23256" xr:uid="{00000000-0005-0000-0000-00001F5B0000}"/>
    <cellStyle name="Normal 89 5 5 4" xfId="23257" xr:uid="{00000000-0005-0000-0000-0000205B0000}"/>
    <cellStyle name="Normal 89 5 6" xfId="23258" xr:uid="{00000000-0005-0000-0000-0000215B0000}"/>
    <cellStyle name="Normal 89 5 6 2" xfId="23259" xr:uid="{00000000-0005-0000-0000-0000225B0000}"/>
    <cellStyle name="Normal 89 5 6 3" xfId="23260" xr:uid="{00000000-0005-0000-0000-0000235B0000}"/>
    <cellStyle name="Normal 89 5 7" xfId="23261" xr:uid="{00000000-0005-0000-0000-0000245B0000}"/>
    <cellStyle name="Normal 89 5 8" xfId="23262" xr:uid="{00000000-0005-0000-0000-0000255B0000}"/>
    <cellStyle name="Normal 89 5 9" xfId="23263" xr:uid="{00000000-0005-0000-0000-0000265B0000}"/>
    <cellStyle name="Normal 9" xfId="23264" xr:uid="{00000000-0005-0000-0000-0000275B0000}"/>
    <cellStyle name="Normal 9 2" xfId="23265" xr:uid="{00000000-0005-0000-0000-0000285B0000}"/>
    <cellStyle name="Normal 9 2 2" xfId="23266" xr:uid="{00000000-0005-0000-0000-0000295B0000}"/>
    <cellStyle name="Normal 9 3" xfId="23267" xr:uid="{00000000-0005-0000-0000-00002A5B0000}"/>
    <cellStyle name="Normal 9 4" xfId="23268" xr:uid="{00000000-0005-0000-0000-00002B5B0000}"/>
    <cellStyle name="Normal 90" xfId="23269" xr:uid="{00000000-0005-0000-0000-00002C5B0000}"/>
    <cellStyle name="Normal 90 10" xfId="23270" xr:uid="{00000000-0005-0000-0000-00002D5B0000}"/>
    <cellStyle name="Normal 90 10 2" xfId="23271" xr:uid="{00000000-0005-0000-0000-00002E5B0000}"/>
    <cellStyle name="Normal 90 10 2 2" xfId="23272" xr:uid="{00000000-0005-0000-0000-00002F5B0000}"/>
    <cellStyle name="Normal 90 10 3" xfId="23273" xr:uid="{00000000-0005-0000-0000-0000305B0000}"/>
    <cellStyle name="Normal 90 10 4" xfId="23274" xr:uid="{00000000-0005-0000-0000-0000315B0000}"/>
    <cellStyle name="Normal 90 11" xfId="23275" xr:uid="{00000000-0005-0000-0000-0000325B0000}"/>
    <cellStyle name="Normal 90 11 2" xfId="23276" xr:uid="{00000000-0005-0000-0000-0000335B0000}"/>
    <cellStyle name="Normal 90 11 3" xfId="23277" xr:uid="{00000000-0005-0000-0000-0000345B0000}"/>
    <cellStyle name="Normal 90 12" xfId="23278" xr:uid="{00000000-0005-0000-0000-0000355B0000}"/>
    <cellStyle name="Normal 90 13" xfId="23279" xr:uid="{00000000-0005-0000-0000-0000365B0000}"/>
    <cellStyle name="Normal 90 14" xfId="23280" xr:uid="{00000000-0005-0000-0000-0000375B0000}"/>
    <cellStyle name="Normal 90 15" xfId="40293" xr:uid="{00000000-0005-0000-0000-0000385B0000}"/>
    <cellStyle name="Normal 90 2" xfId="23281" xr:uid="{00000000-0005-0000-0000-0000395B0000}"/>
    <cellStyle name="Normal 90 2 10" xfId="23282" xr:uid="{00000000-0005-0000-0000-00003A5B0000}"/>
    <cellStyle name="Normal 90 2 11" xfId="23283" xr:uid="{00000000-0005-0000-0000-00003B5B0000}"/>
    <cellStyle name="Normal 90 2 12" xfId="23284" xr:uid="{00000000-0005-0000-0000-00003C5B0000}"/>
    <cellStyle name="Normal 90 2 2" xfId="23285" xr:uid="{00000000-0005-0000-0000-00003D5B0000}"/>
    <cellStyle name="Normal 90 2 2 10" xfId="23286" xr:uid="{00000000-0005-0000-0000-00003E5B0000}"/>
    <cellStyle name="Normal 90 2 2 11" xfId="23287" xr:uid="{00000000-0005-0000-0000-00003F5B0000}"/>
    <cellStyle name="Normal 90 2 2 2" xfId="23288" xr:uid="{00000000-0005-0000-0000-0000405B0000}"/>
    <cellStyle name="Normal 90 2 2 2 2" xfId="23289" xr:uid="{00000000-0005-0000-0000-0000415B0000}"/>
    <cellStyle name="Normal 90 2 2 2 2 2" xfId="23290" xr:uid="{00000000-0005-0000-0000-0000425B0000}"/>
    <cellStyle name="Normal 90 2 2 2 2 2 2" xfId="23291" xr:uid="{00000000-0005-0000-0000-0000435B0000}"/>
    <cellStyle name="Normal 90 2 2 2 2 2 2 2" xfId="23292" xr:uid="{00000000-0005-0000-0000-0000445B0000}"/>
    <cellStyle name="Normal 90 2 2 2 2 2 2 2 2" xfId="23293" xr:uid="{00000000-0005-0000-0000-0000455B0000}"/>
    <cellStyle name="Normal 90 2 2 2 2 2 2 3" xfId="23294" xr:uid="{00000000-0005-0000-0000-0000465B0000}"/>
    <cellStyle name="Normal 90 2 2 2 2 2 2 4" xfId="23295" xr:uid="{00000000-0005-0000-0000-0000475B0000}"/>
    <cellStyle name="Normal 90 2 2 2 2 2 3" xfId="23296" xr:uid="{00000000-0005-0000-0000-0000485B0000}"/>
    <cellStyle name="Normal 90 2 2 2 2 2 3 2" xfId="23297" xr:uid="{00000000-0005-0000-0000-0000495B0000}"/>
    <cellStyle name="Normal 90 2 2 2 2 2 3 2 2" xfId="23298" xr:uid="{00000000-0005-0000-0000-00004A5B0000}"/>
    <cellStyle name="Normal 90 2 2 2 2 2 3 3" xfId="23299" xr:uid="{00000000-0005-0000-0000-00004B5B0000}"/>
    <cellStyle name="Normal 90 2 2 2 2 2 3 4" xfId="23300" xr:uid="{00000000-0005-0000-0000-00004C5B0000}"/>
    <cellStyle name="Normal 90 2 2 2 2 2 4" xfId="23301" xr:uid="{00000000-0005-0000-0000-00004D5B0000}"/>
    <cellStyle name="Normal 90 2 2 2 2 2 4 2" xfId="23302" xr:uid="{00000000-0005-0000-0000-00004E5B0000}"/>
    <cellStyle name="Normal 90 2 2 2 2 2 4 3" xfId="23303" xr:uid="{00000000-0005-0000-0000-00004F5B0000}"/>
    <cellStyle name="Normal 90 2 2 2 2 2 5" xfId="23304" xr:uid="{00000000-0005-0000-0000-0000505B0000}"/>
    <cellStyle name="Normal 90 2 2 2 2 2 6" xfId="23305" xr:uid="{00000000-0005-0000-0000-0000515B0000}"/>
    <cellStyle name="Normal 90 2 2 2 2 2 7" xfId="23306" xr:uid="{00000000-0005-0000-0000-0000525B0000}"/>
    <cellStyle name="Normal 90 2 2 2 2 3" xfId="23307" xr:uid="{00000000-0005-0000-0000-0000535B0000}"/>
    <cellStyle name="Normal 90 2 2 2 2 3 2" xfId="23308" xr:uid="{00000000-0005-0000-0000-0000545B0000}"/>
    <cellStyle name="Normal 90 2 2 2 2 3 2 2" xfId="23309" xr:uid="{00000000-0005-0000-0000-0000555B0000}"/>
    <cellStyle name="Normal 90 2 2 2 2 3 3" xfId="23310" xr:uid="{00000000-0005-0000-0000-0000565B0000}"/>
    <cellStyle name="Normal 90 2 2 2 2 3 4" xfId="23311" xr:uid="{00000000-0005-0000-0000-0000575B0000}"/>
    <cellStyle name="Normal 90 2 2 2 2 4" xfId="23312" xr:uid="{00000000-0005-0000-0000-0000585B0000}"/>
    <cellStyle name="Normal 90 2 2 2 2 4 2" xfId="23313" xr:uid="{00000000-0005-0000-0000-0000595B0000}"/>
    <cellStyle name="Normal 90 2 2 2 2 4 2 2" xfId="23314" xr:uid="{00000000-0005-0000-0000-00005A5B0000}"/>
    <cellStyle name="Normal 90 2 2 2 2 4 3" xfId="23315" xr:uid="{00000000-0005-0000-0000-00005B5B0000}"/>
    <cellStyle name="Normal 90 2 2 2 2 4 4" xfId="23316" xr:uid="{00000000-0005-0000-0000-00005C5B0000}"/>
    <cellStyle name="Normal 90 2 2 2 2 5" xfId="23317" xr:uid="{00000000-0005-0000-0000-00005D5B0000}"/>
    <cellStyle name="Normal 90 2 2 2 2 5 2" xfId="23318" xr:uid="{00000000-0005-0000-0000-00005E5B0000}"/>
    <cellStyle name="Normal 90 2 2 2 2 5 3" xfId="23319" xr:uid="{00000000-0005-0000-0000-00005F5B0000}"/>
    <cellStyle name="Normal 90 2 2 2 2 6" xfId="23320" xr:uid="{00000000-0005-0000-0000-0000605B0000}"/>
    <cellStyle name="Normal 90 2 2 2 2 7" xfId="23321" xr:uid="{00000000-0005-0000-0000-0000615B0000}"/>
    <cellStyle name="Normal 90 2 2 2 2 8" xfId="23322" xr:uid="{00000000-0005-0000-0000-0000625B0000}"/>
    <cellStyle name="Normal 90 2 2 2 3" xfId="23323" xr:uid="{00000000-0005-0000-0000-0000635B0000}"/>
    <cellStyle name="Normal 90 2 2 2 3 2" xfId="23324" xr:uid="{00000000-0005-0000-0000-0000645B0000}"/>
    <cellStyle name="Normal 90 2 2 2 3 2 2" xfId="23325" xr:uid="{00000000-0005-0000-0000-0000655B0000}"/>
    <cellStyle name="Normal 90 2 2 2 3 2 2 2" xfId="23326" xr:uid="{00000000-0005-0000-0000-0000665B0000}"/>
    <cellStyle name="Normal 90 2 2 2 3 2 3" xfId="23327" xr:uid="{00000000-0005-0000-0000-0000675B0000}"/>
    <cellStyle name="Normal 90 2 2 2 3 2 4" xfId="23328" xr:uid="{00000000-0005-0000-0000-0000685B0000}"/>
    <cellStyle name="Normal 90 2 2 2 3 3" xfId="23329" xr:uid="{00000000-0005-0000-0000-0000695B0000}"/>
    <cellStyle name="Normal 90 2 2 2 3 3 2" xfId="23330" xr:uid="{00000000-0005-0000-0000-00006A5B0000}"/>
    <cellStyle name="Normal 90 2 2 2 3 3 2 2" xfId="23331" xr:uid="{00000000-0005-0000-0000-00006B5B0000}"/>
    <cellStyle name="Normal 90 2 2 2 3 3 3" xfId="23332" xr:uid="{00000000-0005-0000-0000-00006C5B0000}"/>
    <cellStyle name="Normal 90 2 2 2 3 3 4" xfId="23333" xr:uid="{00000000-0005-0000-0000-00006D5B0000}"/>
    <cellStyle name="Normal 90 2 2 2 3 4" xfId="23334" xr:uid="{00000000-0005-0000-0000-00006E5B0000}"/>
    <cellStyle name="Normal 90 2 2 2 3 4 2" xfId="23335" xr:uid="{00000000-0005-0000-0000-00006F5B0000}"/>
    <cellStyle name="Normal 90 2 2 2 3 4 3" xfId="23336" xr:uid="{00000000-0005-0000-0000-0000705B0000}"/>
    <cellStyle name="Normal 90 2 2 2 3 5" xfId="23337" xr:uid="{00000000-0005-0000-0000-0000715B0000}"/>
    <cellStyle name="Normal 90 2 2 2 3 6" xfId="23338" xr:uid="{00000000-0005-0000-0000-0000725B0000}"/>
    <cellStyle name="Normal 90 2 2 2 3 7" xfId="23339" xr:uid="{00000000-0005-0000-0000-0000735B0000}"/>
    <cellStyle name="Normal 90 2 2 2 4" xfId="23340" xr:uid="{00000000-0005-0000-0000-0000745B0000}"/>
    <cellStyle name="Normal 90 2 2 2 4 2" xfId="23341" xr:uid="{00000000-0005-0000-0000-0000755B0000}"/>
    <cellStyle name="Normal 90 2 2 2 4 2 2" xfId="23342" xr:uid="{00000000-0005-0000-0000-0000765B0000}"/>
    <cellStyle name="Normal 90 2 2 2 4 3" xfId="23343" xr:uid="{00000000-0005-0000-0000-0000775B0000}"/>
    <cellStyle name="Normal 90 2 2 2 4 4" xfId="23344" xr:uid="{00000000-0005-0000-0000-0000785B0000}"/>
    <cellStyle name="Normal 90 2 2 2 5" xfId="23345" xr:uid="{00000000-0005-0000-0000-0000795B0000}"/>
    <cellStyle name="Normal 90 2 2 2 5 2" xfId="23346" xr:uid="{00000000-0005-0000-0000-00007A5B0000}"/>
    <cellStyle name="Normal 90 2 2 2 5 2 2" xfId="23347" xr:uid="{00000000-0005-0000-0000-00007B5B0000}"/>
    <cellStyle name="Normal 90 2 2 2 5 3" xfId="23348" xr:uid="{00000000-0005-0000-0000-00007C5B0000}"/>
    <cellStyle name="Normal 90 2 2 2 5 4" xfId="23349" xr:uid="{00000000-0005-0000-0000-00007D5B0000}"/>
    <cellStyle name="Normal 90 2 2 2 6" xfId="23350" xr:uid="{00000000-0005-0000-0000-00007E5B0000}"/>
    <cellStyle name="Normal 90 2 2 2 6 2" xfId="23351" xr:uid="{00000000-0005-0000-0000-00007F5B0000}"/>
    <cellStyle name="Normal 90 2 2 2 6 3" xfId="23352" xr:uid="{00000000-0005-0000-0000-0000805B0000}"/>
    <cellStyle name="Normal 90 2 2 2 7" xfId="23353" xr:uid="{00000000-0005-0000-0000-0000815B0000}"/>
    <cellStyle name="Normal 90 2 2 2 8" xfId="23354" xr:uid="{00000000-0005-0000-0000-0000825B0000}"/>
    <cellStyle name="Normal 90 2 2 2 9" xfId="23355" xr:uid="{00000000-0005-0000-0000-0000835B0000}"/>
    <cellStyle name="Normal 90 2 2 3" xfId="23356" xr:uid="{00000000-0005-0000-0000-0000845B0000}"/>
    <cellStyle name="Normal 90 2 2 3 2" xfId="23357" xr:uid="{00000000-0005-0000-0000-0000855B0000}"/>
    <cellStyle name="Normal 90 2 2 3 2 2" xfId="23358" xr:uid="{00000000-0005-0000-0000-0000865B0000}"/>
    <cellStyle name="Normal 90 2 2 3 2 2 2" xfId="23359" xr:uid="{00000000-0005-0000-0000-0000875B0000}"/>
    <cellStyle name="Normal 90 2 2 3 2 2 2 2" xfId="23360" xr:uid="{00000000-0005-0000-0000-0000885B0000}"/>
    <cellStyle name="Normal 90 2 2 3 2 2 2 2 2" xfId="23361" xr:uid="{00000000-0005-0000-0000-0000895B0000}"/>
    <cellStyle name="Normal 90 2 2 3 2 2 2 3" xfId="23362" xr:uid="{00000000-0005-0000-0000-00008A5B0000}"/>
    <cellStyle name="Normal 90 2 2 3 2 2 2 4" xfId="23363" xr:uid="{00000000-0005-0000-0000-00008B5B0000}"/>
    <cellStyle name="Normal 90 2 2 3 2 2 3" xfId="23364" xr:uid="{00000000-0005-0000-0000-00008C5B0000}"/>
    <cellStyle name="Normal 90 2 2 3 2 2 3 2" xfId="23365" xr:uid="{00000000-0005-0000-0000-00008D5B0000}"/>
    <cellStyle name="Normal 90 2 2 3 2 2 3 2 2" xfId="23366" xr:uid="{00000000-0005-0000-0000-00008E5B0000}"/>
    <cellStyle name="Normal 90 2 2 3 2 2 3 3" xfId="23367" xr:uid="{00000000-0005-0000-0000-00008F5B0000}"/>
    <cellStyle name="Normal 90 2 2 3 2 2 3 4" xfId="23368" xr:uid="{00000000-0005-0000-0000-0000905B0000}"/>
    <cellStyle name="Normal 90 2 2 3 2 2 4" xfId="23369" xr:uid="{00000000-0005-0000-0000-0000915B0000}"/>
    <cellStyle name="Normal 90 2 2 3 2 2 4 2" xfId="23370" xr:uid="{00000000-0005-0000-0000-0000925B0000}"/>
    <cellStyle name="Normal 90 2 2 3 2 2 4 3" xfId="23371" xr:uid="{00000000-0005-0000-0000-0000935B0000}"/>
    <cellStyle name="Normal 90 2 2 3 2 2 5" xfId="23372" xr:uid="{00000000-0005-0000-0000-0000945B0000}"/>
    <cellStyle name="Normal 90 2 2 3 2 2 6" xfId="23373" xr:uid="{00000000-0005-0000-0000-0000955B0000}"/>
    <cellStyle name="Normal 90 2 2 3 2 2 7" xfId="23374" xr:uid="{00000000-0005-0000-0000-0000965B0000}"/>
    <cellStyle name="Normal 90 2 2 3 2 3" xfId="23375" xr:uid="{00000000-0005-0000-0000-0000975B0000}"/>
    <cellStyle name="Normal 90 2 2 3 2 3 2" xfId="23376" xr:uid="{00000000-0005-0000-0000-0000985B0000}"/>
    <cellStyle name="Normal 90 2 2 3 2 3 2 2" xfId="23377" xr:uid="{00000000-0005-0000-0000-0000995B0000}"/>
    <cellStyle name="Normal 90 2 2 3 2 3 3" xfId="23378" xr:uid="{00000000-0005-0000-0000-00009A5B0000}"/>
    <cellStyle name="Normal 90 2 2 3 2 3 4" xfId="23379" xr:uid="{00000000-0005-0000-0000-00009B5B0000}"/>
    <cellStyle name="Normal 90 2 2 3 2 4" xfId="23380" xr:uid="{00000000-0005-0000-0000-00009C5B0000}"/>
    <cellStyle name="Normal 90 2 2 3 2 4 2" xfId="23381" xr:uid="{00000000-0005-0000-0000-00009D5B0000}"/>
    <cellStyle name="Normal 90 2 2 3 2 4 2 2" xfId="23382" xr:uid="{00000000-0005-0000-0000-00009E5B0000}"/>
    <cellStyle name="Normal 90 2 2 3 2 4 3" xfId="23383" xr:uid="{00000000-0005-0000-0000-00009F5B0000}"/>
    <cellStyle name="Normal 90 2 2 3 2 4 4" xfId="23384" xr:uid="{00000000-0005-0000-0000-0000A05B0000}"/>
    <cellStyle name="Normal 90 2 2 3 2 5" xfId="23385" xr:uid="{00000000-0005-0000-0000-0000A15B0000}"/>
    <cellStyle name="Normal 90 2 2 3 2 5 2" xfId="23386" xr:uid="{00000000-0005-0000-0000-0000A25B0000}"/>
    <cellStyle name="Normal 90 2 2 3 2 5 3" xfId="23387" xr:uid="{00000000-0005-0000-0000-0000A35B0000}"/>
    <cellStyle name="Normal 90 2 2 3 2 6" xfId="23388" xr:uid="{00000000-0005-0000-0000-0000A45B0000}"/>
    <cellStyle name="Normal 90 2 2 3 2 7" xfId="23389" xr:uid="{00000000-0005-0000-0000-0000A55B0000}"/>
    <cellStyle name="Normal 90 2 2 3 2 8" xfId="23390" xr:uid="{00000000-0005-0000-0000-0000A65B0000}"/>
    <cellStyle name="Normal 90 2 2 3 3" xfId="23391" xr:uid="{00000000-0005-0000-0000-0000A75B0000}"/>
    <cellStyle name="Normal 90 2 2 3 3 2" xfId="23392" xr:uid="{00000000-0005-0000-0000-0000A85B0000}"/>
    <cellStyle name="Normal 90 2 2 3 3 2 2" xfId="23393" xr:uid="{00000000-0005-0000-0000-0000A95B0000}"/>
    <cellStyle name="Normal 90 2 2 3 3 2 2 2" xfId="23394" xr:uid="{00000000-0005-0000-0000-0000AA5B0000}"/>
    <cellStyle name="Normal 90 2 2 3 3 2 3" xfId="23395" xr:uid="{00000000-0005-0000-0000-0000AB5B0000}"/>
    <cellStyle name="Normal 90 2 2 3 3 2 4" xfId="23396" xr:uid="{00000000-0005-0000-0000-0000AC5B0000}"/>
    <cellStyle name="Normal 90 2 2 3 3 3" xfId="23397" xr:uid="{00000000-0005-0000-0000-0000AD5B0000}"/>
    <cellStyle name="Normal 90 2 2 3 3 3 2" xfId="23398" xr:uid="{00000000-0005-0000-0000-0000AE5B0000}"/>
    <cellStyle name="Normal 90 2 2 3 3 3 2 2" xfId="23399" xr:uid="{00000000-0005-0000-0000-0000AF5B0000}"/>
    <cellStyle name="Normal 90 2 2 3 3 3 3" xfId="23400" xr:uid="{00000000-0005-0000-0000-0000B05B0000}"/>
    <cellStyle name="Normal 90 2 2 3 3 3 4" xfId="23401" xr:uid="{00000000-0005-0000-0000-0000B15B0000}"/>
    <cellStyle name="Normal 90 2 2 3 3 4" xfId="23402" xr:uid="{00000000-0005-0000-0000-0000B25B0000}"/>
    <cellStyle name="Normal 90 2 2 3 3 4 2" xfId="23403" xr:uid="{00000000-0005-0000-0000-0000B35B0000}"/>
    <cellStyle name="Normal 90 2 2 3 3 4 3" xfId="23404" xr:uid="{00000000-0005-0000-0000-0000B45B0000}"/>
    <cellStyle name="Normal 90 2 2 3 3 5" xfId="23405" xr:uid="{00000000-0005-0000-0000-0000B55B0000}"/>
    <cellStyle name="Normal 90 2 2 3 3 6" xfId="23406" xr:uid="{00000000-0005-0000-0000-0000B65B0000}"/>
    <cellStyle name="Normal 90 2 2 3 3 7" xfId="23407" xr:uid="{00000000-0005-0000-0000-0000B75B0000}"/>
    <cellStyle name="Normal 90 2 2 3 4" xfId="23408" xr:uid="{00000000-0005-0000-0000-0000B85B0000}"/>
    <cellStyle name="Normal 90 2 2 3 4 2" xfId="23409" xr:uid="{00000000-0005-0000-0000-0000B95B0000}"/>
    <cellStyle name="Normal 90 2 2 3 4 2 2" xfId="23410" xr:uid="{00000000-0005-0000-0000-0000BA5B0000}"/>
    <cellStyle name="Normal 90 2 2 3 4 3" xfId="23411" xr:uid="{00000000-0005-0000-0000-0000BB5B0000}"/>
    <cellStyle name="Normal 90 2 2 3 4 4" xfId="23412" xr:uid="{00000000-0005-0000-0000-0000BC5B0000}"/>
    <cellStyle name="Normal 90 2 2 3 5" xfId="23413" xr:uid="{00000000-0005-0000-0000-0000BD5B0000}"/>
    <cellStyle name="Normal 90 2 2 3 5 2" xfId="23414" xr:uid="{00000000-0005-0000-0000-0000BE5B0000}"/>
    <cellStyle name="Normal 90 2 2 3 5 2 2" xfId="23415" xr:uid="{00000000-0005-0000-0000-0000BF5B0000}"/>
    <cellStyle name="Normal 90 2 2 3 5 3" xfId="23416" xr:uid="{00000000-0005-0000-0000-0000C05B0000}"/>
    <cellStyle name="Normal 90 2 2 3 5 4" xfId="23417" xr:uid="{00000000-0005-0000-0000-0000C15B0000}"/>
    <cellStyle name="Normal 90 2 2 3 6" xfId="23418" xr:uid="{00000000-0005-0000-0000-0000C25B0000}"/>
    <cellStyle name="Normal 90 2 2 3 6 2" xfId="23419" xr:uid="{00000000-0005-0000-0000-0000C35B0000}"/>
    <cellStyle name="Normal 90 2 2 3 6 3" xfId="23420" xr:uid="{00000000-0005-0000-0000-0000C45B0000}"/>
    <cellStyle name="Normal 90 2 2 3 7" xfId="23421" xr:uid="{00000000-0005-0000-0000-0000C55B0000}"/>
    <cellStyle name="Normal 90 2 2 3 8" xfId="23422" xr:uid="{00000000-0005-0000-0000-0000C65B0000}"/>
    <cellStyle name="Normal 90 2 2 3 9" xfId="23423" xr:uid="{00000000-0005-0000-0000-0000C75B0000}"/>
    <cellStyle name="Normal 90 2 2 4" xfId="23424" xr:uid="{00000000-0005-0000-0000-0000C85B0000}"/>
    <cellStyle name="Normal 90 2 2 4 2" xfId="23425" xr:uid="{00000000-0005-0000-0000-0000C95B0000}"/>
    <cellStyle name="Normal 90 2 2 4 2 2" xfId="23426" xr:uid="{00000000-0005-0000-0000-0000CA5B0000}"/>
    <cellStyle name="Normal 90 2 2 4 2 2 2" xfId="23427" xr:uid="{00000000-0005-0000-0000-0000CB5B0000}"/>
    <cellStyle name="Normal 90 2 2 4 2 2 2 2" xfId="23428" xr:uid="{00000000-0005-0000-0000-0000CC5B0000}"/>
    <cellStyle name="Normal 90 2 2 4 2 2 3" xfId="23429" xr:uid="{00000000-0005-0000-0000-0000CD5B0000}"/>
    <cellStyle name="Normal 90 2 2 4 2 2 4" xfId="23430" xr:uid="{00000000-0005-0000-0000-0000CE5B0000}"/>
    <cellStyle name="Normal 90 2 2 4 2 3" xfId="23431" xr:uid="{00000000-0005-0000-0000-0000CF5B0000}"/>
    <cellStyle name="Normal 90 2 2 4 2 3 2" xfId="23432" xr:uid="{00000000-0005-0000-0000-0000D05B0000}"/>
    <cellStyle name="Normal 90 2 2 4 2 3 2 2" xfId="23433" xr:uid="{00000000-0005-0000-0000-0000D15B0000}"/>
    <cellStyle name="Normal 90 2 2 4 2 3 3" xfId="23434" xr:uid="{00000000-0005-0000-0000-0000D25B0000}"/>
    <cellStyle name="Normal 90 2 2 4 2 3 4" xfId="23435" xr:uid="{00000000-0005-0000-0000-0000D35B0000}"/>
    <cellStyle name="Normal 90 2 2 4 2 4" xfId="23436" xr:uid="{00000000-0005-0000-0000-0000D45B0000}"/>
    <cellStyle name="Normal 90 2 2 4 2 4 2" xfId="23437" xr:uid="{00000000-0005-0000-0000-0000D55B0000}"/>
    <cellStyle name="Normal 90 2 2 4 2 4 3" xfId="23438" xr:uid="{00000000-0005-0000-0000-0000D65B0000}"/>
    <cellStyle name="Normal 90 2 2 4 2 5" xfId="23439" xr:uid="{00000000-0005-0000-0000-0000D75B0000}"/>
    <cellStyle name="Normal 90 2 2 4 2 6" xfId="23440" xr:uid="{00000000-0005-0000-0000-0000D85B0000}"/>
    <cellStyle name="Normal 90 2 2 4 2 7" xfId="23441" xr:uid="{00000000-0005-0000-0000-0000D95B0000}"/>
    <cellStyle name="Normal 90 2 2 4 3" xfId="23442" xr:uid="{00000000-0005-0000-0000-0000DA5B0000}"/>
    <cellStyle name="Normal 90 2 2 4 3 2" xfId="23443" xr:uid="{00000000-0005-0000-0000-0000DB5B0000}"/>
    <cellStyle name="Normal 90 2 2 4 3 2 2" xfId="23444" xr:uid="{00000000-0005-0000-0000-0000DC5B0000}"/>
    <cellStyle name="Normal 90 2 2 4 3 3" xfId="23445" xr:uid="{00000000-0005-0000-0000-0000DD5B0000}"/>
    <cellStyle name="Normal 90 2 2 4 3 4" xfId="23446" xr:uid="{00000000-0005-0000-0000-0000DE5B0000}"/>
    <cellStyle name="Normal 90 2 2 4 4" xfId="23447" xr:uid="{00000000-0005-0000-0000-0000DF5B0000}"/>
    <cellStyle name="Normal 90 2 2 4 4 2" xfId="23448" xr:uid="{00000000-0005-0000-0000-0000E05B0000}"/>
    <cellStyle name="Normal 90 2 2 4 4 2 2" xfId="23449" xr:uid="{00000000-0005-0000-0000-0000E15B0000}"/>
    <cellStyle name="Normal 90 2 2 4 4 3" xfId="23450" xr:uid="{00000000-0005-0000-0000-0000E25B0000}"/>
    <cellStyle name="Normal 90 2 2 4 4 4" xfId="23451" xr:uid="{00000000-0005-0000-0000-0000E35B0000}"/>
    <cellStyle name="Normal 90 2 2 4 5" xfId="23452" xr:uid="{00000000-0005-0000-0000-0000E45B0000}"/>
    <cellStyle name="Normal 90 2 2 4 5 2" xfId="23453" xr:uid="{00000000-0005-0000-0000-0000E55B0000}"/>
    <cellStyle name="Normal 90 2 2 4 5 3" xfId="23454" xr:uid="{00000000-0005-0000-0000-0000E65B0000}"/>
    <cellStyle name="Normal 90 2 2 4 6" xfId="23455" xr:uid="{00000000-0005-0000-0000-0000E75B0000}"/>
    <cellStyle name="Normal 90 2 2 4 7" xfId="23456" xr:uid="{00000000-0005-0000-0000-0000E85B0000}"/>
    <cellStyle name="Normal 90 2 2 4 8" xfId="23457" xr:uid="{00000000-0005-0000-0000-0000E95B0000}"/>
    <cellStyle name="Normal 90 2 2 5" xfId="23458" xr:uid="{00000000-0005-0000-0000-0000EA5B0000}"/>
    <cellStyle name="Normal 90 2 2 5 2" xfId="23459" xr:uid="{00000000-0005-0000-0000-0000EB5B0000}"/>
    <cellStyle name="Normal 90 2 2 5 2 2" xfId="23460" xr:uid="{00000000-0005-0000-0000-0000EC5B0000}"/>
    <cellStyle name="Normal 90 2 2 5 2 2 2" xfId="23461" xr:uid="{00000000-0005-0000-0000-0000ED5B0000}"/>
    <cellStyle name="Normal 90 2 2 5 2 3" xfId="23462" xr:uid="{00000000-0005-0000-0000-0000EE5B0000}"/>
    <cellStyle name="Normal 90 2 2 5 2 4" xfId="23463" xr:uid="{00000000-0005-0000-0000-0000EF5B0000}"/>
    <cellStyle name="Normal 90 2 2 5 3" xfId="23464" xr:uid="{00000000-0005-0000-0000-0000F05B0000}"/>
    <cellStyle name="Normal 90 2 2 5 3 2" xfId="23465" xr:uid="{00000000-0005-0000-0000-0000F15B0000}"/>
    <cellStyle name="Normal 90 2 2 5 3 2 2" xfId="23466" xr:uid="{00000000-0005-0000-0000-0000F25B0000}"/>
    <cellStyle name="Normal 90 2 2 5 3 3" xfId="23467" xr:uid="{00000000-0005-0000-0000-0000F35B0000}"/>
    <cellStyle name="Normal 90 2 2 5 3 4" xfId="23468" xr:uid="{00000000-0005-0000-0000-0000F45B0000}"/>
    <cellStyle name="Normal 90 2 2 5 4" xfId="23469" xr:uid="{00000000-0005-0000-0000-0000F55B0000}"/>
    <cellStyle name="Normal 90 2 2 5 4 2" xfId="23470" xr:uid="{00000000-0005-0000-0000-0000F65B0000}"/>
    <cellStyle name="Normal 90 2 2 5 4 3" xfId="23471" xr:uid="{00000000-0005-0000-0000-0000F75B0000}"/>
    <cellStyle name="Normal 90 2 2 5 5" xfId="23472" xr:uid="{00000000-0005-0000-0000-0000F85B0000}"/>
    <cellStyle name="Normal 90 2 2 5 6" xfId="23473" xr:uid="{00000000-0005-0000-0000-0000F95B0000}"/>
    <cellStyle name="Normal 90 2 2 5 7" xfId="23474" xr:uid="{00000000-0005-0000-0000-0000FA5B0000}"/>
    <cellStyle name="Normal 90 2 2 6" xfId="23475" xr:uid="{00000000-0005-0000-0000-0000FB5B0000}"/>
    <cellStyle name="Normal 90 2 2 6 2" xfId="23476" xr:uid="{00000000-0005-0000-0000-0000FC5B0000}"/>
    <cellStyle name="Normal 90 2 2 6 2 2" xfId="23477" xr:uid="{00000000-0005-0000-0000-0000FD5B0000}"/>
    <cellStyle name="Normal 90 2 2 6 3" xfId="23478" xr:uid="{00000000-0005-0000-0000-0000FE5B0000}"/>
    <cellStyle name="Normal 90 2 2 6 4" xfId="23479" xr:uid="{00000000-0005-0000-0000-0000FF5B0000}"/>
    <cellStyle name="Normal 90 2 2 7" xfId="23480" xr:uid="{00000000-0005-0000-0000-0000005C0000}"/>
    <cellStyle name="Normal 90 2 2 7 2" xfId="23481" xr:uid="{00000000-0005-0000-0000-0000015C0000}"/>
    <cellStyle name="Normal 90 2 2 7 2 2" xfId="23482" xr:uid="{00000000-0005-0000-0000-0000025C0000}"/>
    <cellStyle name="Normal 90 2 2 7 3" xfId="23483" xr:uid="{00000000-0005-0000-0000-0000035C0000}"/>
    <cellStyle name="Normal 90 2 2 7 4" xfId="23484" xr:uid="{00000000-0005-0000-0000-0000045C0000}"/>
    <cellStyle name="Normal 90 2 2 8" xfId="23485" xr:uid="{00000000-0005-0000-0000-0000055C0000}"/>
    <cellStyle name="Normal 90 2 2 8 2" xfId="23486" xr:uid="{00000000-0005-0000-0000-0000065C0000}"/>
    <cellStyle name="Normal 90 2 2 8 3" xfId="23487" xr:uid="{00000000-0005-0000-0000-0000075C0000}"/>
    <cellStyle name="Normal 90 2 2 9" xfId="23488" xr:uid="{00000000-0005-0000-0000-0000085C0000}"/>
    <cellStyle name="Normal 90 2 3" xfId="23489" xr:uid="{00000000-0005-0000-0000-0000095C0000}"/>
    <cellStyle name="Normal 90 2 3 2" xfId="23490" xr:uid="{00000000-0005-0000-0000-00000A5C0000}"/>
    <cellStyle name="Normal 90 2 3 2 2" xfId="23491" xr:uid="{00000000-0005-0000-0000-00000B5C0000}"/>
    <cellStyle name="Normal 90 2 3 2 2 2" xfId="23492" xr:uid="{00000000-0005-0000-0000-00000C5C0000}"/>
    <cellStyle name="Normal 90 2 3 2 2 2 2" xfId="23493" xr:uid="{00000000-0005-0000-0000-00000D5C0000}"/>
    <cellStyle name="Normal 90 2 3 2 2 2 2 2" xfId="23494" xr:uid="{00000000-0005-0000-0000-00000E5C0000}"/>
    <cellStyle name="Normal 90 2 3 2 2 2 3" xfId="23495" xr:uid="{00000000-0005-0000-0000-00000F5C0000}"/>
    <cellStyle name="Normal 90 2 3 2 2 2 4" xfId="23496" xr:uid="{00000000-0005-0000-0000-0000105C0000}"/>
    <cellStyle name="Normal 90 2 3 2 2 3" xfId="23497" xr:uid="{00000000-0005-0000-0000-0000115C0000}"/>
    <cellStyle name="Normal 90 2 3 2 2 3 2" xfId="23498" xr:uid="{00000000-0005-0000-0000-0000125C0000}"/>
    <cellStyle name="Normal 90 2 3 2 2 3 2 2" xfId="23499" xr:uid="{00000000-0005-0000-0000-0000135C0000}"/>
    <cellStyle name="Normal 90 2 3 2 2 3 3" xfId="23500" xr:uid="{00000000-0005-0000-0000-0000145C0000}"/>
    <cellStyle name="Normal 90 2 3 2 2 3 4" xfId="23501" xr:uid="{00000000-0005-0000-0000-0000155C0000}"/>
    <cellStyle name="Normal 90 2 3 2 2 4" xfId="23502" xr:uid="{00000000-0005-0000-0000-0000165C0000}"/>
    <cellStyle name="Normal 90 2 3 2 2 4 2" xfId="23503" xr:uid="{00000000-0005-0000-0000-0000175C0000}"/>
    <cellStyle name="Normal 90 2 3 2 2 4 3" xfId="23504" xr:uid="{00000000-0005-0000-0000-0000185C0000}"/>
    <cellStyle name="Normal 90 2 3 2 2 5" xfId="23505" xr:uid="{00000000-0005-0000-0000-0000195C0000}"/>
    <cellStyle name="Normal 90 2 3 2 2 6" xfId="23506" xr:uid="{00000000-0005-0000-0000-00001A5C0000}"/>
    <cellStyle name="Normal 90 2 3 2 2 7" xfId="23507" xr:uid="{00000000-0005-0000-0000-00001B5C0000}"/>
    <cellStyle name="Normal 90 2 3 2 3" xfId="23508" xr:uid="{00000000-0005-0000-0000-00001C5C0000}"/>
    <cellStyle name="Normal 90 2 3 2 3 2" xfId="23509" xr:uid="{00000000-0005-0000-0000-00001D5C0000}"/>
    <cellStyle name="Normal 90 2 3 2 3 2 2" xfId="23510" xr:uid="{00000000-0005-0000-0000-00001E5C0000}"/>
    <cellStyle name="Normal 90 2 3 2 3 3" xfId="23511" xr:uid="{00000000-0005-0000-0000-00001F5C0000}"/>
    <cellStyle name="Normal 90 2 3 2 3 4" xfId="23512" xr:uid="{00000000-0005-0000-0000-0000205C0000}"/>
    <cellStyle name="Normal 90 2 3 2 4" xfId="23513" xr:uid="{00000000-0005-0000-0000-0000215C0000}"/>
    <cellStyle name="Normal 90 2 3 2 4 2" xfId="23514" xr:uid="{00000000-0005-0000-0000-0000225C0000}"/>
    <cellStyle name="Normal 90 2 3 2 4 2 2" xfId="23515" xr:uid="{00000000-0005-0000-0000-0000235C0000}"/>
    <cellStyle name="Normal 90 2 3 2 4 3" xfId="23516" xr:uid="{00000000-0005-0000-0000-0000245C0000}"/>
    <cellStyle name="Normal 90 2 3 2 4 4" xfId="23517" xr:uid="{00000000-0005-0000-0000-0000255C0000}"/>
    <cellStyle name="Normal 90 2 3 2 5" xfId="23518" xr:uid="{00000000-0005-0000-0000-0000265C0000}"/>
    <cellStyle name="Normal 90 2 3 2 5 2" xfId="23519" xr:uid="{00000000-0005-0000-0000-0000275C0000}"/>
    <cellStyle name="Normal 90 2 3 2 5 3" xfId="23520" xr:uid="{00000000-0005-0000-0000-0000285C0000}"/>
    <cellStyle name="Normal 90 2 3 2 6" xfId="23521" xr:uid="{00000000-0005-0000-0000-0000295C0000}"/>
    <cellStyle name="Normal 90 2 3 2 7" xfId="23522" xr:uid="{00000000-0005-0000-0000-00002A5C0000}"/>
    <cellStyle name="Normal 90 2 3 2 8" xfId="23523" xr:uid="{00000000-0005-0000-0000-00002B5C0000}"/>
    <cellStyle name="Normal 90 2 3 3" xfId="23524" xr:uid="{00000000-0005-0000-0000-00002C5C0000}"/>
    <cellStyle name="Normal 90 2 3 3 2" xfId="23525" xr:uid="{00000000-0005-0000-0000-00002D5C0000}"/>
    <cellStyle name="Normal 90 2 3 3 2 2" xfId="23526" xr:uid="{00000000-0005-0000-0000-00002E5C0000}"/>
    <cellStyle name="Normal 90 2 3 3 2 2 2" xfId="23527" xr:uid="{00000000-0005-0000-0000-00002F5C0000}"/>
    <cellStyle name="Normal 90 2 3 3 2 3" xfId="23528" xr:uid="{00000000-0005-0000-0000-0000305C0000}"/>
    <cellStyle name="Normal 90 2 3 3 2 4" xfId="23529" xr:uid="{00000000-0005-0000-0000-0000315C0000}"/>
    <cellStyle name="Normal 90 2 3 3 3" xfId="23530" xr:uid="{00000000-0005-0000-0000-0000325C0000}"/>
    <cellStyle name="Normal 90 2 3 3 3 2" xfId="23531" xr:uid="{00000000-0005-0000-0000-0000335C0000}"/>
    <cellStyle name="Normal 90 2 3 3 3 2 2" xfId="23532" xr:uid="{00000000-0005-0000-0000-0000345C0000}"/>
    <cellStyle name="Normal 90 2 3 3 3 3" xfId="23533" xr:uid="{00000000-0005-0000-0000-0000355C0000}"/>
    <cellStyle name="Normal 90 2 3 3 3 4" xfId="23534" xr:uid="{00000000-0005-0000-0000-0000365C0000}"/>
    <cellStyle name="Normal 90 2 3 3 4" xfId="23535" xr:uid="{00000000-0005-0000-0000-0000375C0000}"/>
    <cellStyle name="Normal 90 2 3 3 4 2" xfId="23536" xr:uid="{00000000-0005-0000-0000-0000385C0000}"/>
    <cellStyle name="Normal 90 2 3 3 4 3" xfId="23537" xr:uid="{00000000-0005-0000-0000-0000395C0000}"/>
    <cellStyle name="Normal 90 2 3 3 5" xfId="23538" xr:uid="{00000000-0005-0000-0000-00003A5C0000}"/>
    <cellStyle name="Normal 90 2 3 3 6" xfId="23539" xr:uid="{00000000-0005-0000-0000-00003B5C0000}"/>
    <cellStyle name="Normal 90 2 3 3 7" xfId="23540" xr:uid="{00000000-0005-0000-0000-00003C5C0000}"/>
    <cellStyle name="Normal 90 2 3 4" xfId="23541" xr:uid="{00000000-0005-0000-0000-00003D5C0000}"/>
    <cellStyle name="Normal 90 2 3 4 2" xfId="23542" xr:uid="{00000000-0005-0000-0000-00003E5C0000}"/>
    <cellStyle name="Normal 90 2 3 4 2 2" xfId="23543" xr:uid="{00000000-0005-0000-0000-00003F5C0000}"/>
    <cellStyle name="Normal 90 2 3 4 3" xfId="23544" xr:uid="{00000000-0005-0000-0000-0000405C0000}"/>
    <cellStyle name="Normal 90 2 3 4 4" xfId="23545" xr:uid="{00000000-0005-0000-0000-0000415C0000}"/>
    <cellStyle name="Normal 90 2 3 5" xfId="23546" xr:uid="{00000000-0005-0000-0000-0000425C0000}"/>
    <cellStyle name="Normal 90 2 3 5 2" xfId="23547" xr:uid="{00000000-0005-0000-0000-0000435C0000}"/>
    <cellStyle name="Normal 90 2 3 5 2 2" xfId="23548" xr:uid="{00000000-0005-0000-0000-0000445C0000}"/>
    <cellStyle name="Normal 90 2 3 5 3" xfId="23549" xr:uid="{00000000-0005-0000-0000-0000455C0000}"/>
    <cellStyle name="Normal 90 2 3 5 4" xfId="23550" xr:uid="{00000000-0005-0000-0000-0000465C0000}"/>
    <cellStyle name="Normal 90 2 3 6" xfId="23551" xr:uid="{00000000-0005-0000-0000-0000475C0000}"/>
    <cellStyle name="Normal 90 2 3 6 2" xfId="23552" xr:uid="{00000000-0005-0000-0000-0000485C0000}"/>
    <cellStyle name="Normal 90 2 3 6 3" xfId="23553" xr:uid="{00000000-0005-0000-0000-0000495C0000}"/>
    <cellStyle name="Normal 90 2 3 7" xfId="23554" xr:uid="{00000000-0005-0000-0000-00004A5C0000}"/>
    <cellStyle name="Normal 90 2 3 8" xfId="23555" xr:uid="{00000000-0005-0000-0000-00004B5C0000}"/>
    <cellStyle name="Normal 90 2 3 9" xfId="23556" xr:uid="{00000000-0005-0000-0000-00004C5C0000}"/>
    <cellStyle name="Normal 90 2 4" xfId="23557" xr:uid="{00000000-0005-0000-0000-00004D5C0000}"/>
    <cellStyle name="Normal 90 2 4 2" xfId="23558" xr:uid="{00000000-0005-0000-0000-00004E5C0000}"/>
    <cellStyle name="Normal 90 2 4 2 2" xfId="23559" xr:uid="{00000000-0005-0000-0000-00004F5C0000}"/>
    <cellStyle name="Normal 90 2 4 2 2 2" xfId="23560" xr:uid="{00000000-0005-0000-0000-0000505C0000}"/>
    <cellStyle name="Normal 90 2 4 2 2 2 2" xfId="23561" xr:uid="{00000000-0005-0000-0000-0000515C0000}"/>
    <cellStyle name="Normal 90 2 4 2 2 2 2 2" xfId="23562" xr:uid="{00000000-0005-0000-0000-0000525C0000}"/>
    <cellStyle name="Normal 90 2 4 2 2 2 3" xfId="23563" xr:uid="{00000000-0005-0000-0000-0000535C0000}"/>
    <cellStyle name="Normal 90 2 4 2 2 2 4" xfId="23564" xr:uid="{00000000-0005-0000-0000-0000545C0000}"/>
    <cellStyle name="Normal 90 2 4 2 2 3" xfId="23565" xr:uid="{00000000-0005-0000-0000-0000555C0000}"/>
    <cellStyle name="Normal 90 2 4 2 2 3 2" xfId="23566" xr:uid="{00000000-0005-0000-0000-0000565C0000}"/>
    <cellStyle name="Normal 90 2 4 2 2 3 2 2" xfId="23567" xr:uid="{00000000-0005-0000-0000-0000575C0000}"/>
    <cellStyle name="Normal 90 2 4 2 2 3 3" xfId="23568" xr:uid="{00000000-0005-0000-0000-0000585C0000}"/>
    <cellStyle name="Normal 90 2 4 2 2 3 4" xfId="23569" xr:uid="{00000000-0005-0000-0000-0000595C0000}"/>
    <cellStyle name="Normal 90 2 4 2 2 4" xfId="23570" xr:uid="{00000000-0005-0000-0000-00005A5C0000}"/>
    <cellStyle name="Normal 90 2 4 2 2 4 2" xfId="23571" xr:uid="{00000000-0005-0000-0000-00005B5C0000}"/>
    <cellStyle name="Normal 90 2 4 2 2 4 3" xfId="23572" xr:uid="{00000000-0005-0000-0000-00005C5C0000}"/>
    <cellStyle name="Normal 90 2 4 2 2 5" xfId="23573" xr:uid="{00000000-0005-0000-0000-00005D5C0000}"/>
    <cellStyle name="Normal 90 2 4 2 2 6" xfId="23574" xr:uid="{00000000-0005-0000-0000-00005E5C0000}"/>
    <cellStyle name="Normal 90 2 4 2 2 7" xfId="23575" xr:uid="{00000000-0005-0000-0000-00005F5C0000}"/>
    <cellStyle name="Normal 90 2 4 2 3" xfId="23576" xr:uid="{00000000-0005-0000-0000-0000605C0000}"/>
    <cellStyle name="Normal 90 2 4 2 3 2" xfId="23577" xr:uid="{00000000-0005-0000-0000-0000615C0000}"/>
    <cellStyle name="Normal 90 2 4 2 3 2 2" xfId="23578" xr:uid="{00000000-0005-0000-0000-0000625C0000}"/>
    <cellStyle name="Normal 90 2 4 2 3 3" xfId="23579" xr:uid="{00000000-0005-0000-0000-0000635C0000}"/>
    <cellStyle name="Normal 90 2 4 2 3 4" xfId="23580" xr:uid="{00000000-0005-0000-0000-0000645C0000}"/>
    <cellStyle name="Normal 90 2 4 2 4" xfId="23581" xr:uid="{00000000-0005-0000-0000-0000655C0000}"/>
    <cellStyle name="Normal 90 2 4 2 4 2" xfId="23582" xr:uid="{00000000-0005-0000-0000-0000665C0000}"/>
    <cellStyle name="Normal 90 2 4 2 4 2 2" xfId="23583" xr:uid="{00000000-0005-0000-0000-0000675C0000}"/>
    <cellStyle name="Normal 90 2 4 2 4 3" xfId="23584" xr:uid="{00000000-0005-0000-0000-0000685C0000}"/>
    <cellStyle name="Normal 90 2 4 2 4 4" xfId="23585" xr:uid="{00000000-0005-0000-0000-0000695C0000}"/>
    <cellStyle name="Normal 90 2 4 2 5" xfId="23586" xr:uid="{00000000-0005-0000-0000-00006A5C0000}"/>
    <cellStyle name="Normal 90 2 4 2 5 2" xfId="23587" xr:uid="{00000000-0005-0000-0000-00006B5C0000}"/>
    <cellStyle name="Normal 90 2 4 2 5 3" xfId="23588" xr:uid="{00000000-0005-0000-0000-00006C5C0000}"/>
    <cellStyle name="Normal 90 2 4 2 6" xfId="23589" xr:uid="{00000000-0005-0000-0000-00006D5C0000}"/>
    <cellStyle name="Normal 90 2 4 2 7" xfId="23590" xr:uid="{00000000-0005-0000-0000-00006E5C0000}"/>
    <cellStyle name="Normal 90 2 4 2 8" xfId="23591" xr:uid="{00000000-0005-0000-0000-00006F5C0000}"/>
    <cellStyle name="Normal 90 2 4 3" xfId="23592" xr:uid="{00000000-0005-0000-0000-0000705C0000}"/>
    <cellStyle name="Normal 90 2 4 3 2" xfId="23593" xr:uid="{00000000-0005-0000-0000-0000715C0000}"/>
    <cellStyle name="Normal 90 2 4 3 2 2" xfId="23594" xr:uid="{00000000-0005-0000-0000-0000725C0000}"/>
    <cellStyle name="Normal 90 2 4 3 2 2 2" xfId="23595" xr:uid="{00000000-0005-0000-0000-0000735C0000}"/>
    <cellStyle name="Normal 90 2 4 3 2 3" xfId="23596" xr:uid="{00000000-0005-0000-0000-0000745C0000}"/>
    <cellStyle name="Normal 90 2 4 3 2 4" xfId="23597" xr:uid="{00000000-0005-0000-0000-0000755C0000}"/>
    <cellStyle name="Normal 90 2 4 3 3" xfId="23598" xr:uid="{00000000-0005-0000-0000-0000765C0000}"/>
    <cellStyle name="Normal 90 2 4 3 3 2" xfId="23599" xr:uid="{00000000-0005-0000-0000-0000775C0000}"/>
    <cellStyle name="Normal 90 2 4 3 3 2 2" xfId="23600" xr:uid="{00000000-0005-0000-0000-0000785C0000}"/>
    <cellStyle name="Normal 90 2 4 3 3 3" xfId="23601" xr:uid="{00000000-0005-0000-0000-0000795C0000}"/>
    <cellStyle name="Normal 90 2 4 3 3 4" xfId="23602" xr:uid="{00000000-0005-0000-0000-00007A5C0000}"/>
    <cellStyle name="Normal 90 2 4 3 4" xfId="23603" xr:uid="{00000000-0005-0000-0000-00007B5C0000}"/>
    <cellStyle name="Normal 90 2 4 3 4 2" xfId="23604" xr:uid="{00000000-0005-0000-0000-00007C5C0000}"/>
    <cellStyle name="Normal 90 2 4 3 4 3" xfId="23605" xr:uid="{00000000-0005-0000-0000-00007D5C0000}"/>
    <cellStyle name="Normal 90 2 4 3 5" xfId="23606" xr:uid="{00000000-0005-0000-0000-00007E5C0000}"/>
    <cellStyle name="Normal 90 2 4 3 6" xfId="23607" xr:uid="{00000000-0005-0000-0000-00007F5C0000}"/>
    <cellStyle name="Normal 90 2 4 3 7" xfId="23608" xr:uid="{00000000-0005-0000-0000-0000805C0000}"/>
    <cellStyle name="Normal 90 2 4 4" xfId="23609" xr:uid="{00000000-0005-0000-0000-0000815C0000}"/>
    <cellStyle name="Normal 90 2 4 4 2" xfId="23610" xr:uid="{00000000-0005-0000-0000-0000825C0000}"/>
    <cellStyle name="Normal 90 2 4 4 2 2" xfId="23611" xr:uid="{00000000-0005-0000-0000-0000835C0000}"/>
    <cellStyle name="Normal 90 2 4 4 3" xfId="23612" xr:uid="{00000000-0005-0000-0000-0000845C0000}"/>
    <cellStyle name="Normal 90 2 4 4 4" xfId="23613" xr:uid="{00000000-0005-0000-0000-0000855C0000}"/>
    <cellStyle name="Normal 90 2 4 5" xfId="23614" xr:uid="{00000000-0005-0000-0000-0000865C0000}"/>
    <cellStyle name="Normal 90 2 4 5 2" xfId="23615" xr:uid="{00000000-0005-0000-0000-0000875C0000}"/>
    <cellStyle name="Normal 90 2 4 5 2 2" xfId="23616" xr:uid="{00000000-0005-0000-0000-0000885C0000}"/>
    <cellStyle name="Normal 90 2 4 5 3" xfId="23617" xr:uid="{00000000-0005-0000-0000-0000895C0000}"/>
    <cellStyle name="Normal 90 2 4 5 4" xfId="23618" xr:uid="{00000000-0005-0000-0000-00008A5C0000}"/>
    <cellStyle name="Normal 90 2 4 6" xfId="23619" xr:uid="{00000000-0005-0000-0000-00008B5C0000}"/>
    <cellStyle name="Normal 90 2 4 6 2" xfId="23620" xr:uid="{00000000-0005-0000-0000-00008C5C0000}"/>
    <cellStyle name="Normal 90 2 4 6 3" xfId="23621" xr:uid="{00000000-0005-0000-0000-00008D5C0000}"/>
    <cellStyle name="Normal 90 2 4 7" xfId="23622" xr:uid="{00000000-0005-0000-0000-00008E5C0000}"/>
    <cellStyle name="Normal 90 2 4 8" xfId="23623" xr:uid="{00000000-0005-0000-0000-00008F5C0000}"/>
    <cellStyle name="Normal 90 2 4 9" xfId="23624" xr:uid="{00000000-0005-0000-0000-0000905C0000}"/>
    <cellStyle name="Normal 90 2 5" xfId="23625" xr:uid="{00000000-0005-0000-0000-0000915C0000}"/>
    <cellStyle name="Normal 90 2 5 2" xfId="23626" xr:uid="{00000000-0005-0000-0000-0000925C0000}"/>
    <cellStyle name="Normal 90 2 5 2 2" xfId="23627" xr:uid="{00000000-0005-0000-0000-0000935C0000}"/>
    <cellStyle name="Normal 90 2 5 2 2 2" xfId="23628" xr:uid="{00000000-0005-0000-0000-0000945C0000}"/>
    <cellStyle name="Normal 90 2 5 2 2 2 2" xfId="23629" xr:uid="{00000000-0005-0000-0000-0000955C0000}"/>
    <cellStyle name="Normal 90 2 5 2 2 3" xfId="23630" xr:uid="{00000000-0005-0000-0000-0000965C0000}"/>
    <cellStyle name="Normal 90 2 5 2 2 4" xfId="23631" xr:uid="{00000000-0005-0000-0000-0000975C0000}"/>
    <cellStyle name="Normal 90 2 5 2 3" xfId="23632" xr:uid="{00000000-0005-0000-0000-0000985C0000}"/>
    <cellStyle name="Normal 90 2 5 2 3 2" xfId="23633" xr:uid="{00000000-0005-0000-0000-0000995C0000}"/>
    <cellStyle name="Normal 90 2 5 2 3 2 2" xfId="23634" xr:uid="{00000000-0005-0000-0000-00009A5C0000}"/>
    <cellStyle name="Normal 90 2 5 2 3 3" xfId="23635" xr:uid="{00000000-0005-0000-0000-00009B5C0000}"/>
    <cellStyle name="Normal 90 2 5 2 3 4" xfId="23636" xr:uid="{00000000-0005-0000-0000-00009C5C0000}"/>
    <cellStyle name="Normal 90 2 5 2 4" xfId="23637" xr:uid="{00000000-0005-0000-0000-00009D5C0000}"/>
    <cellStyle name="Normal 90 2 5 2 4 2" xfId="23638" xr:uid="{00000000-0005-0000-0000-00009E5C0000}"/>
    <cellStyle name="Normal 90 2 5 2 4 3" xfId="23639" xr:uid="{00000000-0005-0000-0000-00009F5C0000}"/>
    <cellStyle name="Normal 90 2 5 2 5" xfId="23640" xr:uid="{00000000-0005-0000-0000-0000A05C0000}"/>
    <cellStyle name="Normal 90 2 5 2 6" xfId="23641" xr:uid="{00000000-0005-0000-0000-0000A15C0000}"/>
    <cellStyle name="Normal 90 2 5 2 7" xfId="23642" xr:uid="{00000000-0005-0000-0000-0000A25C0000}"/>
    <cellStyle name="Normal 90 2 5 3" xfId="23643" xr:uid="{00000000-0005-0000-0000-0000A35C0000}"/>
    <cellStyle name="Normal 90 2 5 3 2" xfId="23644" xr:uid="{00000000-0005-0000-0000-0000A45C0000}"/>
    <cellStyle name="Normal 90 2 5 3 2 2" xfId="23645" xr:uid="{00000000-0005-0000-0000-0000A55C0000}"/>
    <cellStyle name="Normal 90 2 5 3 3" xfId="23646" xr:uid="{00000000-0005-0000-0000-0000A65C0000}"/>
    <cellStyle name="Normal 90 2 5 3 4" xfId="23647" xr:uid="{00000000-0005-0000-0000-0000A75C0000}"/>
    <cellStyle name="Normal 90 2 5 4" xfId="23648" xr:uid="{00000000-0005-0000-0000-0000A85C0000}"/>
    <cellStyle name="Normal 90 2 5 4 2" xfId="23649" xr:uid="{00000000-0005-0000-0000-0000A95C0000}"/>
    <cellStyle name="Normal 90 2 5 4 2 2" xfId="23650" xr:uid="{00000000-0005-0000-0000-0000AA5C0000}"/>
    <cellStyle name="Normal 90 2 5 4 3" xfId="23651" xr:uid="{00000000-0005-0000-0000-0000AB5C0000}"/>
    <cellStyle name="Normal 90 2 5 4 4" xfId="23652" xr:uid="{00000000-0005-0000-0000-0000AC5C0000}"/>
    <cellStyle name="Normal 90 2 5 5" xfId="23653" xr:uid="{00000000-0005-0000-0000-0000AD5C0000}"/>
    <cellStyle name="Normal 90 2 5 5 2" xfId="23654" xr:uid="{00000000-0005-0000-0000-0000AE5C0000}"/>
    <cellStyle name="Normal 90 2 5 5 3" xfId="23655" xr:uid="{00000000-0005-0000-0000-0000AF5C0000}"/>
    <cellStyle name="Normal 90 2 5 6" xfId="23656" xr:uid="{00000000-0005-0000-0000-0000B05C0000}"/>
    <cellStyle name="Normal 90 2 5 7" xfId="23657" xr:uid="{00000000-0005-0000-0000-0000B15C0000}"/>
    <cellStyle name="Normal 90 2 5 8" xfId="23658" xr:uid="{00000000-0005-0000-0000-0000B25C0000}"/>
    <cellStyle name="Normal 90 2 6" xfId="23659" xr:uid="{00000000-0005-0000-0000-0000B35C0000}"/>
    <cellStyle name="Normal 90 2 6 2" xfId="23660" xr:uid="{00000000-0005-0000-0000-0000B45C0000}"/>
    <cellStyle name="Normal 90 2 6 2 2" xfId="23661" xr:uid="{00000000-0005-0000-0000-0000B55C0000}"/>
    <cellStyle name="Normal 90 2 6 2 2 2" xfId="23662" xr:uid="{00000000-0005-0000-0000-0000B65C0000}"/>
    <cellStyle name="Normal 90 2 6 2 3" xfId="23663" xr:uid="{00000000-0005-0000-0000-0000B75C0000}"/>
    <cellStyle name="Normal 90 2 6 2 4" xfId="23664" xr:uid="{00000000-0005-0000-0000-0000B85C0000}"/>
    <cellStyle name="Normal 90 2 6 3" xfId="23665" xr:uid="{00000000-0005-0000-0000-0000B95C0000}"/>
    <cellStyle name="Normal 90 2 6 3 2" xfId="23666" xr:uid="{00000000-0005-0000-0000-0000BA5C0000}"/>
    <cellStyle name="Normal 90 2 6 3 2 2" xfId="23667" xr:uid="{00000000-0005-0000-0000-0000BB5C0000}"/>
    <cellStyle name="Normal 90 2 6 3 3" xfId="23668" xr:uid="{00000000-0005-0000-0000-0000BC5C0000}"/>
    <cellStyle name="Normal 90 2 6 3 4" xfId="23669" xr:uid="{00000000-0005-0000-0000-0000BD5C0000}"/>
    <cellStyle name="Normal 90 2 6 4" xfId="23670" xr:uid="{00000000-0005-0000-0000-0000BE5C0000}"/>
    <cellStyle name="Normal 90 2 6 4 2" xfId="23671" xr:uid="{00000000-0005-0000-0000-0000BF5C0000}"/>
    <cellStyle name="Normal 90 2 6 4 3" xfId="23672" xr:uid="{00000000-0005-0000-0000-0000C05C0000}"/>
    <cellStyle name="Normal 90 2 6 5" xfId="23673" xr:uid="{00000000-0005-0000-0000-0000C15C0000}"/>
    <cellStyle name="Normal 90 2 6 6" xfId="23674" xr:uid="{00000000-0005-0000-0000-0000C25C0000}"/>
    <cellStyle name="Normal 90 2 6 7" xfId="23675" xr:uid="{00000000-0005-0000-0000-0000C35C0000}"/>
    <cellStyle name="Normal 90 2 7" xfId="23676" xr:uid="{00000000-0005-0000-0000-0000C45C0000}"/>
    <cellStyle name="Normal 90 2 7 2" xfId="23677" xr:uid="{00000000-0005-0000-0000-0000C55C0000}"/>
    <cellStyle name="Normal 90 2 7 2 2" xfId="23678" xr:uid="{00000000-0005-0000-0000-0000C65C0000}"/>
    <cellStyle name="Normal 90 2 7 3" xfId="23679" xr:uid="{00000000-0005-0000-0000-0000C75C0000}"/>
    <cellStyle name="Normal 90 2 7 4" xfId="23680" xr:uid="{00000000-0005-0000-0000-0000C85C0000}"/>
    <cellStyle name="Normal 90 2 8" xfId="23681" xr:uid="{00000000-0005-0000-0000-0000C95C0000}"/>
    <cellStyle name="Normal 90 2 8 2" xfId="23682" xr:uid="{00000000-0005-0000-0000-0000CA5C0000}"/>
    <cellStyle name="Normal 90 2 8 2 2" xfId="23683" xr:uid="{00000000-0005-0000-0000-0000CB5C0000}"/>
    <cellStyle name="Normal 90 2 8 3" xfId="23684" xr:uid="{00000000-0005-0000-0000-0000CC5C0000}"/>
    <cellStyle name="Normal 90 2 8 4" xfId="23685" xr:uid="{00000000-0005-0000-0000-0000CD5C0000}"/>
    <cellStyle name="Normal 90 2 9" xfId="23686" xr:uid="{00000000-0005-0000-0000-0000CE5C0000}"/>
    <cellStyle name="Normal 90 2 9 2" xfId="23687" xr:uid="{00000000-0005-0000-0000-0000CF5C0000}"/>
    <cellStyle name="Normal 90 2 9 3" xfId="23688" xr:uid="{00000000-0005-0000-0000-0000D05C0000}"/>
    <cellStyle name="Normal 90 3" xfId="23689" xr:uid="{00000000-0005-0000-0000-0000D15C0000}"/>
    <cellStyle name="Normal 90 3 10" xfId="23690" xr:uid="{00000000-0005-0000-0000-0000D25C0000}"/>
    <cellStyle name="Normal 90 3 11" xfId="23691" xr:uid="{00000000-0005-0000-0000-0000D35C0000}"/>
    <cellStyle name="Normal 90 3 12" xfId="23692" xr:uid="{00000000-0005-0000-0000-0000D45C0000}"/>
    <cellStyle name="Normal 90 3 2" xfId="23693" xr:uid="{00000000-0005-0000-0000-0000D55C0000}"/>
    <cellStyle name="Normal 90 3 2 10" xfId="23694" xr:uid="{00000000-0005-0000-0000-0000D65C0000}"/>
    <cellStyle name="Normal 90 3 2 11" xfId="23695" xr:uid="{00000000-0005-0000-0000-0000D75C0000}"/>
    <cellStyle name="Normal 90 3 2 2" xfId="23696" xr:uid="{00000000-0005-0000-0000-0000D85C0000}"/>
    <cellStyle name="Normal 90 3 2 2 2" xfId="23697" xr:uid="{00000000-0005-0000-0000-0000D95C0000}"/>
    <cellStyle name="Normal 90 3 2 2 2 2" xfId="23698" xr:uid="{00000000-0005-0000-0000-0000DA5C0000}"/>
    <cellStyle name="Normal 90 3 2 2 2 2 2" xfId="23699" xr:uid="{00000000-0005-0000-0000-0000DB5C0000}"/>
    <cellStyle name="Normal 90 3 2 2 2 2 2 2" xfId="23700" xr:uid="{00000000-0005-0000-0000-0000DC5C0000}"/>
    <cellStyle name="Normal 90 3 2 2 2 2 2 2 2" xfId="23701" xr:uid="{00000000-0005-0000-0000-0000DD5C0000}"/>
    <cellStyle name="Normal 90 3 2 2 2 2 2 3" xfId="23702" xr:uid="{00000000-0005-0000-0000-0000DE5C0000}"/>
    <cellStyle name="Normal 90 3 2 2 2 2 2 4" xfId="23703" xr:uid="{00000000-0005-0000-0000-0000DF5C0000}"/>
    <cellStyle name="Normal 90 3 2 2 2 2 3" xfId="23704" xr:uid="{00000000-0005-0000-0000-0000E05C0000}"/>
    <cellStyle name="Normal 90 3 2 2 2 2 3 2" xfId="23705" xr:uid="{00000000-0005-0000-0000-0000E15C0000}"/>
    <cellStyle name="Normal 90 3 2 2 2 2 3 2 2" xfId="23706" xr:uid="{00000000-0005-0000-0000-0000E25C0000}"/>
    <cellStyle name="Normal 90 3 2 2 2 2 3 3" xfId="23707" xr:uid="{00000000-0005-0000-0000-0000E35C0000}"/>
    <cellStyle name="Normal 90 3 2 2 2 2 3 4" xfId="23708" xr:uid="{00000000-0005-0000-0000-0000E45C0000}"/>
    <cellStyle name="Normal 90 3 2 2 2 2 4" xfId="23709" xr:uid="{00000000-0005-0000-0000-0000E55C0000}"/>
    <cellStyle name="Normal 90 3 2 2 2 2 4 2" xfId="23710" xr:uid="{00000000-0005-0000-0000-0000E65C0000}"/>
    <cellStyle name="Normal 90 3 2 2 2 2 4 3" xfId="23711" xr:uid="{00000000-0005-0000-0000-0000E75C0000}"/>
    <cellStyle name="Normal 90 3 2 2 2 2 5" xfId="23712" xr:uid="{00000000-0005-0000-0000-0000E85C0000}"/>
    <cellStyle name="Normal 90 3 2 2 2 2 6" xfId="23713" xr:uid="{00000000-0005-0000-0000-0000E95C0000}"/>
    <cellStyle name="Normal 90 3 2 2 2 2 7" xfId="23714" xr:uid="{00000000-0005-0000-0000-0000EA5C0000}"/>
    <cellStyle name="Normal 90 3 2 2 2 3" xfId="23715" xr:uid="{00000000-0005-0000-0000-0000EB5C0000}"/>
    <cellStyle name="Normal 90 3 2 2 2 3 2" xfId="23716" xr:uid="{00000000-0005-0000-0000-0000EC5C0000}"/>
    <cellStyle name="Normal 90 3 2 2 2 3 2 2" xfId="23717" xr:uid="{00000000-0005-0000-0000-0000ED5C0000}"/>
    <cellStyle name="Normal 90 3 2 2 2 3 3" xfId="23718" xr:uid="{00000000-0005-0000-0000-0000EE5C0000}"/>
    <cellStyle name="Normal 90 3 2 2 2 3 4" xfId="23719" xr:uid="{00000000-0005-0000-0000-0000EF5C0000}"/>
    <cellStyle name="Normal 90 3 2 2 2 4" xfId="23720" xr:uid="{00000000-0005-0000-0000-0000F05C0000}"/>
    <cellStyle name="Normal 90 3 2 2 2 4 2" xfId="23721" xr:uid="{00000000-0005-0000-0000-0000F15C0000}"/>
    <cellStyle name="Normal 90 3 2 2 2 4 2 2" xfId="23722" xr:uid="{00000000-0005-0000-0000-0000F25C0000}"/>
    <cellStyle name="Normal 90 3 2 2 2 4 3" xfId="23723" xr:uid="{00000000-0005-0000-0000-0000F35C0000}"/>
    <cellStyle name="Normal 90 3 2 2 2 4 4" xfId="23724" xr:uid="{00000000-0005-0000-0000-0000F45C0000}"/>
    <cellStyle name="Normal 90 3 2 2 2 5" xfId="23725" xr:uid="{00000000-0005-0000-0000-0000F55C0000}"/>
    <cellStyle name="Normal 90 3 2 2 2 5 2" xfId="23726" xr:uid="{00000000-0005-0000-0000-0000F65C0000}"/>
    <cellStyle name="Normal 90 3 2 2 2 5 3" xfId="23727" xr:uid="{00000000-0005-0000-0000-0000F75C0000}"/>
    <cellStyle name="Normal 90 3 2 2 2 6" xfId="23728" xr:uid="{00000000-0005-0000-0000-0000F85C0000}"/>
    <cellStyle name="Normal 90 3 2 2 2 7" xfId="23729" xr:uid="{00000000-0005-0000-0000-0000F95C0000}"/>
    <cellStyle name="Normal 90 3 2 2 2 8" xfId="23730" xr:uid="{00000000-0005-0000-0000-0000FA5C0000}"/>
    <cellStyle name="Normal 90 3 2 2 3" xfId="23731" xr:uid="{00000000-0005-0000-0000-0000FB5C0000}"/>
    <cellStyle name="Normal 90 3 2 2 3 2" xfId="23732" xr:uid="{00000000-0005-0000-0000-0000FC5C0000}"/>
    <cellStyle name="Normal 90 3 2 2 3 2 2" xfId="23733" xr:uid="{00000000-0005-0000-0000-0000FD5C0000}"/>
    <cellStyle name="Normal 90 3 2 2 3 2 2 2" xfId="23734" xr:uid="{00000000-0005-0000-0000-0000FE5C0000}"/>
    <cellStyle name="Normal 90 3 2 2 3 2 3" xfId="23735" xr:uid="{00000000-0005-0000-0000-0000FF5C0000}"/>
    <cellStyle name="Normal 90 3 2 2 3 2 4" xfId="23736" xr:uid="{00000000-0005-0000-0000-0000005D0000}"/>
    <cellStyle name="Normal 90 3 2 2 3 3" xfId="23737" xr:uid="{00000000-0005-0000-0000-0000015D0000}"/>
    <cellStyle name="Normal 90 3 2 2 3 3 2" xfId="23738" xr:uid="{00000000-0005-0000-0000-0000025D0000}"/>
    <cellStyle name="Normal 90 3 2 2 3 3 2 2" xfId="23739" xr:uid="{00000000-0005-0000-0000-0000035D0000}"/>
    <cellStyle name="Normal 90 3 2 2 3 3 3" xfId="23740" xr:uid="{00000000-0005-0000-0000-0000045D0000}"/>
    <cellStyle name="Normal 90 3 2 2 3 3 4" xfId="23741" xr:uid="{00000000-0005-0000-0000-0000055D0000}"/>
    <cellStyle name="Normal 90 3 2 2 3 4" xfId="23742" xr:uid="{00000000-0005-0000-0000-0000065D0000}"/>
    <cellStyle name="Normal 90 3 2 2 3 4 2" xfId="23743" xr:uid="{00000000-0005-0000-0000-0000075D0000}"/>
    <cellStyle name="Normal 90 3 2 2 3 4 3" xfId="23744" xr:uid="{00000000-0005-0000-0000-0000085D0000}"/>
    <cellStyle name="Normal 90 3 2 2 3 5" xfId="23745" xr:uid="{00000000-0005-0000-0000-0000095D0000}"/>
    <cellStyle name="Normal 90 3 2 2 3 6" xfId="23746" xr:uid="{00000000-0005-0000-0000-00000A5D0000}"/>
    <cellStyle name="Normal 90 3 2 2 3 7" xfId="23747" xr:uid="{00000000-0005-0000-0000-00000B5D0000}"/>
    <cellStyle name="Normal 90 3 2 2 4" xfId="23748" xr:uid="{00000000-0005-0000-0000-00000C5D0000}"/>
    <cellStyle name="Normal 90 3 2 2 4 2" xfId="23749" xr:uid="{00000000-0005-0000-0000-00000D5D0000}"/>
    <cellStyle name="Normal 90 3 2 2 4 2 2" xfId="23750" xr:uid="{00000000-0005-0000-0000-00000E5D0000}"/>
    <cellStyle name="Normal 90 3 2 2 4 3" xfId="23751" xr:uid="{00000000-0005-0000-0000-00000F5D0000}"/>
    <cellStyle name="Normal 90 3 2 2 4 4" xfId="23752" xr:uid="{00000000-0005-0000-0000-0000105D0000}"/>
    <cellStyle name="Normal 90 3 2 2 5" xfId="23753" xr:uid="{00000000-0005-0000-0000-0000115D0000}"/>
    <cellStyle name="Normal 90 3 2 2 5 2" xfId="23754" xr:uid="{00000000-0005-0000-0000-0000125D0000}"/>
    <cellStyle name="Normal 90 3 2 2 5 2 2" xfId="23755" xr:uid="{00000000-0005-0000-0000-0000135D0000}"/>
    <cellStyle name="Normal 90 3 2 2 5 3" xfId="23756" xr:uid="{00000000-0005-0000-0000-0000145D0000}"/>
    <cellStyle name="Normal 90 3 2 2 5 4" xfId="23757" xr:uid="{00000000-0005-0000-0000-0000155D0000}"/>
    <cellStyle name="Normal 90 3 2 2 6" xfId="23758" xr:uid="{00000000-0005-0000-0000-0000165D0000}"/>
    <cellStyle name="Normal 90 3 2 2 6 2" xfId="23759" xr:uid="{00000000-0005-0000-0000-0000175D0000}"/>
    <cellStyle name="Normal 90 3 2 2 6 3" xfId="23760" xr:uid="{00000000-0005-0000-0000-0000185D0000}"/>
    <cellStyle name="Normal 90 3 2 2 7" xfId="23761" xr:uid="{00000000-0005-0000-0000-0000195D0000}"/>
    <cellStyle name="Normal 90 3 2 2 8" xfId="23762" xr:uid="{00000000-0005-0000-0000-00001A5D0000}"/>
    <cellStyle name="Normal 90 3 2 2 9" xfId="23763" xr:uid="{00000000-0005-0000-0000-00001B5D0000}"/>
    <cellStyle name="Normal 90 3 2 3" xfId="23764" xr:uid="{00000000-0005-0000-0000-00001C5D0000}"/>
    <cellStyle name="Normal 90 3 2 3 2" xfId="23765" xr:uid="{00000000-0005-0000-0000-00001D5D0000}"/>
    <cellStyle name="Normal 90 3 2 3 2 2" xfId="23766" xr:uid="{00000000-0005-0000-0000-00001E5D0000}"/>
    <cellStyle name="Normal 90 3 2 3 2 2 2" xfId="23767" xr:uid="{00000000-0005-0000-0000-00001F5D0000}"/>
    <cellStyle name="Normal 90 3 2 3 2 2 2 2" xfId="23768" xr:uid="{00000000-0005-0000-0000-0000205D0000}"/>
    <cellStyle name="Normal 90 3 2 3 2 2 2 2 2" xfId="23769" xr:uid="{00000000-0005-0000-0000-0000215D0000}"/>
    <cellStyle name="Normal 90 3 2 3 2 2 2 3" xfId="23770" xr:uid="{00000000-0005-0000-0000-0000225D0000}"/>
    <cellStyle name="Normal 90 3 2 3 2 2 2 4" xfId="23771" xr:uid="{00000000-0005-0000-0000-0000235D0000}"/>
    <cellStyle name="Normal 90 3 2 3 2 2 3" xfId="23772" xr:uid="{00000000-0005-0000-0000-0000245D0000}"/>
    <cellStyle name="Normal 90 3 2 3 2 2 3 2" xfId="23773" xr:uid="{00000000-0005-0000-0000-0000255D0000}"/>
    <cellStyle name="Normal 90 3 2 3 2 2 3 2 2" xfId="23774" xr:uid="{00000000-0005-0000-0000-0000265D0000}"/>
    <cellStyle name="Normal 90 3 2 3 2 2 3 3" xfId="23775" xr:uid="{00000000-0005-0000-0000-0000275D0000}"/>
    <cellStyle name="Normal 90 3 2 3 2 2 3 4" xfId="23776" xr:uid="{00000000-0005-0000-0000-0000285D0000}"/>
    <cellStyle name="Normal 90 3 2 3 2 2 4" xfId="23777" xr:uid="{00000000-0005-0000-0000-0000295D0000}"/>
    <cellStyle name="Normal 90 3 2 3 2 2 4 2" xfId="23778" xr:uid="{00000000-0005-0000-0000-00002A5D0000}"/>
    <cellStyle name="Normal 90 3 2 3 2 2 4 3" xfId="23779" xr:uid="{00000000-0005-0000-0000-00002B5D0000}"/>
    <cellStyle name="Normal 90 3 2 3 2 2 5" xfId="23780" xr:uid="{00000000-0005-0000-0000-00002C5D0000}"/>
    <cellStyle name="Normal 90 3 2 3 2 2 6" xfId="23781" xr:uid="{00000000-0005-0000-0000-00002D5D0000}"/>
    <cellStyle name="Normal 90 3 2 3 2 2 7" xfId="23782" xr:uid="{00000000-0005-0000-0000-00002E5D0000}"/>
    <cellStyle name="Normal 90 3 2 3 2 3" xfId="23783" xr:uid="{00000000-0005-0000-0000-00002F5D0000}"/>
    <cellStyle name="Normal 90 3 2 3 2 3 2" xfId="23784" xr:uid="{00000000-0005-0000-0000-0000305D0000}"/>
    <cellStyle name="Normal 90 3 2 3 2 3 2 2" xfId="23785" xr:uid="{00000000-0005-0000-0000-0000315D0000}"/>
    <cellStyle name="Normal 90 3 2 3 2 3 3" xfId="23786" xr:uid="{00000000-0005-0000-0000-0000325D0000}"/>
    <cellStyle name="Normal 90 3 2 3 2 3 4" xfId="23787" xr:uid="{00000000-0005-0000-0000-0000335D0000}"/>
    <cellStyle name="Normal 90 3 2 3 2 4" xfId="23788" xr:uid="{00000000-0005-0000-0000-0000345D0000}"/>
    <cellStyle name="Normal 90 3 2 3 2 4 2" xfId="23789" xr:uid="{00000000-0005-0000-0000-0000355D0000}"/>
    <cellStyle name="Normal 90 3 2 3 2 4 2 2" xfId="23790" xr:uid="{00000000-0005-0000-0000-0000365D0000}"/>
    <cellStyle name="Normal 90 3 2 3 2 4 3" xfId="23791" xr:uid="{00000000-0005-0000-0000-0000375D0000}"/>
    <cellStyle name="Normal 90 3 2 3 2 4 4" xfId="23792" xr:uid="{00000000-0005-0000-0000-0000385D0000}"/>
    <cellStyle name="Normal 90 3 2 3 2 5" xfId="23793" xr:uid="{00000000-0005-0000-0000-0000395D0000}"/>
    <cellStyle name="Normal 90 3 2 3 2 5 2" xfId="23794" xr:uid="{00000000-0005-0000-0000-00003A5D0000}"/>
    <cellStyle name="Normal 90 3 2 3 2 5 3" xfId="23795" xr:uid="{00000000-0005-0000-0000-00003B5D0000}"/>
    <cellStyle name="Normal 90 3 2 3 2 6" xfId="23796" xr:uid="{00000000-0005-0000-0000-00003C5D0000}"/>
    <cellStyle name="Normal 90 3 2 3 2 7" xfId="23797" xr:uid="{00000000-0005-0000-0000-00003D5D0000}"/>
    <cellStyle name="Normal 90 3 2 3 2 8" xfId="23798" xr:uid="{00000000-0005-0000-0000-00003E5D0000}"/>
    <cellStyle name="Normal 90 3 2 3 3" xfId="23799" xr:uid="{00000000-0005-0000-0000-00003F5D0000}"/>
    <cellStyle name="Normal 90 3 2 3 3 2" xfId="23800" xr:uid="{00000000-0005-0000-0000-0000405D0000}"/>
    <cellStyle name="Normal 90 3 2 3 3 2 2" xfId="23801" xr:uid="{00000000-0005-0000-0000-0000415D0000}"/>
    <cellStyle name="Normal 90 3 2 3 3 2 2 2" xfId="23802" xr:uid="{00000000-0005-0000-0000-0000425D0000}"/>
    <cellStyle name="Normal 90 3 2 3 3 2 3" xfId="23803" xr:uid="{00000000-0005-0000-0000-0000435D0000}"/>
    <cellStyle name="Normal 90 3 2 3 3 2 4" xfId="23804" xr:uid="{00000000-0005-0000-0000-0000445D0000}"/>
    <cellStyle name="Normal 90 3 2 3 3 3" xfId="23805" xr:uid="{00000000-0005-0000-0000-0000455D0000}"/>
    <cellStyle name="Normal 90 3 2 3 3 3 2" xfId="23806" xr:uid="{00000000-0005-0000-0000-0000465D0000}"/>
    <cellStyle name="Normal 90 3 2 3 3 3 2 2" xfId="23807" xr:uid="{00000000-0005-0000-0000-0000475D0000}"/>
    <cellStyle name="Normal 90 3 2 3 3 3 3" xfId="23808" xr:uid="{00000000-0005-0000-0000-0000485D0000}"/>
    <cellStyle name="Normal 90 3 2 3 3 3 4" xfId="23809" xr:uid="{00000000-0005-0000-0000-0000495D0000}"/>
    <cellStyle name="Normal 90 3 2 3 3 4" xfId="23810" xr:uid="{00000000-0005-0000-0000-00004A5D0000}"/>
    <cellStyle name="Normal 90 3 2 3 3 4 2" xfId="23811" xr:uid="{00000000-0005-0000-0000-00004B5D0000}"/>
    <cellStyle name="Normal 90 3 2 3 3 4 3" xfId="23812" xr:uid="{00000000-0005-0000-0000-00004C5D0000}"/>
    <cellStyle name="Normal 90 3 2 3 3 5" xfId="23813" xr:uid="{00000000-0005-0000-0000-00004D5D0000}"/>
    <cellStyle name="Normal 90 3 2 3 3 6" xfId="23814" xr:uid="{00000000-0005-0000-0000-00004E5D0000}"/>
    <cellStyle name="Normal 90 3 2 3 3 7" xfId="23815" xr:uid="{00000000-0005-0000-0000-00004F5D0000}"/>
    <cellStyle name="Normal 90 3 2 3 4" xfId="23816" xr:uid="{00000000-0005-0000-0000-0000505D0000}"/>
    <cellStyle name="Normal 90 3 2 3 4 2" xfId="23817" xr:uid="{00000000-0005-0000-0000-0000515D0000}"/>
    <cellStyle name="Normal 90 3 2 3 4 2 2" xfId="23818" xr:uid="{00000000-0005-0000-0000-0000525D0000}"/>
    <cellStyle name="Normal 90 3 2 3 4 3" xfId="23819" xr:uid="{00000000-0005-0000-0000-0000535D0000}"/>
    <cellStyle name="Normal 90 3 2 3 4 4" xfId="23820" xr:uid="{00000000-0005-0000-0000-0000545D0000}"/>
    <cellStyle name="Normal 90 3 2 3 5" xfId="23821" xr:uid="{00000000-0005-0000-0000-0000555D0000}"/>
    <cellStyle name="Normal 90 3 2 3 5 2" xfId="23822" xr:uid="{00000000-0005-0000-0000-0000565D0000}"/>
    <cellStyle name="Normal 90 3 2 3 5 2 2" xfId="23823" xr:uid="{00000000-0005-0000-0000-0000575D0000}"/>
    <cellStyle name="Normal 90 3 2 3 5 3" xfId="23824" xr:uid="{00000000-0005-0000-0000-0000585D0000}"/>
    <cellStyle name="Normal 90 3 2 3 5 4" xfId="23825" xr:uid="{00000000-0005-0000-0000-0000595D0000}"/>
    <cellStyle name="Normal 90 3 2 3 6" xfId="23826" xr:uid="{00000000-0005-0000-0000-00005A5D0000}"/>
    <cellStyle name="Normal 90 3 2 3 6 2" xfId="23827" xr:uid="{00000000-0005-0000-0000-00005B5D0000}"/>
    <cellStyle name="Normal 90 3 2 3 6 3" xfId="23828" xr:uid="{00000000-0005-0000-0000-00005C5D0000}"/>
    <cellStyle name="Normal 90 3 2 3 7" xfId="23829" xr:uid="{00000000-0005-0000-0000-00005D5D0000}"/>
    <cellStyle name="Normal 90 3 2 3 8" xfId="23830" xr:uid="{00000000-0005-0000-0000-00005E5D0000}"/>
    <cellStyle name="Normal 90 3 2 3 9" xfId="23831" xr:uid="{00000000-0005-0000-0000-00005F5D0000}"/>
    <cellStyle name="Normal 90 3 2 4" xfId="23832" xr:uid="{00000000-0005-0000-0000-0000605D0000}"/>
    <cellStyle name="Normal 90 3 2 4 2" xfId="23833" xr:uid="{00000000-0005-0000-0000-0000615D0000}"/>
    <cellStyle name="Normal 90 3 2 4 2 2" xfId="23834" xr:uid="{00000000-0005-0000-0000-0000625D0000}"/>
    <cellStyle name="Normal 90 3 2 4 2 2 2" xfId="23835" xr:uid="{00000000-0005-0000-0000-0000635D0000}"/>
    <cellStyle name="Normal 90 3 2 4 2 2 2 2" xfId="23836" xr:uid="{00000000-0005-0000-0000-0000645D0000}"/>
    <cellStyle name="Normal 90 3 2 4 2 2 3" xfId="23837" xr:uid="{00000000-0005-0000-0000-0000655D0000}"/>
    <cellStyle name="Normal 90 3 2 4 2 2 4" xfId="23838" xr:uid="{00000000-0005-0000-0000-0000665D0000}"/>
    <cellStyle name="Normal 90 3 2 4 2 3" xfId="23839" xr:uid="{00000000-0005-0000-0000-0000675D0000}"/>
    <cellStyle name="Normal 90 3 2 4 2 3 2" xfId="23840" xr:uid="{00000000-0005-0000-0000-0000685D0000}"/>
    <cellStyle name="Normal 90 3 2 4 2 3 2 2" xfId="23841" xr:uid="{00000000-0005-0000-0000-0000695D0000}"/>
    <cellStyle name="Normal 90 3 2 4 2 3 3" xfId="23842" xr:uid="{00000000-0005-0000-0000-00006A5D0000}"/>
    <cellStyle name="Normal 90 3 2 4 2 3 4" xfId="23843" xr:uid="{00000000-0005-0000-0000-00006B5D0000}"/>
    <cellStyle name="Normal 90 3 2 4 2 4" xfId="23844" xr:uid="{00000000-0005-0000-0000-00006C5D0000}"/>
    <cellStyle name="Normal 90 3 2 4 2 4 2" xfId="23845" xr:uid="{00000000-0005-0000-0000-00006D5D0000}"/>
    <cellStyle name="Normal 90 3 2 4 2 4 3" xfId="23846" xr:uid="{00000000-0005-0000-0000-00006E5D0000}"/>
    <cellStyle name="Normal 90 3 2 4 2 5" xfId="23847" xr:uid="{00000000-0005-0000-0000-00006F5D0000}"/>
    <cellStyle name="Normal 90 3 2 4 2 6" xfId="23848" xr:uid="{00000000-0005-0000-0000-0000705D0000}"/>
    <cellStyle name="Normal 90 3 2 4 2 7" xfId="23849" xr:uid="{00000000-0005-0000-0000-0000715D0000}"/>
    <cellStyle name="Normal 90 3 2 4 3" xfId="23850" xr:uid="{00000000-0005-0000-0000-0000725D0000}"/>
    <cellStyle name="Normal 90 3 2 4 3 2" xfId="23851" xr:uid="{00000000-0005-0000-0000-0000735D0000}"/>
    <cellStyle name="Normal 90 3 2 4 3 2 2" xfId="23852" xr:uid="{00000000-0005-0000-0000-0000745D0000}"/>
    <cellStyle name="Normal 90 3 2 4 3 3" xfId="23853" xr:uid="{00000000-0005-0000-0000-0000755D0000}"/>
    <cellStyle name="Normal 90 3 2 4 3 4" xfId="23854" xr:uid="{00000000-0005-0000-0000-0000765D0000}"/>
    <cellStyle name="Normal 90 3 2 4 4" xfId="23855" xr:uid="{00000000-0005-0000-0000-0000775D0000}"/>
    <cellStyle name="Normal 90 3 2 4 4 2" xfId="23856" xr:uid="{00000000-0005-0000-0000-0000785D0000}"/>
    <cellStyle name="Normal 90 3 2 4 4 2 2" xfId="23857" xr:uid="{00000000-0005-0000-0000-0000795D0000}"/>
    <cellStyle name="Normal 90 3 2 4 4 3" xfId="23858" xr:uid="{00000000-0005-0000-0000-00007A5D0000}"/>
    <cellStyle name="Normal 90 3 2 4 4 4" xfId="23859" xr:uid="{00000000-0005-0000-0000-00007B5D0000}"/>
    <cellStyle name="Normal 90 3 2 4 5" xfId="23860" xr:uid="{00000000-0005-0000-0000-00007C5D0000}"/>
    <cellStyle name="Normal 90 3 2 4 5 2" xfId="23861" xr:uid="{00000000-0005-0000-0000-00007D5D0000}"/>
    <cellStyle name="Normal 90 3 2 4 5 3" xfId="23862" xr:uid="{00000000-0005-0000-0000-00007E5D0000}"/>
    <cellStyle name="Normal 90 3 2 4 6" xfId="23863" xr:uid="{00000000-0005-0000-0000-00007F5D0000}"/>
    <cellStyle name="Normal 90 3 2 4 7" xfId="23864" xr:uid="{00000000-0005-0000-0000-0000805D0000}"/>
    <cellStyle name="Normal 90 3 2 4 8" xfId="23865" xr:uid="{00000000-0005-0000-0000-0000815D0000}"/>
    <cellStyle name="Normal 90 3 2 5" xfId="23866" xr:uid="{00000000-0005-0000-0000-0000825D0000}"/>
    <cellStyle name="Normal 90 3 2 5 2" xfId="23867" xr:uid="{00000000-0005-0000-0000-0000835D0000}"/>
    <cellStyle name="Normal 90 3 2 5 2 2" xfId="23868" xr:uid="{00000000-0005-0000-0000-0000845D0000}"/>
    <cellStyle name="Normal 90 3 2 5 2 2 2" xfId="23869" xr:uid="{00000000-0005-0000-0000-0000855D0000}"/>
    <cellStyle name="Normal 90 3 2 5 2 3" xfId="23870" xr:uid="{00000000-0005-0000-0000-0000865D0000}"/>
    <cellStyle name="Normal 90 3 2 5 2 4" xfId="23871" xr:uid="{00000000-0005-0000-0000-0000875D0000}"/>
    <cellStyle name="Normal 90 3 2 5 3" xfId="23872" xr:uid="{00000000-0005-0000-0000-0000885D0000}"/>
    <cellStyle name="Normal 90 3 2 5 3 2" xfId="23873" xr:uid="{00000000-0005-0000-0000-0000895D0000}"/>
    <cellStyle name="Normal 90 3 2 5 3 2 2" xfId="23874" xr:uid="{00000000-0005-0000-0000-00008A5D0000}"/>
    <cellStyle name="Normal 90 3 2 5 3 3" xfId="23875" xr:uid="{00000000-0005-0000-0000-00008B5D0000}"/>
    <cellStyle name="Normal 90 3 2 5 3 4" xfId="23876" xr:uid="{00000000-0005-0000-0000-00008C5D0000}"/>
    <cellStyle name="Normal 90 3 2 5 4" xfId="23877" xr:uid="{00000000-0005-0000-0000-00008D5D0000}"/>
    <cellStyle name="Normal 90 3 2 5 4 2" xfId="23878" xr:uid="{00000000-0005-0000-0000-00008E5D0000}"/>
    <cellStyle name="Normal 90 3 2 5 4 3" xfId="23879" xr:uid="{00000000-0005-0000-0000-00008F5D0000}"/>
    <cellStyle name="Normal 90 3 2 5 5" xfId="23880" xr:uid="{00000000-0005-0000-0000-0000905D0000}"/>
    <cellStyle name="Normal 90 3 2 5 6" xfId="23881" xr:uid="{00000000-0005-0000-0000-0000915D0000}"/>
    <cellStyle name="Normal 90 3 2 5 7" xfId="23882" xr:uid="{00000000-0005-0000-0000-0000925D0000}"/>
    <cellStyle name="Normal 90 3 2 6" xfId="23883" xr:uid="{00000000-0005-0000-0000-0000935D0000}"/>
    <cellStyle name="Normal 90 3 2 6 2" xfId="23884" xr:uid="{00000000-0005-0000-0000-0000945D0000}"/>
    <cellStyle name="Normal 90 3 2 6 2 2" xfId="23885" xr:uid="{00000000-0005-0000-0000-0000955D0000}"/>
    <cellStyle name="Normal 90 3 2 6 3" xfId="23886" xr:uid="{00000000-0005-0000-0000-0000965D0000}"/>
    <cellStyle name="Normal 90 3 2 6 4" xfId="23887" xr:uid="{00000000-0005-0000-0000-0000975D0000}"/>
    <cellStyle name="Normal 90 3 2 7" xfId="23888" xr:uid="{00000000-0005-0000-0000-0000985D0000}"/>
    <cellStyle name="Normal 90 3 2 7 2" xfId="23889" xr:uid="{00000000-0005-0000-0000-0000995D0000}"/>
    <cellStyle name="Normal 90 3 2 7 2 2" xfId="23890" xr:uid="{00000000-0005-0000-0000-00009A5D0000}"/>
    <cellStyle name="Normal 90 3 2 7 3" xfId="23891" xr:uid="{00000000-0005-0000-0000-00009B5D0000}"/>
    <cellStyle name="Normal 90 3 2 7 4" xfId="23892" xr:uid="{00000000-0005-0000-0000-00009C5D0000}"/>
    <cellStyle name="Normal 90 3 2 8" xfId="23893" xr:uid="{00000000-0005-0000-0000-00009D5D0000}"/>
    <cellStyle name="Normal 90 3 2 8 2" xfId="23894" xr:uid="{00000000-0005-0000-0000-00009E5D0000}"/>
    <cellStyle name="Normal 90 3 2 8 3" xfId="23895" xr:uid="{00000000-0005-0000-0000-00009F5D0000}"/>
    <cellStyle name="Normal 90 3 2 9" xfId="23896" xr:uid="{00000000-0005-0000-0000-0000A05D0000}"/>
    <cellStyle name="Normal 90 3 3" xfId="23897" xr:uid="{00000000-0005-0000-0000-0000A15D0000}"/>
    <cellStyle name="Normal 90 3 3 2" xfId="23898" xr:uid="{00000000-0005-0000-0000-0000A25D0000}"/>
    <cellStyle name="Normal 90 3 3 2 2" xfId="23899" xr:uid="{00000000-0005-0000-0000-0000A35D0000}"/>
    <cellStyle name="Normal 90 3 3 2 2 2" xfId="23900" xr:uid="{00000000-0005-0000-0000-0000A45D0000}"/>
    <cellStyle name="Normal 90 3 3 2 2 2 2" xfId="23901" xr:uid="{00000000-0005-0000-0000-0000A55D0000}"/>
    <cellStyle name="Normal 90 3 3 2 2 2 2 2" xfId="23902" xr:uid="{00000000-0005-0000-0000-0000A65D0000}"/>
    <cellStyle name="Normal 90 3 3 2 2 2 3" xfId="23903" xr:uid="{00000000-0005-0000-0000-0000A75D0000}"/>
    <cellStyle name="Normal 90 3 3 2 2 2 4" xfId="23904" xr:uid="{00000000-0005-0000-0000-0000A85D0000}"/>
    <cellStyle name="Normal 90 3 3 2 2 3" xfId="23905" xr:uid="{00000000-0005-0000-0000-0000A95D0000}"/>
    <cellStyle name="Normal 90 3 3 2 2 3 2" xfId="23906" xr:uid="{00000000-0005-0000-0000-0000AA5D0000}"/>
    <cellStyle name="Normal 90 3 3 2 2 3 2 2" xfId="23907" xr:uid="{00000000-0005-0000-0000-0000AB5D0000}"/>
    <cellStyle name="Normal 90 3 3 2 2 3 3" xfId="23908" xr:uid="{00000000-0005-0000-0000-0000AC5D0000}"/>
    <cellStyle name="Normal 90 3 3 2 2 3 4" xfId="23909" xr:uid="{00000000-0005-0000-0000-0000AD5D0000}"/>
    <cellStyle name="Normal 90 3 3 2 2 4" xfId="23910" xr:uid="{00000000-0005-0000-0000-0000AE5D0000}"/>
    <cellStyle name="Normal 90 3 3 2 2 4 2" xfId="23911" xr:uid="{00000000-0005-0000-0000-0000AF5D0000}"/>
    <cellStyle name="Normal 90 3 3 2 2 4 3" xfId="23912" xr:uid="{00000000-0005-0000-0000-0000B05D0000}"/>
    <cellStyle name="Normal 90 3 3 2 2 5" xfId="23913" xr:uid="{00000000-0005-0000-0000-0000B15D0000}"/>
    <cellStyle name="Normal 90 3 3 2 2 6" xfId="23914" xr:uid="{00000000-0005-0000-0000-0000B25D0000}"/>
    <cellStyle name="Normal 90 3 3 2 2 7" xfId="23915" xr:uid="{00000000-0005-0000-0000-0000B35D0000}"/>
    <cellStyle name="Normal 90 3 3 2 3" xfId="23916" xr:uid="{00000000-0005-0000-0000-0000B45D0000}"/>
    <cellStyle name="Normal 90 3 3 2 3 2" xfId="23917" xr:uid="{00000000-0005-0000-0000-0000B55D0000}"/>
    <cellStyle name="Normal 90 3 3 2 3 2 2" xfId="23918" xr:uid="{00000000-0005-0000-0000-0000B65D0000}"/>
    <cellStyle name="Normal 90 3 3 2 3 3" xfId="23919" xr:uid="{00000000-0005-0000-0000-0000B75D0000}"/>
    <cellStyle name="Normal 90 3 3 2 3 4" xfId="23920" xr:uid="{00000000-0005-0000-0000-0000B85D0000}"/>
    <cellStyle name="Normal 90 3 3 2 4" xfId="23921" xr:uid="{00000000-0005-0000-0000-0000B95D0000}"/>
    <cellStyle name="Normal 90 3 3 2 4 2" xfId="23922" xr:uid="{00000000-0005-0000-0000-0000BA5D0000}"/>
    <cellStyle name="Normal 90 3 3 2 4 2 2" xfId="23923" xr:uid="{00000000-0005-0000-0000-0000BB5D0000}"/>
    <cellStyle name="Normal 90 3 3 2 4 3" xfId="23924" xr:uid="{00000000-0005-0000-0000-0000BC5D0000}"/>
    <cellStyle name="Normal 90 3 3 2 4 4" xfId="23925" xr:uid="{00000000-0005-0000-0000-0000BD5D0000}"/>
    <cellStyle name="Normal 90 3 3 2 5" xfId="23926" xr:uid="{00000000-0005-0000-0000-0000BE5D0000}"/>
    <cellStyle name="Normal 90 3 3 2 5 2" xfId="23927" xr:uid="{00000000-0005-0000-0000-0000BF5D0000}"/>
    <cellStyle name="Normal 90 3 3 2 5 3" xfId="23928" xr:uid="{00000000-0005-0000-0000-0000C05D0000}"/>
    <cellStyle name="Normal 90 3 3 2 6" xfId="23929" xr:uid="{00000000-0005-0000-0000-0000C15D0000}"/>
    <cellStyle name="Normal 90 3 3 2 7" xfId="23930" xr:uid="{00000000-0005-0000-0000-0000C25D0000}"/>
    <cellStyle name="Normal 90 3 3 2 8" xfId="23931" xr:uid="{00000000-0005-0000-0000-0000C35D0000}"/>
    <cellStyle name="Normal 90 3 3 3" xfId="23932" xr:uid="{00000000-0005-0000-0000-0000C45D0000}"/>
    <cellStyle name="Normal 90 3 3 3 2" xfId="23933" xr:uid="{00000000-0005-0000-0000-0000C55D0000}"/>
    <cellStyle name="Normal 90 3 3 3 2 2" xfId="23934" xr:uid="{00000000-0005-0000-0000-0000C65D0000}"/>
    <cellStyle name="Normal 90 3 3 3 2 2 2" xfId="23935" xr:uid="{00000000-0005-0000-0000-0000C75D0000}"/>
    <cellStyle name="Normal 90 3 3 3 2 3" xfId="23936" xr:uid="{00000000-0005-0000-0000-0000C85D0000}"/>
    <cellStyle name="Normal 90 3 3 3 2 4" xfId="23937" xr:uid="{00000000-0005-0000-0000-0000C95D0000}"/>
    <cellStyle name="Normal 90 3 3 3 3" xfId="23938" xr:uid="{00000000-0005-0000-0000-0000CA5D0000}"/>
    <cellStyle name="Normal 90 3 3 3 3 2" xfId="23939" xr:uid="{00000000-0005-0000-0000-0000CB5D0000}"/>
    <cellStyle name="Normal 90 3 3 3 3 2 2" xfId="23940" xr:uid="{00000000-0005-0000-0000-0000CC5D0000}"/>
    <cellStyle name="Normal 90 3 3 3 3 3" xfId="23941" xr:uid="{00000000-0005-0000-0000-0000CD5D0000}"/>
    <cellStyle name="Normal 90 3 3 3 3 4" xfId="23942" xr:uid="{00000000-0005-0000-0000-0000CE5D0000}"/>
    <cellStyle name="Normal 90 3 3 3 4" xfId="23943" xr:uid="{00000000-0005-0000-0000-0000CF5D0000}"/>
    <cellStyle name="Normal 90 3 3 3 4 2" xfId="23944" xr:uid="{00000000-0005-0000-0000-0000D05D0000}"/>
    <cellStyle name="Normal 90 3 3 3 4 3" xfId="23945" xr:uid="{00000000-0005-0000-0000-0000D15D0000}"/>
    <cellStyle name="Normal 90 3 3 3 5" xfId="23946" xr:uid="{00000000-0005-0000-0000-0000D25D0000}"/>
    <cellStyle name="Normal 90 3 3 3 6" xfId="23947" xr:uid="{00000000-0005-0000-0000-0000D35D0000}"/>
    <cellStyle name="Normal 90 3 3 3 7" xfId="23948" xr:uid="{00000000-0005-0000-0000-0000D45D0000}"/>
    <cellStyle name="Normal 90 3 3 4" xfId="23949" xr:uid="{00000000-0005-0000-0000-0000D55D0000}"/>
    <cellStyle name="Normal 90 3 3 4 2" xfId="23950" xr:uid="{00000000-0005-0000-0000-0000D65D0000}"/>
    <cellStyle name="Normal 90 3 3 4 2 2" xfId="23951" xr:uid="{00000000-0005-0000-0000-0000D75D0000}"/>
    <cellStyle name="Normal 90 3 3 4 3" xfId="23952" xr:uid="{00000000-0005-0000-0000-0000D85D0000}"/>
    <cellStyle name="Normal 90 3 3 4 4" xfId="23953" xr:uid="{00000000-0005-0000-0000-0000D95D0000}"/>
    <cellStyle name="Normal 90 3 3 5" xfId="23954" xr:uid="{00000000-0005-0000-0000-0000DA5D0000}"/>
    <cellStyle name="Normal 90 3 3 5 2" xfId="23955" xr:uid="{00000000-0005-0000-0000-0000DB5D0000}"/>
    <cellStyle name="Normal 90 3 3 5 2 2" xfId="23956" xr:uid="{00000000-0005-0000-0000-0000DC5D0000}"/>
    <cellStyle name="Normal 90 3 3 5 3" xfId="23957" xr:uid="{00000000-0005-0000-0000-0000DD5D0000}"/>
    <cellStyle name="Normal 90 3 3 5 4" xfId="23958" xr:uid="{00000000-0005-0000-0000-0000DE5D0000}"/>
    <cellStyle name="Normal 90 3 3 6" xfId="23959" xr:uid="{00000000-0005-0000-0000-0000DF5D0000}"/>
    <cellStyle name="Normal 90 3 3 6 2" xfId="23960" xr:uid="{00000000-0005-0000-0000-0000E05D0000}"/>
    <cellStyle name="Normal 90 3 3 6 3" xfId="23961" xr:uid="{00000000-0005-0000-0000-0000E15D0000}"/>
    <cellStyle name="Normal 90 3 3 7" xfId="23962" xr:uid="{00000000-0005-0000-0000-0000E25D0000}"/>
    <cellStyle name="Normal 90 3 3 8" xfId="23963" xr:uid="{00000000-0005-0000-0000-0000E35D0000}"/>
    <cellStyle name="Normal 90 3 3 9" xfId="23964" xr:uid="{00000000-0005-0000-0000-0000E45D0000}"/>
    <cellStyle name="Normal 90 3 4" xfId="23965" xr:uid="{00000000-0005-0000-0000-0000E55D0000}"/>
    <cellStyle name="Normal 90 3 4 2" xfId="23966" xr:uid="{00000000-0005-0000-0000-0000E65D0000}"/>
    <cellStyle name="Normal 90 3 4 2 2" xfId="23967" xr:uid="{00000000-0005-0000-0000-0000E75D0000}"/>
    <cellStyle name="Normal 90 3 4 2 2 2" xfId="23968" xr:uid="{00000000-0005-0000-0000-0000E85D0000}"/>
    <cellStyle name="Normal 90 3 4 2 2 2 2" xfId="23969" xr:uid="{00000000-0005-0000-0000-0000E95D0000}"/>
    <cellStyle name="Normal 90 3 4 2 2 2 2 2" xfId="23970" xr:uid="{00000000-0005-0000-0000-0000EA5D0000}"/>
    <cellStyle name="Normal 90 3 4 2 2 2 3" xfId="23971" xr:uid="{00000000-0005-0000-0000-0000EB5D0000}"/>
    <cellStyle name="Normal 90 3 4 2 2 2 4" xfId="23972" xr:uid="{00000000-0005-0000-0000-0000EC5D0000}"/>
    <cellStyle name="Normal 90 3 4 2 2 3" xfId="23973" xr:uid="{00000000-0005-0000-0000-0000ED5D0000}"/>
    <cellStyle name="Normal 90 3 4 2 2 3 2" xfId="23974" xr:uid="{00000000-0005-0000-0000-0000EE5D0000}"/>
    <cellStyle name="Normal 90 3 4 2 2 3 2 2" xfId="23975" xr:uid="{00000000-0005-0000-0000-0000EF5D0000}"/>
    <cellStyle name="Normal 90 3 4 2 2 3 3" xfId="23976" xr:uid="{00000000-0005-0000-0000-0000F05D0000}"/>
    <cellStyle name="Normal 90 3 4 2 2 3 4" xfId="23977" xr:uid="{00000000-0005-0000-0000-0000F15D0000}"/>
    <cellStyle name="Normal 90 3 4 2 2 4" xfId="23978" xr:uid="{00000000-0005-0000-0000-0000F25D0000}"/>
    <cellStyle name="Normal 90 3 4 2 2 4 2" xfId="23979" xr:uid="{00000000-0005-0000-0000-0000F35D0000}"/>
    <cellStyle name="Normal 90 3 4 2 2 4 3" xfId="23980" xr:uid="{00000000-0005-0000-0000-0000F45D0000}"/>
    <cellStyle name="Normal 90 3 4 2 2 5" xfId="23981" xr:uid="{00000000-0005-0000-0000-0000F55D0000}"/>
    <cellStyle name="Normal 90 3 4 2 2 6" xfId="23982" xr:uid="{00000000-0005-0000-0000-0000F65D0000}"/>
    <cellStyle name="Normal 90 3 4 2 2 7" xfId="23983" xr:uid="{00000000-0005-0000-0000-0000F75D0000}"/>
    <cellStyle name="Normal 90 3 4 2 3" xfId="23984" xr:uid="{00000000-0005-0000-0000-0000F85D0000}"/>
    <cellStyle name="Normal 90 3 4 2 3 2" xfId="23985" xr:uid="{00000000-0005-0000-0000-0000F95D0000}"/>
    <cellStyle name="Normal 90 3 4 2 3 2 2" xfId="23986" xr:uid="{00000000-0005-0000-0000-0000FA5D0000}"/>
    <cellStyle name="Normal 90 3 4 2 3 3" xfId="23987" xr:uid="{00000000-0005-0000-0000-0000FB5D0000}"/>
    <cellStyle name="Normal 90 3 4 2 3 4" xfId="23988" xr:uid="{00000000-0005-0000-0000-0000FC5D0000}"/>
    <cellStyle name="Normal 90 3 4 2 4" xfId="23989" xr:uid="{00000000-0005-0000-0000-0000FD5D0000}"/>
    <cellStyle name="Normal 90 3 4 2 4 2" xfId="23990" xr:uid="{00000000-0005-0000-0000-0000FE5D0000}"/>
    <cellStyle name="Normal 90 3 4 2 4 2 2" xfId="23991" xr:uid="{00000000-0005-0000-0000-0000FF5D0000}"/>
    <cellStyle name="Normal 90 3 4 2 4 3" xfId="23992" xr:uid="{00000000-0005-0000-0000-0000005E0000}"/>
    <cellStyle name="Normal 90 3 4 2 4 4" xfId="23993" xr:uid="{00000000-0005-0000-0000-0000015E0000}"/>
    <cellStyle name="Normal 90 3 4 2 5" xfId="23994" xr:uid="{00000000-0005-0000-0000-0000025E0000}"/>
    <cellStyle name="Normal 90 3 4 2 5 2" xfId="23995" xr:uid="{00000000-0005-0000-0000-0000035E0000}"/>
    <cellStyle name="Normal 90 3 4 2 5 3" xfId="23996" xr:uid="{00000000-0005-0000-0000-0000045E0000}"/>
    <cellStyle name="Normal 90 3 4 2 6" xfId="23997" xr:uid="{00000000-0005-0000-0000-0000055E0000}"/>
    <cellStyle name="Normal 90 3 4 2 7" xfId="23998" xr:uid="{00000000-0005-0000-0000-0000065E0000}"/>
    <cellStyle name="Normal 90 3 4 2 8" xfId="23999" xr:uid="{00000000-0005-0000-0000-0000075E0000}"/>
    <cellStyle name="Normal 90 3 4 3" xfId="24000" xr:uid="{00000000-0005-0000-0000-0000085E0000}"/>
    <cellStyle name="Normal 90 3 4 3 2" xfId="24001" xr:uid="{00000000-0005-0000-0000-0000095E0000}"/>
    <cellStyle name="Normal 90 3 4 3 2 2" xfId="24002" xr:uid="{00000000-0005-0000-0000-00000A5E0000}"/>
    <cellStyle name="Normal 90 3 4 3 2 2 2" xfId="24003" xr:uid="{00000000-0005-0000-0000-00000B5E0000}"/>
    <cellStyle name="Normal 90 3 4 3 2 3" xfId="24004" xr:uid="{00000000-0005-0000-0000-00000C5E0000}"/>
    <cellStyle name="Normal 90 3 4 3 2 4" xfId="24005" xr:uid="{00000000-0005-0000-0000-00000D5E0000}"/>
    <cellStyle name="Normal 90 3 4 3 3" xfId="24006" xr:uid="{00000000-0005-0000-0000-00000E5E0000}"/>
    <cellStyle name="Normal 90 3 4 3 3 2" xfId="24007" xr:uid="{00000000-0005-0000-0000-00000F5E0000}"/>
    <cellStyle name="Normal 90 3 4 3 3 2 2" xfId="24008" xr:uid="{00000000-0005-0000-0000-0000105E0000}"/>
    <cellStyle name="Normal 90 3 4 3 3 3" xfId="24009" xr:uid="{00000000-0005-0000-0000-0000115E0000}"/>
    <cellStyle name="Normal 90 3 4 3 3 4" xfId="24010" xr:uid="{00000000-0005-0000-0000-0000125E0000}"/>
    <cellStyle name="Normal 90 3 4 3 4" xfId="24011" xr:uid="{00000000-0005-0000-0000-0000135E0000}"/>
    <cellStyle name="Normal 90 3 4 3 4 2" xfId="24012" xr:uid="{00000000-0005-0000-0000-0000145E0000}"/>
    <cellStyle name="Normal 90 3 4 3 4 3" xfId="24013" xr:uid="{00000000-0005-0000-0000-0000155E0000}"/>
    <cellStyle name="Normal 90 3 4 3 5" xfId="24014" xr:uid="{00000000-0005-0000-0000-0000165E0000}"/>
    <cellStyle name="Normal 90 3 4 3 6" xfId="24015" xr:uid="{00000000-0005-0000-0000-0000175E0000}"/>
    <cellStyle name="Normal 90 3 4 3 7" xfId="24016" xr:uid="{00000000-0005-0000-0000-0000185E0000}"/>
    <cellStyle name="Normal 90 3 4 4" xfId="24017" xr:uid="{00000000-0005-0000-0000-0000195E0000}"/>
    <cellStyle name="Normal 90 3 4 4 2" xfId="24018" xr:uid="{00000000-0005-0000-0000-00001A5E0000}"/>
    <cellStyle name="Normal 90 3 4 4 2 2" xfId="24019" xr:uid="{00000000-0005-0000-0000-00001B5E0000}"/>
    <cellStyle name="Normal 90 3 4 4 3" xfId="24020" xr:uid="{00000000-0005-0000-0000-00001C5E0000}"/>
    <cellStyle name="Normal 90 3 4 4 4" xfId="24021" xr:uid="{00000000-0005-0000-0000-00001D5E0000}"/>
    <cellStyle name="Normal 90 3 4 5" xfId="24022" xr:uid="{00000000-0005-0000-0000-00001E5E0000}"/>
    <cellStyle name="Normal 90 3 4 5 2" xfId="24023" xr:uid="{00000000-0005-0000-0000-00001F5E0000}"/>
    <cellStyle name="Normal 90 3 4 5 2 2" xfId="24024" xr:uid="{00000000-0005-0000-0000-0000205E0000}"/>
    <cellStyle name="Normal 90 3 4 5 3" xfId="24025" xr:uid="{00000000-0005-0000-0000-0000215E0000}"/>
    <cellStyle name="Normal 90 3 4 5 4" xfId="24026" xr:uid="{00000000-0005-0000-0000-0000225E0000}"/>
    <cellStyle name="Normal 90 3 4 6" xfId="24027" xr:uid="{00000000-0005-0000-0000-0000235E0000}"/>
    <cellStyle name="Normal 90 3 4 6 2" xfId="24028" xr:uid="{00000000-0005-0000-0000-0000245E0000}"/>
    <cellStyle name="Normal 90 3 4 6 3" xfId="24029" xr:uid="{00000000-0005-0000-0000-0000255E0000}"/>
    <cellStyle name="Normal 90 3 4 7" xfId="24030" xr:uid="{00000000-0005-0000-0000-0000265E0000}"/>
    <cellStyle name="Normal 90 3 4 8" xfId="24031" xr:uid="{00000000-0005-0000-0000-0000275E0000}"/>
    <cellStyle name="Normal 90 3 4 9" xfId="24032" xr:uid="{00000000-0005-0000-0000-0000285E0000}"/>
    <cellStyle name="Normal 90 3 5" xfId="24033" xr:uid="{00000000-0005-0000-0000-0000295E0000}"/>
    <cellStyle name="Normal 90 3 5 2" xfId="24034" xr:uid="{00000000-0005-0000-0000-00002A5E0000}"/>
    <cellStyle name="Normal 90 3 5 2 2" xfId="24035" xr:uid="{00000000-0005-0000-0000-00002B5E0000}"/>
    <cellStyle name="Normal 90 3 5 2 2 2" xfId="24036" xr:uid="{00000000-0005-0000-0000-00002C5E0000}"/>
    <cellStyle name="Normal 90 3 5 2 2 2 2" xfId="24037" xr:uid="{00000000-0005-0000-0000-00002D5E0000}"/>
    <cellStyle name="Normal 90 3 5 2 2 3" xfId="24038" xr:uid="{00000000-0005-0000-0000-00002E5E0000}"/>
    <cellStyle name="Normal 90 3 5 2 2 4" xfId="24039" xr:uid="{00000000-0005-0000-0000-00002F5E0000}"/>
    <cellStyle name="Normal 90 3 5 2 3" xfId="24040" xr:uid="{00000000-0005-0000-0000-0000305E0000}"/>
    <cellStyle name="Normal 90 3 5 2 3 2" xfId="24041" xr:uid="{00000000-0005-0000-0000-0000315E0000}"/>
    <cellStyle name="Normal 90 3 5 2 3 2 2" xfId="24042" xr:uid="{00000000-0005-0000-0000-0000325E0000}"/>
    <cellStyle name="Normal 90 3 5 2 3 3" xfId="24043" xr:uid="{00000000-0005-0000-0000-0000335E0000}"/>
    <cellStyle name="Normal 90 3 5 2 3 4" xfId="24044" xr:uid="{00000000-0005-0000-0000-0000345E0000}"/>
    <cellStyle name="Normal 90 3 5 2 4" xfId="24045" xr:uid="{00000000-0005-0000-0000-0000355E0000}"/>
    <cellStyle name="Normal 90 3 5 2 4 2" xfId="24046" xr:uid="{00000000-0005-0000-0000-0000365E0000}"/>
    <cellStyle name="Normal 90 3 5 2 4 3" xfId="24047" xr:uid="{00000000-0005-0000-0000-0000375E0000}"/>
    <cellStyle name="Normal 90 3 5 2 5" xfId="24048" xr:uid="{00000000-0005-0000-0000-0000385E0000}"/>
    <cellStyle name="Normal 90 3 5 2 6" xfId="24049" xr:uid="{00000000-0005-0000-0000-0000395E0000}"/>
    <cellStyle name="Normal 90 3 5 2 7" xfId="24050" xr:uid="{00000000-0005-0000-0000-00003A5E0000}"/>
    <cellStyle name="Normal 90 3 5 3" xfId="24051" xr:uid="{00000000-0005-0000-0000-00003B5E0000}"/>
    <cellStyle name="Normal 90 3 5 3 2" xfId="24052" xr:uid="{00000000-0005-0000-0000-00003C5E0000}"/>
    <cellStyle name="Normal 90 3 5 3 2 2" xfId="24053" xr:uid="{00000000-0005-0000-0000-00003D5E0000}"/>
    <cellStyle name="Normal 90 3 5 3 3" xfId="24054" xr:uid="{00000000-0005-0000-0000-00003E5E0000}"/>
    <cellStyle name="Normal 90 3 5 3 4" xfId="24055" xr:uid="{00000000-0005-0000-0000-00003F5E0000}"/>
    <cellStyle name="Normal 90 3 5 4" xfId="24056" xr:uid="{00000000-0005-0000-0000-0000405E0000}"/>
    <cellStyle name="Normal 90 3 5 4 2" xfId="24057" xr:uid="{00000000-0005-0000-0000-0000415E0000}"/>
    <cellStyle name="Normal 90 3 5 4 2 2" xfId="24058" xr:uid="{00000000-0005-0000-0000-0000425E0000}"/>
    <cellStyle name="Normal 90 3 5 4 3" xfId="24059" xr:uid="{00000000-0005-0000-0000-0000435E0000}"/>
    <cellStyle name="Normal 90 3 5 4 4" xfId="24060" xr:uid="{00000000-0005-0000-0000-0000445E0000}"/>
    <cellStyle name="Normal 90 3 5 5" xfId="24061" xr:uid="{00000000-0005-0000-0000-0000455E0000}"/>
    <cellStyle name="Normal 90 3 5 5 2" xfId="24062" xr:uid="{00000000-0005-0000-0000-0000465E0000}"/>
    <cellStyle name="Normal 90 3 5 5 3" xfId="24063" xr:uid="{00000000-0005-0000-0000-0000475E0000}"/>
    <cellStyle name="Normal 90 3 5 6" xfId="24064" xr:uid="{00000000-0005-0000-0000-0000485E0000}"/>
    <cellStyle name="Normal 90 3 5 7" xfId="24065" xr:uid="{00000000-0005-0000-0000-0000495E0000}"/>
    <cellStyle name="Normal 90 3 5 8" xfId="24066" xr:uid="{00000000-0005-0000-0000-00004A5E0000}"/>
    <cellStyle name="Normal 90 3 6" xfId="24067" xr:uid="{00000000-0005-0000-0000-00004B5E0000}"/>
    <cellStyle name="Normal 90 3 6 2" xfId="24068" xr:uid="{00000000-0005-0000-0000-00004C5E0000}"/>
    <cellStyle name="Normal 90 3 6 2 2" xfId="24069" xr:uid="{00000000-0005-0000-0000-00004D5E0000}"/>
    <cellStyle name="Normal 90 3 6 2 2 2" xfId="24070" xr:uid="{00000000-0005-0000-0000-00004E5E0000}"/>
    <cellStyle name="Normal 90 3 6 2 3" xfId="24071" xr:uid="{00000000-0005-0000-0000-00004F5E0000}"/>
    <cellStyle name="Normal 90 3 6 2 4" xfId="24072" xr:uid="{00000000-0005-0000-0000-0000505E0000}"/>
    <cellStyle name="Normal 90 3 6 3" xfId="24073" xr:uid="{00000000-0005-0000-0000-0000515E0000}"/>
    <cellStyle name="Normal 90 3 6 3 2" xfId="24074" xr:uid="{00000000-0005-0000-0000-0000525E0000}"/>
    <cellStyle name="Normal 90 3 6 3 2 2" xfId="24075" xr:uid="{00000000-0005-0000-0000-0000535E0000}"/>
    <cellStyle name="Normal 90 3 6 3 3" xfId="24076" xr:uid="{00000000-0005-0000-0000-0000545E0000}"/>
    <cellStyle name="Normal 90 3 6 3 4" xfId="24077" xr:uid="{00000000-0005-0000-0000-0000555E0000}"/>
    <cellStyle name="Normal 90 3 6 4" xfId="24078" xr:uid="{00000000-0005-0000-0000-0000565E0000}"/>
    <cellStyle name="Normal 90 3 6 4 2" xfId="24079" xr:uid="{00000000-0005-0000-0000-0000575E0000}"/>
    <cellStyle name="Normal 90 3 6 4 3" xfId="24080" xr:uid="{00000000-0005-0000-0000-0000585E0000}"/>
    <cellStyle name="Normal 90 3 6 5" xfId="24081" xr:uid="{00000000-0005-0000-0000-0000595E0000}"/>
    <cellStyle name="Normal 90 3 6 6" xfId="24082" xr:uid="{00000000-0005-0000-0000-00005A5E0000}"/>
    <cellStyle name="Normal 90 3 6 7" xfId="24083" xr:uid="{00000000-0005-0000-0000-00005B5E0000}"/>
    <cellStyle name="Normal 90 3 7" xfId="24084" xr:uid="{00000000-0005-0000-0000-00005C5E0000}"/>
    <cellStyle name="Normal 90 3 7 2" xfId="24085" xr:uid="{00000000-0005-0000-0000-00005D5E0000}"/>
    <cellStyle name="Normal 90 3 7 2 2" xfId="24086" xr:uid="{00000000-0005-0000-0000-00005E5E0000}"/>
    <cellStyle name="Normal 90 3 7 3" xfId="24087" xr:uid="{00000000-0005-0000-0000-00005F5E0000}"/>
    <cellStyle name="Normal 90 3 7 4" xfId="24088" xr:uid="{00000000-0005-0000-0000-0000605E0000}"/>
    <cellStyle name="Normal 90 3 8" xfId="24089" xr:uid="{00000000-0005-0000-0000-0000615E0000}"/>
    <cellStyle name="Normal 90 3 8 2" xfId="24090" xr:uid="{00000000-0005-0000-0000-0000625E0000}"/>
    <cellStyle name="Normal 90 3 8 2 2" xfId="24091" xr:uid="{00000000-0005-0000-0000-0000635E0000}"/>
    <cellStyle name="Normal 90 3 8 3" xfId="24092" xr:uid="{00000000-0005-0000-0000-0000645E0000}"/>
    <cellStyle name="Normal 90 3 8 4" xfId="24093" xr:uid="{00000000-0005-0000-0000-0000655E0000}"/>
    <cellStyle name="Normal 90 3 9" xfId="24094" xr:uid="{00000000-0005-0000-0000-0000665E0000}"/>
    <cellStyle name="Normal 90 3 9 2" xfId="24095" xr:uid="{00000000-0005-0000-0000-0000675E0000}"/>
    <cellStyle name="Normal 90 3 9 3" xfId="24096" xr:uid="{00000000-0005-0000-0000-0000685E0000}"/>
    <cellStyle name="Normal 90 4" xfId="24097" xr:uid="{00000000-0005-0000-0000-0000695E0000}"/>
    <cellStyle name="Normal 90 4 10" xfId="24098" xr:uid="{00000000-0005-0000-0000-00006A5E0000}"/>
    <cellStyle name="Normal 90 4 11" xfId="24099" xr:uid="{00000000-0005-0000-0000-00006B5E0000}"/>
    <cellStyle name="Normal 90 4 2" xfId="24100" xr:uid="{00000000-0005-0000-0000-00006C5E0000}"/>
    <cellStyle name="Normal 90 4 2 2" xfId="24101" xr:uid="{00000000-0005-0000-0000-00006D5E0000}"/>
    <cellStyle name="Normal 90 4 2 2 2" xfId="24102" xr:uid="{00000000-0005-0000-0000-00006E5E0000}"/>
    <cellStyle name="Normal 90 4 2 2 2 2" xfId="24103" xr:uid="{00000000-0005-0000-0000-00006F5E0000}"/>
    <cellStyle name="Normal 90 4 2 2 2 2 2" xfId="24104" xr:uid="{00000000-0005-0000-0000-0000705E0000}"/>
    <cellStyle name="Normal 90 4 2 2 2 2 2 2" xfId="24105" xr:uid="{00000000-0005-0000-0000-0000715E0000}"/>
    <cellStyle name="Normal 90 4 2 2 2 2 3" xfId="24106" xr:uid="{00000000-0005-0000-0000-0000725E0000}"/>
    <cellStyle name="Normal 90 4 2 2 2 2 4" xfId="24107" xr:uid="{00000000-0005-0000-0000-0000735E0000}"/>
    <cellStyle name="Normal 90 4 2 2 2 3" xfId="24108" xr:uid="{00000000-0005-0000-0000-0000745E0000}"/>
    <cellStyle name="Normal 90 4 2 2 2 3 2" xfId="24109" xr:uid="{00000000-0005-0000-0000-0000755E0000}"/>
    <cellStyle name="Normal 90 4 2 2 2 3 2 2" xfId="24110" xr:uid="{00000000-0005-0000-0000-0000765E0000}"/>
    <cellStyle name="Normal 90 4 2 2 2 3 3" xfId="24111" xr:uid="{00000000-0005-0000-0000-0000775E0000}"/>
    <cellStyle name="Normal 90 4 2 2 2 3 4" xfId="24112" xr:uid="{00000000-0005-0000-0000-0000785E0000}"/>
    <cellStyle name="Normal 90 4 2 2 2 4" xfId="24113" xr:uid="{00000000-0005-0000-0000-0000795E0000}"/>
    <cellStyle name="Normal 90 4 2 2 2 4 2" xfId="24114" xr:uid="{00000000-0005-0000-0000-00007A5E0000}"/>
    <cellStyle name="Normal 90 4 2 2 2 4 3" xfId="24115" xr:uid="{00000000-0005-0000-0000-00007B5E0000}"/>
    <cellStyle name="Normal 90 4 2 2 2 5" xfId="24116" xr:uid="{00000000-0005-0000-0000-00007C5E0000}"/>
    <cellStyle name="Normal 90 4 2 2 2 6" xfId="24117" xr:uid="{00000000-0005-0000-0000-00007D5E0000}"/>
    <cellStyle name="Normal 90 4 2 2 2 7" xfId="24118" xr:uid="{00000000-0005-0000-0000-00007E5E0000}"/>
    <cellStyle name="Normal 90 4 2 2 3" xfId="24119" xr:uid="{00000000-0005-0000-0000-00007F5E0000}"/>
    <cellStyle name="Normal 90 4 2 2 3 2" xfId="24120" xr:uid="{00000000-0005-0000-0000-0000805E0000}"/>
    <cellStyle name="Normal 90 4 2 2 3 2 2" xfId="24121" xr:uid="{00000000-0005-0000-0000-0000815E0000}"/>
    <cellStyle name="Normal 90 4 2 2 3 3" xfId="24122" xr:uid="{00000000-0005-0000-0000-0000825E0000}"/>
    <cellStyle name="Normal 90 4 2 2 3 4" xfId="24123" xr:uid="{00000000-0005-0000-0000-0000835E0000}"/>
    <cellStyle name="Normal 90 4 2 2 4" xfId="24124" xr:uid="{00000000-0005-0000-0000-0000845E0000}"/>
    <cellStyle name="Normal 90 4 2 2 4 2" xfId="24125" xr:uid="{00000000-0005-0000-0000-0000855E0000}"/>
    <cellStyle name="Normal 90 4 2 2 4 2 2" xfId="24126" xr:uid="{00000000-0005-0000-0000-0000865E0000}"/>
    <cellStyle name="Normal 90 4 2 2 4 3" xfId="24127" xr:uid="{00000000-0005-0000-0000-0000875E0000}"/>
    <cellStyle name="Normal 90 4 2 2 4 4" xfId="24128" xr:uid="{00000000-0005-0000-0000-0000885E0000}"/>
    <cellStyle name="Normal 90 4 2 2 5" xfId="24129" xr:uid="{00000000-0005-0000-0000-0000895E0000}"/>
    <cellStyle name="Normal 90 4 2 2 5 2" xfId="24130" xr:uid="{00000000-0005-0000-0000-00008A5E0000}"/>
    <cellStyle name="Normal 90 4 2 2 5 3" xfId="24131" xr:uid="{00000000-0005-0000-0000-00008B5E0000}"/>
    <cellStyle name="Normal 90 4 2 2 6" xfId="24132" xr:uid="{00000000-0005-0000-0000-00008C5E0000}"/>
    <cellStyle name="Normal 90 4 2 2 7" xfId="24133" xr:uid="{00000000-0005-0000-0000-00008D5E0000}"/>
    <cellStyle name="Normal 90 4 2 2 8" xfId="24134" xr:uid="{00000000-0005-0000-0000-00008E5E0000}"/>
    <cellStyle name="Normal 90 4 2 3" xfId="24135" xr:uid="{00000000-0005-0000-0000-00008F5E0000}"/>
    <cellStyle name="Normal 90 4 2 3 2" xfId="24136" xr:uid="{00000000-0005-0000-0000-0000905E0000}"/>
    <cellStyle name="Normal 90 4 2 3 2 2" xfId="24137" xr:uid="{00000000-0005-0000-0000-0000915E0000}"/>
    <cellStyle name="Normal 90 4 2 3 2 2 2" xfId="24138" xr:uid="{00000000-0005-0000-0000-0000925E0000}"/>
    <cellStyle name="Normal 90 4 2 3 2 3" xfId="24139" xr:uid="{00000000-0005-0000-0000-0000935E0000}"/>
    <cellStyle name="Normal 90 4 2 3 2 4" xfId="24140" xr:uid="{00000000-0005-0000-0000-0000945E0000}"/>
    <cellStyle name="Normal 90 4 2 3 3" xfId="24141" xr:uid="{00000000-0005-0000-0000-0000955E0000}"/>
    <cellStyle name="Normal 90 4 2 3 3 2" xfId="24142" xr:uid="{00000000-0005-0000-0000-0000965E0000}"/>
    <cellStyle name="Normal 90 4 2 3 3 2 2" xfId="24143" xr:uid="{00000000-0005-0000-0000-0000975E0000}"/>
    <cellStyle name="Normal 90 4 2 3 3 3" xfId="24144" xr:uid="{00000000-0005-0000-0000-0000985E0000}"/>
    <cellStyle name="Normal 90 4 2 3 3 4" xfId="24145" xr:uid="{00000000-0005-0000-0000-0000995E0000}"/>
    <cellStyle name="Normal 90 4 2 3 4" xfId="24146" xr:uid="{00000000-0005-0000-0000-00009A5E0000}"/>
    <cellStyle name="Normal 90 4 2 3 4 2" xfId="24147" xr:uid="{00000000-0005-0000-0000-00009B5E0000}"/>
    <cellStyle name="Normal 90 4 2 3 4 3" xfId="24148" xr:uid="{00000000-0005-0000-0000-00009C5E0000}"/>
    <cellStyle name="Normal 90 4 2 3 5" xfId="24149" xr:uid="{00000000-0005-0000-0000-00009D5E0000}"/>
    <cellStyle name="Normal 90 4 2 3 6" xfId="24150" xr:uid="{00000000-0005-0000-0000-00009E5E0000}"/>
    <cellStyle name="Normal 90 4 2 3 7" xfId="24151" xr:uid="{00000000-0005-0000-0000-00009F5E0000}"/>
    <cellStyle name="Normal 90 4 2 4" xfId="24152" xr:uid="{00000000-0005-0000-0000-0000A05E0000}"/>
    <cellStyle name="Normal 90 4 2 4 2" xfId="24153" xr:uid="{00000000-0005-0000-0000-0000A15E0000}"/>
    <cellStyle name="Normal 90 4 2 4 2 2" xfId="24154" xr:uid="{00000000-0005-0000-0000-0000A25E0000}"/>
    <cellStyle name="Normal 90 4 2 4 3" xfId="24155" xr:uid="{00000000-0005-0000-0000-0000A35E0000}"/>
    <cellStyle name="Normal 90 4 2 4 4" xfId="24156" xr:uid="{00000000-0005-0000-0000-0000A45E0000}"/>
    <cellStyle name="Normal 90 4 2 5" xfId="24157" xr:uid="{00000000-0005-0000-0000-0000A55E0000}"/>
    <cellStyle name="Normal 90 4 2 5 2" xfId="24158" xr:uid="{00000000-0005-0000-0000-0000A65E0000}"/>
    <cellStyle name="Normal 90 4 2 5 2 2" xfId="24159" xr:uid="{00000000-0005-0000-0000-0000A75E0000}"/>
    <cellStyle name="Normal 90 4 2 5 3" xfId="24160" xr:uid="{00000000-0005-0000-0000-0000A85E0000}"/>
    <cellStyle name="Normal 90 4 2 5 4" xfId="24161" xr:uid="{00000000-0005-0000-0000-0000A95E0000}"/>
    <cellStyle name="Normal 90 4 2 6" xfId="24162" xr:uid="{00000000-0005-0000-0000-0000AA5E0000}"/>
    <cellStyle name="Normal 90 4 2 6 2" xfId="24163" xr:uid="{00000000-0005-0000-0000-0000AB5E0000}"/>
    <cellStyle name="Normal 90 4 2 6 3" xfId="24164" xr:uid="{00000000-0005-0000-0000-0000AC5E0000}"/>
    <cellStyle name="Normal 90 4 2 7" xfId="24165" xr:uid="{00000000-0005-0000-0000-0000AD5E0000}"/>
    <cellStyle name="Normal 90 4 2 8" xfId="24166" xr:uid="{00000000-0005-0000-0000-0000AE5E0000}"/>
    <cellStyle name="Normal 90 4 2 9" xfId="24167" xr:uid="{00000000-0005-0000-0000-0000AF5E0000}"/>
    <cellStyle name="Normal 90 4 3" xfId="24168" xr:uid="{00000000-0005-0000-0000-0000B05E0000}"/>
    <cellStyle name="Normal 90 4 3 2" xfId="24169" xr:uid="{00000000-0005-0000-0000-0000B15E0000}"/>
    <cellStyle name="Normal 90 4 3 2 2" xfId="24170" xr:uid="{00000000-0005-0000-0000-0000B25E0000}"/>
    <cellStyle name="Normal 90 4 3 2 2 2" xfId="24171" xr:uid="{00000000-0005-0000-0000-0000B35E0000}"/>
    <cellStyle name="Normal 90 4 3 2 2 2 2" xfId="24172" xr:uid="{00000000-0005-0000-0000-0000B45E0000}"/>
    <cellStyle name="Normal 90 4 3 2 2 2 2 2" xfId="24173" xr:uid="{00000000-0005-0000-0000-0000B55E0000}"/>
    <cellStyle name="Normal 90 4 3 2 2 2 3" xfId="24174" xr:uid="{00000000-0005-0000-0000-0000B65E0000}"/>
    <cellStyle name="Normal 90 4 3 2 2 2 4" xfId="24175" xr:uid="{00000000-0005-0000-0000-0000B75E0000}"/>
    <cellStyle name="Normal 90 4 3 2 2 3" xfId="24176" xr:uid="{00000000-0005-0000-0000-0000B85E0000}"/>
    <cellStyle name="Normal 90 4 3 2 2 3 2" xfId="24177" xr:uid="{00000000-0005-0000-0000-0000B95E0000}"/>
    <cellStyle name="Normal 90 4 3 2 2 3 2 2" xfId="24178" xr:uid="{00000000-0005-0000-0000-0000BA5E0000}"/>
    <cellStyle name="Normal 90 4 3 2 2 3 3" xfId="24179" xr:uid="{00000000-0005-0000-0000-0000BB5E0000}"/>
    <cellStyle name="Normal 90 4 3 2 2 3 4" xfId="24180" xr:uid="{00000000-0005-0000-0000-0000BC5E0000}"/>
    <cellStyle name="Normal 90 4 3 2 2 4" xfId="24181" xr:uid="{00000000-0005-0000-0000-0000BD5E0000}"/>
    <cellStyle name="Normal 90 4 3 2 2 4 2" xfId="24182" xr:uid="{00000000-0005-0000-0000-0000BE5E0000}"/>
    <cellStyle name="Normal 90 4 3 2 2 4 3" xfId="24183" xr:uid="{00000000-0005-0000-0000-0000BF5E0000}"/>
    <cellStyle name="Normal 90 4 3 2 2 5" xfId="24184" xr:uid="{00000000-0005-0000-0000-0000C05E0000}"/>
    <cellStyle name="Normal 90 4 3 2 2 6" xfId="24185" xr:uid="{00000000-0005-0000-0000-0000C15E0000}"/>
    <cellStyle name="Normal 90 4 3 2 2 7" xfId="24186" xr:uid="{00000000-0005-0000-0000-0000C25E0000}"/>
    <cellStyle name="Normal 90 4 3 2 3" xfId="24187" xr:uid="{00000000-0005-0000-0000-0000C35E0000}"/>
    <cellStyle name="Normal 90 4 3 2 3 2" xfId="24188" xr:uid="{00000000-0005-0000-0000-0000C45E0000}"/>
    <cellStyle name="Normal 90 4 3 2 3 2 2" xfId="24189" xr:uid="{00000000-0005-0000-0000-0000C55E0000}"/>
    <cellStyle name="Normal 90 4 3 2 3 3" xfId="24190" xr:uid="{00000000-0005-0000-0000-0000C65E0000}"/>
    <cellStyle name="Normal 90 4 3 2 3 4" xfId="24191" xr:uid="{00000000-0005-0000-0000-0000C75E0000}"/>
    <cellStyle name="Normal 90 4 3 2 4" xfId="24192" xr:uid="{00000000-0005-0000-0000-0000C85E0000}"/>
    <cellStyle name="Normal 90 4 3 2 4 2" xfId="24193" xr:uid="{00000000-0005-0000-0000-0000C95E0000}"/>
    <cellStyle name="Normal 90 4 3 2 4 2 2" xfId="24194" xr:uid="{00000000-0005-0000-0000-0000CA5E0000}"/>
    <cellStyle name="Normal 90 4 3 2 4 3" xfId="24195" xr:uid="{00000000-0005-0000-0000-0000CB5E0000}"/>
    <cellStyle name="Normal 90 4 3 2 4 4" xfId="24196" xr:uid="{00000000-0005-0000-0000-0000CC5E0000}"/>
    <cellStyle name="Normal 90 4 3 2 5" xfId="24197" xr:uid="{00000000-0005-0000-0000-0000CD5E0000}"/>
    <cellStyle name="Normal 90 4 3 2 5 2" xfId="24198" xr:uid="{00000000-0005-0000-0000-0000CE5E0000}"/>
    <cellStyle name="Normal 90 4 3 2 5 3" xfId="24199" xr:uid="{00000000-0005-0000-0000-0000CF5E0000}"/>
    <cellStyle name="Normal 90 4 3 2 6" xfId="24200" xr:uid="{00000000-0005-0000-0000-0000D05E0000}"/>
    <cellStyle name="Normal 90 4 3 2 7" xfId="24201" xr:uid="{00000000-0005-0000-0000-0000D15E0000}"/>
    <cellStyle name="Normal 90 4 3 2 8" xfId="24202" xr:uid="{00000000-0005-0000-0000-0000D25E0000}"/>
    <cellStyle name="Normal 90 4 3 3" xfId="24203" xr:uid="{00000000-0005-0000-0000-0000D35E0000}"/>
    <cellStyle name="Normal 90 4 3 3 2" xfId="24204" xr:uid="{00000000-0005-0000-0000-0000D45E0000}"/>
    <cellStyle name="Normal 90 4 3 3 2 2" xfId="24205" xr:uid="{00000000-0005-0000-0000-0000D55E0000}"/>
    <cellStyle name="Normal 90 4 3 3 2 2 2" xfId="24206" xr:uid="{00000000-0005-0000-0000-0000D65E0000}"/>
    <cellStyle name="Normal 90 4 3 3 2 3" xfId="24207" xr:uid="{00000000-0005-0000-0000-0000D75E0000}"/>
    <cellStyle name="Normal 90 4 3 3 2 4" xfId="24208" xr:uid="{00000000-0005-0000-0000-0000D85E0000}"/>
    <cellStyle name="Normal 90 4 3 3 3" xfId="24209" xr:uid="{00000000-0005-0000-0000-0000D95E0000}"/>
    <cellStyle name="Normal 90 4 3 3 3 2" xfId="24210" xr:uid="{00000000-0005-0000-0000-0000DA5E0000}"/>
    <cellStyle name="Normal 90 4 3 3 3 2 2" xfId="24211" xr:uid="{00000000-0005-0000-0000-0000DB5E0000}"/>
    <cellStyle name="Normal 90 4 3 3 3 3" xfId="24212" xr:uid="{00000000-0005-0000-0000-0000DC5E0000}"/>
    <cellStyle name="Normal 90 4 3 3 3 4" xfId="24213" xr:uid="{00000000-0005-0000-0000-0000DD5E0000}"/>
    <cellStyle name="Normal 90 4 3 3 4" xfId="24214" xr:uid="{00000000-0005-0000-0000-0000DE5E0000}"/>
    <cellStyle name="Normal 90 4 3 3 4 2" xfId="24215" xr:uid="{00000000-0005-0000-0000-0000DF5E0000}"/>
    <cellStyle name="Normal 90 4 3 3 4 3" xfId="24216" xr:uid="{00000000-0005-0000-0000-0000E05E0000}"/>
    <cellStyle name="Normal 90 4 3 3 5" xfId="24217" xr:uid="{00000000-0005-0000-0000-0000E15E0000}"/>
    <cellStyle name="Normal 90 4 3 3 6" xfId="24218" xr:uid="{00000000-0005-0000-0000-0000E25E0000}"/>
    <cellStyle name="Normal 90 4 3 3 7" xfId="24219" xr:uid="{00000000-0005-0000-0000-0000E35E0000}"/>
    <cellStyle name="Normal 90 4 3 4" xfId="24220" xr:uid="{00000000-0005-0000-0000-0000E45E0000}"/>
    <cellStyle name="Normal 90 4 3 4 2" xfId="24221" xr:uid="{00000000-0005-0000-0000-0000E55E0000}"/>
    <cellStyle name="Normal 90 4 3 4 2 2" xfId="24222" xr:uid="{00000000-0005-0000-0000-0000E65E0000}"/>
    <cellStyle name="Normal 90 4 3 4 3" xfId="24223" xr:uid="{00000000-0005-0000-0000-0000E75E0000}"/>
    <cellStyle name="Normal 90 4 3 4 4" xfId="24224" xr:uid="{00000000-0005-0000-0000-0000E85E0000}"/>
    <cellStyle name="Normal 90 4 3 5" xfId="24225" xr:uid="{00000000-0005-0000-0000-0000E95E0000}"/>
    <cellStyle name="Normal 90 4 3 5 2" xfId="24226" xr:uid="{00000000-0005-0000-0000-0000EA5E0000}"/>
    <cellStyle name="Normal 90 4 3 5 2 2" xfId="24227" xr:uid="{00000000-0005-0000-0000-0000EB5E0000}"/>
    <cellStyle name="Normal 90 4 3 5 3" xfId="24228" xr:uid="{00000000-0005-0000-0000-0000EC5E0000}"/>
    <cellStyle name="Normal 90 4 3 5 4" xfId="24229" xr:uid="{00000000-0005-0000-0000-0000ED5E0000}"/>
    <cellStyle name="Normal 90 4 3 6" xfId="24230" xr:uid="{00000000-0005-0000-0000-0000EE5E0000}"/>
    <cellStyle name="Normal 90 4 3 6 2" xfId="24231" xr:uid="{00000000-0005-0000-0000-0000EF5E0000}"/>
    <cellStyle name="Normal 90 4 3 6 3" xfId="24232" xr:uid="{00000000-0005-0000-0000-0000F05E0000}"/>
    <cellStyle name="Normal 90 4 3 7" xfId="24233" xr:uid="{00000000-0005-0000-0000-0000F15E0000}"/>
    <cellStyle name="Normal 90 4 3 8" xfId="24234" xr:uid="{00000000-0005-0000-0000-0000F25E0000}"/>
    <cellStyle name="Normal 90 4 3 9" xfId="24235" xr:uid="{00000000-0005-0000-0000-0000F35E0000}"/>
    <cellStyle name="Normal 90 4 4" xfId="24236" xr:uid="{00000000-0005-0000-0000-0000F45E0000}"/>
    <cellStyle name="Normal 90 4 4 2" xfId="24237" xr:uid="{00000000-0005-0000-0000-0000F55E0000}"/>
    <cellStyle name="Normal 90 4 4 2 2" xfId="24238" xr:uid="{00000000-0005-0000-0000-0000F65E0000}"/>
    <cellStyle name="Normal 90 4 4 2 2 2" xfId="24239" xr:uid="{00000000-0005-0000-0000-0000F75E0000}"/>
    <cellStyle name="Normal 90 4 4 2 2 2 2" xfId="24240" xr:uid="{00000000-0005-0000-0000-0000F85E0000}"/>
    <cellStyle name="Normal 90 4 4 2 2 3" xfId="24241" xr:uid="{00000000-0005-0000-0000-0000F95E0000}"/>
    <cellStyle name="Normal 90 4 4 2 2 4" xfId="24242" xr:uid="{00000000-0005-0000-0000-0000FA5E0000}"/>
    <cellStyle name="Normal 90 4 4 2 3" xfId="24243" xr:uid="{00000000-0005-0000-0000-0000FB5E0000}"/>
    <cellStyle name="Normal 90 4 4 2 3 2" xfId="24244" xr:uid="{00000000-0005-0000-0000-0000FC5E0000}"/>
    <cellStyle name="Normal 90 4 4 2 3 2 2" xfId="24245" xr:uid="{00000000-0005-0000-0000-0000FD5E0000}"/>
    <cellStyle name="Normal 90 4 4 2 3 3" xfId="24246" xr:uid="{00000000-0005-0000-0000-0000FE5E0000}"/>
    <cellStyle name="Normal 90 4 4 2 3 4" xfId="24247" xr:uid="{00000000-0005-0000-0000-0000FF5E0000}"/>
    <cellStyle name="Normal 90 4 4 2 4" xfId="24248" xr:uid="{00000000-0005-0000-0000-0000005F0000}"/>
    <cellStyle name="Normal 90 4 4 2 4 2" xfId="24249" xr:uid="{00000000-0005-0000-0000-0000015F0000}"/>
    <cellStyle name="Normal 90 4 4 2 4 3" xfId="24250" xr:uid="{00000000-0005-0000-0000-0000025F0000}"/>
    <cellStyle name="Normal 90 4 4 2 5" xfId="24251" xr:uid="{00000000-0005-0000-0000-0000035F0000}"/>
    <cellStyle name="Normal 90 4 4 2 6" xfId="24252" xr:uid="{00000000-0005-0000-0000-0000045F0000}"/>
    <cellStyle name="Normal 90 4 4 2 7" xfId="24253" xr:uid="{00000000-0005-0000-0000-0000055F0000}"/>
    <cellStyle name="Normal 90 4 4 3" xfId="24254" xr:uid="{00000000-0005-0000-0000-0000065F0000}"/>
    <cellStyle name="Normal 90 4 4 3 2" xfId="24255" xr:uid="{00000000-0005-0000-0000-0000075F0000}"/>
    <cellStyle name="Normal 90 4 4 3 2 2" xfId="24256" xr:uid="{00000000-0005-0000-0000-0000085F0000}"/>
    <cellStyle name="Normal 90 4 4 3 3" xfId="24257" xr:uid="{00000000-0005-0000-0000-0000095F0000}"/>
    <cellStyle name="Normal 90 4 4 3 4" xfId="24258" xr:uid="{00000000-0005-0000-0000-00000A5F0000}"/>
    <cellStyle name="Normal 90 4 4 4" xfId="24259" xr:uid="{00000000-0005-0000-0000-00000B5F0000}"/>
    <cellStyle name="Normal 90 4 4 4 2" xfId="24260" xr:uid="{00000000-0005-0000-0000-00000C5F0000}"/>
    <cellStyle name="Normal 90 4 4 4 2 2" xfId="24261" xr:uid="{00000000-0005-0000-0000-00000D5F0000}"/>
    <cellStyle name="Normal 90 4 4 4 3" xfId="24262" xr:uid="{00000000-0005-0000-0000-00000E5F0000}"/>
    <cellStyle name="Normal 90 4 4 4 4" xfId="24263" xr:uid="{00000000-0005-0000-0000-00000F5F0000}"/>
    <cellStyle name="Normal 90 4 4 5" xfId="24264" xr:uid="{00000000-0005-0000-0000-0000105F0000}"/>
    <cellStyle name="Normal 90 4 4 5 2" xfId="24265" xr:uid="{00000000-0005-0000-0000-0000115F0000}"/>
    <cellStyle name="Normal 90 4 4 5 3" xfId="24266" xr:uid="{00000000-0005-0000-0000-0000125F0000}"/>
    <cellStyle name="Normal 90 4 4 6" xfId="24267" xr:uid="{00000000-0005-0000-0000-0000135F0000}"/>
    <cellStyle name="Normal 90 4 4 7" xfId="24268" xr:uid="{00000000-0005-0000-0000-0000145F0000}"/>
    <cellStyle name="Normal 90 4 4 8" xfId="24269" xr:uid="{00000000-0005-0000-0000-0000155F0000}"/>
    <cellStyle name="Normal 90 4 5" xfId="24270" xr:uid="{00000000-0005-0000-0000-0000165F0000}"/>
    <cellStyle name="Normal 90 4 5 2" xfId="24271" xr:uid="{00000000-0005-0000-0000-0000175F0000}"/>
    <cellStyle name="Normal 90 4 5 2 2" xfId="24272" xr:uid="{00000000-0005-0000-0000-0000185F0000}"/>
    <cellStyle name="Normal 90 4 5 2 2 2" xfId="24273" xr:uid="{00000000-0005-0000-0000-0000195F0000}"/>
    <cellStyle name="Normal 90 4 5 2 3" xfId="24274" xr:uid="{00000000-0005-0000-0000-00001A5F0000}"/>
    <cellStyle name="Normal 90 4 5 2 4" xfId="24275" xr:uid="{00000000-0005-0000-0000-00001B5F0000}"/>
    <cellStyle name="Normal 90 4 5 3" xfId="24276" xr:uid="{00000000-0005-0000-0000-00001C5F0000}"/>
    <cellStyle name="Normal 90 4 5 3 2" xfId="24277" xr:uid="{00000000-0005-0000-0000-00001D5F0000}"/>
    <cellStyle name="Normal 90 4 5 3 2 2" xfId="24278" xr:uid="{00000000-0005-0000-0000-00001E5F0000}"/>
    <cellStyle name="Normal 90 4 5 3 3" xfId="24279" xr:uid="{00000000-0005-0000-0000-00001F5F0000}"/>
    <cellStyle name="Normal 90 4 5 3 4" xfId="24280" xr:uid="{00000000-0005-0000-0000-0000205F0000}"/>
    <cellStyle name="Normal 90 4 5 4" xfId="24281" xr:uid="{00000000-0005-0000-0000-0000215F0000}"/>
    <cellStyle name="Normal 90 4 5 4 2" xfId="24282" xr:uid="{00000000-0005-0000-0000-0000225F0000}"/>
    <cellStyle name="Normal 90 4 5 4 3" xfId="24283" xr:uid="{00000000-0005-0000-0000-0000235F0000}"/>
    <cellStyle name="Normal 90 4 5 5" xfId="24284" xr:uid="{00000000-0005-0000-0000-0000245F0000}"/>
    <cellStyle name="Normal 90 4 5 6" xfId="24285" xr:uid="{00000000-0005-0000-0000-0000255F0000}"/>
    <cellStyle name="Normal 90 4 5 7" xfId="24286" xr:uid="{00000000-0005-0000-0000-0000265F0000}"/>
    <cellStyle name="Normal 90 4 6" xfId="24287" xr:uid="{00000000-0005-0000-0000-0000275F0000}"/>
    <cellStyle name="Normal 90 4 6 2" xfId="24288" xr:uid="{00000000-0005-0000-0000-0000285F0000}"/>
    <cellStyle name="Normal 90 4 6 2 2" xfId="24289" xr:uid="{00000000-0005-0000-0000-0000295F0000}"/>
    <cellStyle name="Normal 90 4 6 3" xfId="24290" xr:uid="{00000000-0005-0000-0000-00002A5F0000}"/>
    <cellStyle name="Normal 90 4 6 4" xfId="24291" xr:uid="{00000000-0005-0000-0000-00002B5F0000}"/>
    <cellStyle name="Normal 90 4 7" xfId="24292" xr:uid="{00000000-0005-0000-0000-00002C5F0000}"/>
    <cellStyle name="Normal 90 4 7 2" xfId="24293" xr:uid="{00000000-0005-0000-0000-00002D5F0000}"/>
    <cellStyle name="Normal 90 4 7 2 2" xfId="24294" xr:uid="{00000000-0005-0000-0000-00002E5F0000}"/>
    <cellStyle name="Normal 90 4 7 3" xfId="24295" xr:uid="{00000000-0005-0000-0000-00002F5F0000}"/>
    <cellStyle name="Normal 90 4 7 4" xfId="24296" xr:uid="{00000000-0005-0000-0000-0000305F0000}"/>
    <cellStyle name="Normal 90 4 8" xfId="24297" xr:uid="{00000000-0005-0000-0000-0000315F0000}"/>
    <cellStyle name="Normal 90 4 8 2" xfId="24298" xr:uid="{00000000-0005-0000-0000-0000325F0000}"/>
    <cellStyle name="Normal 90 4 8 3" xfId="24299" xr:uid="{00000000-0005-0000-0000-0000335F0000}"/>
    <cellStyle name="Normal 90 4 9" xfId="24300" xr:uid="{00000000-0005-0000-0000-0000345F0000}"/>
    <cellStyle name="Normal 90 5" xfId="24301" xr:uid="{00000000-0005-0000-0000-0000355F0000}"/>
    <cellStyle name="Normal 90 5 2" xfId="24302" xr:uid="{00000000-0005-0000-0000-0000365F0000}"/>
    <cellStyle name="Normal 90 5 2 2" xfId="24303" xr:uid="{00000000-0005-0000-0000-0000375F0000}"/>
    <cellStyle name="Normal 90 5 2 2 2" xfId="24304" xr:uid="{00000000-0005-0000-0000-0000385F0000}"/>
    <cellStyle name="Normal 90 5 2 2 2 2" xfId="24305" xr:uid="{00000000-0005-0000-0000-0000395F0000}"/>
    <cellStyle name="Normal 90 5 2 2 2 2 2" xfId="24306" xr:uid="{00000000-0005-0000-0000-00003A5F0000}"/>
    <cellStyle name="Normal 90 5 2 2 2 3" xfId="24307" xr:uid="{00000000-0005-0000-0000-00003B5F0000}"/>
    <cellStyle name="Normal 90 5 2 2 2 4" xfId="24308" xr:uid="{00000000-0005-0000-0000-00003C5F0000}"/>
    <cellStyle name="Normal 90 5 2 2 3" xfId="24309" xr:uid="{00000000-0005-0000-0000-00003D5F0000}"/>
    <cellStyle name="Normal 90 5 2 2 3 2" xfId="24310" xr:uid="{00000000-0005-0000-0000-00003E5F0000}"/>
    <cellStyle name="Normal 90 5 2 2 3 2 2" xfId="24311" xr:uid="{00000000-0005-0000-0000-00003F5F0000}"/>
    <cellStyle name="Normal 90 5 2 2 3 3" xfId="24312" xr:uid="{00000000-0005-0000-0000-0000405F0000}"/>
    <cellStyle name="Normal 90 5 2 2 3 4" xfId="24313" xr:uid="{00000000-0005-0000-0000-0000415F0000}"/>
    <cellStyle name="Normal 90 5 2 2 4" xfId="24314" xr:uid="{00000000-0005-0000-0000-0000425F0000}"/>
    <cellStyle name="Normal 90 5 2 2 4 2" xfId="24315" xr:uid="{00000000-0005-0000-0000-0000435F0000}"/>
    <cellStyle name="Normal 90 5 2 2 4 3" xfId="24316" xr:uid="{00000000-0005-0000-0000-0000445F0000}"/>
    <cellStyle name="Normal 90 5 2 2 5" xfId="24317" xr:uid="{00000000-0005-0000-0000-0000455F0000}"/>
    <cellStyle name="Normal 90 5 2 2 6" xfId="24318" xr:uid="{00000000-0005-0000-0000-0000465F0000}"/>
    <cellStyle name="Normal 90 5 2 2 7" xfId="24319" xr:uid="{00000000-0005-0000-0000-0000475F0000}"/>
    <cellStyle name="Normal 90 5 2 3" xfId="24320" xr:uid="{00000000-0005-0000-0000-0000485F0000}"/>
    <cellStyle name="Normal 90 5 2 3 2" xfId="24321" xr:uid="{00000000-0005-0000-0000-0000495F0000}"/>
    <cellStyle name="Normal 90 5 2 3 2 2" xfId="24322" xr:uid="{00000000-0005-0000-0000-00004A5F0000}"/>
    <cellStyle name="Normal 90 5 2 3 3" xfId="24323" xr:uid="{00000000-0005-0000-0000-00004B5F0000}"/>
    <cellStyle name="Normal 90 5 2 3 4" xfId="24324" xr:uid="{00000000-0005-0000-0000-00004C5F0000}"/>
    <cellStyle name="Normal 90 5 2 4" xfId="24325" xr:uid="{00000000-0005-0000-0000-00004D5F0000}"/>
    <cellStyle name="Normal 90 5 2 4 2" xfId="24326" xr:uid="{00000000-0005-0000-0000-00004E5F0000}"/>
    <cellStyle name="Normal 90 5 2 4 2 2" xfId="24327" xr:uid="{00000000-0005-0000-0000-00004F5F0000}"/>
    <cellStyle name="Normal 90 5 2 4 3" xfId="24328" xr:uid="{00000000-0005-0000-0000-0000505F0000}"/>
    <cellStyle name="Normal 90 5 2 4 4" xfId="24329" xr:uid="{00000000-0005-0000-0000-0000515F0000}"/>
    <cellStyle name="Normal 90 5 2 5" xfId="24330" xr:uid="{00000000-0005-0000-0000-0000525F0000}"/>
    <cellStyle name="Normal 90 5 2 5 2" xfId="24331" xr:uid="{00000000-0005-0000-0000-0000535F0000}"/>
    <cellStyle name="Normal 90 5 2 5 3" xfId="24332" xr:uid="{00000000-0005-0000-0000-0000545F0000}"/>
    <cellStyle name="Normal 90 5 2 6" xfId="24333" xr:uid="{00000000-0005-0000-0000-0000555F0000}"/>
    <cellStyle name="Normal 90 5 2 7" xfId="24334" xr:uid="{00000000-0005-0000-0000-0000565F0000}"/>
    <cellStyle name="Normal 90 5 2 8" xfId="24335" xr:uid="{00000000-0005-0000-0000-0000575F0000}"/>
    <cellStyle name="Normal 90 5 3" xfId="24336" xr:uid="{00000000-0005-0000-0000-0000585F0000}"/>
    <cellStyle name="Normal 90 5 3 2" xfId="24337" xr:uid="{00000000-0005-0000-0000-0000595F0000}"/>
    <cellStyle name="Normal 90 5 3 2 2" xfId="24338" xr:uid="{00000000-0005-0000-0000-00005A5F0000}"/>
    <cellStyle name="Normal 90 5 3 2 2 2" xfId="24339" xr:uid="{00000000-0005-0000-0000-00005B5F0000}"/>
    <cellStyle name="Normal 90 5 3 2 3" xfId="24340" xr:uid="{00000000-0005-0000-0000-00005C5F0000}"/>
    <cellStyle name="Normal 90 5 3 2 4" xfId="24341" xr:uid="{00000000-0005-0000-0000-00005D5F0000}"/>
    <cellStyle name="Normal 90 5 3 3" xfId="24342" xr:uid="{00000000-0005-0000-0000-00005E5F0000}"/>
    <cellStyle name="Normal 90 5 3 3 2" xfId="24343" xr:uid="{00000000-0005-0000-0000-00005F5F0000}"/>
    <cellStyle name="Normal 90 5 3 3 2 2" xfId="24344" xr:uid="{00000000-0005-0000-0000-0000605F0000}"/>
    <cellStyle name="Normal 90 5 3 3 3" xfId="24345" xr:uid="{00000000-0005-0000-0000-0000615F0000}"/>
    <cellStyle name="Normal 90 5 3 3 4" xfId="24346" xr:uid="{00000000-0005-0000-0000-0000625F0000}"/>
    <cellStyle name="Normal 90 5 3 4" xfId="24347" xr:uid="{00000000-0005-0000-0000-0000635F0000}"/>
    <cellStyle name="Normal 90 5 3 4 2" xfId="24348" xr:uid="{00000000-0005-0000-0000-0000645F0000}"/>
    <cellStyle name="Normal 90 5 3 4 3" xfId="24349" xr:uid="{00000000-0005-0000-0000-0000655F0000}"/>
    <cellStyle name="Normal 90 5 3 5" xfId="24350" xr:uid="{00000000-0005-0000-0000-0000665F0000}"/>
    <cellStyle name="Normal 90 5 3 6" xfId="24351" xr:uid="{00000000-0005-0000-0000-0000675F0000}"/>
    <cellStyle name="Normal 90 5 3 7" xfId="24352" xr:uid="{00000000-0005-0000-0000-0000685F0000}"/>
    <cellStyle name="Normal 90 5 4" xfId="24353" xr:uid="{00000000-0005-0000-0000-0000695F0000}"/>
    <cellStyle name="Normal 90 5 4 2" xfId="24354" xr:uid="{00000000-0005-0000-0000-00006A5F0000}"/>
    <cellStyle name="Normal 90 5 4 2 2" xfId="24355" xr:uid="{00000000-0005-0000-0000-00006B5F0000}"/>
    <cellStyle name="Normal 90 5 4 3" xfId="24356" xr:uid="{00000000-0005-0000-0000-00006C5F0000}"/>
    <cellStyle name="Normal 90 5 4 4" xfId="24357" xr:uid="{00000000-0005-0000-0000-00006D5F0000}"/>
    <cellStyle name="Normal 90 5 5" xfId="24358" xr:uid="{00000000-0005-0000-0000-00006E5F0000}"/>
    <cellStyle name="Normal 90 5 5 2" xfId="24359" xr:uid="{00000000-0005-0000-0000-00006F5F0000}"/>
    <cellStyle name="Normal 90 5 5 2 2" xfId="24360" xr:uid="{00000000-0005-0000-0000-0000705F0000}"/>
    <cellStyle name="Normal 90 5 5 3" xfId="24361" xr:uid="{00000000-0005-0000-0000-0000715F0000}"/>
    <cellStyle name="Normal 90 5 5 4" xfId="24362" xr:uid="{00000000-0005-0000-0000-0000725F0000}"/>
    <cellStyle name="Normal 90 5 6" xfId="24363" xr:uid="{00000000-0005-0000-0000-0000735F0000}"/>
    <cellStyle name="Normal 90 5 6 2" xfId="24364" xr:uid="{00000000-0005-0000-0000-0000745F0000}"/>
    <cellStyle name="Normal 90 5 6 3" xfId="24365" xr:uid="{00000000-0005-0000-0000-0000755F0000}"/>
    <cellStyle name="Normal 90 5 7" xfId="24366" xr:uid="{00000000-0005-0000-0000-0000765F0000}"/>
    <cellStyle name="Normal 90 5 8" xfId="24367" xr:uid="{00000000-0005-0000-0000-0000775F0000}"/>
    <cellStyle name="Normal 90 5 9" xfId="24368" xr:uid="{00000000-0005-0000-0000-0000785F0000}"/>
    <cellStyle name="Normal 90 6" xfId="24369" xr:uid="{00000000-0005-0000-0000-0000795F0000}"/>
    <cellStyle name="Normal 90 6 2" xfId="24370" xr:uid="{00000000-0005-0000-0000-00007A5F0000}"/>
    <cellStyle name="Normal 90 6 2 2" xfId="24371" xr:uid="{00000000-0005-0000-0000-00007B5F0000}"/>
    <cellStyle name="Normal 90 6 2 2 2" xfId="24372" xr:uid="{00000000-0005-0000-0000-00007C5F0000}"/>
    <cellStyle name="Normal 90 6 2 2 2 2" xfId="24373" xr:uid="{00000000-0005-0000-0000-00007D5F0000}"/>
    <cellStyle name="Normal 90 6 2 2 2 2 2" xfId="24374" xr:uid="{00000000-0005-0000-0000-00007E5F0000}"/>
    <cellStyle name="Normal 90 6 2 2 2 3" xfId="24375" xr:uid="{00000000-0005-0000-0000-00007F5F0000}"/>
    <cellStyle name="Normal 90 6 2 2 2 4" xfId="24376" xr:uid="{00000000-0005-0000-0000-0000805F0000}"/>
    <cellStyle name="Normal 90 6 2 2 3" xfId="24377" xr:uid="{00000000-0005-0000-0000-0000815F0000}"/>
    <cellStyle name="Normal 90 6 2 2 3 2" xfId="24378" xr:uid="{00000000-0005-0000-0000-0000825F0000}"/>
    <cellStyle name="Normal 90 6 2 2 3 2 2" xfId="24379" xr:uid="{00000000-0005-0000-0000-0000835F0000}"/>
    <cellStyle name="Normal 90 6 2 2 3 3" xfId="24380" xr:uid="{00000000-0005-0000-0000-0000845F0000}"/>
    <cellStyle name="Normal 90 6 2 2 3 4" xfId="24381" xr:uid="{00000000-0005-0000-0000-0000855F0000}"/>
    <cellStyle name="Normal 90 6 2 2 4" xfId="24382" xr:uid="{00000000-0005-0000-0000-0000865F0000}"/>
    <cellStyle name="Normal 90 6 2 2 4 2" xfId="24383" xr:uid="{00000000-0005-0000-0000-0000875F0000}"/>
    <cellStyle name="Normal 90 6 2 2 4 3" xfId="24384" xr:uid="{00000000-0005-0000-0000-0000885F0000}"/>
    <cellStyle name="Normal 90 6 2 2 5" xfId="24385" xr:uid="{00000000-0005-0000-0000-0000895F0000}"/>
    <cellStyle name="Normal 90 6 2 2 6" xfId="24386" xr:uid="{00000000-0005-0000-0000-00008A5F0000}"/>
    <cellStyle name="Normal 90 6 2 2 7" xfId="24387" xr:uid="{00000000-0005-0000-0000-00008B5F0000}"/>
    <cellStyle name="Normal 90 6 2 3" xfId="24388" xr:uid="{00000000-0005-0000-0000-00008C5F0000}"/>
    <cellStyle name="Normal 90 6 2 3 2" xfId="24389" xr:uid="{00000000-0005-0000-0000-00008D5F0000}"/>
    <cellStyle name="Normal 90 6 2 3 2 2" xfId="24390" xr:uid="{00000000-0005-0000-0000-00008E5F0000}"/>
    <cellStyle name="Normal 90 6 2 3 3" xfId="24391" xr:uid="{00000000-0005-0000-0000-00008F5F0000}"/>
    <cellStyle name="Normal 90 6 2 3 4" xfId="24392" xr:uid="{00000000-0005-0000-0000-0000905F0000}"/>
    <cellStyle name="Normal 90 6 2 4" xfId="24393" xr:uid="{00000000-0005-0000-0000-0000915F0000}"/>
    <cellStyle name="Normal 90 6 2 4 2" xfId="24394" xr:uid="{00000000-0005-0000-0000-0000925F0000}"/>
    <cellStyle name="Normal 90 6 2 4 2 2" xfId="24395" xr:uid="{00000000-0005-0000-0000-0000935F0000}"/>
    <cellStyle name="Normal 90 6 2 4 3" xfId="24396" xr:uid="{00000000-0005-0000-0000-0000945F0000}"/>
    <cellStyle name="Normal 90 6 2 4 4" xfId="24397" xr:uid="{00000000-0005-0000-0000-0000955F0000}"/>
    <cellStyle name="Normal 90 6 2 5" xfId="24398" xr:uid="{00000000-0005-0000-0000-0000965F0000}"/>
    <cellStyle name="Normal 90 6 2 5 2" xfId="24399" xr:uid="{00000000-0005-0000-0000-0000975F0000}"/>
    <cellStyle name="Normal 90 6 2 5 3" xfId="24400" xr:uid="{00000000-0005-0000-0000-0000985F0000}"/>
    <cellStyle name="Normal 90 6 2 6" xfId="24401" xr:uid="{00000000-0005-0000-0000-0000995F0000}"/>
    <cellStyle name="Normal 90 6 2 7" xfId="24402" xr:uid="{00000000-0005-0000-0000-00009A5F0000}"/>
    <cellStyle name="Normal 90 6 2 8" xfId="24403" xr:uid="{00000000-0005-0000-0000-00009B5F0000}"/>
    <cellStyle name="Normal 90 6 3" xfId="24404" xr:uid="{00000000-0005-0000-0000-00009C5F0000}"/>
    <cellStyle name="Normal 90 6 3 2" xfId="24405" xr:uid="{00000000-0005-0000-0000-00009D5F0000}"/>
    <cellStyle name="Normal 90 6 3 2 2" xfId="24406" xr:uid="{00000000-0005-0000-0000-00009E5F0000}"/>
    <cellStyle name="Normal 90 6 3 2 2 2" xfId="24407" xr:uid="{00000000-0005-0000-0000-00009F5F0000}"/>
    <cellStyle name="Normal 90 6 3 2 3" xfId="24408" xr:uid="{00000000-0005-0000-0000-0000A05F0000}"/>
    <cellStyle name="Normal 90 6 3 2 4" xfId="24409" xr:uid="{00000000-0005-0000-0000-0000A15F0000}"/>
    <cellStyle name="Normal 90 6 3 3" xfId="24410" xr:uid="{00000000-0005-0000-0000-0000A25F0000}"/>
    <cellStyle name="Normal 90 6 3 3 2" xfId="24411" xr:uid="{00000000-0005-0000-0000-0000A35F0000}"/>
    <cellStyle name="Normal 90 6 3 3 2 2" xfId="24412" xr:uid="{00000000-0005-0000-0000-0000A45F0000}"/>
    <cellStyle name="Normal 90 6 3 3 3" xfId="24413" xr:uid="{00000000-0005-0000-0000-0000A55F0000}"/>
    <cellStyle name="Normal 90 6 3 3 4" xfId="24414" xr:uid="{00000000-0005-0000-0000-0000A65F0000}"/>
    <cellStyle name="Normal 90 6 3 4" xfId="24415" xr:uid="{00000000-0005-0000-0000-0000A75F0000}"/>
    <cellStyle name="Normal 90 6 3 4 2" xfId="24416" xr:uid="{00000000-0005-0000-0000-0000A85F0000}"/>
    <cellStyle name="Normal 90 6 3 4 3" xfId="24417" xr:uid="{00000000-0005-0000-0000-0000A95F0000}"/>
    <cellStyle name="Normal 90 6 3 5" xfId="24418" xr:uid="{00000000-0005-0000-0000-0000AA5F0000}"/>
    <cellStyle name="Normal 90 6 3 6" xfId="24419" xr:uid="{00000000-0005-0000-0000-0000AB5F0000}"/>
    <cellStyle name="Normal 90 6 3 7" xfId="24420" xr:uid="{00000000-0005-0000-0000-0000AC5F0000}"/>
    <cellStyle name="Normal 90 6 4" xfId="24421" xr:uid="{00000000-0005-0000-0000-0000AD5F0000}"/>
    <cellStyle name="Normal 90 6 4 2" xfId="24422" xr:uid="{00000000-0005-0000-0000-0000AE5F0000}"/>
    <cellStyle name="Normal 90 6 4 2 2" xfId="24423" xr:uid="{00000000-0005-0000-0000-0000AF5F0000}"/>
    <cellStyle name="Normal 90 6 4 3" xfId="24424" xr:uid="{00000000-0005-0000-0000-0000B05F0000}"/>
    <cellStyle name="Normal 90 6 4 4" xfId="24425" xr:uid="{00000000-0005-0000-0000-0000B15F0000}"/>
    <cellStyle name="Normal 90 6 5" xfId="24426" xr:uid="{00000000-0005-0000-0000-0000B25F0000}"/>
    <cellStyle name="Normal 90 6 5 2" xfId="24427" xr:uid="{00000000-0005-0000-0000-0000B35F0000}"/>
    <cellStyle name="Normal 90 6 5 2 2" xfId="24428" xr:uid="{00000000-0005-0000-0000-0000B45F0000}"/>
    <cellStyle name="Normal 90 6 5 3" xfId="24429" xr:uid="{00000000-0005-0000-0000-0000B55F0000}"/>
    <cellStyle name="Normal 90 6 5 4" xfId="24430" xr:uid="{00000000-0005-0000-0000-0000B65F0000}"/>
    <cellStyle name="Normal 90 6 6" xfId="24431" xr:uid="{00000000-0005-0000-0000-0000B75F0000}"/>
    <cellStyle name="Normal 90 6 6 2" xfId="24432" xr:uid="{00000000-0005-0000-0000-0000B85F0000}"/>
    <cellStyle name="Normal 90 6 6 3" xfId="24433" xr:uid="{00000000-0005-0000-0000-0000B95F0000}"/>
    <cellStyle name="Normal 90 6 7" xfId="24434" xr:uid="{00000000-0005-0000-0000-0000BA5F0000}"/>
    <cellStyle name="Normal 90 6 8" xfId="24435" xr:uid="{00000000-0005-0000-0000-0000BB5F0000}"/>
    <cellStyle name="Normal 90 6 9" xfId="24436" xr:uid="{00000000-0005-0000-0000-0000BC5F0000}"/>
    <cellStyle name="Normal 90 7" xfId="24437" xr:uid="{00000000-0005-0000-0000-0000BD5F0000}"/>
    <cellStyle name="Normal 90 7 2" xfId="24438" xr:uid="{00000000-0005-0000-0000-0000BE5F0000}"/>
    <cellStyle name="Normal 90 7 2 2" xfId="24439" xr:uid="{00000000-0005-0000-0000-0000BF5F0000}"/>
    <cellStyle name="Normal 90 7 2 2 2" xfId="24440" xr:uid="{00000000-0005-0000-0000-0000C05F0000}"/>
    <cellStyle name="Normal 90 7 2 2 2 2" xfId="24441" xr:uid="{00000000-0005-0000-0000-0000C15F0000}"/>
    <cellStyle name="Normal 90 7 2 2 3" xfId="24442" xr:uid="{00000000-0005-0000-0000-0000C25F0000}"/>
    <cellStyle name="Normal 90 7 2 2 4" xfId="24443" xr:uid="{00000000-0005-0000-0000-0000C35F0000}"/>
    <cellStyle name="Normal 90 7 2 3" xfId="24444" xr:uid="{00000000-0005-0000-0000-0000C45F0000}"/>
    <cellStyle name="Normal 90 7 2 3 2" xfId="24445" xr:uid="{00000000-0005-0000-0000-0000C55F0000}"/>
    <cellStyle name="Normal 90 7 2 3 2 2" xfId="24446" xr:uid="{00000000-0005-0000-0000-0000C65F0000}"/>
    <cellStyle name="Normal 90 7 2 3 3" xfId="24447" xr:uid="{00000000-0005-0000-0000-0000C75F0000}"/>
    <cellStyle name="Normal 90 7 2 3 4" xfId="24448" xr:uid="{00000000-0005-0000-0000-0000C85F0000}"/>
    <cellStyle name="Normal 90 7 2 4" xfId="24449" xr:uid="{00000000-0005-0000-0000-0000C95F0000}"/>
    <cellStyle name="Normal 90 7 2 4 2" xfId="24450" xr:uid="{00000000-0005-0000-0000-0000CA5F0000}"/>
    <cellStyle name="Normal 90 7 2 4 3" xfId="24451" xr:uid="{00000000-0005-0000-0000-0000CB5F0000}"/>
    <cellStyle name="Normal 90 7 2 5" xfId="24452" xr:uid="{00000000-0005-0000-0000-0000CC5F0000}"/>
    <cellStyle name="Normal 90 7 2 6" xfId="24453" xr:uid="{00000000-0005-0000-0000-0000CD5F0000}"/>
    <cellStyle name="Normal 90 7 2 7" xfId="24454" xr:uid="{00000000-0005-0000-0000-0000CE5F0000}"/>
    <cellStyle name="Normal 90 7 3" xfId="24455" xr:uid="{00000000-0005-0000-0000-0000CF5F0000}"/>
    <cellStyle name="Normal 90 7 3 2" xfId="24456" xr:uid="{00000000-0005-0000-0000-0000D05F0000}"/>
    <cellStyle name="Normal 90 7 3 2 2" xfId="24457" xr:uid="{00000000-0005-0000-0000-0000D15F0000}"/>
    <cellStyle name="Normal 90 7 3 3" xfId="24458" xr:uid="{00000000-0005-0000-0000-0000D25F0000}"/>
    <cellStyle name="Normal 90 7 3 4" xfId="24459" xr:uid="{00000000-0005-0000-0000-0000D35F0000}"/>
    <cellStyle name="Normal 90 7 4" xfId="24460" xr:uid="{00000000-0005-0000-0000-0000D45F0000}"/>
    <cellStyle name="Normal 90 7 4 2" xfId="24461" xr:uid="{00000000-0005-0000-0000-0000D55F0000}"/>
    <cellStyle name="Normal 90 7 4 2 2" xfId="24462" xr:uid="{00000000-0005-0000-0000-0000D65F0000}"/>
    <cellStyle name="Normal 90 7 4 3" xfId="24463" xr:uid="{00000000-0005-0000-0000-0000D75F0000}"/>
    <cellStyle name="Normal 90 7 4 4" xfId="24464" xr:uid="{00000000-0005-0000-0000-0000D85F0000}"/>
    <cellStyle name="Normal 90 7 5" xfId="24465" xr:uid="{00000000-0005-0000-0000-0000D95F0000}"/>
    <cellStyle name="Normal 90 7 5 2" xfId="24466" xr:uid="{00000000-0005-0000-0000-0000DA5F0000}"/>
    <cellStyle name="Normal 90 7 5 3" xfId="24467" xr:uid="{00000000-0005-0000-0000-0000DB5F0000}"/>
    <cellStyle name="Normal 90 7 6" xfId="24468" xr:uid="{00000000-0005-0000-0000-0000DC5F0000}"/>
    <cellStyle name="Normal 90 7 7" xfId="24469" xr:uid="{00000000-0005-0000-0000-0000DD5F0000}"/>
    <cellStyle name="Normal 90 7 8" xfId="24470" xr:uid="{00000000-0005-0000-0000-0000DE5F0000}"/>
    <cellStyle name="Normal 90 8" xfId="24471" xr:uid="{00000000-0005-0000-0000-0000DF5F0000}"/>
    <cellStyle name="Normal 90 8 2" xfId="24472" xr:uid="{00000000-0005-0000-0000-0000E05F0000}"/>
    <cellStyle name="Normal 90 8 2 2" xfId="24473" xr:uid="{00000000-0005-0000-0000-0000E15F0000}"/>
    <cellStyle name="Normal 90 8 2 2 2" xfId="24474" xr:uid="{00000000-0005-0000-0000-0000E25F0000}"/>
    <cellStyle name="Normal 90 8 2 3" xfId="24475" xr:uid="{00000000-0005-0000-0000-0000E35F0000}"/>
    <cellStyle name="Normal 90 8 2 4" xfId="24476" xr:uid="{00000000-0005-0000-0000-0000E45F0000}"/>
    <cellStyle name="Normal 90 8 3" xfId="24477" xr:uid="{00000000-0005-0000-0000-0000E55F0000}"/>
    <cellStyle name="Normal 90 8 3 2" xfId="24478" xr:uid="{00000000-0005-0000-0000-0000E65F0000}"/>
    <cellStyle name="Normal 90 8 3 2 2" xfId="24479" xr:uid="{00000000-0005-0000-0000-0000E75F0000}"/>
    <cellStyle name="Normal 90 8 3 3" xfId="24480" xr:uid="{00000000-0005-0000-0000-0000E85F0000}"/>
    <cellStyle name="Normal 90 8 3 4" xfId="24481" xr:uid="{00000000-0005-0000-0000-0000E95F0000}"/>
    <cellStyle name="Normal 90 8 4" xfId="24482" xr:uid="{00000000-0005-0000-0000-0000EA5F0000}"/>
    <cellStyle name="Normal 90 8 4 2" xfId="24483" xr:uid="{00000000-0005-0000-0000-0000EB5F0000}"/>
    <cellStyle name="Normal 90 8 4 3" xfId="24484" xr:uid="{00000000-0005-0000-0000-0000EC5F0000}"/>
    <cellStyle name="Normal 90 8 5" xfId="24485" xr:uid="{00000000-0005-0000-0000-0000ED5F0000}"/>
    <cellStyle name="Normal 90 8 6" xfId="24486" xr:uid="{00000000-0005-0000-0000-0000EE5F0000}"/>
    <cellStyle name="Normal 90 8 7" xfId="24487" xr:uid="{00000000-0005-0000-0000-0000EF5F0000}"/>
    <cellStyle name="Normal 90 9" xfId="24488" xr:uid="{00000000-0005-0000-0000-0000F05F0000}"/>
    <cellStyle name="Normal 90 9 2" xfId="24489" xr:uid="{00000000-0005-0000-0000-0000F15F0000}"/>
    <cellStyle name="Normal 90 9 2 2" xfId="24490" xr:uid="{00000000-0005-0000-0000-0000F25F0000}"/>
    <cellStyle name="Normal 90 9 3" xfId="24491" xr:uid="{00000000-0005-0000-0000-0000F35F0000}"/>
    <cellStyle name="Normal 90 9 4" xfId="24492" xr:uid="{00000000-0005-0000-0000-0000F45F0000}"/>
    <cellStyle name="Normal 91" xfId="24493" xr:uid="{00000000-0005-0000-0000-0000F55F0000}"/>
    <cellStyle name="Normal 91 10" xfId="24494" xr:uid="{00000000-0005-0000-0000-0000F65F0000}"/>
    <cellStyle name="Normal 91 10 2" xfId="24495" xr:uid="{00000000-0005-0000-0000-0000F75F0000}"/>
    <cellStyle name="Normal 91 10 2 2" xfId="24496" xr:uid="{00000000-0005-0000-0000-0000F85F0000}"/>
    <cellStyle name="Normal 91 10 3" xfId="24497" xr:uid="{00000000-0005-0000-0000-0000F95F0000}"/>
    <cellStyle name="Normal 91 10 4" xfId="24498" xr:uid="{00000000-0005-0000-0000-0000FA5F0000}"/>
    <cellStyle name="Normal 91 11" xfId="24499" xr:uid="{00000000-0005-0000-0000-0000FB5F0000}"/>
    <cellStyle name="Normal 91 11 2" xfId="24500" xr:uid="{00000000-0005-0000-0000-0000FC5F0000}"/>
    <cellStyle name="Normal 91 11 3" xfId="24501" xr:uid="{00000000-0005-0000-0000-0000FD5F0000}"/>
    <cellStyle name="Normal 91 12" xfId="24502" xr:uid="{00000000-0005-0000-0000-0000FE5F0000}"/>
    <cellStyle name="Normal 91 13" xfId="24503" xr:uid="{00000000-0005-0000-0000-0000FF5F0000}"/>
    <cellStyle name="Normal 91 14" xfId="24504" xr:uid="{00000000-0005-0000-0000-000000600000}"/>
    <cellStyle name="Normal 91 15" xfId="40294" xr:uid="{00000000-0005-0000-0000-000001600000}"/>
    <cellStyle name="Normal 91 2" xfId="24505" xr:uid="{00000000-0005-0000-0000-000002600000}"/>
    <cellStyle name="Normal 91 2 10" xfId="24506" xr:uid="{00000000-0005-0000-0000-000003600000}"/>
    <cellStyle name="Normal 91 2 11" xfId="24507" xr:uid="{00000000-0005-0000-0000-000004600000}"/>
    <cellStyle name="Normal 91 2 12" xfId="24508" xr:uid="{00000000-0005-0000-0000-000005600000}"/>
    <cellStyle name="Normal 91 2 13" xfId="40295" xr:uid="{00000000-0005-0000-0000-000006600000}"/>
    <cellStyle name="Normal 91 2 2" xfId="24509" xr:uid="{00000000-0005-0000-0000-000007600000}"/>
    <cellStyle name="Normal 91 2 2 10" xfId="24510" xr:uid="{00000000-0005-0000-0000-000008600000}"/>
    <cellStyle name="Normal 91 2 2 11" xfId="24511" xr:uid="{00000000-0005-0000-0000-000009600000}"/>
    <cellStyle name="Normal 91 2 2 2" xfId="24512" xr:uid="{00000000-0005-0000-0000-00000A600000}"/>
    <cellStyle name="Normal 91 2 2 2 2" xfId="24513" xr:uid="{00000000-0005-0000-0000-00000B600000}"/>
    <cellStyle name="Normal 91 2 2 2 2 2" xfId="24514" xr:uid="{00000000-0005-0000-0000-00000C600000}"/>
    <cellStyle name="Normal 91 2 2 2 2 2 2" xfId="24515" xr:uid="{00000000-0005-0000-0000-00000D600000}"/>
    <cellStyle name="Normal 91 2 2 2 2 2 2 2" xfId="24516" xr:uid="{00000000-0005-0000-0000-00000E600000}"/>
    <cellStyle name="Normal 91 2 2 2 2 2 2 2 2" xfId="24517" xr:uid="{00000000-0005-0000-0000-00000F600000}"/>
    <cellStyle name="Normal 91 2 2 2 2 2 2 3" xfId="24518" xr:uid="{00000000-0005-0000-0000-000010600000}"/>
    <cellStyle name="Normal 91 2 2 2 2 2 2 4" xfId="24519" xr:uid="{00000000-0005-0000-0000-000011600000}"/>
    <cellStyle name="Normal 91 2 2 2 2 2 3" xfId="24520" xr:uid="{00000000-0005-0000-0000-000012600000}"/>
    <cellStyle name="Normal 91 2 2 2 2 2 3 2" xfId="24521" xr:uid="{00000000-0005-0000-0000-000013600000}"/>
    <cellStyle name="Normal 91 2 2 2 2 2 3 2 2" xfId="24522" xr:uid="{00000000-0005-0000-0000-000014600000}"/>
    <cellStyle name="Normal 91 2 2 2 2 2 3 3" xfId="24523" xr:uid="{00000000-0005-0000-0000-000015600000}"/>
    <cellStyle name="Normal 91 2 2 2 2 2 3 4" xfId="24524" xr:uid="{00000000-0005-0000-0000-000016600000}"/>
    <cellStyle name="Normal 91 2 2 2 2 2 4" xfId="24525" xr:uid="{00000000-0005-0000-0000-000017600000}"/>
    <cellStyle name="Normal 91 2 2 2 2 2 4 2" xfId="24526" xr:uid="{00000000-0005-0000-0000-000018600000}"/>
    <cellStyle name="Normal 91 2 2 2 2 2 4 3" xfId="24527" xr:uid="{00000000-0005-0000-0000-000019600000}"/>
    <cellStyle name="Normal 91 2 2 2 2 2 5" xfId="24528" xr:uid="{00000000-0005-0000-0000-00001A600000}"/>
    <cellStyle name="Normal 91 2 2 2 2 2 6" xfId="24529" xr:uid="{00000000-0005-0000-0000-00001B600000}"/>
    <cellStyle name="Normal 91 2 2 2 2 2 7" xfId="24530" xr:uid="{00000000-0005-0000-0000-00001C600000}"/>
    <cellStyle name="Normal 91 2 2 2 2 3" xfId="24531" xr:uid="{00000000-0005-0000-0000-00001D600000}"/>
    <cellStyle name="Normal 91 2 2 2 2 3 2" xfId="24532" xr:uid="{00000000-0005-0000-0000-00001E600000}"/>
    <cellStyle name="Normal 91 2 2 2 2 3 2 2" xfId="24533" xr:uid="{00000000-0005-0000-0000-00001F600000}"/>
    <cellStyle name="Normal 91 2 2 2 2 3 3" xfId="24534" xr:uid="{00000000-0005-0000-0000-000020600000}"/>
    <cellStyle name="Normal 91 2 2 2 2 3 4" xfId="24535" xr:uid="{00000000-0005-0000-0000-000021600000}"/>
    <cellStyle name="Normal 91 2 2 2 2 4" xfId="24536" xr:uid="{00000000-0005-0000-0000-000022600000}"/>
    <cellStyle name="Normal 91 2 2 2 2 4 2" xfId="24537" xr:uid="{00000000-0005-0000-0000-000023600000}"/>
    <cellStyle name="Normal 91 2 2 2 2 4 2 2" xfId="24538" xr:uid="{00000000-0005-0000-0000-000024600000}"/>
    <cellStyle name="Normal 91 2 2 2 2 4 3" xfId="24539" xr:uid="{00000000-0005-0000-0000-000025600000}"/>
    <cellStyle name="Normal 91 2 2 2 2 4 4" xfId="24540" xr:uid="{00000000-0005-0000-0000-000026600000}"/>
    <cellStyle name="Normal 91 2 2 2 2 5" xfId="24541" xr:uid="{00000000-0005-0000-0000-000027600000}"/>
    <cellStyle name="Normal 91 2 2 2 2 5 2" xfId="24542" xr:uid="{00000000-0005-0000-0000-000028600000}"/>
    <cellStyle name="Normal 91 2 2 2 2 5 3" xfId="24543" xr:uid="{00000000-0005-0000-0000-000029600000}"/>
    <cellStyle name="Normal 91 2 2 2 2 6" xfId="24544" xr:uid="{00000000-0005-0000-0000-00002A600000}"/>
    <cellStyle name="Normal 91 2 2 2 2 7" xfId="24545" xr:uid="{00000000-0005-0000-0000-00002B600000}"/>
    <cellStyle name="Normal 91 2 2 2 2 8" xfId="24546" xr:uid="{00000000-0005-0000-0000-00002C600000}"/>
    <cellStyle name="Normal 91 2 2 2 3" xfId="24547" xr:uid="{00000000-0005-0000-0000-00002D600000}"/>
    <cellStyle name="Normal 91 2 2 2 3 2" xfId="24548" xr:uid="{00000000-0005-0000-0000-00002E600000}"/>
    <cellStyle name="Normal 91 2 2 2 3 2 2" xfId="24549" xr:uid="{00000000-0005-0000-0000-00002F600000}"/>
    <cellStyle name="Normal 91 2 2 2 3 2 2 2" xfId="24550" xr:uid="{00000000-0005-0000-0000-000030600000}"/>
    <cellStyle name="Normal 91 2 2 2 3 2 3" xfId="24551" xr:uid="{00000000-0005-0000-0000-000031600000}"/>
    <cellStyle name="Normal 91 2 2 2 3 2 4" xfId="24552" xr:uid="{00000000-0005-0000-0000-000032600000}"/>
    <cellStyle name="Normal 91 2 2 2 3 3" xfId="24553" xr:uid="{00000000-0005-0000-0000-000033600000}"/>
    <cellStyle name="Normal 91 2 2 2 3 3 2" xfId="24554" xr:uid="{00000000-0005-0000-0000-000034600000}"/>
    <cellStyle name="Normal 91 2 2 2 3 3 2 2" xfId="24555" xr:uid="{00000000-0005-0000-0000-000035600000}"/>
    <cellStyle name="Normal 91 2 2 2 3 3 3" xfId="24556" xr:uid="{00000000-0005-0000-0000-000036600000}"/>
    <cellStyle name="Normal 91 2 2 2 3 3 4" xfId="24557" xr:uid="{00000000-0005-0000-0000-000037600000}"/>
    <cellStyle name="Normal 91 2 2 2 3 4" xfId="24558" xr:uid="{00000000-0005-0000-0000-000038600000}"/>
    <cellStyle name="Normal 91 2 2 2 3 4 2" xfId="24559" xr:uid="{00000000-0005-0000-0000-000039600000}"/>
    <cellStyle name="Normal 91 2 2 2 3 4 3" xfId="24560" xr:uid="{00000000-0005-0000-0000-00003A600000}"/>
    <cellStyle name="Normal 91 2 2 2 3 5" xfId="24561" xr:uid="{00000000-0005-0000-0000-00003B600000}"/>
    <cellStyle name="Normal 91 2 2 2 3 6" xfId="24562" xr:uid="{00000000-0005-0000-0000-00003C600000}"/>
    <cellStyle name="Normal 91 2 2 2 3 7" xfId="24563" xr:uid="{00000000-0005-0000-0000-00003D600000}"/>
    <cellStyle name="Normal 91 2 2 2 4" xfId="24564" xr:uid="{00000000-0005-0000-0000-00003E600000}"/>
    <cellStyle name="Normal 91 2 2 2 4 2" xfId="24565" xr:uid="{00000000-0005-0000-0000-00003F600000}"/>
    <cellStyle name="Normal 91 2 2 2 4 2 2" xfId="24566" xr:uid="{00000000-0005-0000-0000-000040600000}"/>
    <cellStyle name="Normal 91 2 2 2 4 3" xfId="24567" xr:uid="{00000000-0005-0000-0000-000041600000}"/>
    <cellStyle name="Normal 91 2 2 2 4 4" xfId="24568" xr:uid="{00000000-0005-0000-0000-000042600000}"/>
    <cellStyle name="Normal 91 2 2 2 5" xfId="24569" xr:uid="{00000000-0005-0000-0000-000043600000}"/>
    <cellStyle name="Normal 91 2 2 2 5 2" xfId="24570" xr:uid="{00000000-0005-0000-0000-000044600000}"/>
    <cellStyle name="Normal 91 2 2 2 5 2 2" xfId="24571" xr:uid="{00000000-0005-0000-0000-000045600000}"/>
    <cellStyle name="Normal 91 2 2 2 5 3" xfId="24572" xr:uid="{00000000-0005-0000-0000-000046600000}"/>
    <cellStyle name="Normal 91 2 2 2 5 4" xfId="24573" xr:uid="{00000000-0005-0000-0000-000047600000}"/>
    <cellStyle name="Normal 91 2 2 2 6" xfId="24574" xr:uid="{00000000-0005-0000-0000-000048600000}"/>
    <cellStyle name="Normal 91 2 2 2 6 2" xfId="24575" xr:uid="{00000000-0005-0000-0000-000049600000}"/>
    <cellStyle name="Normal 91 2 2 2 6 3" xfId="24576" xr:uid="{00000000-0005-0000-0000-00004A600000}"/>
    <cellStyle name="Normal 91 2 2 2 7" xfId="24577" xr:uid="{00000000-0005-0000-0000-00004B600000}"/>
    <cellStyle name="Normal 91 2 2 2 8" xfId="24578" xr:uid="{00000000-0005-0000-0000-00004C600000}"/>
    <cellStyle name="Normal 91 2 2 2 9" xfId="24579" xr:uid="{00000000-0005-0000-0000-00004D600000}"/>
    <cellStyle name="Normal 91 2 2 3" xfId="24580" xr:uid="{00000000-0005-0000-0000-00004E600000}"/>
    <cellStyle name="Normal 91 2 2 3 2" xfId="24581" xr:uid="{00000000-0005-0000-0000-00004F600000}"/>
    <cellStyle name="Normal 91 2 2 3 2 2" xfId="24582" xr:uid="{00000000-0005-0000-0000-000050600000}"/>
    <cellStyle name="Normal 91 2 2 3 2 2 2" xfId="24583" xr:uid="{00000000-0005-0000-0000-000051600000}"/>
    <cellStyle name="Normal 91 2 2 3 2 2 2 2" xfId="24584" xr:uid="{00000000-0005-0000-0000-000052600000}"/>
    <cellStyle name="Normal 91 2 2 3 2 2 2 2 2" xfId="24585" xr:uid="{00000000-0005-0000-0000-000053600000}"/>
    <cellStyle name="Normal 91 2 2 3 2 2 2 3" xfId="24586" xr:uid="{00000000-0005-0000-0000-000054600000}"/>
    <cellStyle name="Normal 91 2 2 3 2 2 2 4" xfId="24587" xr:uid="{00000000-0005-0000-0000-000055600000}"/>
    <cellStyle name="Normal 91 2 2 3 2 2 3" xfId="24588" xr:uid="{00000000-0005-0000-0000-000056600000}"/>
    <cellStyle name="Normal 91 2 2 3 2 2 3 2" xfId="24589" xr:uid="{00000000-0005-0000-0000-000057600000}"/>
    <cellStyle name="Normal 91 2 2 3 2 2 3 2 2" xfId="24590" xr:uid="{00000000-0005-0000-0000-000058600000}"/>
    <cellStyle name="Normal 91 2 2 3 2 2 3 3" xfId="24591" xr:uid="{00000000-0005-0000-0000-000059600000}"/>
    <cellStyle name="Normal 91 2 2 3 2 2 3 4" xfId="24592" xr:uid="{00000000-0005-0000-0000-00005A600000}"/>
    <cellStyle name="Normal 91 2 2 3 2 2 4" xfId="24593" xr:uid="{00000000-0005-0000-0000-00005B600000}"/>
    <cellStyle name="Normal 91 2 2 3 2 2 4 2" xfId="24594" xr:uid="{00000000-0005-0000-0000-00005C600000}"/>
    <cellStyle name="Normal 91 2 2 3 2 2 4 3" xfId="24595" xr:uid="{00000000-0005-0000-0000-00005D600000}"/>
    <cellStyle name="Normal 91 2 2 3 2 2 5" xfId="24596" xr:uid="{00000000-0005-0000-0000-00005E600000}"/>
    <cellStyle name="Normal 91 2 2 3 2 2 6" xfId="24597" xr:uid="{00000000-0005-0000-0000-00005F600000}"/>
    <cellStyle name="Normal 91 2 2 3 2 2 7" xfId="24598" xr:uid="{00000000-0005-0000-0000-000060600000}"/>
    <cellStyle name="Normal 91 2 2 3 2 3" xfId="24599" xr:uid="{00000000-0005-0000-0000-000061600000}"/>
    <cellStyle name="Normal 91 2 2 3 2 3 2" xfId="24600" xr:uid="{00000000-0005-0000-0000-000062600000}"/>
    <cellStyle name="Normal 91 2 2 3 2 3 2 2" xfId="24601" xr:uid="{00000000-0005-0000-0000-000063600000}"/>
    <cellStyle name="Normal 91 2 2 3 2 3 3" xfId="24602" xr:uid="{00000000-0005-0000-0000-000064600000}"/>
    <cellStyle name="Normal 91 2 2 3 2 3 4" xfId="24603" xr:uid="{00000000-0005-0000-0000-000065600000}"/>
    <cellStyle name="Normal 91 2 2 3 2 4" xfId="24604" xr:uid="{00000000-0005-0000-0000-000066600000}"/>
    <cellStyle name="Normal 91 2 2 3 2 4 2" xfId="24605" xr:uid="{00000000-0005-0000-0000-000067600000}"/>
    <cellStyle name="Normal 91 2 2 3 2 4 2 2" xfId="24606" xr:uid="{00000000-0005-0000-0000-000068600000}"/>
    <cellStyle name="Normal 91 2 2 3 2 4 3" xfId="24607" xr:uid="{00000000-0005-0000-0000-000069600000}"/>
    <cellStyle name="Normal 91 2 2 3 2 4 4" xfId="24608" xr:uid="{00000000-0005-0000-0000-00006A600000}"/>
    <cellStyle name="Normal 91 2 2 3 2 5" xfId="24609" xr:uid="{00000000-0005-0000-0000-00006B600000}"/>
    <cellStyle name="Normal 91 2 2 3 2 5 2" xfId="24610" xr:uid="{00000000-0005-0000-0000-00006C600000}"/>
    <cellStyle name="Normal 91 2 2 3 2 5 3" xfId="24611" xr:uid="{00000000-0005-0000-0000-00006D600000}"/>
    <cellStyle name="Normal 91 2 2 3 2 6" xfId="24612" xr:uid="{00000000-0005-0000-0000-00006E600000}"/>
    <cellStyle name="Normal 91 2 2 3 2 7" xfId="24613" xr:uid="{00000000-0005-0000-0000-00006F600000}"/>
    <cellStyle name="Normal 91 2 2 3 2 8" xfId="24614" xr:uid="{00000000-0005-0000-0000-000070600000}"/>
    <cellStyle name="Normal 91 2 2 3 3" xfId="24615" xr:uid="{00000000-0005-0000-0000-000071600000}"/>
    <cellStyle name="Normal 91 2 2 3 3 2" xfId="24616" xr:uid="{00000000-0005-0000-0000-000072600000}"/>
    <cellStyle name="Normal 91 2 2 3 3 2 2" xfId="24617" xr:uid="{00000000-0005-0000-0000-000073600000}"/>
    <cellStyle name="Normal 91 2 2 3 3 2 2 2" xfId="24618" xr:uid="{00000000-0005-0000-0000-000074600000}"/>
    <cellStyle name="Normal 91 2 2 3 3 2 3" xfId="24619" xr:uid="{00000000-0005-0000-0000-000075600000}"/>
    <cellStyle name="Normal 91 2 2 3 3 2 4" xfId="24620" xr:uid="{00000000-0005-0000-0000-000076600000}"/>
    <cellStyle name="Normal 91 2 2 3 3 3" xfId="24621" xr:uid="{00000000-0005-0000-0000-000077600000}"/>
    <cellStyle name="Normal 91 2 2 3 3 3 2" xfId="24622" xr:uid="{00000000-0005-0000-0000-000078600000}"/>
    <cellStyle name="Normal 91 2 2 3 3 3 2 2" xfId="24623" xr:uid="{00000000-0005-0000-0000-000079600000}"/>
    <cellStyle name="Normal 91 2 2 3 3 3 3" xfId="24624" xr:uid="{00000000-0005-0000-0000-00007A600000}"/>
    <cellStyle name="Normal 91 2 2 3 3 3 4" xfId="24625" xr:uid="{00000000-0005-0000-0000-00007B600000}"/>
    <cellStyle name="Normal 91 2 2 3 3 4" xfId="24626" xr:uid="{00000000-0005-0000-0000-00007C600000}"/>
    <cellStyle name="Normal 91 2 2 3 3 4 2" xfId="24627" xr:uid="{00000000-0005-0000-0000-00007D600000}"/>
    <cellStyle name="Normal 91 2 2 3 3 4 3" xfId="24628" xr:uid="{00000000-0005-0000-0000-00007E600000}"/>
    <cellStyle name="Normal 91 2 2 3 3 5" xfId="24629" xr:uid="{00000000-0005-0000-0000-00007F600000}"/>
    <cellStyle name="Normal 91 2 2 3 3 6" xfId="24630" xr:uid="{00000000-0005-0000-0000-000080600000}"/>
    <cellStyle name="Normal 91 2 2 3 3 7" xfId="24631" xr:uid="{00000000-0005-0000-0000-000081600000}"/>
    <cellStyle name="Normal 91 2 2 3 4" xfId="24632" xr:uid="{00000000-0005-0000-0000-000082600000}"/>
    <cellStyle name="Normal 91 2 2 3 4 2" xfId="24633" xr:uid="{00000000-0005-0000-0000-000083600000}"/>
    <cellStyle name="Normal 91 2 2 3 4 2 2" xfId="24634" xr:uid="{00000000-0005-0000-0000-000084600000}"/>
    <cellStyle name="Normal 91 2 2 3 4 3" xfId="24635" xr:uid="{00000000-0005-0000-0000-000085600000}"/>
    <cellStyle name="Normal 91 2 2 3 4 4" xfId="24636" xr:uid="{00000000-0005-0000-0000-000086600000}"/>
    <cellStyle name="Normal 91 2 2 3 5" xfId="24637" xr:uid="{00000000-0005-0000-0000-000087600000}"/>
    <cellStyle name="Normal 91 2 2 3 5 2" xfId="24638" xr:uid="{00000000-0005-0000-0000-000088600000}"/>
    <cellStyle name="Normal 91 2 2 3 5 2 2" xfId="24639" xr:uid="{00000000-0005-0000-0000-000089600000}"/>
    <cellStyle name="Normal 91 2 2 3 5 3" xfId="24640" xr:uid="{00000000-0005-0000-0000-00008A600000}"/>
    <cellStyle name="Normal 91 2 2 3 5 4" xfId="24641" xr:uid="{00000000-0005-0000-0000-00008B600000}"/>
    <cellStyle name="Normal 91 2 2 3 6" xfId="24642" xr:uid="{00000000-0005-0000-0000-00008C600000}"/>
    <cellStyle name="Normal 91 2 2 3 6 2" xfId="24643" xr:uid="{00000000-0005-0000-0000-00008D600000}"/>
    <cellStyle name="Normal 91 2 2 3 6 3" xfId="24644" xr:uid="{00000000-0005-0000-0000-00008E600000}"/>
    <cellStyle name="Normal 91 2 2 3 7" xfId="24645" xr:uid="{00000000-0005-0000-0000-00008F600000}"/>
    <cellStyle name="Normal 91 2 2 3 8" xfId="24646" xr:uid="{00000000-0005-0000-0000-000090600000}"/>
    <cellStyle name="Normal 91 2 2 3 9" xfId="24647" xr:uid="{00000000-0005-0000-0000-000091600000}"/>
    <cellStyle name="Normal 91 2 2 4" xfId="24648" xr:uid="{00000000-0005-0000-0000-000092600000}"/>
    <cellStyle name="Normal 91 2 2 4 2" xfId="24649" xr:uid="{00000000-0005-0000-0000-000093600000}"/>
    <cellStyle name="Normal 91 2 2 4 2 2" xfId="24650" xr:uid="{00000000-0005-0000-0000-000094600000}"/>
    <cellStyle name="Normal 91 2 2 4 2 2 2" xfId="24651" xr:uid="{00000000-0005-0000-0000-000095600000}"/>
    <cellStyle name="Normal 91 2 2 4 2 2 2 2" xfId="24652" xr:uid="{00000000-0005-0000-0000-000096600000}"/>
    <cellStyle name="Normal 91 2 2 4 2 2 3" xfId="24653" xr:uid="{00000000-0005-0000-0000-000097600000}"/>
    <cellStyle name="Normal 91 2 2 4 2 2 4" xfId="24654" xr:uid="{00000000-0005-0000-0000-000098600000}"/>
    <cellStyle name="Normal 91 2 2 4 2 3" xfId="24655" xr:uid="{00000000-0005-0000-0000-000099600000}"/>
    <cellStyle name="Normal 91 2 2 4 2 3 2" xfId="24656" xr:uid="{00000000-0005-0000-0000-00009A600000}"/>
    <cellStyle name="Normal 91 2 2 4 2 3 2 2" xfId="24657" xr:uid="{00000000-0005-0000-0000-00009B600000}"/>
    <cellStyle name="Normal 91 2 2 4 2 3 3" xfId="24658" xr:uid="{00000000-0005-0000-0000-00009C600000}"/>
    <cellStyle name="Normal 91 2 2 4 2 3 4" xfId="24659" xr:uid="{00000000-0005-0000-0000-00009D600000}"/>
    <cellStyle name="Normal 91 2 2 4 2 4" xfId="24660" xr:uid="{00000000-0005-0000-0000-00009E600000}"/>
    <cellStyle name="Normal 91 2 2 4 2 4 2" xfId="24661" xr:uid="{00000000-0005-0000-0000-00009F600000}"/>
    <cellStyle name="Normal 91 2 2 4 2 4 3" xfId="24662" xr:uid="{00000000-0005-0000-0000-0000A0600000}"/>
    <cellStyle name="Normal 91 2 2 4 2 5" xfId="24663" xr:uid="{00000000-0005-0000-0000-0000A1600000}"/>
    <cellStyle name="Normal 91 2 2 4 2 6" xfId="24664" xr:uid="{00000000-0005-0000-0000-0000A2600000}"/>
    <cellStyle name="Normal 91 2 2 4 2 7" xfId="24665" xr:uid="{00000000-0005-0000-0000-0000A3600000}"/>
    <cellStyle name="Normal 91 2 2 4 3" xfId="24666" xr:uid="{00000000-0005-0000-0000-0000A4600000}"/>
    <cellStyle name="Normal 91 2 2 4 3 2" xfId="24667" xr:uid="{00000000-0005-0000-0000-0000A5600000}"/>
    <cellStyle name="Normal 91 2 2 4 3 2 2" xfId="24668" xr:uid="{00000000-0005-0000-0000-0000A6600000}"/>
    <cellStyle name="Normal 91 2 2 4 3 3" xfId="24669" xr:uid="{00000000-0005-0000-0000-0000A7600000}"/>
    <cellStyle name="Normal 91 2 2 4 3 4" xfId="24670" xr:uid="{00000000-0005-0000-0000-0000A8600000}"/>
    <cellStyle name="Normal 91 2 2 4 4" xfId="24671" xr:uid="{00000000-0005-0000-0000-0000A9600000}"/>
    <cellStyle name="Normal 91 2 2 4 4 2" xfId="24672" xr:uid="{00000000-0005-0000-0000-0000AA600000}"/>
    <cellStyle name="Normal 91 2 2 4 4 2 2" xfId="24673" xr:uid="{00000000-0005-0000-0000-0000AB600000}"/>
    <cellStyle name="Normal 91 2 2 4 4 3" xfId="24674" xr:uid="{00000000-0005-0000-0000-0000AC600000}"/>
    <cellStyle name="Normal 91 2 2 4 4 4" xfId="24675" xr:uid="{00000000-0005-0000-0000-0000AD600000}"/>
    <cellStyle name="Normal 91 2 2 4 5" xfId="24676" xr:uid="{00000000-0005-0000-0000-0000AE600000}"/>
    <cellStyle name="Normal 91 2 2 4 5 2" xfId="24677" xr:uid="{00000000-0005-0000-0000-0000AF600000}"/>
    <cellStyle name="Normal 91 2 2 4 5 3" xfId="24678" xr:uid="{00000000-0005-0000-0000-0000B0600000}"/>
    <cellStyle name="Normal 91 2 2 4 6" xfId="24679" xr:uid="{00000000-0005-0000-0000-0000B1600000}"/>
    <cellStyle name="Normal 91 2 2 4 7" xfId="24680" xr:uid="{00000000-0005-0000-0000-0000B2600000}"/>
    <cellStyle name="Normal 91 2 2 4 8" xfId="24681" xr:uid="{00000000-0005-0000-0000-0000B3600000}"/>
    <cellStyle name="Normal 91 2 2 5" xfId="24682" xr:uid="{00000000-0005-0000-0000-0000B4600000}"/>
    <cellStyle name="Normal 91 2 2 5 2" xfId="24683" xr:uid="{00000000-0005-0000-0000-0000B5600000}"/>
    <cellStyle name="Normal 91 2 2 5 2 2" xfId="24684" xr:uid="{00000000-0005-0000-0000-0000B6600000}"/>
    <cellStyle name="Normal 91 2 2 5 2 2 2" xfId="24685" xr:uid="{00000000-0005-0000-0000-0000B7600000}"/>
    <cellStyle name="Normal 91 2 2 5 2 3" xfId="24686" xr:uid="{00000000-0005-0000-0000-0000B8600000}"/>
    <cellStyle name="Normal 91 2 2 5 2 4" xfId="24687" xr:uid="{00000000-0005-0000-0000-0000B9600000}"/>
    <cellStyle name="Normal 91 2 2 5 3" xfId="24688" xr:uid="{00000000-0005-0000-0000-0000BA600000}"/>
    <cellStyle name="Normal 91 2 2 5 3 2" xfId="24689" xr:uid="{00000000-0005-0000-0000-0000BB600000}"/>
    <cellStyle name="Normal 91 2 2 5 3 2 2" xfId="24690" xr:uid="{00000000-0005-0000-0000-0000BC600000}"/>
    <cellStyle name="Normal 91 2 2 5 3 3" xfId="24691" xr:uid="{00000000-0005-0000-0000-0000BD600000}"/>
    <cellStyle name="Normal 91 2 2 5 3 4" xfId="24692" xr:uid="{00000000-0005-0000-0000-0000BE600000}"/>
    <cellStyle name="Normal 91 2 2 5 4" xfId="24693" xr:uid="{00000000-0005-0000-0000-0000BF600000}"/>
    <cellStyle name="Normal 91 2 2 5 4 2" xfId="24694" xr:uid="{00000000-0005-0000-0000-0000C0600000}"/>
    <cellStyle name="Normal 91 2 2 5 4 3" xfId="24695" xr:uid="{00000000-0005-0000-0000-0000C1600000}"/>
    <cellStyle name="Normal 91 2 2 5 5" xfId="24696" xr:uid="{00000000-0005-0000-0000-0000C2600000}"/>
    <cellStyle name="Normal 91 2 2 5 6" xfId="24697" xr:uid="{00000000-0005-0000-0000-0000C3600000}"/>
    <cellStyle name="Normal 91 2 2 5 7" xfId="24698" xr:uid="{00000000-0005-0000-0000-0000C4600000}"/>
    <cellStyle name="Normal 91 2 2 6" xfId="24699" xr:uid="{00000000-0005-0000-0000-0000C5600000}"/>
    <cellStyle name="Normal 91 2 2 6 2" xfId="24700" xr:uid="{00000000-0005-0000-0000-0000C6600000}"/>
    <cellStyle name="Normal 91 2 2 6 2 2" xfId="24701" xr:uid="{00000000-0005-0000-0000-0000C7600000}"/>
    <cellStyle name="Normal 91 2 2 6 3" xfId="24702" xr:uid="{00000000-0005-0000-0000-0000C8600000}"/>
    <cellStyle name="Normal 91 2 2 6 4" xfId="24703" xr:uid="{00000000-0005-0000-0000-0000C9600000}"/>
    <cellStyle name="Normal 91 2 2 7" xfId="24704" xr:uid="{00000000-0005-0000-0000-0000CA600000}"/>
    <cellStyle name="Normal 91 2 2 7 2" xfId="24705" xr:uid="{00000000-0005-0000-0000-0000CB600000}"/>
    <cellStyle name="Normal 91 2 2 7 2 2" xfId="24706" xr:uid="{00000000-0005-0000-0000-0000CC600000}"/>
    <cellStyle name="Normal 91 2 2 7 3" xfId="24707" xr:uid="{00000000-0005-0000-0000-0000CD600000}"/>
    <cellStyle name="Normal 91 2 2 7 4" xfId="24708" xr:uid="{00000000-0005-0000-0000-0000CE600000}"/>
    <cellStyle name="Normal 91 2 2 8" xfId="24709" xr:uid="{00000000-0005-0000-0000-0000CF600000}"/>
    <cellStyle name="Normal 91 2 2 8 2" xfId="24710" xr:uid="{00000000-0005-0000-0000-0000D0600000}"/>
    <cellStyle name="Normal 91 2 2 8 3" xfId="24711" xr:uid="{00000000-0005-0000-0000-0000D1600000}"/>
    <cellStyle name="Normal 91 2 2 9" xfId="24712" xr:uid="{00000000-0005-0000-0000-0000D2600000}"/>
    <cellStyle name="Normal 91 2 3" xfId="24713" xr:uid="{00000000-0005-0000-0000-0000D3600000}"/>
    <cellStyle name="Normal 91 2 3 2" xfId="24714" xr:uid="{00000000-0005-0000-0000-0000D4600000}"/>
    <cellStyle name="Normal 91 2 3 2 2" xfId="24715" xr:uid="{00000000-0005-0000-0000-0000D5600000}"/>
    <cellStyle name="Normal 91 2 3 2 2 2" xfId="24716" xr:uid="{00000000-0005-0000-0000-0000D6600000}"/>
    <cellStyle name="Normal 91 2 3 2 2 2 2" xfId="24717" xr:uid="{00000000-0005-0000-0000-0000D7600000}"/>
    <cellStyle name="Normal 91 2 3 2 2 2 2 2" xfId="24718" xr:uid="{00000000-0005-0000-0000-0000D8600000}"/>
    <cellStyle name="Normal 91 2 3 2 2 2 3" xfId="24719" xr:uid="{00000000-0005-0000-0000-0000D9600000}"/>
    <cellStyle name="Normal 91 2 3 2 2 2 4" xfId="24720" xr:uid="{00000000-0005-0000-0000-0000DA600000}"/>
    <cellStyle name="Normal 91 2 3 2 2 3" xfId="24721" xr:uid="{00000000-0005-0000-0000-0000DB600000}"/>
    <cellStyle name="Normal 91 2 3 2 2 3 2" xfId="24722" xr:uid="{00000000-0005-0000-0000-0000DC600000}"/>
    <cellStyle name="Normal 91 2 3 2 2 3 2 2" xfId="24723" xr:uid="{00000000-0005-0000-0000-0000DD600000}"/>
    <cellStyle name="Normal 91 2 3 2 2 3 3" xfId="24724" xr:uid="{00000000-0005-0000-0000-0000DE600000}"/>
    <cellStyle name="Normal 91 2 3 2 2 3 4" xfId="24725" xr:uid="{00000000-0005-0000-0000-0000DF600000}"/>
    <cellStyle name="Normal 91 2 3 2 2 4" xfId="24726" xr:uid="{00000000-0005-0000-0000-0000E0600000}"/>
    <cellStyle name="Normal 91 2 3 2 2 4 2" xfId="24727" xr:uid="{00000000-0005-0000-0000-0000E1600000}"/>
    <cellStyle name="Normal 91 2 3 2 2 4 3" xfId="24728" xr:uid="{00000000-0005-0000-0000-0000E2600000}"/>
    <cellStyle name="Normal 91 2 3 2 2 5" xfId="24729" xr:uid="{00000000-0005-0000-0000-0000E3600000}"/>
    <cellStyle name="Normal 91 2 3 2 2 6" xfId="24730" xr:uid="{00000000-0005-0000-0000-0000E4600000}"/>
    <cellStyle name="Normal 91 2 3 2 2 7" xfId="24731" xr:uid="{00000000-0005-0000-0000-0000E5600000}"/>
    <cellStyle name="Normal 91 2 3 2 3" xfId="24732" xr:uid="{00000000-0005-0000-0000-0000E6600000}"/>
    <cellStyle name="Normal 91 2 3 2 3 2" xfId="24733" xr:uid="{00000000-0005-0000-0000-0000E7600000}"/>
    <cellStyle name="Normal 91 2 3 2 3 2 2" xfId="24734" xr:uid="{00000000-0005-0000-0000-0000E8600000}"/>
    <cellStyle name="Normal 91 2 3 2 3 3" xfId="24735" xr:uid="{00000000-0005-0000-0000-0000E9600000}"/>
    <cellStyle name="Normal 91 2 3 2 3 4" xfId="24736" xr:uid="{00000000-0005-0000-0000-0000EA600000}"/>
    <cellStyle name="Normal 91 2 3 2 4" xfId="24737" xr:uid="{00000000-0005-0000-0000-0000EB600000}"/>
    <cellStyle name="Normal 91 2 3 2 4 2" xfId="24738" xr:uid="{00000000-0005-0000-0000-0000EC600000}"/>
    <cellStyle name="Normal 91 2 3 2 4 2 2" xfId="24739" xr:uid="{00000000-0005-0000-0000-0000ED600000}"/>
    <cellStyle name="Normal 91 2 3 2 4 3" xfId="24740" xr:uid="{00000000-0005-0000-0000-0000EE600000}"/>
    <cellStyle name="Normal 91 2 3 2 4 4" xfId="24741" xr:uid="{00000000-0005-0000-0000-0000EF600000}"/>
    <cellStyle name="Normal 91 2 3 2 5" xfId="24742" xr:uid="{00000000-0005-0000-0000-0000F0600000}"/>
    <cellStyle name="Normal 91 2 3 2 5 2" xfId="24743" xr:uid="{00000000-0005-0000-0000-0000F1600000}"/>
    <cellStyle name="Normal 91 2 3 2 5 3" xfId="24744" xr:uid="{00000000-0005-0000-0000-0000F2600000}"/>
    <cellStyle name="Normal 91 2 3 2 6" xfId="24745" xr:uid="{00000000-0005-0000-0000-0000F3600000}"/>
    <cellStyle name="Normal 91 2 3 2 7" xfId="24746" xr:uid="{00000000-0005-0000-0000-0000F4600000}"/>
    <cellStyle name="Normal 91 2 3 2 8" xfId="24747" xr:uid="{00000000-0005-0000-0000-0000F5600000}"/>
    <cellStyle name="Normal 91 2 3 3" xfId="24748" xr:uid="{00000000-0005-0000-0000-0000F6600000}"/>
    <cellStyle name="Normal 91 2 3 3 2" xfId="24749" xr:uid="{00000000-0005-0000-0000-0000F7600000}"/>
    <cellStyle name="Normal 91 2 3 3 2 2" xfId="24750" xr:uid="{00000000-0005-0000-0000-0000F8600000}"/>
    <cellStyle name="Normal 91 2 3 3 2 2 2" xfId="24751" xr:uid="{00000000-0005-0000-0000-0000F9600000}"/>
    <cellStyle name="Normal 91 2 3 3 2 3" xfId="24752" xr:uid="{00000000-0005-0000-0000-0000FA600000}"/>
    <cellStyle name="Normal 91 2 3 3 2 4" xfId="24753" xr:uid="{00000000-0005-0000-0000-0000FB600000}"/>
    <cellStyle name="Normal 91 2 3 3 3" xfId="24754" xr:uid="{00000000-0005-0000-0000-0000FC600000}"/>
    <cellStyle name="Normal 91 2 3 3 3 2" xfId="24755" xr:uid="{00000000-0005-0000-0000-0000FD600000}"/>
    <cellStyle name="Normal 91 2 3 3 3 2 2" xfId="24756" xr:uid="{00000000-0005-0000-0000-0000FE600000}"/>
    <cellStyle name="Normal 91 2 3 3 3 3" xfId="24757" xr:uid="{00000000-0005-0000-0000-0000FF600000}"/>
    <cellStyle name="Normal 91 2 3 3 3 4" xfId="24758" xr:uid="{00000000-0005-0000-0000-000000610000}"/>
    <cellStyle name="Normal 91 2 3 3 4" xfId="24759" xr:uid="{00000000-0005-0000-0000-000001610000}"/>
    <cellStyle name="Normal 91 2 3 3 4 2" xfId="24760" xr:uid="{00000000-0005-0000-0000-000002610000}"/>
    <cellStyle name="Normal 91 2 3 3 4 3" xfId="24761" xr:uid="{00000000-0005-0000-0000-000003610000}"/>
    <cellStyle name="Normal 91 2 3 3 5" xfId="24762" xr:uid="{00000000-0005-0000-0000-000004610000}"/>
    <cellStyle name="Normal 91 2 3 3 6" xfId="24763" xr:uid="{00000000-0005-0000-0000-000005610000}"/>
    <cellStyle name="Normal 91 2 3 3 7" xfId="24764" xr:uid="{00000000-0005-0000-0000-000006610000}"/>
    <cellStyle name="Normal 91 2 3 4" xfId="24765" xr:uid="{00000000-0005-0000-0000-000007610000}"/>
    <cellStyle name="Normal 91 2 3 4 2" xfId="24766" xr:uid="{00000000-0005-0000-0000-000008610000}"/>
    <cellStyle name="Normal 91 2 3 4 2 2" xfId="24767" xr:uid="{00000000-0005-0000-0000-000009610000}"/>
    <cellStyle name="Normal 91 2 3 4 3" xfId="24768" xr:uid="{00000000-0005-0000-0000-00000A610000}"/>
    <cellStyle name="Normal 91 2 3 4 4" xfId="24769" xr:uid="{00000000-0005-0000-0000-00000B610000}"/>
    <cellStyle name="Normal 91 2 3 5" xfId="24770" xr:uid="{00000000-0005-0000-0000-00000C610000}"/>
    <cellStyle name="Normal 91 2 3 5 2" xfId="24771" xr:uid="{00000000-0005-0000-0000-00000D610000}"/>
    <cellStyle name="Normal 91 2 3 5 2 2" xfId="24772" xr:uid="{00000000-0005-0000-0000-00000E610000}"/>
    <cellStyle name="Normal 91 2 3 5 3" xfId="24773" xr:uid="{00000000-0005-0000-0000-00000F610000}"/>
    <cellStyle name="Normal 91 2 3 5 4" xfId="24774" xr:uid="{00000000-0005-0000-0000-000010610000}"/>
    <cellStyle name="Normal 91 2 3 6" xfId="24775" xr:uid="{00000000-0005-0000-0000-000011610000}"/>
    <cellStyle name="Normal 91 2 3 6 2" xfId="24776" xr:uid="{00000000-0005-0000-0000-000012610000}"/>
    <cellStyle name="Normal 91 2 3 6 3" xfId="24777" xr:uid="{00000000-0005-0000-0000-000013610000}"/>
    <cellStyle name="Normal 91 2 3 7" xfId="24778" xr:uid="{00000000-0005-0000-0000-000014610000}"/>
    <cellStyle name="Normal 91 2 3 8" xfId="24779" xr:uid="{00000000-0005-0000-0000-000015610000}"/>
    <cellStyle name="Normal 91 2 3 9" xfId="24780" xr:uid="{00000000-0005-0000-0000-000016610000}"/>
    <cellStyle name="Normal 91 2 4" xfId="24781" xr:uid="{00000000-0005-0000-0000-000017610000}"/>
    <cellStyle name="Normal 91 2 4 2" xfId="24782" xr:uid="{00000000-0005-0000-0000-000018610000}"/>
    <cellStyle name="Normal 91 2 4 2 2" xfId="24783" xr:uid="{00000000-0005-0000-0000-000019610000}"/>
    <cellStyle name="Normal 91 2 4 2 2 2" xfId="24784" xr:uid="{00000000-0005-0000-0000-00001A610000}"/>
    <cellStyle name="Normal 91 2 4 2 2 2 2" xfId="24785" xr:uid="{00000000-0005-0000-0000-00001B610000}"/>
    <cellStyle name="Normal 91 2 4 2 2 2 2 2" xfId="24786" xr:uid="{00000000-0005-0000-0000-00001C610000}"/>
    <cellStyle name="Normal 91 2 4 2 2 2 3" xfId="24787" xr:uid="{00000000-0005-0000-0000-00001D610000}"/>
    <cellStyle name="Normal 91 2 4 2 2 2 4" xfId="24788" xr:uid="{00000000-0005-0000-0000-00001E610000}"/>
    <cellStyle name="Normal 91 2 4 2 2 3" xfId="24789" xr:uid="{00000000-0005-0000-0000-00001F610000}"/>
    <cellStyle name="Normal 91 2 4 2 2 3 2" xfId="24790" xr:uid="{00000000-0005-0000-0000-000020610000}"/>
    <cellStyle name="Normal 91 2 4 2 2 3 2 2" xfId="24791" xr:uid="{00000000-0005-0000-0000-000021610000}"/>
    <cellStyle name="Normal 91 2 4 2 2 3 3" xfId="24792" xr:uid="{00000000-0005-0000-0000-000022610000}"/>
    <cellStyle name="Normal 91 2 4 2 2 3 4" xfId="24793" xr:uid="{00000000-0005-0000-0000-000023610000}"/>
    <cellStyle name="Normal 91 2 4 2 2 4" xfId="24794" xr:uid="{00000000-0005-0000-0000-000024610000}"/>
    <cellStyle name="Normal 91 2 4 2 2 4 2" xfId="24795" xr:uid="{00000000-0005-0000-0000-000025610000}"/>
    <cellStyle name="Normal 91 2 4 2 2 4 3" xfId="24796" xr:uid="{00000000-0005-0000-0000-000026610000}"/>
    <cellStyle name="Normal 91 2 4 2 2 5" xfId="24797" xr:uid="{00000000-0005-0000-0000-000027610000}"/>
    <cellStyle name="Normal 91 2 4 2 2 6" xfId="24798" xr:uid="{00000000-0005-0000-0000-000028610000}"/>
    <cellStyle name="Normal 91 2 4 2 2 7" xfId="24799" xr:uid="{00000000-0005-0000-0000-000029610000}"/>
    <cellStyle name="Normal 91 2 4 2 3" xfId="24800" xr:uid="{00000000-0005-0000-0000-00002A610000}"/>
    <cellStyle name="Normal 91 2 4 2 3 2" xfId="24801" xr:uid="{00000000-0005-0000-0000-00002B610000}"/>
    <cellStyle name="Normal 91 2 4 2 3 2 2" xfId="24802" xr:uid="{00000000-0005-0000-0000-00002C610000}"/>
    <cellStyle name="Normal 91 2 4 2 3 3" xfId="24803" xr:uid="{00000000-0005-0000-0000-00002D610000}"/>
    <cellStyle name="Normal 91 2 4 2 3 4" xfId="24804" xr:uid="{00000000-0005-0000-0000-00002E610000}"/>
    <cellStyle name="Normal 91 2 4 2 4" xfId="24805" xr:uid="{00000000-0005-0000-0000-00002F610000}"/>
    <cellStyle name="Normal 91 2 4 2 4 2" xfId="24806" xr:uid="{00000000-0005-0000-0000-000030610000}"/>
    <cellStyle name="Normal 91 2 4 2 4 2 2" xfId="24807" xr:uid="{00000000-0005-0000-0000-000031610000}"/>
    <cellStyle name="Normal 91 2 4 2 4 3" xfId="24808" xr:uid="{00000000-0005-0000-0000-000032610000}"/>
    <cellStyle name="Normal 91 2 4 2 4 4" xfId="24809" xr:uid="{00000000-0005-0000-0000-000033610000}"/>
    <cellStyle name="Normal 91 2 4 2 5" xfId="24810" xr:uid="{00000000-0005-0000-0000-000034610000}"/>
    <cellStyle name="Normal 91 2 4 2 5 2" xfId="24811" xr:uid="{00000000-0005-0000-0000-000035610000}"/>
    <cellStyle name="Normal 91 2 4 2 5 3" xfId="24812" xr:uid="{00000000-0005-0000-0000-000036610000}"/>
    <cellStyle name="Normal 91 2 4 2 6" xfId="24813" xr:uid="{00000000-0005-0000-0000-000037610000}"/>
    <cellStyle name="Normal 91 2 4 2 7" xfId="24814" xr:uid="{00000000-0005-0000-0000-000038610000}"/>
    <cellStyle name="Normal 91 2 4 2 8" xfId="24815" xr:uid="{00000000-0005-0000-0000-000039610000}"/>
    <cellStyle name="Normal 91 2 4 3" xfId="24816" xr:uid="{00000000-0005-0000-0000-00003A610000}"/>
    <cellStyle name="Normal 91 2 4 3 2" xfId="24817" xr:uid="{00000000-0005-0000-0000-00003B610000}"/>
    <cellStyle name="Normal 91 2 4 3 2 2" xfId="24818" xr:uid="{00000000-0005-0000-0000-00003C610000}"/>
    <cellStyle name="Normal 91 2 4 3 2 2 2" xfId="24819" xr:uid="{00000000-0005-0000-0000-00003D610000}"/>
    <cellStyle name="Normal 91 2 4 3 2 3" xfId="24820" xr:uid="{00000000-0005-0000-0000-00003E610000}"/>
    <cellStyle name="Normal 91 2 4 3 2 4" xfId="24821" xr:uid="{00000000-0005-0000-0000-00003F610000}"/>
    <cellStyle name="Normal 91 2 4 3 3" xfId="24822" xr:uid="{00000000-0005-0000-0000-000040610000}"/>
    <cellStyle name="Normal 91 2 4 3 3 2" xfId="24823" xr:uid="{00000000-0005-0000-0000-000041610000}"/>
    <cellStyle name="Normal 91 2 4 3 3 2 2" xfId="24824" xr:uid="{00000000-0005-0000-0000-000042610000}"/>
    <cellStyle name="Normal 91 2 4 3 3 3" xfId="24825" xr:uid="{00000000-0005-0000-0000-000043610000}"/>
    <cellStyle name="Normal 91 2 4 3 3 4" xfId="24826" xr:uid="{00000000-0005-0000-0000-000044610000}"/>
    <cellStyle name="Normal 91 2 4 3 4" xfId="24827" xr:uid="{00000000-0005-0000-0000-000045610000}"/>
    <cellStyle name="Normal 91 2 4 3 4 2" xfId="24828" xr:uid="{00000000-0005-0000-0000-000046610000}"/>
    <cellStyle name="Normal 91 2 4 3 4 3" xfId="24829" xr:uid="{00000000-0005-0000-0000-000047610000}"/>
    <cellStyle name="Normal 91 2 4 3 5" xfId="24830" xr:uid="{00000000-0005-0000-0000-000048610000}"/>
    <cellStyle name="Normal 91 2 4 3 6" xfId="24831" xr:uid="{00000000-0005-0000-0000-000049610000}"/>
    <cellStyle name="Normal 91 2 4 3 7" xfId="24832" xr:uid="{00000000-0005-0000-0000-00004A610000}"/>
    <cellStyle name="Normal 91 2 4 4" xfId="24833" xr:uid="{00000000-0005-0000-0000-00004B610000}"/>
    <cellStyle name="Normal 91 2 4 4 2" xfId="24834" xr:uid="{00000000-0005-0000-0000-00004C610000}"/>
    <cellStyle name="Normal 91 2 4 4 2 2" xfId="24835" xr:uid="{00000000-0005-0000-0000-00004D610000}"/>
    <cellStyle name="Normal 91 2 4 4 3" xfId="24836" xr:uid="{00000000-0005-0000-0000-00004E610000}"/>
    <cellStyle name="Normal 91 2 4 4 4" xfId="24837" xr:uid="{00000000-0005-0000-0000-00004F610000}"/>
    <cellStyle name="Normal 91 2 4 5" xfId="24838" xr:uid="{00000000-0005-0000-0000-000050610000}"/>
    <cellStyle name="Normal 91 2 4 5 2" xfId="24839" xr:uid="{00000000-0005-0000-0000-000051610000}"/>
    <cellStyle name="Normal 91 2 4 5 2 2" xfId="24840" xr:uid="{00000000-0005-0000-0000-000052610000}"/>
    <cellStyle name="Normal 91 2 4 5 3" xfId="24841" xr:uid="{00000000-0005-0000-0000-000053610000}"/>
    <cellStyle name="Normal 91 2 4 5 4" xfId="24842" xr:uid="{00000000-0005-0000-0000-000054610000}"/>
    <cellStyle name="Normal 91 2 4 6" xfId="24843" xr:uid="{00000000-0005-0000-0000-000055610000}"/>
    <cellStyle name="Normal 91 2 4 6 2" xfId="24844" xr:uid="{00000000-0005-0000-0000-000056610000}"/>
    <cellStyle name="Normal 91 2 4 6 3" xfId="24845" xr:uid="{00000000-0005-0000-0000-000057610000}"/>
    <cellStyle name="Normal 91 2 4 7" xfId="24846" xr:uid="{00000000-0005-0000-0000-000058610000}"/>
    <cellStyle name="Normal 91 2 4 8" xfId="24847" xr:uid="{00000000-0005-0000-0000-000059610000}"/>
    <cellStyle name="Normal 91 2 4 9" xfId="24848" xr:uid="{00000000-0005-0000-0000-00005A610000}"/>
    <cellStyle name="Normal 91 2 5" xfId="24849" xr:uid="{00000000-0005-0000-0000-00005B610000}"/>
    <cellStyle name="Normal 91 2 5 2" xfId="24850" xr:uid="{00000000-0005-0000-0000-00005C610000}"/>
    <cellStyle name="Normal 91 2 5 2 2" xfId="24851" xr:uid="{00000000-0005-0000-0000-00005D610000}"/>
    <cellStyle name="Normal 91 2 5 2 2 2" xfId="24852" xr:uid="{00000000-0005-0000-0000-00005E610000}"/>
    <cellStyle name="Normal 91 2 5 2 2 2 2" xfId="24853" xr:uid="{00000000-0005-0000-0000-00005F610000}"/>
    <cellStyle name="Normal 91 2 5 2 2 3" xfId="24854" xr:uid="{00000000-0005-0000-0000-000060610000}"/>
    <cellStyle name="Normal 91 2 5 2 2 4" xfId="24855" xr:uid="{00000000-0005-0000-0000-000061610000}"/>
    <cellStyle name="Normal 91 2 5 2 3" xfId="24856" xr:uid="{00000000-0005-0000-0000-000062610000}"/>
    <cellStyle name="Normal 91 2 5 2 3 2" xfId="24857" xr:uid="{00000000-0005-0000-0000-000063610000}"/>
    <cellStyle name="Normal 91 2 5 2 3 2 2" xfId="24858" xr:uid="{00000000-0005-0000-0000-000064610000}"/>
    <cellStyle name="Normal 91 2 5 2 3 3" xfId="24859" xr:uid="{00000000-0005-0000-0000-000065610000}"/>
    <cellStyle name="Normal 91 2 5 2 3 4" xfId="24860" xr:uid="{00000000-0005-0000-0000-000066610000}"/>
    <cellStyle name="Normal 91 2 5 2 4" xfId="24861" xr:uid="{00000000-0005-0000-0000-000067610000}"/>
    <cellStyle name="Normal 91 2 5 2 4 2" xfId="24862" xr:uid="{00000000-0005-0000-0000-000068610000}"/>
    <cellStyle name="Normal 91 2 5 2 4 3" xfId="24863" xr:uid="{00000000-0005-0000-0000-000069610000}"/>
    <cellStyle name="Normal 91 2 5 2 5" xfId="24864" xr:uid="{00000000-0005-0000-0000-00006A610000}"/>
    <cellStyle name="Normal 91 2 5 2 6" xfId="24865" xr:uid="{00000000-0005-0000-0000-00006B610000}"/>
    <cellStyle name="Normal 91 2 5 2 7" xfId="24866" xr:uid="{00000000-0005-0000-0000-00006C610000}"/>
    <cellStyle name="Normal 91 2 5 3" xfId="24867" xr:uid="{00000000-0005-0000-0000-00006D610000}"/>
    <cellStyle name="Normal 91 2 5 3 2" xfId="24868" xr:uid="{00000000-0005-0000-0000-00006E610000}"/>
    <cellStyle name="Normal 91 2 5 3 2 2" xfId="24869" xr:uid="{00000000-0005-0000-0000-00006F610000}"/>
    <cellStyle name="Normal 91 2 5 3 3" xfId="24870" xr:uid="{00000000-0005-0000-0000-000070610000}"/>
    <cellStyle name="Normal 91 2 5 3 4" xfId="24871" xr:uid="{00000000-0005-0000-0000-000071610000}"/>
    <cellStyle name="Normal 91 2 5 4" xfId="24872" xr:uid="{00000000-0005-0000-0000-000072610000}"/>
    <cellStyle name="Normal 91 2 5 4 2" xfId="24873" xr:uid="{00000000-0005-0000-0000-000073610000}"/>
    <cellStyle name="Normal 91 2 5 4 2 2" xfId="24874" xr:uid="{00000000-0005-0000-0000-000074610000}"/>
    <cellStyle name="Normal 91 2 5 4 3" xfId="24875" xr:uid="{00000000-0005-0000-0000-000075610000}"/>
    <cellStyle name="Normal 91 2 5 4 4" xfId="24876" xr:uid="{00000000-0005-0000-0000-000076610000}"/>
    <cellStyle name="Normal 91 2 5 5" xfId="24877" xr:uid="{00000000-0005-0000-0000-000077610000}"/>
    <cellStyle name="Normal 91 2 5 5 2" xfId="24878" xr:uid="{00000000-0005-0000-0000-000078610000}"/>
    <cellStyle name="Normal 91 2 5 5 3" xfId="24879" xr:uid="{00000000-0005-0000-0000-000079610000}"/>
    <cellStyle name="Normal 91 2 5 6" xfId="24880" xr:uid="{00000000-0005-0000-0000-00007A610000}"/>
    <cellStyle name="Normal 91 2 5 7" xfId="24881" xr:uid="{00000000-0005-0000-0000-00007B610000}"/>
    <cellStyle name="Normal 91 2 5 8" xfId="24882" xr:uid="{00000000-0005-0000-0000-00007C610000}"/>
    <cellStyle name="Normal 91 2 6" xfId="24883" xr:uid="{00000000-0005-0000-0000-00007D610000}"/>
    <cellStyle name="Normal 91 2 6 2" xfId="24884" xr:uid="{00000000-0005-0000-0000-00007E610000}"/>
    <cellStyle name="Normal 91 2 6 2 2" xfId="24885" xr:uid="{00000000-0005-0000-0000-00007F610000}"/>
    <cellStyle name="Normal 91 2 6 2 2 2" xfId="24886" xr:uid="{00000000-0005-0000-0000-000080610000}"/>
    <cellStyle name="Normal 91 2 6 2 3" xfId="24887" xr:uid="{00000000-0005-0000-0000-000081610000}"/>
    <cellStyle name="Normal 91 2 6 2 4" xfId="24888" xr:uid="{00000000-0005-0000-0000-000082610000}"/>
    <cellStyle name="Normal 91 2 6 3" xfId="24889" xr:uid="{00000000-0005-0000-0000-000083610000}"/>
    <cellStyle name="Normal 91 2 6 3 2" xfId="24890" xr:uid="{00000000-0005-0000-0000-000084610000}"/>
    <cellStyle name="Normal 91 2 6 3 2 2" xfId="24891" xr:uid="{00000000-0005-0000-0000-000085610000}"/>
    <cellStyle name="Normal 91 2 6 3 3" xfId="24892" xr:uid="{00000000-0005-0000-0000-000086610000}"/>
    <cellStyle name="Normal 91 2 6 3 4" xfId="24893" xr:uid="{00000000-0005-0000-0000-000087610000}"/>
    <cellStyle name="Normal 91 2 6 4" xfId="24894" xr:uid="{00000000-0005-0000-0000-000088610000}"/>
    <cellStyle name="Normal 91 2 6 4 2" xfId="24895" xr:uid="{00000000-0005-0000-0000-000089610000}"/>
    <cellStyle name="Normal 91 2 6 4 3" xfId="24896" xr:uid="{00000000-0005-0000-0000-00008A610000}"/>
    <cellStyle name="Normal 91 2 6 5" xfId="24897" xr:uid="{00000000-0005-0000-0000-00008B610000}"/>
    <cellStyle name="Normal 91 2 6 6" xfId="24898" xr:uid="{00000000-0005-0000-0000-00008C610000}"/>
    <cellStyle name="Normal 91 2 6 7" xfId="24899" xr:uid="{00000000-0005-0000-0000-00008D610000}"/>
    <cellStyle name="Normal 91 2 7" xfId="24900" xr:uid="{00000000-0005-0000-0000-00008E610000}"/>
    <cellStyle name="Normal 91 2 7 2" xfId="24901" xr:uid="{00000000-0005-0000-0000-00008F610000}"/>
    <cellStyle name="Normal 91 2 7 2 2" xfId="24902" xr:uid="{00000000-0005-0000-0000-000090610000}"/>
    <cellStyle name="Normal 91 2 7 3" xfId="24903" xr:uid="{00000000-0005-0000-0000-000091610000}"/>
    <cellStyle name="Normal 91 2 7 4" xfId="24904" xr:uid="{00000000-0005-0000-0000-000092610000}"/>
    <cellStyle name="Normal 91 2 8" xfId="24905" xr:uid="{00000000-0005-0000-0000-000093610000}"/>
    <cellStyle name="Normal 91 2 8 2" xfId="24906" xr:uid="{00000000-0005-0000-0000-000094610000}"/>
    <cellStyle name="Normal 91 2 8 2 2" xfId="24907" xr:uid="{00000000-0005-0000-0000-000095610000}"/>
    <cellStyle name="Normal 91 2 8 3" xfId="24908" xr:uid="{00000000-0005-0000-0000-000096610000}"/>
    <cellStyle name="Normal 91 2 8 4" xfId="24909" xr:uid="{00000000-0005-0000-0000-000097610000}"/>
    <cellStyle name="Normal 91 2 9" xfId="24910" xr:uid="{00000000-0005-0000-0000-000098610000}"/>
    <cellStyle name="Normal 91 2 9 2" xfId="24911" xr:uid="{00000000-0005-0000-0000-000099610000}"/>
    <cellStyle name="Normal 91 2 9 3" xfId="24912" xr:uid="{00000000-0005-0000-0000-00009A610000}"/>
    <cellStyle name="Normal 91 3" xfId="24913" xr:uid="{00000000-0005-0000-0000-00009B610000}"/>
    <cellStyle name="Normal 91 3 10" xfId="24914" xr:uid="{00000000-0005-0000-0000-00009C610000}"/>
    <cellStyle name="Normal 91 3 11" xfId="24915" xr:uid="{00000000-0005-0000-0000-00009D610000}"/>
    <cellStyle name="Normal 91 3 12" xfId="24916" xr:uid="{00000000-0005-0000-0000-00009E610000}"/>
    <cellStyle name="Normal 91 3 2" xfId="24917" xr:uid="{00000000-0005-0000-0000-00009F610000}"/>
    <cellStyle name="Normal 91 3 2 10" xfId="24918" xr:uid="{00000000-0005-0000-0000-0000A0610000}"/>
    <cellStyle name="Normal 91 3 2 11" xfId="24919" xr:uid="{00000000-0005-0000-0000-0000A1610000}"/>
    <cellStyle name="Normal 91 3 2 2" xfId="24920" xr:uid="{00000000-0005-0000-0000-0000A2610000}"/>
    <cellStyle name="Normal 91 3 2 2 2" xfId="24921" xr:uid="{00000000-0005-0000-0000-0000A3610000}"/>
    <cellStyle name="Normal 91 3 2 2 2 2" xfId="24922" xr:uid="{00000000-0005-0000-0000-0000A4610000}"/>
    <cellStyle name="Normal 91 3 2 2 2 2 2" xfId="24923" xr:uid="{00000000-0005-0000-0000-0000A5610000}"/>
    <cellStyle name="Normal 91 3 2 2 2 2 2 2" xfId="24924" xr:uid="{00000000-0005-0000-0000-0000A6610000}"/>
    <cellStyle name="Normal 91 3 2 2 2 2 2 2 2" xfId="24925" xr:uid="{00000000-0005-0000-0000-0000A7610000}"/>
    <cellStyle name="Normal 91 3 2 2 2 2 2 3" xfId="24926" xr:uid="{00000000-0005-0000-0000-0000A8610000}"/>
    <cellStyle name="Normal 91 3 2 2 2 2 2 4" xfId="24927" xr:uid="{00000000-0005-0000-0000-0000A9610000}"/>
    <cellStyle name="Normal 91 3 2 2 2 2 3" xfId="24928" xr:uid="{00000000-0005-0000-0000-0000AA610000}"/>
    <cellStyle name="Normal 91 3 2 2 2 2 3 2" xfId="24929" xr:uid="{00000000-0005-0000-0000-0000AB610000}"/>
    <cellStyle name="Normal 91 3 2 2 2 2 3 2 2" xfId="24930" xr:uid="{00000000-0005-0000-0000-0000AC610000}"/>
    <cellStyle name="Normal 91 3 2 2 2 2 3 3" xfId="24931" xr:uid="{00000000-0005-0000-0000-0000AD610000}"/>
    <cellStyle name="Normal 91 3 2 2 2 2 3 4" xfId="24932" xr:uid="{00000000-0005-0000-0000-0000AE610000}"/>
    <cellStyle name="Normal 91 3 2 2 2 2 4" xfId="24933" xr:uid="{00000000-0005-0000-0000-0000AF610000}"/>
    <cellStyle name="Normal 91 3 2 2 2 2 4 2" xfId="24934" xr:uid="{00000000-0005-0000-0000-0000B0610000}"/>
    <cellStyle name="Normal 91 3 2 2 2 2 4 3" xfId="24935" xr:uid="{00000000-0005-0000-0000-0000B1610000}"/>
    <cellStyle name="Normal 91 3 2 2 2 2 5" xfId="24936" xr:uid="{00000000-0005-0000-0000-0000B2610000}"/>
    <cellStyle name="Normal 91 3 2 2 2 2 6" xfId="24937" xr:uid="{00000000-0005-0000-0000-0000B3610000}"/>
    <cellStyle name="Normal 91 3 2 2 2 2 7" xfId="24938" xr:uid="{00000000-0005-0000-0000-0000B4610000}"/>
    <cellStyle name="Normal 91 3 2 2 2 3" xfId="24939" xr:uid="{00000000-0005-0000-0000-0000B5610000}"/>
    <cellStyle name="Normal 91 3 2 2 2 3 2" xfId="24940" xr:uid="{00000000-0005-0000-0000-0000B6610000}"/>
    <cellStyle name="Normal 91 3 2 2 2 3 2 2" xfId="24941" xr:uid="{00000000-0005-0000-0000-0000B7610000}"/>
    <cellStyle name="Normal 91 3 2 2 2 3 3" xfId="24942" xr:uid="{00000000-0005-0000-0000-0000B8610000}"/>
    <cellStyle name="Normal 91 3 2 2 2 3 4" xfId="24943" xr:uid="{00000000-0005-0000-0000-0000B9610000}"/>
    <cellStyle name="Normal 91 3 2 2 2 4" xfId="24944" xr:uid="{00000000-0005-0000-0000-0000BA610000}"/>
    <cellStyle name="Normal 91 3 2 2 2 4 2" xfId="24945" xr:uid="{00000000-0005-0000-0000-0000BB610000}"/>
    <cellStyle name="Normal 91 3 2 2 2 4 2 2" xfId="24946" xr:uid="{00000000-0005-0000-0000-0000BC610000}"/>
    <cellStyle name="Normal 91 3 2 2 2 4 3" xfId="24947" xr:uid="{00000000-0005-0000-0000-0000BD610000}"/>
    <cellStyle name="Normal 91 3 2 2 2 4 4" xfId="24948" xr:uid="{00000000-0005-0000-0000-0000BE610000}"/>
    <cellStyle name="Normal 91 3 2 2 2 5" xfId="24949" xr:uid="{00000000-0005-0000-0000-0000BF610000}"/>
    <cellStyle name="Normal 91 3 2 2 2 5 2" xfId="24950" xr:uid="{00000000-0005-0000-0000-0000C0610000}"/>
    <cellStyle name="Normal 91 3 2 2 2 5 3" xfId="24951" xr:uid="{00000000-0005-0000-0000-0000C1610000}"/>
    <cellStyle name="Normal 91 3 2 2 2 6" xfId="24952" xr:uid="{00000000-0005-0000-0000-0000C2610000}"/>
    <cellStyle name="Normal 91 3 2 2 2 7" xfId="24953" xr:uid="{00000000-0005-0000-0000-0000C3610000}"/>
    <cellStyle name="Normal 91 3 2 2 2 8" xfId="24954" xr:uid="{00000000-0005-0000-0000-0000C4610000}"/>
    <cellStyle name="Normal 91 3 2 2 3" xfId="24955" xr:uid="{00000000-0005-0000-0000-0000C5610000}"/>
    <cellStyle name="Normal 91 3 2 2 3 2" xfId="24956" xr:uid="{00000000-0005-0000-0000-0000C6610000}"/>
    <cellStyle name="Normal 91 3 2 2 3 2 2" xfId="24957" xr:uid="{00000000-0005-0000-0000-0000C7610000}"/>
    <cellStyle name="Normal 91 3 2 2 3 2 2 2" xfId="24958" xr:uid="{00000000-0005-0000-0000-0000C8610000}"/>
    <cellStyle name="Normal 91 3 2 2 3 2 3" xfId="24959" xr:uid="{00000000-0005-0000-0000-0000C9610000}"/>
    <cellStyle name="Normal 91 3 2 2 3 2 4" xfId="24960" xr:uid="{00000000-0005-0000-0000-0000CA610000}"/>
    <cellStyle name="Normal 91 3 2 2 3 3" xfId="24961" xr:uid="{00000000-0005-0000-0000-0000CB610000}"/>
    <cellStyle name="Normal 91 3 2 2 3 3 2" xfId="24962" xr:uid="{00000000-0005-0000-0000-0000CC610000}"/>
    <cellStyle name="Normal 91 3 2 2 3 3 2 2" xfId="24963" xr:uid="{00000000-0005-0000-0000-0000CD610000}"/>
    <cellStyle name="Normal 91 3 2 2 3 3 3" xfId="24964" xr:uid="{00000000-0005-0000-0000-0000CE610000}"/>
    <cellStyle name="Normal 91 3 2 2 3 3 4" xfId="24965" xr:uid="{00000000-0005-0000-0000-0000CF610000}"/>
    <cellStyle name="Normal 91 3 2 2 3 4" xfId="24966" xr:uid="{00000000-0005-0000-0000-0000D0610000}"/>
    <cellStyle name="Normal 91 3 2 2 3 4 2" xfId="24967" xr:uid="{00000000-0005-0000-0000-0000D1610000}"/>
    <cellStyle name="Normal 91 3 2 2 3 4 3" xfId="24968" xr:uid="{00000000-0005-0000-0000-0000D2610000}"/>
    <cellStyle name="Normal 91 3 2 2 3 5" xfId="24969" xr:uid="{00000000-0005-0000-0000-0000D3610000}"/>
    <cellStyle name="Normal 91 3 2 2 3 6" xfId="24970" xr:uid="{00000000-0005-0000-0000-0000D4610000}"/>
    <cellStyle name="Normal 91 3 2 2 3 7" xfId="24971" xr:uid="{00000000-0005-0000-0000-0000D5610000}"/>
    <cellStyle name="Normal 91 3 2 2 4" xfId="24972" xr:uid="{00000000-0005-0000-0000-0000D6610000}"/>
    <cellStyle name="Normal 91 3 2 2 4 2" xfId="24973" xr:uid="{00000000-0005-0000-0000-0000D7610000}"/>
    <cellStyle name="Normal 91 3 2 2 4 2 2" xfId="24974" xr:uid="{00000000-0005-0000-0000-0000D8610000}"/>
    <cellStyle name="Normal 91 3 2 2 4 3" xfId="24975" xr:uid="{00000000-0005-0000-0000-0000D9610000}"/>
    <cellStyle name="Normal 91 3 2 2 4 4" xfId="24976" xr:uid="{00000000-0005-0000-0000-0000DA610000}"/>
    <cellStyle name="Normal 91 3 2 2 5" xfId="24977" xr:uid="{00000000-0005-0000-0000-0000DB610000}"/>
    <cellStyle name="Normal 91 3 2 2 5 2" xfId="24978" xr:uid="{00000000-0005-0000-0000-0000DC610000}"/>
    <cellStyle name="Normal 91 3 2 2 5 2 2" xfId="24979" xr:uid="{00000000-0005-0000-0000-0000DD610000}"/>
    <cellStyle name="Normal 91 3 2 2 5 3" xfId="24980" xr:uid="{00000000-0005-0000-0000-0000DE610000}"/>
    <cellStyle name="Normal 91 3 2 2 5 4" xfId="24981" xr:uid="{00000000-0005-0000-0000-0000DF610000}"/>
    <cellStyle name="Normal 91 3 2 2 6" xfId="24982" xr:uid="{00000000-0005-0000-0000-0000E0610000}"/>
    <cellStyle name="Normal 91 3 2 2 6 2" xfId="24983" xr:uid="{00000000-0005-0000-0000-0000E1610000}"/>
    <cellStyle name="Normal 91 3 2 2 6 3" xfId="24984" xr:uid="{00000000-0005-0000-0000-0000E2610000}"/>
    <cellStyle name="Normal 91 3 2 2 7" xfId="24985" xr:uid="{00000000-0005-0000-0000-0000E3610000}"/>
    <cellStyle name="Normal 91 3 2 2 8" xfId="24986" xr:uid="{00000000-0005-0000-0000-0000E4610000}"/>
    <cellStyle name="Normal 91 3 2 2 9" xfId="24987" xr:uid="{00000000-0005-0000-0000-0000E5610000}"/>
    <cellStyle name="Normal 91 3 2 3" xfId="24988" xr:uid="{00000000-0005-0000-0000-0000E6610000}"/>
    <cellStyle name="Normal 91 3 2 3 2" xfId="24989" xr:uid="{00000000-0005-0000-0000-0000E7610000}"/>
    <cellStyle name="Normal 91 3 2 3 2 2" xfId="24990" xr:uid="{00000000-0005-0000-0000-0000E8610000}"/>
    <cellStyle name="Normal 91 3 2 3 2 2 2" xfId="24991" xr:uid="{00000000-0005-0000-0000-0000E9610000}"/>
    <cellStyle name="Normal 91 3 2 3 2 2 2 2" xfId="24992" xr:uid="{00000000-0005-0000-0000-0000EA610000}"/>
    <cellStyle name="Normal 91 3 2 3 2 2 2 2 2" xfId="24993" xr:uid="{00000000-0005-0000-0000-0000EB610000}"/>
    <cellStyle name="Normal 91 3 2 3 2 2 2 3" xfId="24994" xr:uid="{00000000-0005-0000-0000-0000EC610000}"/>
    <cellStyle name="Normal 91 3 2 3 2 2 2 4" xfId="24995" xr:uid="{00000000-0005-0000-0000-0000ED610000}"/>
    <cellStyle name="Normal 91 3 2 3 2 2 3" xfId="24996" xr:uid="{00000000-0005-0000-0000-0000EE610000}"/>
    <cellStyle name="Normal 91 3 2 3 2 2 3 2" xfId="24997" xr:uid="{00000000-0005-0000-0000-0000EF610000}"/>
    <cellStyle name="Normal 91 3 2 3 2 2 3 2 2" xfId="24998" xr:uid="{00000000-0005-0000-0000-0000F0610000}"/>
    <cellStyle name="Normal 91 3 2 3 2 2 3 3" xfId="24999" xr:uid="{00000000-0005-0000-0000-0000F1610000}"/>
    <cellStyle name="Normal 91 3 2 3 2 2 3 4" xfId="25000" xr:uid="{00000000-0005-0000-0000-0000F2610000}"/>
    <cellStyle name="Normal 91 3 2 3 2 2 4" xfId="25001" xr:uid="{00000000-0005-0000-0000-0000F3610000}"/>
    <cellStyle name="Normal 91 3 2 3 2 2 4 2" xfId="25002" xr:uid="{00000000-0005-0000-0000-0000F4610000}"/>
    <cellStyle name="Normal 91 3 2 3 2 2 4 3" xfId="25003" xr:uid="{00000000-0005-0000-0000-0000F5610000}"/>
    <cellStyle name="Normal 91 3 2 3 2 2 5" xfId="25004" xr:uid="{00000000-0005-0000-0000-0000F6610000}"/>
    <cellStyle name="Normal 91 3 2 3 2 2 6" xfId="25005" xr:uid="{00000000-0005-0000-0000-0000F7610000}"/>
    <cellStyle name="Normal 91 3 2 3 2 2 7" xfId="25006" xr:uid="{00000000-0005-0000-0000-0000F8610000}"/>
    <cellStyle name="Normal 91 3 2 3 2 3" xfId="25007" xr:uid="{00000000-0005-0000-0000-0000F9610000}"/>
    <cellStyle name="Normal 91 3 2 3 2 3 2" xfId="25008" xr:uid="{00000000-0005-0000-0000-0000FA610000}"/>
    <cellStyle name="Normal 91 3 2 3 2 3 2 2" xfId="25009" xr:uid="{00000000-0005-0000-0000-0000FB610000}"/>
    <cellStyle name="Normal 91 3 2 3 2 3 3" xfId="25010" xr:uid="{00000000-0005-0000-0000-0000FC610000}"/>
    <cellStyle name="Normal 91 3 2 3 2 3 4" xfId="25011" xr:uid="{00000000-0005-0000-0000-0000FD610000}"/>
    <cellStyle name="Normal 91 3 2 3 2 4" xfId="25012" xr:uid="{00000000-0005-0000-0000-0000FE610000}"/>
    <cellStyle name="Normal 91 3 2 3 2 4 2" xfId="25013" xr:uid="{00000000-0005-0000-0000-0000FF610000}"/>
    <cellStyle name="Normal 91 3 2 3 2 4 2 2" xfId="25014" xr:uid="{00000000-0005-0000-0000-000000620000}"/>
    <cellStyle name="Normal 91 3 2 3 2 4 3" xfId="25015" xr:uid="{00000000-0005-0000-0000-000001620000}"/>
    <cellStyle name="Normal 91 3 2 3 2 4 4" xfId="25016" xr:uid="{00000000-0005-0000-0000-000002620000}"/>
    <cellStyle name="Normal 91 3 2 3 2 5" xfId="25017" xr:uid="{00000000-0005-0000-0000-000003620000}"/>
    <cellStyle name="Normal 91 3 2 3 2 5 2" xfId="25018" xr:uid="{00000000-0005-0000-0000-000004620000}"/>
    <cellStyle name="Normal 91 3 2 3 2 5 3" xfId="25019" xr:uid="{00000000-0005-0000-0000-000005620000}"/>
    <cellStyle name="Normal 91 3 2 3 2 6" xfId="25020" xr:uid="{00000000-0005-0000-0000-000006620000}"/>
    <cellStyle name="Normal 91 3 2 3 2 7" xfId="25021" xr:uid="{00000000-0005-0000-0000-000007620000}"/>
    <cellStyle name="Normal 91 3 2 3 2 8" xfId="25022" xr:uid="{00000000-0005-0000-0000-000008620000}"/>
    <cellStyle name="Normal 91 3 2 3 3" xfId="25023" xr:uid="{00000000-0005-0000-0000-000009620000}"/>
    <cellStyle name="Normal 91 3 2 3 3 2" xfId="25024" xr:uid="{00000000-0005-0000-0000-00000A620000}"/>
    <cellStyle name="Normal 91 3 2 3 3 2 2" xfId="25025" xr:uid="{00000000-0005-0000-0000-00000B620000}"/>
    <cellStyle name="Normal 91 3 2 3 3 2 2 2" xfId="25026" xr:uid="{00000000-0005-0000-0000-00000C620000}"/>
    <cellStyle name="Normal 91 3 2 3 3 2 3" xfId="25027" xr:uid="{00000000-0005-0000-0000-00000D620000}"/>
    <cellStyle name="Normal 91 3 2 3 3 2 4" xfId="25028" xr:uid="{00000000-0005-0000-0000-00000E620000}"/>
    <cellStyle name="Normal 91 3 2 3 3 3" xfId="25029" xr:uid="{00000000-0005-0000-0000-00000F620000}"/>
    <cellStyle name="Normal 91 3 2 3 3 3 2" xfId="25030" xr:uid="{00000000-0005-0000-0000-000010620000}"/>
    <cellStyle name="Normal 91 3 2 3 3 3 2 2" xfId="25031" xr:uid="{00000000-0005-0000-0000-000011620000}"/>
    <cellStyle name="Normal 91 3 2 3 3 3 3" xfId="25032" xr:uid="{00000000-0005-0000-0000-000012620000}"/>
    <cellStyle name="Normal 91 3 2 3 3 3 4" xfId="25033" xr:uid="{00000000-0005-0000-0000-000013620000}"/>
    <cellStyle name="Normal 91 3 2 3 3 4" xfId="25034" xr:uid="{00000000-0005-0000-0000-000014620000}"/>
    <cellStyle name="Normal 91 3 2 3 3 4 2" xfId="25035" xr:uid="{00000000-0005-0000-0000-000015620000}"/>
    <cellStyle name="Normal 91 3 2 3 3 4 3" xfId="25036" xr:uid="{00000000-0005-0000-0000-000016620000}"/>
    <cellStyle name="Normal 91 3 2 3 3 5" xfId="25037" xr:uid="{00000000-0005-0000-0000-000017620000}"/>
    <cellStyle name="Normal 91 3 2 3 3 6" xfId="25038" xr:uid="{00000000-0005-0000-0000-000018620000}"/>
    <cellStyle name="Normal 91 3 2 3 3 7" xfId="25039" xr:uid="{00000000-0005-0000-0000-000019620000}"/>
    <cellStyle name="Normal 91 3 2 3 4" xfId="25040" xr:uid="{00000000-0005-0000-0000-00001A620000}"/>
    <cellStyle name="Normal 91 3 2 3 4 2" xfId="25041" xr:uid="{00000000-0005-0000-0000-00001B620000}"/>
    <cellStyle name="Normal 91 3 2 3 4 2 2" xfId="25042" xr:uid="{00000000-0005-0000-0000-00001C620000}"/>
    <cellStyle name="Normal 91 3 2 3 4 3" xfId="25043" xr:uid="{00000000-0005-0000-0000-00001D620000}"/>
    <cellStyle name="Normal 91 3 2 3 4 4" xfId="25044" xr:uid="{00000000-0005-0000-0000-00001E620000}"/>
    <cellStyle name="Normal 91 3 2 3 5" xfId="25045" xr:uid="{00000000-0005-0000-0000-00001F620000}"/>
    <cellStyle name="Normal 91 3 2 3 5 2" xfId="25046" xr:uid="{00000000-0005-0000-0000-000020620000}"/>
    <cellStyle name="Normal 91 3 2 3 5 2 2" xfId="25047" xr:uid="{00000000-0005-0000-0000-000021620000}"/>
    <cellStyle name="Normal 91 3 2 3 5 3" xfId="25048" xr:uid="{00000000-0005-0000-0000-000022620000}"/>
    <cellStyle name="Normal 91 3 2 3 5 4" xfId="25049" xr:uid="{00000000-0005-0000-0000-000023620000}"/>
    <cellStyle name="Normal 91 3 2 3 6" xfId="25050" xr:uid="{00000000-0005-0000-0000-000024620000}"/>
    <cellStyle name="Normal 91 3 2 3 6 2" xfId="25051" xr:uid="{00000000-0005-0000-0000-000025620000}"/>
    <cellStyle name="Normal 91 3 2 3 6 3" xfId="25052" xr:uid="{00000000-0005-0000-0000-000026620000}"/>
    <cellStyle name="Normal 91 3 2 3 7" xfId="25053" xr:uid="{00000000-0005-0000-0000-000027620000}"/>
    <cellStyle name="Normal 91 3 2 3 8" xfId="25054" xr:uid="{00000000-0005-0000-0000-000028620000}"/>
    <cellStyle name="Normal 91 3 2 3 9" xfId="25055" xr:uid="{00000000-0005-0000-0000-000029620000}"/>
    <cellStyle name="Normal 91 3 2 4" xfId="25056" xr:uid="{00000000-0005-0000-0000-00002A620000}"/>
    <cellStyle name="Normal 91 3 2 4 2" xfId="25057" xr:uid="{00000000-0005-0000-0000-00002B620000}"/>
    <cellStyle name="Normal 91 3 2 4 2 2" xfId="25058" xr:uid="{00000000-0005-0000-0000-00002C620000}"/>
    <cellStyle name="Normal 91 3 2 4 2 2 2" xfId="25059" xr:uid="{00000000-0005-0000-0000-00002D620000}"/>
    <cellStyle name="Normal 91 3 2 4 2 2 2 2" xfId="25060" xr:uid="{00000000-0005-0000-0000-00002E620000}"/>
    <cellStyle name="Normal 91 3 2 4 2 2 3" xfId="25061" xr:uid="{00000000-0005-0000-0000-00002F620000}"/>
    <cellStyle name="Normal 91 3 2 4 2 2 4" xfId="25062" xr:uid="{00000000-0005-0000-0000-000030620000}"/>
    <cellStyle name="Normal 91 3 2 4 2 3" xfId="25063" xr:uid="{00000000-0005-0000-0000-000031620000}"/>
    <cellStyle name="Normal 91 3 2 4 2 3 2" xfId="25064" xr:uid="{00000000-0005-0000-0000-000032620000}"/>
    <cellStyle name="Normal 91 3 2 4 2 3 2 2" xfId="25065" xr:uid="{00000000-0005-0000-0000-000033620000}"/>
    <cellStyle name="Normal 91 3 2 4 2 3 3" xfId="25066" xr:uid="{00000000-0005-0000-0000-000034620000}"/>
    <cellStyle name="Normal 91 3 2 4 2 3 4" xfId="25067" xr:uid="{00000000-0005-0000-0000-000035620000}"/>
    <cellStyle name="Normal 91 3 2 4 2 4" xfId="25068" xr:uid="{00000000-0005-0000-0000-000036620000}"/>
    <cellStyle name="Normal 91 3 2 4 2 4 2" xfId="25069" xr:uid="{00000000-0005-0000-0000-000037620000}"/>
    <cellStyle name="Normal 91 3 2 4 2 4 3" xfId="25070" xr:uid="{00000000-0005-0000-0000-000038620000}"/>
    <cellStyle name="Normal 91 3 2 4 2 5" xfId="25071" xr:uid="{00000000-0005-0000-0000-000039620000}"/>
    <cellStyle name="Normal 91 3 2 4 2 6" xfId="25072" xr:uid="{00000000-0005-0000-0000-00003A620000}"/>
    <cellStyle name="Normal 91 3 2 4 2 7" xfId="25073" xr:uid="{00000000-0005-0000-0000-00003B620000}"/>
    <cellStyle name="Normal 91 3 2 4 3" xfId="25074" xr:uid="{00000000-0005-0000-0000-00003C620000}"/>
    <cellStyle name="Normal 91 3 2 4 3 2" xfId="25075" xr:uid="{00000000-0005-0000-0000-00003D620000}"/>
    <cellStyle name="Normal 91 3 2 4 3 2 2" xfId="25076" xr:uid="{00000000-0005-0000-0000-00003E620000}"/>
    <cellStyle name="Normal 91 3 2 4 3 3" xfId="25077" xr:uid="{00000000-0005-0000-0000-00003F620000}"/>
    <cellStyle name="Normal 91 3 2 4 3 4" xfId="25078" xr:uid="{00000000-0005-0000-0000-000040620000}"/>
    <cellStyle name="Normal 91 3 2 4 4" xfId="25079" xr:uid="{00000000-0005-0000-0000-000041620000}"/>
    <cellStyle name="Normal 91 3 2 4 4 2" xfId="25080" xr:uid="{00000000-0005-0000-0000-000042620000}"/>
    <cellStyle name="Normal 91 3 2 4 4 2 2" xfId="25081" xr:uid="{00000000-0005-0000-0000-000043620000}"/>
    <cellStyle name="Normal 91 3 2 4 4 3" xfId="25082" xr:uid="{00000000-0005-0000-0000-000044620000}"/>
    <cellStyle name="Normal 91 3 2 4 4 4" xfId="25083" xr:uid="{00000000-0005-0000-0000-000045620000}"/>
    <cellStyle name="Normal 91 3 2 4 5" xfId="25084" xr:uid="{00000000-0005-0000-0000-000046620000}"/>
    <cellStyle name="Normal 91 3 2 4 5 2" xfId="25085" xr:uid="{00000000-0005-0000-0000-000047620000}"/>
    <cellStyle name="Normal 91 3 2 4 5 3" xfId="25086" xr:uid="{00000000-0005-0000-0000-000048620000}"/>
    <cellStyle name="Normal 91 3 2 4 6" xfId="25087" xr:uid="{00000000-0005-0000-0000-000049620000}"/>
    <cellStyle name="Normal 91 3 2 4 7" xfId="25088" xr:uid="{00000000-0005-0000-0000-00004A620000}"/>
    <cellStyle name="Normal 91 3 2 4 8" xfId="25089" xr:uid="{00000000-0005-0000-0000-00004B620000}"/>
    <cellStyle name="Normal 91 3 2 5" xfId="25090" xr:uid="{00000000-0005-0000-0000-00004C620000}"/>
    <cellStyle name="Normal 91 3 2 5 2" xfId="25091" xr:uid="{00000000-0005-0000-0000-00004D620000}"/>
    <cellStyle name="Normal 91 3 2 5 2 2" xfId="25092" xr:uid="{00000000-0005-0000-0000-00004E620000}"/>
    <cellStyle name="Normal 91 3 2 5 2 2 2" xfId="25093" xr:uid="{00000000-0005-0000-0000-00004F620000}"/>
    <cellStyle name="Normal 91 3 2 5 2 3" xfId="25094" xr:uid="{00000000-0005-0000-0000-000050620000}"/>
    <cellStyle name="Normal 91 3 2 5 2 4" xfId="25095" xr:uid="{00000000-0005-0000-0000-000051620000}"/>
    <cellStyle name="Normal 91 3 2 5 3" xfId="25096" xr:uid="{00000000-0005-0000-0000-000052620000}"/>
    <cellStyle name="Normal 91 3 2 5 3 2" xfId="25097" xr:uid="{00000000-0005-0000-0000-000053620000}"/>
    <cellStyle name="Normal 91 3 2 5 3 2 2" xfId="25098" xr:uid="{00000000-0005-0000-0000-000054620000}"/>
    <cellStyle name="Normal 91 3 2 5 3 3" xfId="25099" xr:uid="{00000000-0005-0000-0000-000055620000}"/>
    <cellStyle name="Normal 91 3 2 5 3 4" xfId="25100" xr:uid="{00000000-0005-0000-0000-000056620000}"/>
    <cellStyle name="Normal 91 3 2 5 4" xfId="25101" xr:uid="{00000000-0005-0000-0000-000057620000}"/>
    <cellStyle name="Normal 91 3 2 5 4 2" xfId="25102" xr:uid="{00000000-0005-0000-0000-000058620000}"/>
    <cellStyle name="Normal 91 3 2 5 4 3" xfId="25103" xr:uid="{00000000-0005-0000-0000-000059620000}"/>
    <cellStyle name="Normal 91 3 2 5 5" xfId="25104" xr:uid="{00000000-0005-0000-0000-00005A620000}"/>
    <cellStyle name="Normal 91 3 2 5 6" xfId="25105" xr:uid="{00000000-0005-0000-0000-00005B620000}"/>
    <cellStyle name="Normal 91 3 2 5 7" xfId="25106" xr:uid="{00000000-0005-0000-0000-00005C620000}"/>
    <cellStyle name="Normal 91 3 2 6" xfId="25107" xr:uid="{00000000-0005-0000-0000-00005D620000}"/>
    <cellStyle name="Normal 91 3 2 6 2" xfId="25108" xr:uid="{00000000-0005-0000-0000-00005E620000}"/>
    <cellStyle name="Normal 91 3 2 6 2 2" xfId="25109" xr:uid="{00000000-0005-0000-0000-00005F620000}"/>
    <cellStyle name="Normal 91 3 2 6 3" xfId="25110" xr:uid="{00000000-0005-0000-0000-000060620000}"/>
    <cellStyle name="Normal 91 3 2 6 4" xfId="25111" xr:uid="{00000000-0005-0000-0000-000061620000}"/>
    <cellStyle name="Normal 91 3 2 7" xfId="25112" xr:uid="{00000000-0005-0000-0000-000062620000}"/>
    <cellStyle name="Normal 91 3 2 7 2" xfId="25113" xr:uid="{00000000-0005-0000-0000-000063620000}"/>
    <cellStyle name="Normal 91 3 2 7 2 2" xfId="25114" xr:uid="{00000000-0005-0000-0000-000064620000}"/>
    <cellStyle name="Normal 91 3 2 7 3" xfId="25115" xr:uid="{00000000-0005-0000-0000-000065620000}"/>
    <cellStyle name="Normal 91 3 2 7 4" xfId="25116" xr:uid="{00000000-0005-0000-0000-000066620000}"/>
    <cellStyle name="Normal 91 3 2 8" xfId="25117" xr:uid="{00000000-0005-0000-0000-000067620000}"/>
    <cellStyle name="Normal 91 3 2 8 2" xfId="25118" xr:uid="{00000000-0005-0000-0000-000068620000}"/>
    <cellStyle name="Normal 91 3 2 8 3" xfId="25119" xr:uid="{00000000-0005-0000-0000-000069620000}"/>
    <cellStyle name="Normal 91 3 2 9" xfId="25120" xr:uid="{00000000-0005-0000-0000-00006A620000}"/>
    <cellStyle name="Normal 91 3 3" xfId="25121" xr:uid="{00000000-0005-0000-0000-00006B620000}"/>
    <cellStyle name="Normal 91 3 3 2" xfId="25122" xr:uid="{00000000-0005-0000-0000-00006C620000}"/>
    <cellStyle name="Normal 91 3 3 2 2" xfId="25123" xr:uid="{00000000-0005-0000-0000-00006D620000}"/>
    <cellStyle name="Normal 91 3 3 2 2 2" xfId="25124" xr:uid="{00000000-0005-0000-0000-00006E620000}"/>
    <cellStyle name="Normal 91 3 3 2 2 2 2" xfId="25125" xr:uid="{00000000-0005-0000-0000-00006F620000}"/>
    <cellStyle name="Normal 91 3 3 2 2 2 2 2" xfId="25126" xr:uid="{00000000-0005-0000-0000-000070620000}"/>
    <cellStyle name="Normal 91 3 3 2 2 2 3" xfId="25127" xr:uid="{00000000-0005-0000-0000-000071620000}"/>
    <cellStyle name="Normal 91 3 3 2 2 2 4" xfId="25128" xr:uid="{00000000-0005-0000-0000-000072620000}"/>
    <cellStyle name="Normal 91 3 3 2 2 3" xfId="25129" xr:uid="{00000000-0005-0000-0000-000073620000}"/>
    <cellStyle name="Normal 91 3 3 2 2 3 2" xfId="25130" xr:uid="{00000000-0005-0000-0000-000074620000}"/>
    <cellStyle name="Normal 91 3 3 2 2 3 2 2" xfId="25131" xr:uid="{00000000-0005-0000-0000-000075620000}"/>
    <cellStyle name="Normal 91 3 3 2 2 3 3" xfId="25132" xr:uid="{00000000-0005-0000-0000-000076620000}"/>
    <cellStyle name="Normal 91 3 3 2 2 3 4" xfId="25133" xr:uid="{00000000-0005-0000-0000-000077620000}"/>
    <cellStyle name="Normal 91 3 3 2 2 4" xfId="25134" xr:uid="{00000000-0005-0000-0000-000078620000}"/>
    <cellStyle name="Normal 91 3 3 2 2 4 2" xfId="25135" xr:uid="{00000000-0005-0000-0000-000079620000}"/>
    <cellStyle name="Normal 91 3 3 2 2 4 3" xfId="25136" xr:uid="{00000000-0005-0000-0000-00007A620000}"/>
    <cellStyle name="Normal 91 3 3 2 2 5" xfId="25137" xr:uid="{00000000-0005-0000-0000-00007B620000}"/>
    <cellStyle name="Normal 91 3 3 2 2 6" xfId="25138" xr:uid="{00000000-0005-0000-0000-00007C620000}"/>
    <cellStyle name="Normal 91 3 3 2 2 7" xfId="25139" xr:uid="{00000000-0005-0000-0000-00007D620000}"/>
    <cellStyle name="Normal 91 3 3 2 3" xfId="25140" xr:uid="{00000000-0005-0000-0000-00007E620000}"/>
    <cellStyle name="Normal 91 3 3 2 3 2" xfId="25141" xr:uid="{00000000-0005-0000-0000-00007F620000}"/>
    <cellStyle name="Normal 91 3 3 2 3 2 2" xfId="25142" xr:uid="{00000000-0005-0000-0000-000080620000}"/>
    <cellStyle name="Normal 91 3 3 2 3 3" xfId="25143" xr:uid="{00000000-0005-0000-0000-000081620000}"/>
    <cellStyle name="Normal 91 3 3 2 3 4" xfId="25144" xr:uid="{00000000-0005-0000-0000-000082620000}"/>
    <cellStyle name="Normal 91 3 3 2 4" xfId="25145" xr:uid="{00000000-0005-0000-0000-000083620000}"/>
    <cellStyle name="Normal 91 3 3 2 4 2" xfId="25146" xr:uid="{00000000-0005-0000-0000-000084620000}"/>
    <cellStyle name="Normal 91 3 3 2 4 2 2" xfId="25147" xr:uid="{00000000-0005-0000-0000-000085620000}"/>
    <cellStyle name="Normal 91 3 3 2 4 3" xfId="25148" xr:uid="{00000000-0005-0000-0000-000086620000}"/>
    <cellStyle name="Normal 91 3 3 2 4 4" xfId="25149" xr:uid="{00000000-0005-0000-0000-000087620000}"/>
    <cellStyle name="Normal 91 3 3 2 5" xfId="25150" xr:uid="{00000000-0005-0000-0000-000088620000}"/>
    <cellStyle name="Normal 91 3 3 2 5 2" xfId="25151" xr:uid="{00000000-0005-0000-0000-000089620000}"/>
    <cellStyle name="Normal 91 3 3 2 5 3" xfId="25152" xr:uid="{00000000-0005-0000-0000-00008A620000}"/>
    <cellStyle name="Normal 91 3 3 2 6" xfId="25153" xr:uid="{00000000-0005-0000-0000-00008B620000}"/>
    <cellStyle name="Normal 91 3 3 2 7" xfId="25154" xr:uid="{00000000-0005-0000-0000-00008C620000}"/>
    <cellStyle name="Normal 91 3 3 2 8" xfId="25155" xr:uid="{00000000-0005-0000-0000-00008D620000}"/>
    <cellStyle name="Normal 91 3 3 3" xfId="25156" xr:uid="{00000000-0005-0000-0000-00008E620000}"/>
    <cellStyle name="Normal 91 3 3 3 2" xfId="25157" xr:uid="{00000000-0005-0000-0000-00008F620000}"/>
    <cellStyle name="Normal 91 3 3 3 2 2" xfId="25158" xr:uid="{00000000-0005-0000-0000-000090620000}"/>
    <cellStyle name="Normal 91 3 3 3 2 2 2" xfId="25159" xr:uid="{00000000-0005-0000-0000-000091620000}"/>
    <cellStyle name="Normal 91 3 3 3 2 3" xfId="25160" xr:uid="{00000000-0005-0000-0000-000092620000}"/>
    <cellStyle name="Normal 91 3 3 3 2 4" xfId="25161" xr:uid="{00000000-0005-0000-0000-000093620000}"/>
    <cellStyle name="Normal 91 3 3 3 3" xfId="25162" xr:uid="{00000000-0005-0000-0000-000094620000}"/>
    <cellStyle name="Normal 91 3 3 3 3 2" xfId="25163" xr:uid="{00000000-0005-0000-0000-000095620000}"/>
    <cellStyle name="Normal 91 3 3 3 3 2 2" xfId="25164" xr:uid="{00000000-0005-0000-0000-000096620000}"/>
    <cellStyle name="Normal 91 3 3 3 3 3" xfId="25165" xr:uid="{00000000-0005-0000-0000-000097620000}"/>
    <cellStyle name="Normal 91 3 3 3 3 4" xfId="25166" xr:uid="{00000000-0005-0000-0000-000098620000}"/>
    <cellStyle name="Normal 91 3 3 3 4" xfId="25167" xr:uid="{00000000-0005-0000-0000-000099620000}"/>
    <cellStyle name="Normal 91 3 3 3 4 2" xfId="25168" xr:uid="{00000000-0005-0000-0000-00009A620000}"/>
    <cellStyle name="Normal 91 3 3 3 4 3" xfId="25169" xr:uid="{00000000-0005-0000-0000-00009B620000}"/>
    <cellStyle name="Normal 91 3 3 3 5" xfId="25170" xr:uid="{00000000-0005-0000-0000-00009C620000}"/>
    <cellStyle name="Normal 91 3 3 3 6" xfId="25171" xr:uid="{00000000-0005-0000-0000-00009D620000}"/>
    <cellStyle name="Normal 91 3 3 3 7" xfId="25172" xr:uid="{00000000-0005-0000-0000-00009E620000}"/>
    <cellStyle name="Normal 91 3 3 4" xfId="25173" xr:uid="{00000000-0005-0000-0000-00009F620000}"/>
    <cellStyle name="Normal 91 3 3 4 2" xfId="25174" xr:uid="{00000000-0005-0000-0000-0000A0620000}"/>
    <cellStyle name="Normal 91 3 3 4 2 2" xfId="25175" xr:uid="{00000000-0005-0000-0000-0000A1620000}"/>
    <cellStyle name="Normal 91 3 3 4 3" xfId="25176" xr:uid="{00000000-0005-0000-0000-0000A2620000}"/>
    <cellStyle name="Normal 91 3 3 4 4" xfId="25177" xr:uid="{00000000-0005-0000-0000-0000A3620000}"/>
    <cellStyle name="Normal 91 3 3 5" xfId="25178" xr:uid="{00000000-0005-0000-0000-0000A4620000}"/>
    <cellStyle name="Normal 91 3 3 5 2" xfId="25179" xr:uid="{00000000-0005-0000-0000-0000A5620000}"/>
    <cellStyle name="Normal 91 3 3 5 2 2" xfId="25180" xr:uid="{00000000-0005-0000-0000-0000A6620000}"/>
    <cellStyle name="Normal 91 3 3 5 3" xfId="25181" xr:uid="{00000000-0005-0000-0000-0000A7620000}"/>
    <cellStyle name="Normal 91 3 3 5 4" xfId="25182" xr:uid="{00000000-0005-0000-0000-0000A8620000}"/>
    <cellStyle name="Normal 91 3 3 6" xfId="25183" xr:uid="{00000000-0005-0000-0000-0000A9620000}"/>
    <cellStyle name="Normal 91 3 3 6 2" xfId="25184" xr:uid="{00000000-0005-0000-0000-0000AA620000}"/>
    <cellStyle name="Normal 91 3 3 6 3" xfId="25185" xr:uid="{00000000-0005-0000-0000-0000AB620000}"/>
    <cellStyle name="Normal 91 3 3 7" xfId="25186" xr:uid="{00000000-0005-0000-0000-0000AC620000}"/>
    <cellStyle name="Normal 91 3 3 8" xfId="25187" xr:uid="{00000000-0005-0000-0000-0000AD620000}"/>
    <cellStyle name="Normal 91 3 3 9" xfId="25188" xr:uid="{00000000-0005-0000-0000-0000AE620000}"/>
    <cellStyle name="Normal 91 3 4" xfId="25189" xr:uid="{00000000-0005-0000-0000-0000AF620000}"/>
    <cellStyle name="Normal 91 3 4 2" xfId="25190" xr:uid="{00000000-0005-0000-0000-0000B0620000}"/>
    <cellStyle name="Normal 91 3 4 2 2" xfId="25191" xr:uid="{00000000-0005-0000-0000-0000B1620000}"/>
    <cellStyle name="Normal 91 3 4 2 2 2" xfId="25192" xr:uid="{00000000-0005-0000-0000-0000B2620000}"/>
    <cellStyle name="Normal 91 3 4 2 2 2 2" xfId="25193" xr:uid="{00000000-0005-0000-0000-0000B3620000}"/>
    <cellStyle name="Normal 91 3 4 2 2 2 2 2" xfId="25194" xr:uid="{00000000-0005-0000-0000-0000B4620000}"/>
    <cellStyle name="Normal 91 3 4 2 2 2 3" xfId="25195" xr:uid="{00000000-0005-0000-0000-0000B5620000}"/>
    <cellStyle name="Normal 91 3 4 2 2 2 4" xfId="25196" xr:uid="{00000000-0005-0000-0000-0000B6620000}"/>
    <cellStyle name="Normal 91 3 4 2 2 3" xfId="25197" xr:uid="{00000000-0005-0000-0000-0000B7620000}"/>
    <cellStyle name="Normal 91 3 4 2 2 3 2" xfId="25198" xr:uid="{00000000-0005-0000-0000-0000B8620000}"/>
    <cellStyle name="Normal 91 3 4 2 2 3 2 2" xfId="25199" xr:uid="{00000000-0005-0000-0000-0000B9620000}"/>
    <cellStyle name="Normal 91 3 4 2 2 3 3" xfId="25200" xr:uid="{00000000-0005-0000-0000-0000BA620000}"/>
    <cellStyle name="Normal 91 3 4 2 2 3 4" xfId="25201" xr:uid="{00000000-0005-0000-0000-0000BB620000}"/>
    <cellStyle name="Normal 91 3 4 2 2 4" xfId="25202" xr:uid="{00000000-0005-0000-0000-0000BC620000}"/>
    <cellStyle name="Normal 91 3 4 2 2 4 2" xfId="25203" xr:uid="{00000000-0005-0000-0000-0000BD620000}"/>
    <cellStyle name="Normal 91 3 4 2 2 4 3" xfId="25204" xr:uid="{00000000-0005-0000-0000-0000BE620000}"/>
    <cellStyle name="Normal 91 3 4 2 2 5" xfId="25205" xr:uid="{00000000-0005-0000-0000-0000BF620000}"/>
    <cellStyle name="Normal 91 3 4 2 2 6" xfId="25206" xr:uid="{00000000-0005-0000-0000-0000C0620000}"/>
    <cellStyle name="Normal 91 3 4 2 2 7" xfId="25207" xr:uid="{00000000-0005-0000-0000-0000C1620000}"/>
    <cellStyle name="Normal 91 3 4 2 3" xfId="25208" xr:uid="{00000000-0005-0000-0000-0000C2620000}"/>
    <cellStyle name="Normal 91 3 4 2 3 2" xfId="25209" xr:uid="{00000000-0005-0000-0000-0000C3620000}"/>
    <cellStyle name="Normal 91 3 4 2 3 2 2" xfId="25210" xr:uid="{00000000-0005-0000-0000-0000C4620000}"/>
    <cellStyle name="Normal 91 3 4 2 3 3" xfId="25211" xr:uid="{00000000-0005-0000-0000-0000C5620000}"/>
    <cellStyle name="Normal 91 3 4 2 3 4" xfId="25212" xr:uid="{00000000-0005-0000-0000-0000C6620000}"/>
    <cellStyle name="Normal 91 3 4 2 4" xfId="25213" xr:uid="{00000000-0005-0000-0000-0000C7620000}"/>
    <cellStyle name="Normal 91 3 4 2 4 2" xfId="25214" xr:uid="{00000000-0005-0000-0000-0000C8620000}"/>
    <cellStyle name="Normal 91 3 4 2 4 2 2" xfId="25215" xr:uid="{00000000-0005-0000-0000-0000C9620000}"/>
    <cellStyle name="Normal 91 3 4 2 4 3" xfId="25216" xr:uid="{00000000-0005-0000-0000-0000CA620000}"/>
    <cellStyle name="Normal 91 3 4 2 4 4" xfId="25217" xr:uid="{00000000-0005-0000-0000-0000CB620000}"/>
    <cellStyle name="Normal 91 3 4 2 5" xfId="25218" xr:uid="{00000000-0005-0000-0000-0000CC620000}"/>
    <cellStyle name="Normal 91 3 4 2 5 2" xfId="25219" xr:uid="{00000000-0005-0000-0000-0000CD620000}"/>
    <cellStyle name="Normal 91 3 4 2 5 3" xfId="25220" xr:uid="{00000000-0005-0000-0000-0000CE620000}"/>
    <cellStyle name="Normal 91 3 4 2 6" xfId="25221" xr:uid="{00000000-0005-0000-0000-0000CF620000}"/>
    <cellStyle name="Normal 91 3 4 2 7" xfId="25222" xr:uid="{00000000-0005-0000-0000-0000D0620000}"/>
    <cellStyle name="Normal 91 3 4 2 8" xfId="25223" xr:uid="{00000000-0005-0000-0000-0000D1620000}"/>
    <cellStyle name="Normal 91 3 4 3" xfId="25224" xr:uid="{00000000-0005-0000-0000-0000D2620000}"/>
    <cellStyle name="Normal 91 3 4 3 2" xfId="25225" xr:uid="{00000000-0005-0000-0000-0000D3620000}"/>
    <cellStyle name="Normal 91 3 4 3 2 2" xfId="25226" xr:uid="{00000000-0005-0000-0000-0000D4620000}"/>
    <cellStyle name="Normal 91 3 4 3 2 2 2" xfId="25227" xr:uid="{00000000-0005-0000-0000-0000D5620000}"/>
    <cellStyle name="Normal 91 3 4 3 2 3" xfId="25228" xr:uid="{00000000-0005-0000-0000-0000D6620000}"/>
    <cellStyle name="Normal 91 3 4 3 2 4" xfId="25229" xr:uid="{00000000-0005-0000-0000-0000D7620000}"/>
    <cellStyle name="Normal 91 3 4 3 3" xfId="25230" xr:uid="{00000000-0005-0000-0000-0000D8620000}"/>
    <cellStyle name="Normal 91 3 4 3 3 2" xfId="25231" xr:uid="{00000000-0005-0000-0000-0000D9620000}"/>
    <cellStyle name="Normal 91 3 4 3 3 2 2" xfId="25232" xr:uid="{00000000-0005-0000-0000-0000DA620000}"/>
    <cellStyle name="Normal 91 3 4 3 3 3" xfId="25233" xr:uid="{00000000-0005-0000-0000-0000DB620000}"/>
    <cellStyle name="Normal 91 3 4 3 3 4" xfId="25234" xr:uid="{00000000-0005-0000-0000-0000DC620000}"/>
    <cellStyle name="Normal 91 3 4 3 4" xfId="25235" xr:uid="{00000000-0005-0000-0000-0000DD620000}"/>
    <cellStyle name="Normal 91 3 4 3 4 2" xfId="25236" xr:uid="{00000000-0005-0000-0000-0000DE620000}"/>
    <cellStyle name="Normal 91 3 4 3 4 3" xfId="25237" xr:uid="{00000000-0005-0000-0000-0000DF620000}"/>
    <cellStyle name="Normal 91 3 4 3 5" xfId="25238" xr:uid="{00000000-0005-0000-0000-0000E0620000}"/>
    <cellStyle name="Normal 91 3 4 3 6" xfId="25239" xr:uid="{00000000-0005-0000-0000-0000E1620000}"/>
    <cellStyle name="Normal 91 3 4 3 7" xfId="25240" xr:uid="{00000000-0005-0000-0000-0000E2620000}"/>
    <cellStyle name="Normal 91 3 4 4" xfId="25241" xr:uid="{00000000-0005-0000-0000-0000E3620000}"/>
    <cellStyle name="Normal 91 3 4 4 2" xfId="25242" xr:uid="{00000000-0005-0000-0000-0000E4620000}"/>
    <cellStyle name="Normal 91 3 4 4 2 2" xfId="25243" xr:uid="{00000000-0005-0000-0000-0000E5620000}"/>
    <cellStyle name="Normal 91 3 4 4 3" xfId="25244" xr:uid="{00000000-0005-0000-0000-0000E6620000}"/>
    <cellStyle name="Normal 91 3 4 4 4" xfId="25245" xr:uid="{00000000-0005-0000-0000-0000E7620000}"/>
    <cellStyle name="Normal 91 3 4 5" xfId="25246" xr:uid="{00000000-0005-0000-0000-0000E8620000}"/>
    <cellStyle name="Normal 91 3 4 5 2" xfId="25247" xr:uid="{00000000-0005-0000-0000-0000E9620000}"/>
    <cellStyle name="Normal 91 3 4 5 2 2" xfId="25248" xr:uid="{00000000-0005-0000-0000-0000EA620000}"/>
    <cellStyle name="Normal 91 3 4 5 3" xfId="25249" xr:uid="{00000000-0005-0000-0000-0000EB620000}"/>
    <cellStyle name="Normal 91 3 4 5 4" xfId="25250" xr:uid="{00000000-0005-0000-0000-0000EC620000}"/>
    <cellStyle name="Normal 91 3 4 6" xfId="25251" xr:uid="{00000000-0005-0000-0000-0000ED620000}"/>
    <cellStyle name="Normal 91 3 4 6 2" xfId="25252" xr:uid="{00000000-0005-0000-0000-0000EE620000}"/>
    <cellStyle name="Normal 91 3 4 6 3" xfId="25253" xr:uid="{00000000-0005-0000-0000-0000EF620000}"/>
    <cellStyle name="Normal 91 3 4 7" xfId="25254" xr:uid="{00000000-0005-0000-0000-0000F0620000}"/>
    <cellStyle name="Normal 91 3 4 8" xfId="25255" xr:uid="{00000000-0005-0000-0000-0000F1620000}"/>
    <cellStyle name="Normal 91 3 4 9" xfId="25256" xr:uid="{00000000-0005-0000-0000-0000F2620000}"/>
    <cellStyle name="Normal 91 3 5" xfId="25257" xr:uid="{00000000-0005-0000-0000-0000F3620000}"/>
    <cellStyle name="Normal 91 3 5 2" xfId="25258" xr:uid="{00000000-0005-0000-0000-0000F4620000}"/>
    <cellStyle name="Normal 91 3 5 2 2" xfId="25259" xr:uid="{00000000-0005-0000-0000-0000F5620000}"/>
    <cellStyle name="Normal 91 3 5 2 2 2" xfId="25260" xr:uid="{00000000-0005-0000-0000-0000F6620000}"/>
    <cellStyle name="Normal 91 3 5 2 2 2 2" xfId="25261" xr:uid="{00000000-0005-0000-0000-0000F7620000}"/>
    <cellStyle name="Normal 91 3 5 2 2 3" xfId="25262" xr:uid="{00000000-0005-0000-0000-0000F8620000}"/>
    <cellStyle name="Normal 91 3 5 2 2 4" xfId="25263" xr:uid="{00000000-0005-0000-0000-0000F9620000}"/>
    <cellStyle name="Normal 91 3 5 2 3" xfId="25264" xr:uid="{00000000-0005-0000-0000-0000FA620000}"/>
    <cellStyle name="Normal 91 3 5 2 3 2" xfId="25265" xr:uid="{00000000-0005-0000-0000-0000FB620000}"/>
    <cellStyle name="Normal 91 3 5 2 3 2 2" xfId="25266" xr:uid="{00000000-0005-0000-0000-0000FC620000}"/>
    <cellStyle name="Normal 91 3 5 2 3 3" xfId="25267" xr:uid="{00000000-0005-0000-0000-0000FD620000}"/>
    <cellStyle name="Normal 91 3 5 2 3 4" xfId="25268" xr:uid="{00000000-0005-0000-0000-0000FE620000}"/>
    <cellStyle name="Normal 91 3 5 2 4" xfId="25269" xr:uid="{00000000-0005-0000-0000-0000FF620000}"/>
    <cellStyle name="Normal 91 3 5 2 4 2" xfId="25270" xr:uid="{00000000-0005-0000-0000-000000630000}"/>
    <cellStyle name="Normal 91 3 5 2 4 3" xfId="25271" xr:uid="{00000000-0005-0000-0000-000001630000}"/>
    <cellStyle name="Normal 91 3 5 2 5" xfId="25272" xr:uid="{00000000-0005-0000-0000-000002630000}"/>
    <cellStyle name="Normal 91 3 5 2 6" xfId="25273" xr:uid="{00000000-0005-0000-0000-000003630000}"/>
    <cellStyle name="Normal 91 3 5 2 7" xfId="25274" xr:uid="{00000000-0005-0000-0000-000004630000}"/>
    <cellStyle name="Normal 91 3 5 3" xfId="25275" xr:uid="{00000000-0005-0000-0000-000005630000}"/>
    <cellStyle name="Normal 91 3 5 3 2" xfId="25276" xr:uid="{00000000-0005-0000-0000-000006630000}"/>
    <cellStyle name="Normal 91 3 5 3 2 2" xfId="25277" xr:uid="{00000000-0005-0000-0000-000007630000}"/>
    <cellStyle name="Normal 91 3 5 3 3" xfId="25278" xr:uid="{00000000-0005-0000-0000-000008630000}"/>
    <cellStyle name="Normal 91 3 5 3 4" xfId="25279" xr:uid="{00000000-0005-0000-0000-000009630000}"/>
    <cellStyle name="Normal 91 3 5 4" xfId="25280" xr:uid="{00000000-0005-0000-0000-00000A630000}"/>
    <cellStyle name="Normal 91 3 5 4 2" xfId="25281" xr:uid="{00000000-0005-0000-0000-00000B630000}"/>
    <cellStyle name="Normal 91 3 5 4 2 2" xfId="25282" xr:uid="{00000000-0005-0000-0000-00000C630000}"/>
    <cellStyle name="Normal 91 3 5 4 3" xfId="25283" xr:uid="{00000000-0005-0000-0000-00000D630000}"/>
    <cellStyle name="Normal 91 3 5 4 4" xfId="25284" xr:uid="{00000000-0005-0000-0000-00000E630000}"/>
    <cellStyle name="Normal 91 3 5 5" xfId="25285" xr:uid="{00000000-0005-0000-0000-00000F630000}"/>
    <cellStyle name="Normal 91 3 5 5 2" xfId="25286" xr:uid="{00000000-0005-0000-0000-000010630000}"/>
    <cellStyle name="Normal 91 3 5 5 3" xfId="25287" xr:uid="{00000000-0005-0000-0000-000011630000}"/>
    <cellStyle name="Normal 91 3 5 6" xfId="25288" xr:uid="{00000000-0005-0000-0000-000012630000}"/>
    <cellStyle name="Normal 91 3 5 7" xfId="25289" xr:uid="{00000000-0005-0000-0000-000013630000}"/>
    <cellStyle name="Normal 91 3 5 8" xfId="25290" xr:uid="{00000000-0005-0000-0000-000014630000}"/>
    <cellStyle name="Normal 91 3 6" xfId="25291" xr:uid="{00000000-0005-0000-0000-000015630000}"/>
    <cellStyle name="Normal 91 3 6 2" xfId="25292" xr:uid="{00000000-0005-0000-0000-000016630000}"/>
    <cellStyle name="Normal 91 3 6 2 2" xfId="25293" xr:uid="{00000000-0005-0000-0000-000017630000}"/>
    <cellStyle name="Normal 91 3 6 2 2 2" xfId="25294" xr:uid="{00000000-0005-0000-0000-000018630000}"/>
    <cellStyle name="Normal 91 3 6 2 3" xfId="25295" xr:uid="{00000000-0005-0000-0000-000019630000}"/>
    <cellStyle name="Normal 91 3 6 2 4" xfId="25296" xr:uid="{00000000-0005-0000-0000-00001A630000}"/>
    <cellStyle name="Normal 91 3 6 3" xfId="25297" xr:uid="{00000000-0005-0000-0000-00001B630000}"/>
    <cellStyle name="Normal 91 3 6 3 2" xfId="25298" xr:uid="{00000000-0005-0000-0000-00001C630000}"/>
    <cellStyle name="Normal 91 3 6 3 2 2" xfId="25299" xr:uid="{00000000-0005-0000-0000-00001D630000}"/>
    <cellStyle name="Normal 91 3 6 3 3" xfId="25300" xr:uid="{00000000-0005-0000-0000-00001E630000}"/>
    <cellStyle name="Normal 91 3 6 3 4" xfId="25301" xr:uid="{00000000-0005-0000-0000-00001F630000}"/>
    <cellStyle name="Normal 91 3 6 4" xfId="25302" xr:uid="{00000000-0005-0000-0000-000020630000}"/>
    <cellStyle name="Normal 91 3 6 4 2" xfId="25303" xr:uid="{00000000-0005-0000-0000-000021630000}"/>
    <cellStyle name="Normal 91 3 6 4 3" xfId="25304" xr:uid="{00000000-0005-0000-0000-000022630000}"/>
    <cellStyle name="Normal 91 3 6 5" xfId="25305" xr:uid="{00000000-0005-0000-0000-000023630000}"/>
    <cellStyle name="Normal 91 3 6 6" xfId="25306" xr:uid="{00000000-0005-0000-0000-000024630000}"/>
    <cellStyle name="Normal 91 3 6 7" xfId="25307" xr:uid="{00000000-0005-0000-0000-000025630000}"/>
    <cellStyle name="Normal 91 3 7" xfId="25308" xr:uid="{00000000-0005-0000-0000-000026630000}"/>
    <cellStyle name="Normal 91 3 7 2" xfId="25309" xr:uid="{00000000-0005-0000-0000-000027630000}"/>
    <cellStyle name="Normal 91 3 7 2 2" xfId="25310" xr:uid="{00000000-0005-0000-0000-000028630000}"/>
    <cellStyle name="Normal 91 3 7 3" xfId="25311" xr:uid="{00000000-0005-0000-0000-000029630000}"/>
    <cellStyle name="Normal 91 3 7 4" xfId="25312" xr:uid="{00000000-0005-0000-0000-00002A630000}"/>
    <cellStyle name="Normal 91 3 8" xfId="25313" xr:uid="{00000000-0005-0000-0000-00002B630000}"/>
    <cellStyle name="Normal 91 3 8 2" xfId="25314" xr:uid="{00000000-0005-0000-0000-00002C630000}"/>
    <cellStyle name="Normal 91 3 8 2 2" xfId="25315" xr:uid="{00000000-0005-0000-0000-00002D630000}"/>
    <cellStyle name="Normal 91 3 8 3" xfId="25316" xr:uid="{00000000-0005-0000-0000-00002E630000}"/>
    <cellStyle name="Normal 91 3 8 4" xfId="25317" xr:uid="{00000000-0005-0000-0000-00002F630000}"/>
    <cellStyle name="Normal 91 3 9" xfId="25318" xr:uid="{00000000-0005-0000-0000-000030630000}"/>
    <cellStyle name="Normal 91 3 9 2" xfId="25319" xr:uid="{00000000-0005-0000-0000-000031630000}"/>
    <cellStyle name="Normal 91 3 9 3" xfId="25320" xr:uid="{00000000-0005-0000-0000-000032630000}"/>
    <cellStyle name="Normal 91 4" xfId="25321" xr:uid="{00000000-0005-0000-0000-000033630000}"/>
    <cellStyle name="Normal 91 4 10" xfId="25322" xr:uid="{00000000-0005-0000-0000-000034630000}"/>
    <cellStyle name="Normal 91 4 11" xfId="25323" xr:uid="{00000000-0005-0000-0000-000035630000}"/>
    <cellStyle name="Normal 91 4 2" xfId="25324" xr:uid="{00000000-0005-0000-0000-000036630000}"/>
    <cellStyle name="Normal 91 4 2 2" xfId="25325" xr:uid="{00000000-0005-0000-0000-000037630000}"/>
    <cellStyle name="Normal 91 4 2 2 2" xfId="25326" xr:uid="{00000000-0005-0000-0000-000038630000}"/>
    <cellStyle name="Normal 91 4 2 2 2 2" xfId="25327" xr:uid="{00000000-0005-0000-0000-000039630000}"/>
    <cellStyle name="Normal 91 4 2 2 2 2 2" xfId="25328" xr:uid="{00000000-0005-0000-0000-00003A630000}"/>
    <cellStyle name="Normal 91 4 2 2 2 2 2 2" xfId="25329" xr:uid="{00000000-0005-0000-0000-00003B630000}"/>
    <cellStyle name="Normal 91 4 2 2 2 2 3" xfId="25330" xr:uid="{00000000-0005-0000-0000-00003C630000}"/>
    <cellStyle name="Normal 91 4 2 2 2 2 4" xfId="25331" xr:uid="{00000000-0005-0000-0000-00003D630000}"/>
    <cellStyle name="Normal 91 4 2 2 2 3" xfId="25332" xr:uid="{00000000-0005-0000-0000-00003E630000}"/>
    <cellStyle name="Normal 91 4 2 2 2 3 2" xfId="25333" xr:uid="{00000000-0005-0000-0000-00003F630000}"/>
    <cellStyle name="Normal 91 4 2 2 2 3 2 2" xfId="25334" xr:uid="{00000000-0005-0000-0000-000040630000}"/>
    <cellStyle name="Normal 91 4 2 2 2 3 3" xfId="25335" xr:uid="{00000000-0005-0000-0000-000041630000}"/>
    <cellStyle name="Normal 91 4 2 2 2 3 4" xfId="25336" xr:uid="{00000000-0005-0000-0000-000042630000}"/>
    <cellStyle name="Normal 91 4 2 2 2 4" xfId="25337" xr:uid="{00000000-0005-0000-0000-000043630000}"/>
    <cellStyle name="Normal 91 4 2 2 2 4 2" xfId="25338" xr:uid="{00000000-0005-0000-0000-000044630000}"/>
    <cellStyle name="Normal 91 4 2 2 2 4 3" xfId="25339" xr:uid="{00000000-0005-0000-0000-000045630000}"/>
    <cellStyle name="Normal 91 4 2 2 2 5" xfId="25340" xr:uid="{00000000-0005-0000-0000-000046630000}"/>
    <cellStyle name="Normal 91 4 2 2 2 6" xfId="25341" xr:uid="{00000000-0005-0000-0000-000047630000}"/>
    <cellStyle name="Normal 91 4 2 2 2 7" xfId="25342" xr:uid="{00000000-0005-0000-0000-000048630000}"/>
    <cellStyle name="Normal 91 4 2 2 3" xfId="25343" xr:uid="{00000000-0005-0000-0000-000049630000}"/>
    <cellStyle name="Normal 91 4 2 2 3 2" xfId="25344" xr:uid="{00000000-0005-0000-0000-00004A630000}"/>
    <cellStyle name="Normal 91 4 2 2 3 2 2" xfId="25345" xr:uid="{00000000-0005-0000-0000-00004B630000}"/>
    <cellStyle name="Normal 91 4 2 2 3 3" xfId="25346" xr:uid="{00000000-0005-0000-0000-00004C630000}"/>
    <cellStyle name="Normal 91 4 2 2 3 4" xfId="25347" xr:uid="{00000000-0005-0000-0000-00004D630000}"/>
    <cellStyle name="Normal 91 4 2 2 4" xfId="25348" xr:uid="{00000000-0005-0000-0000-00004E630000}"/>
    <cellStyle name="Normal 91 4 2 2 4 2" xfId="25349" xr:uid="{00000000-0005-0000-0000-00004F630000}"/>
    <cellStyle name="Normal 91 4 2 2 4 2 2" xfId="25350" xr:uid="{00000000-0005-0000-0000-000050630000}"/>
    <cellStyle name="Normal 91 4 2 2 4 3" xfId="25351" xr:uid="{00000000-0005-0000-0000-000051630000}"/>
    <cellStyle name="Normal 91 4 2 2 4 4" xfId="25352" xr:uid="{00000000-0005-0000-0000-000052630000}"/>
    <cellStyle name="Normal 91 4 2 2 5" xfId="25353" xr:uid="{00000000-0005-0000-0000-000053630000}"/>
    <cellStyle name="Normal 91 4 2 2 5 2" xfId="25354" xr:uid="{00000000-0005-0000-0000-000054630000}"/>
    <cellStyle name="Normal 91 4 2 2 5 3" xfId="25355" xr:uid="{00000000-0005-0000-0000-000055630000}"/>
    <cellStyle name="Normal 91 4 2 2 6" xfId="25356" xr:uid="{00000000-0005-0000-0000-000056630000}"/>
    <cellStyle name="Normal 91 4 2 2 7" xfId="25357" xr:uid="{00000000-0005-0000-0000-000057630000}"/>
    <cellStyle name="Normal 91 4 2 2 8" xfId="25358" xr:uid="{00000000-0005-0000-0000-000058630000}"/>
    <cellStyle name="Normal 91 4 2 3" xfId="25359" xr:uid="{00000000-0005-0000-0000-000059630000}"/>
    <cellStyle name="Normal 91 4 2 3 2" xfId="25360" xr:uid="{00000000-0005-0000-0000-00005A630000}"/>
    <cellStyle name="Normal 91 4 2 3 2 2" xfId="25361" xr:uid="{00000000-0005-0000-0000-00005B630000}"/>
    <cellStyle name="Normal 91 4 2 3 2 2 2" xfId="25362" xr:uid="{00000000-0005-0000-0000-00005C630000}"/>
    <cellStyle name="Normal 91 4 2 3 2 3" xfId="25363" xr:uid="{00000000-0005-0000-0000-00005D630000}"/>
    <cellStyle name="Normal 91 4 2 3 2 4" xfId="25364" xr:uid="{00000000-0005-0000-0000-00005E630000}"/>
    <cellStyle name="Normal 91 4 2 3 3" xfId="25365" xr:uid="{00000000-0005-0000-0000-00005F630000}"/>
    <cellStyle name="Normal 91 4 2 3 3 2" xfId="25366" xr:uid="{00000000-0005-0000-0000-000060630000}"/>
    <cellStyle name="Normal 91 4 2 3 3 2 2" xfId="25367" xr:uid="{00000000-0005-0000-0000-000061630000}"/>
    <cellStyle name="Normal 91 4 2 3 3 3" xfId="25368" xr:uid="{00000000-0005-0000-0000-000062630000}"/>
    <cellStyle name="Normal 91 4 2 3 3 4" xfId="25369" xr:uid="{00000000-0005-0000-0000-000063630000}"/>
    <cellStyle name="Normal 91 4 2 3 4" xfId="25370" xr:uid="{00000000-0005-0000-0000-000064630000}"/>
    <cellStyle name="Normal 91 4 2 3 4 2" xfId="25371" xr:uid="{00000000-0005-0000-0000-000065630000}"/>
    <cellStyle name="Normal 91 4 2 3 4 3" xfId="25372" xr:uid="{00000000-0005-0000-0000-000066630000}"/>
    <cellStyle name="Normal 91 4 2 3 5" xfId="25373" xr:uid="{00000000-0005-0000-0000-000067630000}"/>
    <cellStyle name="Normal 91 4 2 3 6" xfId="25374" xr:uid="{00000000-0005-0000-0000-000068630000}"/>
    <cellStyle name="Normal 91 4 2 3 7" xfId="25375" xr:uid="{00000000-0005-0000-0000-000069630000}"/>
    <cellStyle name="Normal 91 4 2 4" xfId="25376" xr:uid="{00000000-0005-0000-0000-00006A630000}"/>
    <cellStyle name="Normal 91 4 2 4 2" xfId="25377" xr:uid="{00000000-0005-0000-0000-00006B630000}"/>
    <cellStyle name="Normal 91 4 2 4 2 2" xfId="25378" xr:uid="{00000000-0005-0000-0000-00006C630000}"/>
    <cellStyle name="Normal 91 4 2 4 3" xfId="25379" xr:uid="{00000000-0005-0000-0000-00006D630000}"/>
    <cellStyle name="Normal 91 4 2 4 4" xfId="25380" xr:uid="{00000000-0005-0000-0000-00006E630000}"/>
    <cellStyle name="Normal 91 4 2 5" xfId="25381" xr:uid="{00000000-0005-0000-0000-00006F630000}"/>
    <cellStyle name="Normal 91 4 2 5 2" xfId="25382" xr:uid="{00000000-0005-0000-0000-000070630000}"/>
    <cellStyle name="Normal 91 4 2 5 2 2" xfId="25383" xr:uid="{00000000-0005-0000-0000-000071630000}"/>
    <cellStyle name="Normal 91 4 2 5 3" xfId="25384" xr:uid="{00000000-0005-0000-0000-000072630000}"/>
    <cellStyle name="Normal 91 4 2 5 4" xfId="25385" xr:uid="{00000000-0005-0000-0000-000073630000}"/>
    <cellStyle name="Normal 91 4 2 6" xfId="25386" xr:uid="{00000000-0005-0000-0000-000074630000}"/>
    <cellStyle name="Normal 91 4 2 6 2" xfId="25387" xr:uid="{00000000-0005-0000-0000-000075630000}"/>
    <cellStyle name="Normal 91 4 2 6 3" xfId="25388" xr:uid="{00000000-0005-0000-0000-000076630000}"/>
    <cellStyle name="Normal 91 4 2 7" xfId="25389" xr:uid="{00000000-0005-0000-0000-000077630000}"/>
    <cellStyle name="Normal 91 4 2 8" xfId="25390" xr:uid="{00000000-0005-0000-0000-000078630000}"/>
    <cellStyle name="Normal 91 4 2 9" xfId="25391" xr:uid="{00000000-0005-0000-0000-000079630000}"/>
    <cellStyle name="Normal 91 4 3" xfId="25392" xr:uid="{00000000-0005-0000-0000-00007A630000}"/>
    <cellStyle name="Normal 91 4 3 2" xfId="25393" xr:uid="{00000000-0005-0000-0000-00007B630000}"/>
    <cellStyle name="Normal 91 4 3 2 2" xfId="25394" xr:uid="{00000000-0005-0000-0000-00007C630000}"/>
    <cellStyle name="Normal 91 4 3 2 2 2" xfId="25395" xr:uid="{00000000-0005-0000-0000-00007D630000}"/>
    <cellStyle name="Normal 91 4 3 2 2 2 2" xfId="25396" xr:uid="{00000000-0005-0000-0000-00007E630000}"/>
    <cellStyle name="Normal 91 4 3 2 2 2 2 2" xfId="25397" xr:uid="{00000000-0005-0000-0000-00007F630000}"/>
    <cellStyle name="Normal 91 4 3 2 2 2 3" xfId="25398" xr:uid="{00000000-0005-0000-0000-000080630000}"/>
    <cellStyle name="Normal 91 4 3 2 2 2 4" xfId="25399" xr:uid="{00000000-0005-0000-0000-000081630000}"/>
    <cellStyle name="Normal 91 4 3 2 2 3" xfId="25400" xr:uid="{00000000-0005-0000-0000-000082630000}"/>
    <cellStyle name="Normal 91 4 3 2 2 3 2" xfId="25401" xr:uid="{00000000-0005-0000-0000-000083630000}"/>
    <cellStyle name="Normal 91 4 3 2 2 3 2 2" xfId="25402" xr:uid="{00000000-0005-0000-0000-000084630000}"/>
    <cellStyle name="Normal 91 4 3 2 2 3 3" xfId="25403" xr:uid="{00000000-0005-0000-0000-000085630000}"/>
    <cellStyle name="Normal 91 4 3 2 2 3 4" xfId="25404" xr:uid="{00000000-0005-0000-0000-000086630000}"/>
    <cellStyle name="Normal 91 4 3 2 2 4" xfId="25405" xr:uid="{00000000-0005-0000-0000-000087630000}"/>
    <cellStyle name="Normal 91 4 3 2 2 4 2" xfId="25406" xr:uid="{00000000-0005-0000-0000-000088630000}"/>
    <cellStyle name="Normal 91 4 3 2 2 4 3" xfId="25407" xr:uid="{00000000-0005-0000-0000-000089630000}"/>
    <cellStyle name="Normal 91 4 3 2 2 5" xfId="25408" xr:uid="{00000000-0005-0000-0000-00008A630000}"/>
    <cellStyle name="Normal 91 4 3 2 2 6" xfId="25409" xr:uid="{00000000-0005-0000-0000-00008B630000}"/>
    <cellStyle name="Normal 91 4 3 2 2 7" xfId="25410" xr:uid="{00000000-0005-0000-0000-00008C630000}"/>
    <cellStyle name="Normal 91 4 3 2 3" xfId="25411" xr:uid="{00000000-0005-0000-0000-00008D630000}"/>
    <cellStyle name="Normal 91 4 3 2 3 2" xfId="25412" xr:uid="{00000000-0005-0000-0000-00008E630000}"/>
    <cellStyle name="Normal 91 4 3 2 3 2 2" xfId="25413" xr:uid="{00000000-0005-0000-0000-00008F630000}"/>
    <cellStyle name="Normal 91 4 3 2 3 3" xfId="25414" xr:uid="{00000000-0005-0000-0000-000090630000}"/>
    <cellStyle name="Normal 91 4 3 2 3 4" xfId="25415" xr:uid="{00000000-0005-0000-0000-000091630000}"/>
    <cellStyle name="Normal 91 4 3 2 4" xfId="25416" xr:uid="{00000000-0005-0000-0000-000092630000}"/>
    <cellStyle name="Normal 91 4 3 2 4 2" xfId="25417" xr:uid="{00000000-0005-0000-0000-000093630000}"/>
    <cellStyle name="Normal 91 4 3 2 4 2 2" xfId="25418" xr:uid="{00000000-0005-0000-0000-000094630000}"/>
    <cellStyle name="Normal 91 4 3 2 4 3" xfId="25419" xr:uid="{00000000-0005-0000-0000-000095630000}"/>
    <cellStyle name="Normal 91 4 3 2 4 4" xfId="25420" xr:uid="{00000000-0005-0000-0000-000096630000}"/>
    <cellStyle name="Normal 91 4 3 2 5" xfId="25421" xr:uid="{00000000-0005-0000-0000-000097630000}"/>
    <cellStyle name="Normal 91 4 3 2 5 2" xfId="25422" xr:uid="{00000000-0005-0000-0000-000098630000}"/>
    <cellStyle name="Normal 91 4 3 2 5 3" xfId="25423" xr:uid="{00000000-0005-0000-0000-000099630000}"/>
    <cellStyle name="Normal 91 4 3 2 6" xfId="25424" xr:uid="{00000000-0005-0000-0000-00009A630000}"/>
    <cellStyle name="Normal 91 4 3 2 7" xfId="25425" xr:uid="{00000000-0005-0000-0000-00009B630000}"/>
    <cellStyle name="Normal 91 4 3 2 8" xfId="25426" xr:uid="{00000000-0005-0000-0000-00009C630000}"/>
    <cellStyle name="Normal 91 4 3 3" xfId="25427" xr:uid="{00000000-0005-0000-0000-00009D630000}"/>
    <cellStyle name="Normal 91 4 3 3 2" xfId="25428" xr:uid="{00000000-0005-0000-0000-00009E630000}"/>
    <cellStyle name="Normal 91 4 3 3 2 2" xfId="25429" xr:uid="{00000000-0005-0000-0000-00009F630000}"/>
    <cellStyle name="Normal 91 4 3 3 2 2 2" xfId="25430" xr:uid="{00000000-0005-0000-0000-0000A0630000}"/>
    <cellStyle name="Normal 91 4 3 3 2 3" xfId="25431" xr:uid="{00000000-0005-0000-0000-0000A1630000}"/>
    <cellStyle name="Normal 91 4 3 3 2 4" xfId="25432" xr:uid="{00000000-0005-0000-0000-0000A2630000}"/>
    <cellStyle name="Normal 91 4 3 3 3" xfId="25433" xr:uid="{00000000-0005-0000-0000-0000A3630000}"/>
    <cellStyle name="Normal 91 4 3 3 3 2" xfId="25434" xr:uid="{00000000-0005-0000-0000-0000A4630000}"/>
    <cellStyle name="Normal 91 4 3 3 3 2 2" xfId="25435" xr:uid="{00000000-0005-0000-0000-0000A5630000}"/>
    <cellStyle name="Normal 91 4 3 3 3 3" xfId="25436" xr:uid="{00000000-0005-0000-0000-0000A6630000}"/>
    <cellStyle name="Normal 91 4 3 3 3 4" xfId="25437" xr:uid="{00000000-0005-0000-0000-0000A7630000}"/>
    <cellStyle name="Normal 91 4 3 3 4" xfId="25438" xr:uid="{00000000-0005-0000-0000-0000A8630000}"/>
    <cellStyle name="Normal 91 4 3 3 4 2" xfId="25439" xr:uid="{00000000-0005-0000-0000-0000A9630000}"/>
    <cellStyle name="Normal 91 4 3 3 4 3" xfId="25440" xr:uid="{00000000-0005-0000-0000-0000AA630000}"/>
    <cellStyle name="Normal 91 4 3 3 5" xfId="25441" xr:uid="{00000000-0005-0000-0000-0000AB630000}"/>
    <cellStyle name="Normal 91 4 3 3 6" xfId="25442" xr:uid="{00000000-0005-0000-0000-0000AC630000}"/>
    <cellStyle name="Normal 91 4 3 3 7" xfId="25443" xr:uid="{00000000-0005-0000-0000-0000AD630000}"/>
    <cellStyle name="Normal 91 4 3 4" xfId="25444" xr:uid="{00000000-0005-0000-0000-0000AE630000}"/>
    <cellStyle name="Normal 91 4 3 4 2" xfId="25445" xr:uid="{00000000-0005-0000-0000-0000AF630000}"/>
    <cellStyle name="Normal 91 4 3 4 2 2" xfId="25446" xr:uid="{00000000-0005-0000-0000-0000B0630000}"/>
    <cellStyle name="Normal 91 4 3 4 3" xfId="25447" xr:uid="{00000000-0005-0000-0000-0000B1630000}"/>
    <cellStyle name="Normal 91 4 3 4 4" xfId="25448" xr:uid="{00000000-0005-0000-0000-0000B2630000}"/>
    <cellStyle name="Normal 91 4 3 5" xfId="25449" xr:uid="{00000000-0005-0000-0000-0000B3630000}"/>
    <cellStyle name="Normal 91 4 3 5 2" xfId="25450" xr:uid="{00000000-0005-0000-0000-0000B4630000}"/>
    <cellStyle name="Normal 91 4 3 5 2 2" xfId="25451" xr:uid="{00000000-0005-0000-0000-0000B5630000}"/>
    <cellStyle name="Normal 91 4 3 5 3" xfId="25452" xr:uid="{00000000-0005-0000-0000-0000B6630000}"/>
    <cellStyle name="Normal 91 4 3 5 4" xfId="25453" xr:uid="{00000000-0005-0000-0000-0000B7630000}"/>
    <cellStyle name="Normal 91 4 3 6" xfId="25454" xr:uid="{00000000-0005-0000-0000-0000B8630000}"/>
    <cellStyle name="Normal 91 4 3 6 2" xfId="25455" xr:uid="{00000000-0005-0000-0000-0000B9630000}"/>
    <cellStyle name="Normal 91 4 3 6 3" xfId="25456" xr:uid="{00000000-0005-0000-0000-0000BA630000}"/>
    <cellStyle name="Normal 91 4 3 7" xfId="25457" xr:uid="{00000000-0005-0000-0000-0000BB630000}"/>
    <cellStyle name="Normal 91 4 3 8" xfId="25458" xr:uid="{00000000-0005-0000-0000-0000BC630000}"/>
    <cellStyle name="Normal 91 4 3 9" xfId="25459" xr:uid="{00000000-0005-0000-0000-0000BD630000}"/>
    <cellStyle name="Normal 91 4 4" xfId="25460" xr:uid="{00000000-0005-0000-0000-0000BE630000}"/>
    <cellStyle name="Normal 91 4 4 2" xfId="25461" xr:uid="{00000000-0005-0000-0000-0000BF630000}"/>
    <cellStyle name="Normal 91 4 4 2 2" xfId="25462" xr:uid="{00000000-0005-0000-0000-0000C0630000}"/>
    <cellStyle name="Normal 91 4 4 2 2 2" xfId="25463" xr:uid="{00000000-0005-0000-0000-0000C1630000}"/>
    <cellStyle name="Normal 91 4 4 2 2 2 2" xfId="25464" xr:uid="{00000000-0005-0000-0000-0000C2630000}"/>
    <cellStyle name="Normal 91 4 4 2 2 3" xfId="25465" xr:uid="{00000000-0005-0000-0000-0000C3630000}"/>
    <cellStyle name="Normal 91 4 4 2 2 4" xfId="25466" xr:uid="{00000000-0005-0000-0000-0000C4630000}"/>
    <cellStyle name="Normal 91 4 4 2 3" xfId="25467" xr:uid="{00000000-0005-0000-0000-0000C5630000}"/>
    <cellStyle name="Normal 91 4 4 2 3 2" xfId="25468" xr:uid="{00000000-0005-0000-0000-0000C6630000}"/>
    <cellStyle name="Normal 91 4 4 2 3 2 2" xfId="25469" xr:uid="{00000000-0005-0000-0000-0000C7630000}"/>
    <cellStyle name="Normal 91 4 4 2 3 3" xfId="25470" xr:uid="{00000000-0005-0000-0000-0000C8630000}"/>
    <cellStyle name="Normal 91 4 4 2 3 4" xfId="25471" xr:uid="{00000000-0005-0000-0000-0000C9630000}"/>
    <cellStyle name="Normal 91 4 4 2 4" xfId="25472" xr:uid="{00000000-0005-0000-0000-0000CA630000}"/>
    <cellStyle name="Normal 91 4 4 2 4 2" xfId="25473" xr:uid="{00000000-0005-0000-0000-0000CB630000}"/>
    <cellStyle name="Normal 91 4 4 2 4 3" xfId="25474" xr:uid="{00000000-0005-0000-0000-0000CC630000}"/>
    <cellStyle name="Normal 91 4 4 2 5" xfId="25475" xr:uid="{00000000-0005-0000-0000-0000CD630000}"/>
    <cellStyle name="Normal 91 4 4 2 6" xfId="25476" xr:uid="{00000000-0005-0000-0000-0000CE630000}"/>
    <cellStyle name="Normal 91 4 4 2 7" xfId="25477" xr:uid="{00000000-0005-0000-0000-0000CF630000}"/>
    <cellStyle name="Normal 91 4 4 3" xfId="25478" xr:uid="{00000000-0005-0000-0000-0000D0630000}"/>
    <cellStyle name="Normal 91 4 4 3 2" xfId="25479" xr:uid="{00000000-0005-0000-0000-0000D1630000}"/>
    <cellStyle name="Normal 91 4 4 3 2 2" xfId="25480" xr:uid="{00000000-0005-0000-0000-0000D2630000}"/>
    <cellStyle name="Normal 91 4 4 3 3" xfId="25481" xr:uid="{00000000-0005-0000-0000-0000D3630000}"/>
    <cellStyle name="Normal 91 4 4 3 4" xfId="25482" xr:uid="{00000000-0005-0000-0000-0000D4630000}"/>
    <cellStyle name="Normal 91 4 4 4" xfId="25483" xr:uid="{00000000-0005-0000-0000-0000D5630000}"/>
    <cellStyle name="Normal 91 4 4 4 2" xfId="25484" xr:uid="{00000000-0005-0000-0000-0000D6630000}"/>
    <cellStyle name="Normal 91 4 4 4 2 2" xfId="25485" xr:uid="{00000000-0005-0000-0000-0000D7630000}"/>
    <cellStyle name="Normal 91 4 4 4 3" xfId="25486" xr:uid="{00000000-0005-0000-0000-0000D8630000}"/>
    <cellStyle name="Normal 91 4 4 4 4" xfId="25487" xr:uid="{00000000-0005-0000-0000-0000D9630000}"/>
    <cellStyle name="Normal 91 4 4 5" xfId="25488" xr:uid="{00000000-0005-0000-0000-0000DA630000}"/>
    <cellStyle name="Normal 91 4 4 5 2" xfId="25489" xr:uid="{00000000-0005-0000-0000-0000DB630000}"/>
    <cellStyle name="Normal 91 4 4 5 3" xfId="25490" xr:uid="{00000000-0005-0000-0000-0000DC630000}"/>
    <cellStyle name="Normal 91 4 4 6" xfId="25491" xr:uid="{00000000-0005-0000-0000-0000DD630000}"/>
    <cellStyle name="Normal 91 4 4 7" xfId="25492" xr:uid="{00000000-0005-0000-0000-0000DE630000}"/>
    <cellStyle name="Normal 91 4 4 8" xfId="25493" xr:uid="{00000000-0005-0000-0000-0000DF630000}"/>
    <cellStyle name="Normal 91 4 5" xfId="25494" xr:uid="{00000000-0005-0000-0000-0000E0630000}"/>
    <cellStyle name="Normal 91 4 5 2" xfId="25495" xr:uid="{00000000-0005-0000-0000-0000E1630000}"/>
    <cellStyle name="Normal 91 4 5 2 2" xfId="25496" xr:uid="{00000000-0005-0000-0000-0000E2630000}"/>
    <cellStyle name="Normal 91 4 5 2 2 2" xfId="25497" xr:uid="{00000000-0005-0000-0000-0000E3630000}"/>
    <cellStyle name="Normal 91 4 5 2 3" xfId="25498" xr:uid="{00000000-0005-0000-0000-0000E4630000}"/>
    <cellStyle name="Normal 91 4 5 2 4" xfId="25499" xr:uid="{00000000-0005-0000-0000-0000E5630000}"/>
    <cellStyle name="Normal 91 4 5 3" xfId="25500" xr:uid="{00000000-0005-0000-0000-0000E6630000}"/>
    <cellStyle name="Normal 91 4 5 3 2" xfId="25501" xr:uid="{00000000-0005-0000-0000-0000E7630000}"/>
    <cellStyle name="Normal 91 4 5 3 2 2" xfId="25502" xr:uid="{00000000-0005-0000-0000-0000E8630000}"/>
    <cellStyle name="Normal 91 4 5 3 3" xfId="25503" xr:uid="{00000000-0005-0000-0000-0000E9630000}"/>
    <cellStyle name="Normal 91 4 5 3 4" xfId="25504" xr:uid="{00000000-0005-0000-0000-0000EA630000}"/>
    <cellStyle name="Normal 91 4 5 4" xfId="25505" xr:uid="{00000000-0005-0000-0000-0000EB630000}"/>
    <cellStyle name="Normal 91 4 5 4 2" xfId="25506" xr:uid="{00000000-0005-0000-0000-0000EC630000}"/>
    <cellStyle name="Normal 91 4 5 4 3" xfId="25507" xr:uid="{00000000-0005-0000-0000-0000ED630000}"/>
    <cellStyle name="Normal 91 4 5 5" xfId="25508" xr:uid="{00000000-0005-0000-0000-0000EE630000}"/>
    <cellStyle name="Normal 91 4 5 6" xfId="25509" xr:uid="{00000000-0005-0000-0000-0000EF630000}"/>
    <cellStyle name="Normal 91 4 5 7" xfId="25510" xr:uid="{00000000-0005-0000-0000-0000F0630000}"/>
    <cellStyle name="Normal 91 4 6" xfId="25511" xr:uid="{00000000-0005-0000-0000-0000F1630000}"/>
    <cellStyle name="Normal 91 4 6 2" xfId="25512" xr:uid="{00000000-0005-0000-0000-0000F2630000}"/>
    <cellStyle name="Normal 91 4 6 2 2" xfId="25513" xr:uid="{00000000-0005-0000-0000-0000F3630000}"/>
    <cellStyle name="Normal 91 4 6 3" xfId="25514" xr:uid="{00000000-0005-0000-0000-0000F4630000}"/>
    <cellStyle name="Normal 91 4 6 4" xfId="25515" xr:uid="{00000000-0005-0000-0000-0000F5630000}"/>
    <cellStyle name="Normal 91 4 7" xfId="25516" xr:uid="{00000000-0005-0000-0000-0000F6630000}"/>
    <cellStyle name="Normal 91 4 7 2" xfId="25517" xr:uid="{00000000-0005-0000-0000-0000F7630000}"/>
    <cellStyle name="Normal 91 4 7 2 2" xfId="25518" xr:uid="{00000000-0005-0000-0000-0000F8630000}"/>
    <cellStyle name="Normal 91 4 7 3" xfId="25519" xr:uid="{00000000-0005-0000-0000-0000F9630000}"/>
    <cellStyle name="Normal 91 4 7 4" xfId="25520" xr:uid="{00000000-0005-0000-0000-0000FA630000}"/>
    <cellStyle name="Normal 91 4 8" xfId="25521" xr:uid="{00000000-0005-0000-0000-0000FB630000}"/>
    <cellStyle name="Normal 91 4 8 2" xfId="25522" xr:uid="{00000000-0005-0000-0000-0000FC630000}"/>
    <cellStyle name="Normal 91 4 8 3" xfId="25523" xr:uid="{00000000-0005-0000-0000-0000FD630000}"/>
    <cellStyle name="Normal 91 4 9" xfId="25524" xr:uid="{00000000-0005-0000-0000-0000FE630000}"/>
    <cellStyle name="Normal 91 5" xfId="25525" xr:uid="{00000000-0005-0000-0000-0000FF630000}"/>
    <cellStyle name="Normal 91 5 2" xfId="25526" xr:uid="{00000000-0005-0000-0000-000000640000}"/>
    <cellStyle name="Normal 91 5 2 2" xfId="25527" xr:uid="{00000000-0005-0000-0000-000001640000}"/>
    <cellStyle name="Normal 91 5 2 2 2" xfId="25528" xr:uid="{00000000-0005-0000-0000-000002640000}"/>
    <cellStyle name="Normal 91 5 2 2 2 2" xfId="25529" xr:uid="{00000000-0005-0000-0000-000003640000}"/>
    <cellStyle name="Normal 91 5 2 2 2 2 2" xfId="25530" xr:uid="{00000000-0005-0000-0000-000004640000}"/>
    <cellStyle name="Normal 91 5 2 2 2 3" xfId="25531" xr:uid="{00000000-0005-0000-0000-000005640000}"/>
    <cellStyle name="Normal 91 5 2 2 2 4" xfId="25532" xr:uid="{00000000-0005-0000-0000-000006640000}"/>
    <cellStyle name="Normal 91 5 2 2 3" xfId="25533" xr:uid="{00000000-0005-0000-0000-000007640000}"/>
    <cellStyle name="Normal 91 5 2 2 3 2" xfId="25534" xr:uid="{00000000-0005-0000-0000-000008640000}"/>
    <cellStyle name="Normal 91 5 2 2 3 2 2" xfId="25535" xr:uid="{00000000-0005-0000-0000-000009640000}"/>
    <cellStyle name="Normal 91 5 2 2 3 3" xfId="25536" xr:uid="{00000000-0005-0000-0000-00000A640000}"/>
    <cellStyle name="Normal 91 5 2 2 3 4" xfId="25537" xr:uid="{00000000-0005-0000-0000-00000B640000}"/>
    <cellStyle name="Normal 91 5 2 2 4" xfId="25538" xr:uid="{00000000-0005-0000-0000-00000C640000}"/>
    <cellStyle name="Normal 91 5 2 2 4 2" xfId="25539" xr:uid="{00000000-0005-0000-0000-00000D640000}"/>
    <cellStyle name="Normal 91 5 2 2 4 3" xfId="25540" xr:uid="{00000000-0005-0000-0000-00000E640000}"/>
    <cellStyle name="Normal 91 5 2 2 5" xfId="25541" xr:uid="{00000000-0005-0000-0000-00000F640000}"/>
    <cellStyle name="Normal 91 5 2 2 6" xfId="25542" xr:uid="{00000000-0005-0000-0000-000010640000}"/>
    <cellStyle name="Normal 91 5 2 2 7" xfId="25543" xr:uid="{00000000-0005-0000-0000-000011640000}"/>
    <cellStyle name="Normal 91 5 2 3" xfId="25544" xr:uid="{00000000-0005-0000-0000-000012640000}"/>
    <cellStyle name="Normal 91 5 2 3 2" xfId="25545" xr:uid="{00000000-0005-0000-0000-000013640000}"/>
    <cellStyle name="Normal 91 5 2 3 2 2" xfId="25546" xr:uid="{00000000-0005-0000-0000-000014640000}"/>
    <cellStyle name="Normal 91 5 2 3 3" xfId="25547" xr:uid="{00000000-0005-0000-0000-000015640000}"/>
    <cellStyle name="Normal 91 5 2 3 4" xfId="25548" xr:uid="{00000000-0005-0000-0000-000016640000}"/>
    <cellStyle name="Normal 91 5 2 4" xfId="25549" xr:uid="{00000000-0005-0000-0000-000017640000}"/>
    <cellStyle name="Normal 91 5 2 4 2" xfId="25550" xr:uid="{00000000-0005-0000-0000-000018640000}"/>
    <cellStyle name="Normal 91 5 2 4 2 2" xfId="25551" xr:uid="{00000000-0005-0000-0000-000019640000}"/>
    <cellStyle name="Normal 91 5 2 4 3" xfId="25552" xr:uid="{00000000-0005-0000-0000-00001A640000}"/>
    <cellStyle name="Normal 91 5 2 4 4" xfId="25553" xr:uid="{00000000-0005-0000-0000-00001B640000}"/>
    <cellStyle name="Normal 91 5 2 5" xfId="25554" xr:uid="{00000000-0005-0000-0000-00001C640000}"/>
    <cellStyle name="Normal 91 5 2 5 2" xfId="25555" xr:uid="{00000000-0005-0000-0000-00001D640000}"/>
    <cellStyle name="Normal 91 5 2 5 3" xfId="25556" xr:uid="{00000000-0005-0000-0000-00001E640000}"/>
    <cellStyle name="Normal 91 5 2 6" xfId="25557" xr:uid="{00000000-0005-0000-0000-00001F640000}"/>
    <cellStyle name="Normal 91 5 2 7" xfId="25558" xr:uid="{00000000-0005-0000-0000-000020640000}"/>
    <cellStyle name="Normal 91 5 2 8" xfId="25559" xr:uid="{00000000-0005-0000-0000-000021640000}"/>
    <cellStyle name="Normal 91 5 3" xfId="25560" xr:uid="{00000000-0005-0000-0000-000022640000}"/>
    <cellStyle name="Normal 91 5 3 2" xfId="25561" xr:uid="{00000000-0005-0000-0000-000023640000}"/>
    <cellStyle name="Normal 91 5 3 2 2" xfId="25562" xr:uid="{00000000-0005-0000-0000-000024640000}"/>
    <cellStyle name="Normal 91 5 3 2 2 2" xfId="25563" xr:uid="{00000000-0005-0000-0000-000025640000}"/>
    <cellStyle name="Normal 91 5 3 2 3" xfId="25564" xr:uid="{00000000-0005-0000-0000-000026640000}"/>
    <cellStyle name="Normal 91 5 3 2 4" xfId="25565" xr:uid="{00000000-0005-0000-0000-000027640000}"/>
    <cellStyle name="Normal 91 5 3 3" xfId="25566" xr:uid="{00000000-0005-0000-0000-000028640000}"/>
    <cellStyle name="Normal 91 5 3 3 2" xfId="25567" xr:uid="{00000000-0005-0000-0000-000029640000}"/>
    <cellStyle name="Normal 91 5 3 3 2 2" xfId="25568" xr:uid="{00000000-0005-0000-0000-00002A640000}"/>
    <cellStyle name="Normal 91 5 3 3 3" xfId="25569" xr:uid="{00000000-0005-0000-0000-00002B640000}"/>
    <cellStyle name="Normal 91 5 3 3 4" xfId="25570" xr:uid="{00000000-0005-0000-0000-00002C640000}"/>
    <cellStyle name="Normal 91 5 3 4" xfId="25571" xr:uid="{00000000-0005-0000-0000-00002D640000}"/>
    <cellStyle name="Normal 91 5 3 4 2" xfId="25572" xr:uid="{00000000-0005-0000-0000-00002E640000}"/>
    <cellStyle name="Normal 91 5 3 4 3" xfId="25573" xr:uid="{00000000-0005-0000-0000-00002F640000}"/>
    <cellStyle name="Normal 91 5 3 5" xfId="25574" xr:uid="{00000000-0005-0000-0000-000030640000}"/>
    <cellStyle name="Normal 91 5 3 6" xfId="25575" xr:uid="{00000000-0005-0000-0000-000031640000}"/>
    <cellStyle name="Normal 91 5 3 7" xfId="25576" xr:uid="{00000000-0005-0000-0000-000032640000}"/>
    <cellStyle name="Normal 91 5 4" xfId="25577" xr:uid="{00000000-0005-0000-0000-000033640000}"/>
    <cellStyle name="Normal 91 5 4 2" xfId="25578" xr:uid="{00000000-0005-0000-0000-000034640000}"/>
    <cellStyle name="Normal 91 5 4 2 2" xfId="25579" xr:uid="{00000000-0005-0000-0000-000035640000}"/>
    <cellStyle name="Normal 91 5 4 3" xfId="25580" xr:uid="{00000000-0005-0000-0000-000036640000}"/>
    <cellStyle name="Normal 91 5 4 4" xfId="25581" xr:uid="{00000000-0005-0000-0000-000037640000}"/>
    <cellStyle name="Normal 91 5 5" xfId="25582" xr:uid="{00000000-0005-0000-0000-000038640000}"/>
    <cellStyle name="Normal 91 5 5 2" xfId="25583" xr:uid="{00000000-0005-0000-0000-000039640000}"/>
    <cellStyle name="Normal 91 5 5 2 2" xfId="25584" xr:uid="{00000000-0005-0000-0000-00003A640000}"/>
    <cellStyle name="Normal 91 5 5 3" xfId="25585" xr:uid="{00000000-0005-0000-0000-00003B640000}"/>
    <cellStyle name="Normal 91 5 5 4" xfId="25586" xr:uid="{00000000-0005-0000-0000-00003C640000}"/>
    <cellStyle name="Normal 91 5 6" xfId="25587" xr:uid="{00000000-0005-0000-0000-00003D640000}"/>
    <cellStyle name="Normal 91 5 6 2" xfId="25588" xr:uid="{00000000-0005-0000-0000-00003E640000}"/>
    <cellStyle name="Normal 91 5 6 3" xfId="25589" xr:uid="{00000000-0005-0000-0000-00003F640000}"/>
    <cellStyle name="Normal 91 5 7" xfId="25590" xr:uid="{00000000-0005-0000-0000-000040640000}"/>
    <cellStyle name="Normal 91 5 8" xfId="25591" xr:uid="{00000000-0005-0000-0000-000041640000}"/>
    <cellStyle name="Normal 91 5 9" xfId="25592" xr:uid="{00000000-0005-0000-0000-000042640000}"/>
    <cellStyle name="Normal 91 6" xfId="25593" xr:uid="{00000000-0005-0000-0000-000043640000}"/>
    <cellStyle name="Normal 91 6 2" xfId="25594" xr:uid="{00000000-0005-0000-0000-000044640000}"/>
    <cellStyle name="Normal 91 6 2 2" xfId="25595" xr:uid="{00000000-0005-0000-0000-000045640000}"/>
    <cellStyle name="Normal 91 6 2 2 2" xfId="25596" xr:uid="{00000000-0005-0000-0000-000046640000}"/>
    <cellStyle name="Normal 91 6 2 2 2 2" xfId="25597" xr:uid="{00000000-0005-0000-0000-000047640000}"/>
    <cellStyle name="Normal 91 6 2 2 2 2 2" xfId="25598" xr:uid="{00000000-0005-0000-0000-000048640000}"/>
    <cellStyle name="Normal 91 6 2 2 2 3" xfId="25599" xr:uid="{00000000-0005-0000-0000-000049640000}"/>
    <cellStyle name="Normal 91 6 2 2 2 4" xfId="25600" xr:uid="{00000000-0005-0000-0000-00004A640000}"/>
    <cellStyle name="Normal 91 6 2 2 3" xfId="25601" xr:uid="{00000000-0005-0000-0000-00004B640000}"/>
    <cellStyle name="Normal 91 6 2 2 3 2" xfId="25602" xr:uid="{00000000-0005-0000-0000-00004C640000}"/>
    <cellStyle name="Normal 91 6 2 2 3 2 2" xfId="25603" xr:uid="{00000000-0005-0000-0000-00004D640000}"/>
    <cellStyle name="Normal 91 6 2 2 3 3" xfId="25604" xr:uid="{00000000-0005-0000-0000-00004E640000}"/>
    <cellStyle name="Normal 91 6 2 2 3 4" xfId="25605" xr:uid="{00000000-0005-0000-0000-00004F640000}"/>
    <cellStyle name="Normal 91 6 2 2 4" xfId="25606" xr:uid="{00000000-0005-0000-0000-000050640000}"/>
    <cellStyle name="Normal 91 6 2 2 4 2" xfId="25607" xr:uid="{00000000-0005-0000-0000-000051640000}"/>
    <cellStyle name="Normal 91 6 2 2 4 3" xfId="25608" xr:uid="{00000000-0005-0000-0000-000052640000}"/>
    <cellStyle name="Normal 91 6 2 2 5" xfId="25609" xr:uid="{00000000-0005-0000-0000-000053640000}"/>
    <cellStyle name="Normal 91 6 2 2 6" xfId="25610" xr:uid="{00000000-0005-0000-0000-000054640000}"/>
    <cellStyle name="Normal 91 6 2 2 7" xfId="25611" xr:uid="{00000000-0005-0000-0000-000055640000}"/>
    <cellStyle name="Normal 91 6 2 3" xfId="25612" xr:uid="{00000000-0005-0000-0000-000056640000}"/>
    <cellStyle name="Normal 91 6 2 3 2" xfId="25613" xr:uid="{00000000-0005-0000-0000-000057640000}"/>
    <cellStyle name="Normal 91 6 2 3 2 2" xfId="25614" xr:uid="{00000000-0005-0000-0000-000058640000}"/>
    <cellStyle name="Normal 91 6 2 3 3" xfId="25615" xr:uid="{00000000-0005-0000-0000-000059640000}"/>
    <cellStyle name="Normal 91 6 2 3 4" xfId="25616" xr:uid="{00000000-0005-0000-0000-00005A640000}"/>
    <cellStyle name="Normal 91 6 2 4" xfId="25617" xr:uid="{00000000-0005-0000-0000-00005B640000}"/>
    <cellStyle name="Normal 91 6 2 4 2" xfId="25618" xr:uid="{00000000-0005-0000-0000-00005C640000}"/>
    <cellStyle name="Normal 91 6 2 4 2 2" xfId="25619" xr:uid="{00000000-0005-0000-0000-00005D640000}"/>
    <cellStyle name="Normal 91 6 2 4 3" xfId="25620" xr:uid="{00000000-0005-0000-0000-00005E640000}"/>
    <cellStyle name="Normal 91 6 2 4 4" xfId="25621" xr:uid="{00000000-0005-0000-0000-00005F640000}"/>
    <cellStyle name="Normal 91 6 2 5" xfId="25622" xr:uid="{00000000-0005-0000-0000-000060640000}"/>
    <cellStyle name="Normal 91 6 2 5 2" xfId="25623" xr:uid="{00000000-0005-0000-0000-000061640000}"/>
    <cellStyle name="Normal 91 6 2 5 3" xfId="25624" xr:uid="{00000000-0005-0000-0000-000062640000}"/>
    <cellStyle name="Normal 91 6 2 6" xfId="25625" xr:uid="{00000000-0005-0000-0000-000063640000}"/>
    <cellStyle name="Normal 91 6 2 7" xfId="25626" xr:uid="{00000000-0005-0000-0000-000064640000}"/>
    <cellStyle name="Normal 91 6 2 8" xfId="25627" xr:uid="{00000000-0005-0000-0000-000065640000}"/>
    <cellStyle name="Normal 91 6 3" xfId="25628" xr:uid="{00000000-0005-0000-0000-000066640000}"/>
    <cellStyle name="Normal 91 6 3 2" xfId="25629" xr:uid="{00000000-0005-0000-0000-000067640000}"/>
    <cellStyle name="Normal 91 6 3 2 2" xfId="25630" xr:uid="{00000000-0005-0000-0000-000068640000}"/>
    <cellStyle name="Normal 91 6 3 2 2 2" xfId="25631" xr:uid="{00000000-0005-0000-0000-000069640000}"/>
    <cellStyle name="Normal 91 6 3 2 3" xfId="25632" xr:uid="{00000000-0005-0000-0000-00006A640000}"/>
    <cellStyle name="Normal 91 6 3 2 4" xfId="25633" xr:uid="{00000000-0005-0000-0000-00006B640000}"/>
    <cellStyle name="Normal 91 6 3 3" xfId="25634" xr:uid="{00000000-0005-0000-0000-00006C640000}"/>
    <cellStyle name="Normal 91 6 3 3 2" xfId="25635" xr:uid="{00000000-0005-0000-0000-00006D640000}"/>
    <cellStyle name="Normal 91 6 3 3 2 2" xfId="25636" xr:uid="{00000000-0005-0000-0000-00006E640000}"/>
    <cellStyle name="Normal 91 6 3 3 3" xfId="25637" xr:uid="{00000000-0005-0000-0000-00006F640000}"/>
    <cellStyle name="Normal 91 6 3 3 4" xfId="25638" xr:uid="{00000000-0005-0000-0000-000070640000}"/>
    <cellStyle name="Normal 91 6 3 4" xfId="25639" xr:uid="{00000000-0005-0000-0000-000071640000}"/>
    <cellStyle name="Normal 91 6 3 4 2" xfId="25640" xr:uid="{00000000-0005-0000-0000-000072640000}"/>
    <cellStyle name="Normal 91 6 3 4 3" xfId="25641" xr:uid="{00000000-0005-0000-0000-000073640000}"/>
    <cellStyle name="Normal 91 6 3 5" xfId="25642" xr:uid="{00000000-0005-0000-0000-000074640000}"/>
    <cellStyle name="Normal 91 6 3 6" xfId="25643" xr:uid="{00000000-0005-0000-0000-000075640000}"/>
    <cellStyle name="Normal 91 6 3 7" xfId="25644" xr:uid="{00000000-0005-0000-0000-000076640000}"/>
    <cellStyle name="Normal 91 6 4" xfId="25645" xr:uid="{00000000-0005-0000-0000-000077640000}"/>
    <cellStyle name="Normal 91 6 4 2" xfId="25646" xr:uid="{00000000-0005-0000-0000-000078640000}"/>
    <cellStyle name="Normal 91 6 4 2 2" xfId="25647" xr:uid="{00000000-0005-0000-0000-000079640000}"/>
    <cellStyle name="Normal 91 6 4 3" xfId="25648" xr:uid="{00000000-0005-0000-0000-00007A640000}"/>
    <cellStyle name="Normal 91 6 4 4" xfId="25649" xr:uid="{00000000-0005-0000-0000-00007B640000}"/>
    <cellStyle name="Normal 91 6 5" xfId="25650" xr:uid="{00000000-0005-0000-0000-00007C640000}"/>
    <cellStyle name="Normal 91 6 5 2" xfId="25651" xr:uid="{00000000-0005-0000-0000-00007D640000}"/>
    <cellStyle name="Normal 91 6 5 2 2" xfId="25652" xr:uid="{00000000-0005-0000-0000-00007E640000}"/>
    <cellStyle name="Normal 91 6 5 3" xfId="25653" xr:uid="{00000000-0005-0000-0000-00007F640000}"/>
    <cellStyle name="Normal 91 6 5 4" xfId="25654" xr:uid="{00000000-0005-0000-0000-000080640000}"/>
    <cellStyle name="Normal 91 6 6" xfId="25655" xr:uid="{00000000-0005-0000-0000-000081640000}"/>
    <cellStyle name="Normal 91 6 6 2" xfId="25656" xr:uid="{00000000-0005-0000-0000-000082640000}"/>
    <cellStyle name="Normal 91 6 6 3" xfId="25657" xr:uid="{00000000-0005-0000-0000-000083640000}"/>
    <cellStyle name="Normal 91 6 7" xfId="25658" xr:uid="{00000000-0005-0000-0000-000084640000}"/>
    <cellStyle name="Normal 91 6 8" xfId="25659" xr:uid="{00000000-0005-0000-0000-000085640000}"/>
    <cellStyle name="Normal 91 6 9" xfId="25660" xr:uid="{00000000-0005-0000-0000-000086640000}"/>
    <cellStyle name="Normal 91 7" xfId="25661" xr:uid="{00000000-0005-0000-0000-000087640000}"/>
    <cellStyle name="Normal 91 7 2" xfId="25662" xr:uid="{00000000-0005-0000-0000-000088640000}"/>
    <cellStyle name="Normal 91 7 2 2" xfId="25663" xr:uid="{00000000-0005-0000-0000-000089640000}"/>
    <cellStyle name="Normal 91 7 2 2 2" xfId="25664" xr:uid="{00000000-0005-0000-0000-00008A640000}"/>
    <cellStyle name="Normal 91 7 2 2 2 2" xfId="25665" xr:uid="{00000000-0005-0000-0000-00008B640000}"/>
    <cellStyle name="Normal 91 7 2 2 3" xfId="25666" xr:uid="{00000000-0005-0000-0000-00008C640000}"/>
    <cellStyle name="Normal 91 7 2 2 4" xfId="25667" xr:uid="{00000000-0005-0000-0000-00008D640000}"/>
    <cellStyle name="Normal 91 7 2 3" xfId="25668" xr:uid="{00000000-0005-0000-0000-00008E640000}"/>
    <cellStyle name="Normal 91 7 2 3 2" xfId="25669" xr:uid="{00000000-0005-0000-0000-00008F640000}"/>
    <cellStyle name="Normal 91 7 2 3 2 2" xfId="25670" xr:uid="{00000000-0005-0000-0000-000090640000}"/>
    <cellStyle name="Normal 91 7 2 3 3" xfId="25671" xr:uid="{00000000-0005-0000-0000-000091640000}"/>
    <cellStyle name="Normal 91 7 2 3 4" xfId="25672" xr:uid="{00000000-0005-0000-0000-000092640000}"/>
    <cellStyle name="Normal 91 7 2 4" xfId="25673" xr:uid="{00000000-0005-0000-0000-000093640000}"/>
    <cellStyle name="Normal 91 7 2 4 2" xfId="25674" xr:uid="{00000000-0005-0000-0000-000094640000}"/>
    <cellStyle name="Normal 91 7 2 4 3" xfId="25675" xr:uid="{00000000-0005-0000-0000-000095640000}"/>
    <cellStyle name="Normal 91 7 2 5" xfId="25676" xr:uid="{00000000-0005-0000-0000-000096640000}"/>
    <cellStyle name="Normal 91 7 2 6" xfId="25677" xr:uid="{00000000-0005-0000-0000-000097640000}"/>
    <cellStyle name="Normal 91 7 2 7" xfId="25678" xr:uid="{00000000-0005-0000-0000-000098640000}"/>
    <cellStyle name="Normal 91 7 3" xfId="25679" xr:uid="{00000000-0005-0000-0000-000099640000}"/>
    <cellStyle name="Normal 91 7 3 2" xfId="25680" xr:uid="{00000000-0005-0000-0000-00009A640000}"/>
    <cellStyle name="Normal 91 7 3 2 2" xfId="25681" xr:uid="{00000000-0005-0000-0000-00009B640000}"/>
    <cellStyle name="Normal 91 7 3 3" xfId="25682" xr:uid="{00000000-0005-0000-0000-00009C640000}"/>
    <cellStyle name="Normal 91 7 3 4" xfId="25683" xr:uid="{00000000-0005-0000-0000-00009D640000}"/>
    <cellStyle name="Normal 91 7 4" xfId="25684" xr:uid="{00000000-0005-0000-0000-00009E640000}"/>
    <cellStyle name="Normal 91 7 4 2" xfId="25685" xr:uid="{00000000-0005-0000-0000-00009F640000}"/>
    <cellStyle name="Normal 91 7 4 2 2" xfId="25686" xr:uid="{00000000-0005-0000-0000-0000A0640000}"/>
    <cellStyle name="Normal 91 7 4 3" xfId="25687" xr:uid="{00000000-0005-0000-0000-0000A1640000}"/>
    <cellStyle name="Normal 91 7 4 4" xfId="25688" xr:uid="{00000000-0005-0000-0000-0000A2640000}"/>
    <cellStyle name="Normal 91 7 5" xfId="25689" xr:uid="{00000000-0005-0000-0000-0000A3640000}"/>
    <cellStyle name="Normal 91 7 5 2" xfId="25690" xr:uid="{00000000-0005-0000-0000-0000A4640000}"/>
    <cellStyle name="Normal 91 7 5 3" xfId="25691" xr:uid="{00000000-0005-0000-0000-0000A5640000}"/>
    <cellStyle name="Normal 91 7 6" xfId="25692" xr:uid="{00000000-0005-0000-0000-0000A6640000}"/>
    <cellStyle name="Normal 91 7 7" xfId="25693" xr:uid="{00000000-0005-0000-0000-0000A7640000}"/>
    <cellStyle name="Normal 91 7 8" xfId="25694" xr:uid="{00000000-0005-0000-0000-0000A8640000}"/>
    <cellStyle name="Normal 91 8" xfId="25695" xr:uid="{00000000-0005-0000-0000-0000A9640000}"/>
    <cellStyle name="Normal 91 8 2" xfId="25696" xr:uid="{00000000-0005-0000-0000-0000AA640000}"/>
    <cellStyle name="Normal 91 8 2 2" xfId="25697" xr:uid="{00000000-0005-0000-0000-0000AB640000}"/>
    <cellStyle name="Normal 91 8 2 2 2" xfId="25698" xr:uid="{00000000-0005-0000-0000-0000AC640000}"/>
    <cellStyle name="Normal 91 8 2 3" xfId="25699" xr:uid="{00000000-0005-0000-0000-0000AD640000}"/>
    <cellStyle name="Normal 91 8 2 4" xfId="25700" xr:uid="{00000000-0005-0000-0000-0000AE640000}"/>
    <cellStyle name="Normal 91 8 3" xfId="25701" xr:uid="{00000000-0005-0000-0000-0000AF640000}"/>
    <cellStyle name="Normal 91 8 3 2" xfId="25702" xr:uid="{00000000-0005-0000-0000-0000B0640000}"/>
    <cellStyle name="Normal 91 8 3 2 2" xfId="25703" xr:uid="{00000000-0005-0000-0000-0000B1640000}"/>
    <cellStyle name="Normal 91 8 3 3" xfId="25704" xr:uid="{00000000-0005-0000-0000-0000B2640000}"/>
    <cellStyle name="Normal 91 8 3 4" xfId="25705" xr:uid="{00000000-0005-0000-0000-0000B3640000}"/>
    <cellStyle name="Normal 91 8 4" xfId="25706" xr:uid="{00000000-0005-0000-0000-0000B4640000}"/>
    <cellStyle name="Normal 91 8 4 2" xfId="25707" xr:uid="{00000000-0005-0000-0000-0000B5640000}"/>
    <cellStyle name="Normal 91 8 4 3" xfId="25708" xr:uid="{00000000-0005-0000-0000-0000B6640000}"/>
    <cellStyle name="Normal 91 8 5" xfId="25709" xr:uid="{00000000-0005-0000-0000-0000B7640000}"/>
    <cellStyle name="Normal 91 8 6" xfId="25710" xr:uid="{00000000-0005-0000-0000-0000B8640000}"/>
    <cellStyle name="Normal 91 8 7" xfId="25711" xr:uid="{00000000-0005-0000-0000-0000B9640000}"/>
    <cellStyle name="Normal 91 9" xfId="25712" xr:uid="{00000000-0005-0000-0000-0000BA640000}"/>
    <cellStyle name="Normal 91 9 2" xfId="25713" xr:uid="{00000000-0005-0000-0000-0000BB640000}"/>
    <cellStyle name="Normal 91 9 2 2" xfId="25714" xr:uid="{00000000-0005-0000-0000-0000BC640000}"/>
    <cellStyle name="Normal 91 9 3" xfId="25715" xr:uid="{00000000-0005-0000-0000-0000BD640000}"/>
    <cellStyle name="Normal 91 9 4" xfId="25716" xr:uid="{00000000-0005-0000-0000-0000BE640000}"/>
    <cellStyle name="Normal 92" xfId="25717" xr:uid="{00000000-0005-0000-0000-0000BF640000}"/>
    <cellStyle name="Normal 92 2" xfId="25718" xr:uid="{00000000-0005-0000-0000-0000C0640000}"/>
    <cellStyle name="Normal 92 2 10" xfId="25719" xr:uid="{00000000-0005-0000-0000-0000C1640000}"/>
    <cellStyle name="Normal 92 2 11" xfId="25720" xr:uid="{00000000-0005-0000-0000-0000C2640000}"/>
    <cellStyle name="Normal 92 2 12" xfId="25721" xr:uid="{00000000-0005-0000-0000-0000C3640000}"/>
    <cellStyle name="Normal 92 2 2" xfId="25722" xr:uid="{00000000-0005-0000-0000-0000C4640000}"/>
    <cellStyle name="Normal 92 2 2 10" xfId="25723" xr:uid="{00000000-0005-0000-0000-0000C5640000}"/>
    <cellStyle name="Normal 92 2 2 11" xfId="25724" xr:uid="{00000000-0005-0000-0000-0000C6640000}"/>
    <cellStyle name="Normal 92 2 2 2" xfId="25725" xr:uid="{00000000-0005-0000-0000-0000C7640000}"/>
    <cellStyle name="Normal 92 2 2 2 2" xfId="25726" xr:uid="{00000000-0005-0000-0000-0000C8640000}"/>
    <cellStyle name="Normal 92 2 2 2 2 2" xfId="25727" xr:uid="{00000000-0005-0000-0000-0000C9640000}"/>
    <cellStyle name="Normal 92 2 2 2 2 2 2" xfId="25728" xr:uid="{00000000-0005-0000-0000-0000CA640000}"/>
    <cellStyle name="Normal 92 2 2 2 2 2 2 2" xfId="25729" xr:uid="{00000000-0005-0000-0000-0000CB640000}"/>
    <cellStyle name="Normal 92 2 2 2 2 2 2 2 2" xfId="25730" xr:uid="{00000000-0005-0000-0000-0000CC640000}"/>
    <cellStyle name="Normal 92 2 2 2 2 2 2 3" xfId="25731" xr:uid="{00000000-0005-0000-0000-0000CD640000}"/>
    <cellStyle name="Normal 92 2 2 2 2 2 2 4" xfId="25732" xr:uid="{00000000-0005-0000-0000-0000CE640000}"/>
    <cellStyle name="Normal 92 2 2 2 2 2 3" xfId="25733" xr:uid="{00000000-0005-0000-0000-0000CF640000}"/>
    <cellStyle name="Normal 92 2 2 2 2 2 3 2" xfId="25734" xr:uid="{00000000-0005-0000-0000-0000D0640000}"/>
    <cellStyle name="Normal 92 2 2 2 2 2 3 2 2" xfId="25735" xr:uid="{00000000-0005-0000-0000-0000D1640000}"/>
    <cellStyle name="Normal 92 2 2 2 2 2 3 3" xfId="25736" xr:uid="{00000000-0005-0000-0000-0000D2640000}"/>
    <cellStyle name="Normal 92 2 2 2 2 2 3 4" xfId="25737" xr:uid="{00000000-0005-0000-0000-0000D3640000}"/>
    <cellStyle name="Normal 92 2 2 2 2 2 4" xfId="25738" xr:uid="{00000000-0005-0000-0000-0000D4640000}"/>
    <cellStyle name="Normal 92 2 2 2 2 2 4 2" xfId="25739" xr:uid="{00000000-0005-0000-0000-0000D5640000}"/>
    <cellStyle name="Normal 92 2 2 2 2 2 4 3" xfId="25740" xr:uid="{00000000-0005-0000-0000-0000D6640000}"/>
    <cellStyle name="Normal 92 2 2 2 2 2 5" xfId="25741" xr:uid="{00000000-0005-0000-0000-0000D7640000}"/>
    <cellStyle name="Normal 92 2 2 2 2 2 6" xfId="25742" xr:uid="{00000000-0005-0000-0000-0000D8640000}"/>
    <cellStyle name="Normal 92 2 2 2 2 2 7" xfId="25743" xr:uid="{00000000-0005-0000-0000-0000D9640000}"/>
    <cellStyle name="Normal 92 2 2 2 2 3" xfId="25744" xr:uid="{00000000-0005-0000-0000-0000DA640000}"/>
    <cellStyle name="Normal 92 2 2 2 2 3 2" xfId="25745" xr:uid="{00000000-0005-0000-0000-0000DB640000}"/>
    <cellStyle name="Normal 92 2 2 2 2 3 2 2" xfId="25746" xr:uid="{00000000-0005-0000-0000-0000DC640000}"/>
    <cellStyle name="Normal 92 2 2 2 2 3 3" xfId="25747" xr:uid="{00000000-0005-0000-0000-0000DD640000}"/>
    <cellStyle name="Normal 92 2 2 2 2 3 4" xfId="25748" xr:uid="{00000000-0005-0000-0000-0000DE640000}"/>
    <cellStyle name="Normal 92 2 2 2 2 4" xfId="25749" xr:uid="{00000000-0005-0000-0000-0000DF640000}"/>
    <cellStyle name="Normal 92 2 2 2 2 4 2" xfId="25750" xr:uid="{00000000-0005-0000-0000-0000E0640000}"/>
    <cellStyle name="Normal 92 2 2 2 2 4 2 2" xfId="25751" xr:uid="{00000000-0005-0000-0000-0000E1640000}"/>
    <cellStyle name="Normal 92 2 2 2 2 4 3" xfId="25752" xr:uid="{00000000-0005-0000-0000-0000E2640000}"/>
    <cellStyle name="Normal 92 2 2 2 2 4 4" xfId="25753" xr:uid="{00000000-0005-0000-0000-0000E3640000}"/>
    <cellStyle name="Normal 92 2 2 2 2 5" xfId="25754" xr:uid="{00000000-0005-0000-0000-0000E4640000}"/>
    <cellStyle name="Normal 92 2 2 2 2 5 2" xfId="25755" xr:uid="{00000000-0005-0000-0000-0000E5640000}"/>
    <cellStyle name="Normal 92 2 2 2 2 5 3" xfId="25756" xr:uid="{00000000-0005-0000-0000-0000E6640000}"/>
    <cellStyle name="Normal 92 2 2 2 2 6" xfId="25757" xr:uid="{00000000-0005-0000-0000-0000E7640000}"/>
    <cellStyle name="Normal 92 2 2 2 2 7" xfId="25758" xr:uid="{00000000-0005-0000-0000-0000E8640000}"/>
    <cellStyle name="Normal 92 2 2 2 2 8" xfId="25759" xr:uid="{00000000-0005-0000-0000-0000E9640000}"/>
    <cellStyle name="Normal 92 2 2 2 3" xfId="25760" xr:uid="{00000000-0005-0000-0000-0000EA640000}"/>
    <cellStyle name="Normal 92 2 2 2 3 2" xfId="25761" xr:uid="{00000000-0005-0000-0000-0000EB640000}"/>
    <cellStyle name="Normal 92 2 2 2 3 2 2" xfId="25762" xr:uid="{00000000-0005-0000-0000-0000EC640000}"/>
    <cellStyle name="Normal 92 2 2 2 3 2 2 2" xfId="25763" xr:uid="{00000000-0005-0000-0000-0000ED640000}"/>
    <cellStyle name="Normal 92 2 2 2 3 2 3" xfId="25764" xr:uid="{00000000-0005-0000-0000-0000EE640000}"/>
    <cellStyle name="Normal 92 2 2 2 3 2 4" xfId="25765" xr:uid="{00000000-0005-0000-0000-0000EF640000}"/>
    <cellStyle name="Normal 92 2 2 2 3 3" xfId="25766" xr:uid="{00000000-0005-0000-0000-0000F0640000}"/>
    <cellStyle name="Normal 92 2 2 2 3 3 2" xfId="25767" xr:uid="{00000000-0005-0000-0000-0000F1640000}"/>
    <cellStyle name="Normal 92 2 2 2 3 3 2 2" xfId="25768" xr:uid="{00000000-0005-0000-0000-0000F2640000}"/>
    <cellStyle name="Normal 92 2 2 2 3 3 3" xfId="25769" xr:uid="{00000000-0005-0000-0000-0000F3640000}"/>
    <cellStyle name="Normal 92 2 2 2 3 3 4" xfId="25770" xr:uid="{00000000-0005-0000-0000-0000F4640000}"/>
    <cellStyle name="Normal 92 2 2 2 3 4" xfId="25771" xr:uid="{00000000-0005-0000-0000-0000F5640000}"/>
    <cellStyle name="Normal 92 2 2 2 3 4 2" xfId="25772" xr:uid="{00000000-0005-0000-0000-0000F6640000}"/>
    <cellStyle name="Normal 92 2 2 2 3 4 3" xfId="25773" xr:uid="{00000000-0005-0000-0000-0000F7640000}"/>
    <cellStyle name="Normal 92 2 2 2 3 5" xfId="25774" xr:uid="{00000000-0005-0000-0000-0000F8640000}"/>
    <cellStyle name="Normal 92 2 2 2 3 6" xfId="25775" xr:uid="{00000000-0005-0000-0000-0000F9640000}"/>
    <cellStyle name="Normal 92 2 2 2 3 7" xfId="25776" xr:uid="{00000000-0005-0000-0000-0000FA640000}"/>
    <cellStyle name="Normal 92 2 2 2 4" xfId="25777" xr:uid="{00000000-0005-0000-0000-0000FB640000}"/>
    <cellStyle name="Normal 92 2 2 2 4 2" xfId="25778" xr:uid="{00000000-0005-0000-0000-0000FC640000}"/>
    <cellStyle name="Normal 92 2 2 2 4 2 2" xfId="25779" xr:uid="{00000000-0005-0000-0000-0000FD640000}"/>
    <cellStyle name="Normal 92 2 2 2 4 3" xfId="25780" xr:uid="{00000000-0005-0000-0000-0000FE640000}"/>
    <cellStyle name="Normal 92 2 2 2 4 4" xfId="25781" xr:uid="{00000000-0005-0000-0000-0000FF640000}"/>
    <cellStyle name="Normal 92 2 2 2 5" xfId="25782" xr:uid="{00000000-0005-0000-0000-000000650000}"/>
    <cellStyle name="Normal 92 2 2 2 5 2" xfId="25783" xr:uid="{00000000-0005-0000-0000-000001650000}"/>
    <cellStyle name="Normal 92 2 2 2 5 2 2" xfId="25784" xr:uid="{00000000-0005-0000-0000-000002650000}"/>
    <cellStyle name="Normal 92 2 2 2 5 3" xfId="25785" xr:uid="{00000000-0005-0000-0000-000003650000}"/>
    <cellStyle name="Normal 92 2 2 2 5 4" xfId="25786" xr:uid="{00000000-0005-0000-0000-000004650000}"/>
    <cellStyle name="Normal 92 2 2 2 6" xfId="25787" xr:uid="{00000000-0005-0000-0000-000005650000}"/>
    <cellStyle name="Normal 92 2 2 2 6 2" xfId="25788" xr:uid="{00000000-0005-0000-0000-000006650000}"/>
    <cellStyle name="Normal 92 2 2 2 6 3" xfId="25789" xr:uid="{00000000-0005-0000-0000-000007650000}"/>
    <cellStyle name="Normal 92 2 2 2 7" xfId="25790" xr:uid="{00000000-0005-0000-0000-000008650000}"/>
    <cellStyle name="Normal 92 2 2 2 8" xfId="25791" xr:uid="{00000000-0005-0000-0000-000009650000}"/>
    <cellStyle name="Normal 92 2 2 2 9" xfId="25792" xr:uid="{00000000-0005-0000-0000-00000A650000}"/>
    <cellStyle name="Normal 92 2 2 3" xfId="25793" xr:uid="{00000000-0005-0000-0000-00000B650000}"/>
    <cellStyle name="Normal 92 2 2 3 2" xfId="25794" xr:uid="{00000000-0005-0000-0000-00000C650000}"/>
    <cellStyle name="Normal 92 2 2 3 2 2" xfId="25795" xr:uid="{00000000-0005-0000-0000-00000D650000}"/>
    <cellStyle name="Normal 92 2 2 3 2 2 2" xfId="25796" xr:uid="{00000000-0005-0000-0000-00000E650000}"/>
    <cellStyle name="Normal 92 2 2 3 2 2 2 2" xfId="25797" xr:uid="{00000000-0005-0000-0000-00000F650000}"/>
    <cellStyle name="Normal 92 2 2 3 2 2 2 2 2" xfId="25798" xr:uid="{00000000-0005-0000-0000-000010650000}"/>
    <cellStyle name="Normal 92 2 2 3 2 2 2 3" xfId="25799" xr:uid="{00000000-0005-0000-0000-000011650000}"/>
    <cellStyle name="Normal 92 2 2 3 2 2 2 4" xfId="25800" xr:uid="{00000000-0005-0000-0000-000012650000}"/>
    <cellStyle name="Normal 92 2 2 3 2 2 3" xfId="25801" xr:uid="{00000000-0005-0000-0000-000013650000}"/>
    <cellStyle name="Normal 92 2 2 3 2 2 3 2" xfId="25802" xr:uid="{00000000-0005-0000-0000-000014650000}"/>
    <cellStyle name="Normal 92 2 2 3 2 2 3 2 2" xfId="25803" xr:uid="{00000000-0005-0000-0000-000015650000}"/>
    <cellStyle name="Normal 92 2 2 3 2 2 3 3" xfId="25804" xr:uid="{00000000-0005-0000-0000-000016650000}"/>
    <cellStyle name="Normal 92 2 2 3 2 2 3 4" xfId="25805" xr:uid="{00000000-0005-0000-0000-000017650000}"/>
    <cellStyle name="Normal 92 2 2 3 2 2 4" xfId="25806" xr:uid="{00000000-0005-0000-0000-000018650000}"/>
    <cellStyle name="Normal 92 2 2 3 2 2 4 2" xfId="25807" xr:uid="{00000000-0005-0000-0000-000019650000}"/>
    <cellStyle name="Normal 92 2 2 3 2 2 4 3" xfId="25808" xr:uid="{00000000-0005-0000-0000-00001A650000}"/>
    <cellStyle name="Normal 92 2 2 3 2 2 5" xfId="25809" xr:uid="{00000000-0005-0000-0000-00001B650000}"/>
    <cellStyle name="Normal 92 2 2 3 2 2 6" xfId="25810" xr:uid="{00000000-0005-0000-0000-00001C650000}"/>
    <cellStyle name="Normal 92 2 2 3 2 2 7" xfId="25811" xr:uid="{00000000-0005-0000-0000-00001D650000}"/>
    <cellStyle name="Normal 92 2 2 3 2 3" xfId="25812" xr:uid="{00000000-0005-0000-0000-00001E650000}"/>
    <cellStyle name="Normal 92 2 2 3 2 3 2" xfId="25813" xr:uid="{00000000-0005-0000-0000-00001F650000}"/>
    <cellStyle name="Normal 92 2 2 3 2 3 2 2" xfId="25814" xr:uid="{00000000-0005-0000-0000-000020650000}"/>
    <cellStyle name="Normal 92 2 2 3 2 3 3" xfId="25815" xr:uid="{00000000-0005-0000-0000-000021650000}"/>
    <cellStyle name="Normal 92 2 2 3 2 3 4" xfId="25816" xr:uid="{00000000-0005-0000-0000-000022650000}"/>
    <cellStyle name="Normal 92 2 2 3 2 4" xfId="25817" xr:uid="{00000000-0005-0000-0000-000023650000}"/>
    <cellStyle name="Normal 92 2 2 3 2 4 2" xfId="25818" xr:uid="{00000000-0005-0000-0000-000024650000}"/>
    <cellStyle name="Normal 92 2 2 3 2 4 2 2" xfId="25819" xr:uid="{00000000-0005-0000-0000-000025650000}"/>
    <cellStyle name="Normal 92 2 2 3 2 4 3" xfId="25820" xr:uid="{00000000-0005-0000-0000-000026650000}"/>
    <cellStyle name="Normal 92 2 2 3 2 4 4" xfId="25821" xr:uid="{00000000-0005-0000-0000-000027650000}"/>
    <cellStyle name="Normal 92 2 2 3 2 5" xfId="25822" xr:uid="{00000000-0005-0000-0000-000028650000}"/>
    <cellStyle name="Normal 92 2 2 3 2 5 2" xfId="25823" xr:uid="{00000000-0005-0000-0000-000029650000}"/>
    <cellStyle name="Normal 92 2 2 3 2 5 3" xfId="25824" xr:uid="{00000000-0005-0000-0000-00002A650000}"/>
    <cellStyle name="Normal 92 2 2 3 2 6" xfId="25825" xr:uid="{00000000-0005-0000-0000-00002B650000}"/>
    <cellStyle name="Normal 92 2 2 3 2 7" xfId="25826" xr:uid="{00000000-0005-0000-0000-00002C650000}"/>
    <cellStyle name="Normal 92 2 2 3 2 8" xfId="25827" xr:uid="{00000000-0005-0000-0000-00002D650000}"/>
    <cellStyle name="Normal 92 2 2 3 3" xfId="25828" xr:uid="{00000000-0005-0000-0000-00002E650000}"/>
    <cellStyle name="Normal 92 2 2 3 3 2" xfId="25829" xr:uid="{00000000-0005-0000-0000-00002F650000}"/>
    <cellStyle name="Normal 92 2 2 3 3 2 2" xfId="25830" xr:uid="{00000000-0005-0000-0000-000030650000}"/>
    <cellStyle name="Normal 92 2 2 3 3 2 2 2" xfId="25831" xr:uid="{00000000-0005-0000-0000-000031650000}"/>
    <cellStyle name="Normal 92 2 2 3 3 2 3" xfId="25832" xr:uid="{00000000-0005-0000-0000-000032650000}"/>
    <cellStyle name="Normal 92 2 2 3 3 2 4" xfId="25833" xr:uid="{00000000-0005-0000-0000-000033650000}"/>
    <cellStyle name="Normal 92 2 2 3 3 3" xfId="25834" xr:uid="{00000000-0005-0000-0000-000034650000}"/>
    <cellStyle name="Normal 92 2 2 3 3 3 2" xfId="25835" xr:uid="{00000000-0005-0000-0000-000035650000}"/>
    <cellStyle name="Normal 92 2 2 3 3 3 2 2" xfId="25836" xr:uid="{00000000-0005-0000-0000-000036650000}"/>
    <cellStyle name="Normal 92 2 2 3 3 3 3" xfId="25837" xr:uid="{00000000-0005-0000-0000-000037650000}"/>
    <cellStyle name="Normal 92 2 2 3 3 3 4" xfId="25838" xr:uid="{00000000-0005-0000-0000-000038650000}"/>
    <cellStyle name="Normal 92 2 2 3 3 4" xfId="25839" xr:uid="{00000000-0005-0000-0000-000039650000}"/>
    <cellStyle name="Normal 92 2 2 3 3 4 2" xfId="25840" xr:uid="{00000000-0005-0000-0000-00003A650000}"/>
    <cellStyle name="Normal 92 2 2 3 3 4 3" xfId="25841" xr:uid="{00000000-0005-0000-0000-00003B650000}"/>
    <cellStyle name="Normal 92 2 2 3 3 5" xfId="25842" xr:uid="{00000000-0005-0000-0000-00003C650000}"/>
    <cellStyle name="Normal 92 2 2 3 3 6" xfId="25843" xr:uid="{00000000-0005-0000-0000-00003D650000}"/>
    <cellStyle name="Normal 92 2 2 3 3 7" xfId="25844" xr:uid="{00000000-0005-0000-0000-00003E650000}"/>
    <cellStyle name="Normal 92 2 2 3 4" xfId="25845" xr:uid="{00000000-0005-0000-0000-00003F650000}"/>
    <cellStyle name="Normal 92 2 2 3 4 2" xfId="25846" xr:uid="{00000000-0005-0000-0000-000040650000}"/>
    <cellStyle name="Normal 92 2 2 3 4 2 2" xfId="25847" xr:uid="{00000000-0005-0000-0000-000041650000}"/>
    <cellStyle name="Normal 92 2 2 3 4 3" xfId="25848" xr:uid="{00000000-0005-0000-0000-000042650000}"/>
    <cellStyle name="Normal 92 2 2 3 4 4" xfId="25849" xr:uid="{00000000-0005-0000-0000-000043650000}"/>
    <cellStyle name="Normal 92 2 2 3 5" xfId="25850" xr:uid="{00000000-0005-0000-0000-000044650000}"/>
    <cellStyle name="Normal 92 2 2 3 5 2" xfId="25851" xr:uid="{00000000-0005-0000-0000-000045650000}"/>
    <cellStyle name="Normal 92 2 2 3 5 2 2" xfId="25852" xr:uid="{00000000-0005-0000-0000-000046650000}"/>
    <cellStyle name="Normal 92 2 2 3 5 3" xfId="25853" xr:uid="{00000000-0005-0000-0000-000047650000}"/>
    <cellStyle name="Normal 92 2 2 3 5 4" xfId="25854" xr:uid="{00000000-0005-0000-0000-000048650000}"/>
    <cellStyle name="Normal 92 2 2 3 6" xfId="25855" xr:uid="{00000000-0005-0000-0000-000049650000}"/>
    <cellStyle name="Normal 92 2 2 3 6 2" xfId="25856" xr:uid="{00000000-0005-0000-0000-00004A650000}"/>
    <cellStyle name="Normal 92 2 2 3 6 3" xfId="25857" xr:uid="{00000000-0005-0000-0000-00004B650000}"/>
    <cellStyle name="Normal 92 2 2 3 7" xfId="25858" xr:uid="{00000000-0005-0000-0000-00004C650000}"/>
    <cellStyle name="Normal 92 2 2 3 8" xfId="25859" xr:uid="{00000000-0005-0000-0000-00004D650000}"/>
    <cellStyle name="Normal 92 2 2 3 9" xfId="25860" xr:uid="{00000000-0005-0000-0000-00004E650000}"/>
    <cellStyle name="Normal 92 2 2 4" xfId="25861" xr:uid="{00000000-0005-0000-0000-00004F650000}"/>
    <cellStyle name="Normal 92 2 2 4 2" xfId="25862" xr:uid="{00000000-0005-0000-0000-000050650000}"/>
    <cellStyle name="Normal 92 2 2 4 2 2" xfId="25863" xr:uid="{00000000-0005-0000-0000-000051650000}"/>
    <cellStyle name="Normal 92 2 2 4 2 2 2" xfId="25864" xr:uid="{00000000-0005-0000-0000-000052650000}"/>
    <cellStyle name="Normal 92 2 2 4 2 2 2 2" xfId="25865" xr:uid="{00000000-0005-0000-0000-000053650000}"/>
    <cellStyle name="Normal 92 2 2 4 2 2 3" xfId="25866" xr:uid="{00000000-0005-0000-0000-000054650000}"/>
    <cellStyle name="Normal 92 2 2 4 2 2 4" xfId="25867" xr:uid="{00000000-0005-0000-0000-000055650000}"/>
    <cellStyle name="Normal 92 2 2 4 2 3" xfId="25868" xr:uid="{00000000-0005-0000-0000-000056650000}"/>
    <cellStyle name="Normal 92 2 2 4 2 3 2" xfId="25869" xr:uid="{00000000-0005-0000-0000-000057650000}"/>
    <cellStyle name="Normal 92 2 2 4 2 3 2 2" xfId="25870" xr:uid="{00000000-0005-0000-0000-000058650000}"/>
    <cellStyle name="Normal 92 2 2 4 2 3 3" xfId="25871" xr:uid="{00000000-0005-0000-0000-000059650000}"/>
    <cellStyle name="Normal 92 2 2 4 2 3 4" xfId="25872" xr:uid="{00000000-0005-0000-0000-00005A650000}"/>
    <cellStyle name="Normal 92 2 2 4 2 4" xfId="25873" xr:uid="{00000000-0005-0000-0000-00005B650000}"/>
    <cellStyle name="Normal 92 2 2 4 2 4 2" xfId="25874" xr:uid="{00000000-0005-0000-0000-00005C650000}"/>
    <cellStyle name="Normal 92 2 2 4 2 4 3" xfId="25875" xr:uid="{00000000-0005-0000-0000-00005D650000}"/>
    <cellStyle name="Normal 92 2 2 4 2 5" xfId="25876" xr:uid="{00000000-0005-0000-0000-00005E650000}"/>
    <cellStyle name="Normal 92 2 2 4 2 6" xfId="25877" xr:uid="{00000000-0005-0000-0000-00005F650000}"/>
    <cellStyle name="Normal 92 2 2 4 2 7" xfId="25878" xr:uid="{00000000-0005-0000-0000-000060650000}"/>
    <cellStyle name="Normal 92 2 2 4 3" xfId="25879" xr:uid="{00000000-0005-0000-0000-000061650000}"/>
    <cellStyle name="Normal 92 2 2 4 3 2" xfId="25880" xr:uid="{00000000-0005-0000-0000-000062650000}"/>
    <cellStyle name="Normal 92 2 2 4 3 2 2" xfId="25881" xr:uid="{00000000-0005-0000-0000-000063650000}"/>
    <cellStyle name="Normal 92 2 2 4 3 3" xfId="25882" xr:uid="{00000000-0005-0000-0000-000064650000}"/>
    <cellStyle name="Normal 92 2 2 4 3 4" xfId="25883" xr:uid="{00000000-0005-0000-0000-000065650000}"/>
    <cellStyle name="Normal 92 2 2 4 4" xfId="25884" xr:uid="{00000000-0005-0000-0000-000066650000}"/>
    <cellStyle name="Normal 92 2 2 4 4 2" xfId="25885" xr:uid="{00000000-0005-0000-0000-000067650000}"/>
    <cellStyle name="Normal 92 2 2 4 4 2 2" xfId="25886" xr:uid="{00000000-0005-0000-0000-000068650000}"/>
    <cellStyle name="Normal 92 2 2 4 4 3" xfId="25887" xr:uid="{00000000-0005-0000-0000-000069650000}"/>
    <cellStyle name="Normal 92 2 2 4 4 4" xfId="25888" xr:uid="{00000000-0005-0000-0000-00006A650000}"/>
    <cellStyle name="Normal 92 2 2 4 5" xfId="25889" xr:uid="{00000000-0005-0000-0000-00006B650000}"/>
    <cellStyle name="Normal 92 2 2 4 5 2" xfId="25890" xr:uid="{00000000-0005-0000-0000-00006C650000}"/>
    <cellStyle name="Normal 92 2 2 4 5 3" xfId="25891" xr:uid="{00000000-0005-0000-0000-00006D650000}"/>
    <cellStyle name="Normal 92 2 2 4 6" xfId="25892" xr:uid="{00000000-0005-0000-0000-00006E650000}"/>
    <cellStyle name="Normal 92 2 2 4 7" xfId="25893" xr:uid="{00000000-0005-0000-0000-00006F650000}"/>
    <cellStyle name="Normal 92 2 2 4 8" xfId="25894" xr:uid="{00000000-0005-0000-0000-000070650000}"/>
    <cellStyle name="Normal 92 2 2 5" xfId="25895" xr:uid="{00000000-0005-0000-0000-000071650000}"/>
    <cellStyle name="Normal 92 2 2 5 2" xfId="25896" xr:uid="{00000000-0005-0000-0000-000072650000}"/>
    <cellStyle name="Normal 92 2 2 5 2 2" xfId="25897" xr:uid="{00000000-0005-0000-0000-000073650000}"/>
    <cellStyle name="Normal 92 2 2 5 2 2 2" xfId="25898" xr:uid="{00000000-0005-0000-0000-000074650000}"/>
    <cellStyle name="Normal 92 2 2 5 2 3" xfId="25899" xr:uid="{00000000-0005-0000-0000-000075650000}"/>
    <cellStyle name="Normal 92 2 2 5 2 4" xfId="25900" xr:uid="{00000000-0005-0000-0000-000076650000}"/>
    <cellStyle name="Normal 92 2 2 5 3" xfId="25901" xr:uid="{00000000-0005-0000-0000-000077650000}"/>
    <cellStyle name="Normal 92 2 2 5 3 2" xfId="25902" xr:uid="{00000000-0005-0000-0000-000078650000}"/>
    <cellStyle name="Normal 92 2 2 5 3 2 2" xfId="25903" xr:uid="{00000000-0005-0000-0000-000079650000}"/>
    <cellStyle name="Normal 92 2 2 5 3 3" xfId="25904" xr:uid="{00000000-0005-0000-0000-00007A650000}"/>
    <cellStyle name="Normal 92 2 2 5 3 4" xfId="25905" xr:uid="{00000000-0005-0000-0000-00007B650000}"/>
    <cellStyle name="Normal 92 2 2 5 4" xfId="25906" xr:uid="{00000000-0005-0000-0000-00007C650000}"/>
    <cellStyle name="Normal 92 2 2 5 4 2" xfId="25907" xr:uid="{00000000-0005-0000-0000-00007D650000}"/>
    <cellStyle name="Normal 92 2 2 5 4 3" xfId="25908" xr:uid="{00000000-0005-0000-0000-00007E650000}"/>
    <cellStyle name="Normal 92 2 2 5 5" xfId="25909" xr:uid="{00000000-0005-0000-0000-00007F650000}"/>
    <cellStyle name="Normal 92 2 2 5 6" xfId="25910" xr:uid="{00000000-0005-0000-0000-000080650000}"/>
    <cellStyle name="Normal 92 2 2 5 7" xfId="25911" xr:uid="{00000000-0005-0000-0000-000081650000}"/>
    <cellStyle name="Normal 92 2 2 6" xfId="25912" xr:uid="{00000000-0005-0000-0000-000082650000}"/>
    <cellStyle name="Normal 92 2 2 6 2" xfId="25913" xr:uid="{00000000-0005-0000-0000-000083650000}"/>
    <cellStyle name="Normal 92 2 2 6 2 2" xfId="25914" xr:uid="{00000000-0005-0000-0000-000084650000}"/>
    <cellStyle name="Normal 92 2 2 6 3" xfId="25915" xr:uid="{00000000-0005-0000-0000-000085650000}"/>
    <cellStyle name="Normal 92 2 2 6 4" xfId="25916" xr:uid="{00000000-0005-0000-0000-000086650000}"/>
    <cellStyle name="Normal 92 2 2 7" xfId="25917" xr:uid="{00000000-0005-0000-0000-000087650000}"/>
    <cellStyle name="Normal 92 2 2 7 2" xfId="25918" xr:uid="{00000000-0005-0000-0000-000088650000}"/>
    <cellStyle name="Normal 92 2 2 7 2 2" xfId="25919" xr:uid="{00000000-0005-0000-0000-000089650000}"/>
    <cellStyle name="Normal 92 2 2 7 3" xfId="25920" xr:uid="{00000000-0005-0000-0000-00008A650000}"/>
    <cellStyle name="Normal 92 2 2 7 4" xfId="25921" xr:uid="{00000000-0005-0000-0000-00008B650000}"/>
    <cellStyle name="Normal 92 2 2 8" xfId="25922" xr:uid="{00000000-0005-0000-0000-00008C650000}"/>
    <cellStyle name="Normal 92 2 2 8 2" xfId="25923" xr:uid="{00000000-0005-0000-0000-00008D650000}"/>
    <cellStyle name="Normal 92 2 2 8 3" xfId="25924" xr:uid="{00000000-0005-0000-0000-00008E650000}"/>
    <cellStyle name="Normal 92 2 2 9" xfId="25925" xr:uid="{00000000-0005-0000-0000-00008F650000}"/>
    <cellStyle name="Normal 92 2 3" xfId="25926" xr:uid="{00000000-0005-0000-0000-000090650000}"/>
    <cellStyle name="Normal 92 2 3 2" xfId="25927" xr:uid="{00000000-0005-0000-0000-000091650000}"/>
    <cellStyle name="Normal 92 2 3 2 2" xfId="25928" xr:uid="{00000000-0005-0000-0000-000092650000}"/>
    <cellStyle name="Normal 92 2 3 2 2 2" xfId="25929" xr:uid="{00000000-0005-0000-0000-000093650000}"/>
    <cellStyle name="Normal 92 2 3 2 2 2 2" xfId="25930" xr:uid="{00000000-0005-0000-0000-000094650000}"/>
    <cellStyle name="Normal 92 2 3 2 2 2 2 2" xfId="25931" xr:uid="{00000000-0005-0000-0000-000095650000}"/>
    <cellStyle name="Normal 92 2 3 2 2 2 3" xfId="25932" xr:uid="{00000000-0005-0000-0000-000096650000}"/>
    <cellStyle name="Normal 92 2 3 2 2 2 4" xfId="25933" xr:uid="{00000000-0005-0000-0000-000097650000}"/>
    <cellStyle name="Normal 92 2 3 2 2 3" xfId="25934" xr:uid="{00000000-0005-0000-0000-000098650000}"/>
    <cellStyle name="Normal 92 2 3 2 2 3 2" xfId="25935" xr:uid="{00000000-0005-0000-0000-000099650000}"/>
    <cellStyle name="Normal 92 2 3 2 2 3 2 2" xfId="25936" xr:uid="{00000000-0005-0000-0000-00009A650000}"/>
    <cellStyle name="Normal 92 2 3 2 2 3 3" xfId="25937" xr:uid="{00000000-0005-0000-0000-00009B650000}"/>
    <cellStyle name="Normal 92 2 3 2 2 3 4" xfId="25938" xr:uid="{00000000-0005-0000-0000-00009C650000}"/>
    <cellStyle name="Normal 92 2 3 2 2 4" xfId="25939" xr:uid="{00000000-0005-0000-0000-00009D650000}"/>
    <cellStyle name="Normal 92 2 3 2 2 4 2" xfId="25940" xr:uid="{00000000-0005-0000-0000-00009E650000}"/>
    <cellStyle name="Normal 92 2 3 2 2 4 3" xfId="25941" xr:uid="{00000000-0005-0000-0000-00009F650000}"/>
    <cellStyle name="Normal 92 2 3 2 2 5" xfId="25942" xr:uid="{00000000-0005-0000-0000-0000A0650000}"/>
    <cellStyle name="Normal 92 2 3 2 2 6" xfId="25943" xr:uid="{00000000-0005-0000-0000-0000A1650000}"/>
    <cellStyle name="Normal 92 2 3 2 2 7" xfId="25944" xr:uid="{00000000-0005-0000-0000-0000A2650000}"/>
    <cellStyle name="Normal 92 2 3 2 3" xfId="25945" xr:uid="{00000000-0005-0000-0000-0000A3650000}"/>
    <cellStyle name="Normal 92 2 3 2 3 2" xfId="25946" xr:uid="{00000000-0005-0000-0000-0000A4650000}"/>
    <cellStyle name="Normal 92 2 3 2 3 2 2" xfId="25947" xr:uid="{00000000-0005-0000-0000-0000A5650000}"/>
    <cellStyle name="Normal 92 2 3 2 3 3" xfId="25948" xr:uid="{00000000-0005-0000-0000-0000A6650000}"/>
    <cellStyle name="Normal 92 2 3 2 3 4" xfId="25949" xr:uid="{00000000-0005-0000-0000-0000A7650000}"/>
    <cellStyle name="Normal 92 2 3 2 4" xfId="25950" xr:uid="{00000000-0005-0000-0000-0000A8650000}"/>
    <cellStyle name="Normal 92 2 3 2 4 2" xfId="25951" xr:uid="{00000000-0005-0000-0000-0000A9650000}"/>
    <cellStyle name="Normal 92 2 3 2 4 2 2" xfId="25952" xr:uid="{00000000-0005-0000-0000-0000AA650000}"/>
    <cellStyle name="Normal 92 2 3 2 4 3" xfId="25953" xr:uid="{00000000-0005-0000-0000-0000AB650000}"/>
    <cellStyle name="Normal 92 2 3 2 4 4" xfId="25954" xr:uid="{00000000-0005-0000-0000-0000AC650000}"/>
    <cellStyle name="Normal 92 2 3 2 5" xfId="25955" xr:uid="{00000000-0005-0000-0000-0000AD650000}"/>
    <cellStyle name="Normal 92 2 3 2 5 2" xfId="25956" xr:uid="{00000000-0005-0000-0000-0000AE650000}"/>
    <cellStyle name="Normal 92 2 3 2 5 3" xfId="25957" xr:uid="{00000000-0005-0000-0000-0000AF650000}"/>
    <cellStyle name="Normal 92 2 3 2 6" xfId="25958" xr:uid="{00000000-0005-0000-0000-0000B0650000}"/>
    <cellStyle name="Normal 92 2 3 2 7" xfId="25959" xr:uid="{00000000-0005-0000-0000-0000B1650000}"/>
    <cellStyle name="Normal 92 2 3 2 8" xfId="25960" xr:uid="{00000000-0005-0000-0000-0000B2650000}"/>
    <cellStyle name="Normal 92 2 3 3" xfId="25961" xr:uid="{00000000-0005-0000-0000-0000B3650000}"/>
    <cellStyle name="Normal 92 2 3 3 2" xfId="25962" xr:uid="{00000000-0005-0000-0000-0000B4650000}"/>
    <cellStyle name="Normal 92 2 3 3 2 2" xfId="25963" xr:uid="{00000000-0005-0000-0000-0000B5650000}"/>
    <cellStyle name="Normal 92 2 3 3 2 2 2" xfId="25964" xr:uid="{00000000-0005-0000-0000-0000B6650000}"/>
    <cellStyle name="Normal 92 2 3 3 2 3" xfId="25965" xr:uid="{00000000-0005-0000-0000-0000B7650000}"/>
    <cellStyle name="Normal 92 2 3 3 2 4" xfId="25966" xr:uid="{00000000-0005-0000-0000-0000B8650000}"/>
    <cellStyle name="Normal 92 2 3 3 3" xfId="25967" xr:uid="{00000000-0005-0000-0000-0000B9650000}"/>
    <cellStyle name="Normal 92 2 3 3 3 2" xfId="25968" xr:uid="{00000000-0005-0000-0000-0000BA650000}"/>
    <cellStyle name="Normal 92 2 3 3 3 2 2" xfId="25969" xr:uid="{00000000-0005-0000-0000-0000BB650000}"/>
    <cellStyle name="Normal 92 2 3 3 3 3" xfId="25970" xr:uid="{00000000-0005-0000-0000-0000BC650000}"/>
    <cellStyle name="Normal 92 2 3 3 3 4" xfId="25971" xr:uid="{00000000-0005-0000-0000-0000BD650000}"/>
    <cellStyle name="Normal 92 2 3 3 4" xfId="25972" xr:uid="{00000000-0005-0000-0000-0000BE650000}"/>
    <cellStyle name="Normal 92 2 3 3 4 2" xfId="25973" xr:uid="{00000000-0005-0000-0000-0000BF650000}"/>
    <cellStyle name="Normal 92 2 3 3 4 3" xfId="25974" xr:uid="{00000000-0005-0000-0000-0000C0650000}"/>
    <cellStyle name="Normal 92 2 3 3 5" xfId="25975" xr:uid="{00000000-0005-0000-0000-0000C1650000}"/>
    <cellStyle name="Normal 92 2 3 3 6" xfId="25976" xr:uid="{00000000-0005-0000-0000-0000C2650000}"/>
    <cellStyle name="Normal 92 2 3 3 7" xfId="25977" xr:uid="{00000000-0005-0000-0000-0000C3650000}"/>
    <cellStyle name="Normal 92 2 3 4" xfId="25978" xr:uid="{00000000-0005-0000-0000-0000C4650000}"/>
    <cellStyle name="Normal 92 2 3 4 2" xfId="25979" xr:uid="{00000000-0005-0000-0000-0000C5650000}"/>
    <cellStyle name="Normal 92 2 3 4 2 2" xfId="25980" xr:uid="{00000000-0005-0000-0000-0000C6650000}"/>
    <cellStyle name="Normal 92 2 3 4 3" xfId="25981" xr:uid="{00000000-0005-0000-0000-0000C7650000}"/>
    <cellStyle name="Normal 92 2 3 4 4" xfId="25982" xr:uid="{00000000-0005-0000-0000-0000C8650000}"/>
    <cellStyle name="Normal 92 2 3 5" xfId="25983" xr:uid="{00000000-0005-0000-0000-0000C9650000}"/>
    <cellStyle name="Normal 92 2 3 5 2" xfId="25984" xr:uid="{00000000-0005-0000-0000-0000CA650000}"/>
    <cellStyle name="Normal 92 2 3 5 2 2" xfId="25985" xr:uid="{00000000-0005-0000-0000-0000CB650000}"/>
    <cellStyle name="Normal 92 2 3 5 3" xfId="25986" xr:uid="{00000000-0005-0000-0000-0000CC650000}"/>
    <cellStyle name="Normal 92 2 3 5 4" xfId="25987" xr:uid="{00000000-0005-0000-0000-0000CD650000}"/>
    <cellStyle name="Normal 92 2 3 6" xfId="25988" xr:uid="{00000000-0005-0000-0000-0000CE650000}"/>
    <cellStyle name="Normal 92 2 3 6 2" xfId="25989" xr:uid="{00000000-0005-0000-0000-0000CF650000}"/>
    <cellStyle name="Normal 92 2 3 6 3" xfId="25990" xr:uid="{00000000-0005-0000-0000-0000D0650000}"/>
    <cellStyle name="Normal 92 2 3 7" xfId="25991" xr:uid="{00000000-0005-0000-0000-0000D1650000}"/>
    <cellStyle name="Normal 92 2 3 8" xfId="25992" xr:uid="{00000000-0005-0000-0000-0000D2650000}"/>
    <cellStyle name="Normal 92 2 3 9" xfId="25993" xr:uid="{00000000-0005-0000-0000-0000D3650000}"/>
    <cellStyle name="Normal 92 2 4" xfId="25994" xr:uid="{00000000-0005-0000-0000-0000D4650000}"/>
    <cellStyle name="Normal 92 2 4 2" xfId="25995" xr:uid="{00000000-0005-0000-0000-0000D5650000}"/>
    <cellStyle name="Normal 92 2 4 2 2" xfId="25996" xr:uid="{00000000-0005-0000-0000-0000D6650000}"/>
    <cellStyle name="Normal 92 2 4 2 2 2" xfId="25997" xr:uid="{00000000-0005-0000-0000-0000D7650000}"/>
    <cellStyle name="Normal 92 2 4 2 2 2 2" xfId="25998" xr:uid="{00000000-0005-0000-0000-0000D8650000}"/>
    <cellStyle name="Normal 92 2 4 2 2 2 2 2" xfId="25999" xr:uid="{00000000-0005-0000-0000-0000D9650000}"/>
    <cellStyle name="Normal 92 2 4 2 2 2 3" xfId="26000" xr:uid="{00000000-0005-0000-0000-0000DA650000}"/>
    <cellStyle name="Normal 92 2 4 2 2 2 4" xfId="26001" xr:uid="{00000000-0005-0000-0000-0000DB650000}"/>
    <cellStyle name="Normal 92 2 4 2 2 3" xfId="26002" xr:uid="{00000000-0005-0000-0000-0000DC650000}"/>
    <cellStyle name="Normal 92 2 4 2 2 3 2" xfId="26003" xr:uid="{00000000-0005-0000-0000-0000DD650000}"/>
    <cellStyle name="Normal 92 2 4 2 2 3 2 2" xfId="26004" xr:uid="{00000000-0005-0000-0000-0000DE650000}"/>
    <cellStyle name="Normal 92 2 4 2 2 3 3" xfId="26005" xr:uid="{00000000-0005-0000-0000-0000DF650000}"/>
    <cellStyle name="Normal 92 2 4 2 2 3 4" xfId="26006" xr:uid="{00000000-0005-0000-0000-0000E0650000}"/>
    <cellStyle name="Normal 92 2 4 2 2 4" xfId="26007" xr:uid="{00000000-0005-0000-0000-0000E1650000}"/>
    <cellStyle name="Normal 92 2 4 2 2 4 2" xfId="26008" xr:uid="{00000000-0005-0000-0000-0000E2650000}"/>
    <cellStyle name="Normal 92 2 4 2 2 4 3" xfId="26009" xr:uid="{00000000-0005-0000-0000-0000E3650000}"/>
    <cellStyle name="Normal 92 2 4 2 2 5" xfId="26010" xr:uid="{00000000-0005-0000-0000-0000E4650000}"/>
    <cellStyle name="Normal 92 2 4 2 2 6" xfId="26011" xr:uid="{00000000-0005-0000-0000-0000E5650000}"/>
    <cellStyle name="Normal 92 2 4 2 2 7" xfId="26012" xr:uid="{00000000-0005-0000-0000-0000E6650000}"/>
    <cellStyle name="Normal 92 2 4 2 3" xfId="26013" xr:uid="{00000000-0005-0000-0000-0000E7650000}"/>
    <cellStyle name="Normal 92 2 4 2 3 2" xfId="26014" xr:uid="{00000000-0005-0000-0000-0000E8650000}"/>
    <cellStyle name="Normal 92 2 4 2 3 2 2" xfId="26015" xr:uid="{00000000-0005-0000-0000-0000E9650000}"/>
    <cellStyle name="Normal 92 2 4 2 3 3" xfId="26016" xr:uid="{00000000-0005-0000-0000-0000EA650000}"/>
    <cellStyle name="Normal 92 2 4 2 3 4" xfId="26017" xr:uid="{00000000-0005-0000-0000-0000EB650000}"/>
    <cellStyle name="Normal 92 2 4 2 4" xfId="26018" xr:uid="{00000000-0005-0000-0000-0000EC650000}"/>
    <cellStyle name="Normal 92 2 4 2 4 2" xfId="26019" xr:uid="{00000000-0005-0000-0000-0000ED650000}"/>
    <cellStyle name="Normal 92 2 4 2 4 2 2" xfId="26020" xr:uid="{00000000-0005-0000-0000-0000EE650000}"/>
    <cellStyle name="Normal 92 2 4 2 4 3" xfId="26021" xr:uid="{00000000-0005-0000-0000-0000EF650000}"/>
    <cellStyle name="Normal 92 2 4 2 4 4" xfId="26022" xr:uid="{00000000-0005-0000-0000-0000F0650000}"/>
    <cellStyle name="Normal 92 2 4 2 5" xfId="26023" xr:uid="{00000000-0005-0000-0000-0000F1650000}"/>
    <cellStyle name="Normal 92 2 4 2 5 2" xfId="26024" xr:uid="{00000000-0005-0000-0000-0000F2650000}"/>
    <cellStyle name="Normal 92 2 4 2 5 3" xfId="26025" xr:uid="{00000000-0005-0000-0000-0000F3650000}"/>
    <cellStyle name="Normal 92 2 4 2 6" xfId="26026" xr:uid="{00000000-0005-0000-0000-0000F4650000}"/>
    <cellStyle name="Normal 92 2 4 2 7" xfId="26027" xr:uid="{00000000-0005-0000-0000-0000F5650000}"/>
    <cellStyle name="Normal 92 2 4 2 8" xfId="26028" xr:uid="{00000000-0005-0000-0000-0000F6650000}"/>
    <cellStyle name="Normal 92 2 4 3" xfId="26029" xr:uid="{00000000-0005-0000-0000-0000F7650000}"/>
    <cellStyle name="Normal 92 2 4 3 2" xfId="26030" xr:uid="{00000000-0005-0000-0000-0000F8650000}"/>
    <cellStyle name="Normal 92 2 4 3 2 2" xfId="26031" xr:uid="{00000000-0005-0000-0000-0000F9650000}"/>
    <cellStyle name="Normal 92 2 4 3 2 2 2" xfId="26032" xr:uid="{00000000-0005-0000-0000-0000FA650000}"/>
    <cellStyle name="Normal 92 2 4 3 2 3" xfId="26033" xr:uid="{00000000-0005-0000-0000-0000FB650000}"/>
    <cellStyle name="Normal 92 2 4 3 2 4" xfId="26034" xr:uid="{00000000-0005-0000-0000-0000FC650000}"/>
    <cellStyle name="Normal 92 2 4 3 3" xfId="26035" xr:uid="{00000000-0005-0000-0000-0000FD650000}"/>
    <cellStyle name="Normal 92 2 4 3 3 2" xfId="26036" xr:uid="{00000000-0005-0000-0000-0000FE650000}"/>
    <cellStyle name="Normal 92 2 4 3 3 2 2" xfId="26037" xr:uid="{00000000-0005-0000-0000-0000FF650000}"/>
    <cellStyle name="Normal 92 2 4 3 3 3" xfId="26038" xr:uid="{00000000-0005-0000-0000-000000660000}"/>
    <cellStyle name="Normal 92 2 4 3 3 4" xfId="26039" xr:uid="{00000000-0005-0000-0000-000001660000}"/>
    <cellStyle name="Normal 92 2 4 3 4" xfId="26040" xr:uid="{00000000-0005-0000-0000-000002660000}"/>
    <cellStyle name="Normal 92 2 4 3 4 2" xfId="26041" xr:uid="{00000000-0005-0000-0000-000003660000}"/>
    <cellStyle name="Normal 92 2 4 3 4 3" xfId="26042" xr:uid="{00000000-0005-0000-0000-000004660000}"/>
    <cellStyle name="Normal 92 2 4 3 5" xfId="26043" xr:uid="{00000000-0005-0000-0000-000005660000}"/>
    <cellStyle name="Normal 92 2 4 3 6" xfId="26044" xr:uid="{00000000-0005-0000-0000-000006660000}"/>
    <cellStyle name="Normal 92 2 4 3 7" xfId="26045" xr:uid="{00000000-0005-0000-0000-000007660000}"/>
    <cellStyle name="Normal 92 2 4 4" xfId="26046" xr:uid="{00000000-0005-0000-0000-000008660000}"/>
    <cellStyle name="Normal 92 2 4 4 2" xfId="26047" xr:uid="{00000000-0005-0000-0000-000009660000}"/>
    <cellStyle name="Normal 92 2 4 4 2 2" xfId="26048" xr:uid="{00000000-0005-0000-0000-00000A660000}"/>
    <cellStyle name="Normal 92 2 4 4 3" xfId="26049" xr:uid="{00000000-0005-0000-0000-00000B660000}"/>
    <cellStyle name="Normal 92 2 4 4 4" xfId="26050" xr:uid="{00000000-0005-0000-0000-00000C660000}"/>
    <cellStyle name="Normal 92 2 4 5" xfId="26051" xr:uid="{00000000-0005-0000-0000-00000D660000}"/>
    <cellStyle name="Normal 92 2 4 5 2" xfId="26052" xr:uid="{00000000-0005-0000-0000-00000E660000}"/>
    <cellStyle name="Normal 92 2 4 5 2 2" xfId="26053" xr:uid="{00000000-0005-0000-0000-00000F660000}"/>
    <cellStyle name="Normal 92 2 4 5 3" xfId="26054" xr:uid="{00000000-0005-0000-0000-000010660000}"/>
    <cellStyle name="Normal 92 2 4 5 4" xfId="26055" xr:uid="{00000000-0005-0000-0000-000011660000}"/>
    <cellStyle name="Normal 92 2 4 6" xfId="26056" xr:uid="{00000000-0005-0000-0000-000012660000}"/>
    <cellStyle name="Normal 92 2 4 6 2" xfId="26057" xr:uid="{00000000-0005-0000-0000-000013660000}"/>
    <cellStyle name="Normal 92 2 4 6 3" xfId="26058" xr:uid="{00000000-0005-0000-0000-000014660000}"/>
    <cellStyle name="Normal 92 2 4 7" xfId="26059" xr:uid="{00000000-0005-0000-0000-000015660000}"/>
    <cellStyle name="Normal 92 2 4 8" xfId="26060" xr:uid="{00000000-0005-0000-0000-000016660000}"/>
    <cellStyle name="Normal 92 2 4 9" xfId="26061" xr:uid="{00000000-0005-0000-0000-000017660000}"/>
    <cellStyle name="Normal 92 2 5" xfId="26062" xr:uid="{00000000-0005-0000-0000-000018660000}"/>
    <cellStyle name="Normal 92 2 5 2" xfId="26063" xr:uid="{00000000-0005-0000-0000-000019660000}"/>
    <cellStyle name="Normal 92 2 5 2 2" xfId="26064" xr:uid="{00000000-0005-0000-0000-00001A660000}"/>
    <cellStyle name="Normal 92 2 5 2 2 2" xfId="26065" xr:uid="{00000000-0005-0000-0000-00001B660000}"/>
    <cellStyle name="Normal 92 2 5 2 2 2 2" xfId="26066" xr:uid="{00000000-0005-0000-0000-00001C660000}"/>
    <cellStyle name="Normal 92 2 5 2 2 3" xfId="26067" xr:uid="{00000000-0005-0000-0000-00001D660000}"/>
    <cellStyle name="Normal 92 2 5 2 2 4" xfId="26068" xr:uid="{00000000-0005-0000-0000-00001E660000}"/>
    <cellStyle name="Normal 92 2 5 2 3" xfId="26069" xr:uid="{00000000-0005-0000-0000-00001F660000}"/>
    <cellStyle name="Normal 92 2 5 2 3 2" xfId="26070" xr:uid="{00000000-0005-0000-0000-000020660000}"/>
    <cellStyle name="Normal 92 2 5 2 3 2 2" xfId="26071" xr:uid="{00000000-0005-0000-0000-000021660000}"/>
    <cellStyle name="Normal 92 2 5 2 3 3" xfId="26072" xr:uid="{00000000-0005-0000-0000-000022660000}"/>
    <cellStyle name="Normal 92 2 5 2 3 4" xfId="26073" xr:uid="{00000000-0005-0000-0000-000023660000}"/>
    <cellStyle name="Normal 92 2 5 2 4" xfId="26074" xr:uid="{00000000-0005-0000-0000-000024660000}"/>
    <cellStyle name="Normal 92 2 5 2 4 2" xfId="26075" xr:uid="{00000000-0005-0000-0000-000025660000}"/>
    <cellStyle name="Normal 92 2 5 2 4 3" xfId="26076" xr:uid="{00000000-0005-0000-0000-000026660000}"/>
    <cellStyle name="Normal 92 2 5 2 5" xfId="26077" xr:uid="{00000000-0005-0000-0000-000027660000}"/>
    <cellStyle name="Normal 92 2 5 2 6" xfId="26078" xr:uid="{00000000-0005-0000-0000-000028660000}"/>
    <cellStyle name="Normal 92 2 5 2 7" xfId="26079" xr:uid="{00000000-0005-0000-0000-000029660000}"/>
    <cellStyle name="Normal 92 2 5 3" xfId="26080" xr:uid="{00000000-0005-0000-0000-00002A660000}"/>
    <cellStyle name="Normal 92 2 5 3 2" xfId="26081" xr:uid="{00000000-0005-0000-0000-00002B660000}"/>
    <cellStyle name="Normal 92 2 5 3 2 2" xfId="26082" xr:uid="{00000000-0005-0000-0000-00002C660000}"/>
    <cellStyle name="Normal 92 2 5 3 3" xfId="26083" xr:uid="{00000000-0005-0000-0000-00002D660000}"/>
    <cellStyle name="Normal 92 2 5 3 4" xfId="26084" xr:uid="{00000000-0005-0000-0000-00002E660000}"/>
    <cellStyle name="Normal 92 2 5 4" xfId="26085" xr:uid="{00000000-0005-0000-0000-00002F660000}"/>
    <cellStyle name="Normal 92 2 5 4 2" xfId="26086" xr:uid="{00000000-0005-0000-0000-000030660000}"/>
    <cellStyle name="Normal 92 2 5 4 2 2" xfId="26087" xr:uid="{00000000-0005-0000-0000-000031660000}"/>
    <cellStyle name="Normal 92 2 5 4 3" xfId="26088" xr:uid="{00000000-0005-0000-0000-000032660000}"/>
    <cellStyle name="Normal 92 2 5 4 4" xfId="26089" xr:uid="{00000000-0005-0000-0000-000033660000}"/>
    <cellStyle name="Normal 92 2 5 5" xfId="26090" xr:uid="{00000000-0005-0000-0000-000034660000}"/>
    <cellStyle name="Normal 92 2 5 5 2" xfId="26091" xr:uid="{00000000-0005-0000-0000-000035660000}"/>
    <cellStyle name="Normal 92 2 5 5 3" xfId="26092" xr:uid="{00000000-0005-0000-0000-000036660000}"/>
    <cellStyle name="Normal 92 2 5 6" xfId="26093" xr:uid="{00000000-0005-0000-0000-000037660000}"/>
    <cellStyle name="Normal 92 2 5 7" xfId="26094" xr:uid="{00000000-0005-0000-0000-000038660000}"/>
    <cellStyle name="Normal 92 2 5 8" xfId="26095" xr:uid="{00000000-0005-0000-0000-000039660000}"/>
    <cellStyle name="Normal 92 2 6" xfId="26096" xr:uid="{00000000-0005-0000-0000-00003A660000}"/>
    <cellStyle name="Normal 92 2 6 2" xfId="26097" xr:uid="{00000000-0005-0000-0000-00003B660000}"/>
    <cellStyle name="Normal 92 2 6 2 2" xfId="26098" xr:uid="{00000000-0005-0000-0000-00003C660000}"/>
    <cellStyle name="Normal 92 2 6 2 2 2" xfId="26099" xr:uid="{00000000-0005-0000-0000-00003D660000}"/>
    <cellStyle name="Normal 92 2 6 2 3" xfId="26100" xr:uid="{00000000-0005-0000-0000-00003E660000}"/>
    <cellStyle name="Normal 92 2 6 2 4" xfId="26101" xr:uid="{00000000-0005-0000-0000-00003F660000}"/>
    <cellStyle name="Normal 92 2 6 3" xfId="26102" xr:uid="{00000000-0005-0000-0000-000040660000}"/>
    <cellStyle name="Normal 92 2 6 3 2" xfId="26103" xr:uid="{00000000-0005-0000-0000-000041660000}"/>
    <cellStyle name="Normal 92 2 6 3 2 2" xfId="26104" xr:uid="{00000000-0005-0000-0000-000042660000}"/>
    <cellStyle name="Normal 92 2 6 3 3" xfId="26105" xr:uid="{00000000-0005-0000-0000-000043660000}"/>
    <cellStyle name="Normal 92 2 6 3 4" xfId="26106" xr:uid="{00000000-0005-0000-0000-000044660000}"/>
    <cellStyle name="Normal 92 2 6 4" xfId="26107" xr:uid="{00000000-0005-0000-0000-000045660000}"/>
    <cellStyle name="Normal 92 2 6 4 2" xfId="26108" xr:uid="{00000000-0005-0000-0000-000046660000}"/>
    <cellStyle name="Normal 92 2 6 4 3" xfId="26109" xr:uid="{00000000-0005-0000-0000-000047660000}"/>
    <cellStyle name="Normal 92 2 6 5" xfId="26110" xr:uid="{00000000-0005-0000-0000-000048660000}"/>
    <cellStyle name="Normal 92 2 6 6" xfId="26111" xr:uid="{00000000-0005-0000-0000-000049660000}"/>
    <cellStyle name="Normal 92 2 6 7" xfId="26112" xr:uid="{00000000-0005-0000-0000-00004A660000}"/>
    <cellStyle name="Normal 92 2 7" xfId="26113" xr:uid="{00000000-0005-0000-0000-00004B660000}"/>
    <cellStyle name="Normal 92 2 7 2" xfId="26114" xr:uid="{00000000-0005-0000-0000-00004C660000}"/>
    <cellStyle name="Normal 92 2 7 2 2" xfId="26115" xr:uid="{00000000-0005-0000-0000-00004D660000}"/>
    <cellStyle name="Normal 92 2 7 3" xfId="26116" xr:uid="{00000000-0005-0000-0000-00004E660000}"/>
    <cellStyle name="Normal 92 2 7 4" xfId="26117" xr:uid="{00000000-0005-0000-0000-00004F660000}"/>
    <cellStyle name="Normal 92 2 8" xfId="26118" xr:uid="{00000000-0005-0000-0000-000050660000}"/>
    <cellStyle name="Normal 92 2 8 2" xfId="26119" xr:uid="{00000000-0005-0000-0000-000051660000}"/>
    <cellStyle name="Normal 92 2 8 2 2" xfId="26120" xr:uid="{00000000-0005-0000-0000-000052660000}"/>
    <cellStyle name="Normal 92 2 8 3" xfId="26121" xr:uid="{00000000-0005-0000-0000-000053660000}"/>
    <cellStyle name="Normal 92 2 8 4" xfId="26122" xr:uid="{00000000-0005-0000-0000-000054660000}"/>
    <cellStyle name="Normal 92 2 9" xfId="26123" xr:uid="{00000000-0005-0000-0000-000055660000}"/>
    <cellStyle name="Normal 92 2 9 2" xfId="26124" xr:uid="{00000000-0005-0000-0000-000056660000}"/>
    <cellStyle name="Normal 92 2 9 3" xfId="26125" xr:uid="{00000000-0005-0000-0000-000057660000}"/>
    <cellStyle name="Normal 92 3" xfId="26126" xr:uid="{00000000-0005-0000-0000-000058660000}"/>
    <cellStyle name="Normal 92 4" xfId="26127" xr:uid="{00000000-0005-0000-0000-000059660000}"/>
    <cellStyle name="Normal 92 4 10" xfId="26128" xr:uid="{00000000-0005-0000-0000-00005A660000}"/>
    <cellStyle name="Normal 92 4 11" xfId="26129" xr:uid="{00000000-0005-0000-0000-00005B660000}"/>
    <cellStyle name="Normal 92 4 2" xfId="26130" xr:uid="{00000000-0005-0000-0000-00005C660000}"/>
    <cellStyle name="Normal 92 4 2 2" xfId="26131" xr:uid="{00000000-0005-0000-0000-00005D660000}"/>
    <cellStyle name="Normal 92 4 2 2 2" xfId="26132" xr:uid="{00000000-0005-0000-0000-00005E660000}"/>
    <cellStyle name="Normal 92 4 2 2 2 2" xfId="26133" xr:uid="{00000000-0005-0000-0000-00005F660000}"/>
    <cellStyle name="Normal 92 4 2 2 2 2 2" xfId="26134" xr:uid="{00000000-0005-0000-0000-000060660000}"/>
    <cellStyle name="Normal 92 4 2 2 2 2 2 2" xfId="26135" xr:uid="{00000000-0005-0000-0000-000061660000}"/>
    <cellStyle name="Normal 92 4 2 2 2 2 3" xfId="26136" xr:uid="{00000000-0005-0000-0000-000062660000}"/>
    <cellStyle name="Normal 92 4 2 2 2 2 4" xfId="26137" xr:uid="{00000000-0005-0000-0000-000063660000}"/>
    <cellStyle name="Normal 92 4 2 2 2 3" xfId="26138" xr:uid="{00000000-0005-0000-0000-000064660000}"/>
    <cellStyle name="Normal 92 4 2 2 2 3 2" xfId="26139" xr:uid="{00000000-0005-0000-0000-000065660000}"/>
    <cellStyle name="Normal 92 4 2 2 2 3 2 2" xfId="26140" xr:uid="{00000000-0005-0000-0000-000066660000}"/>
    <cellStyle name="Normal 92 4 2 2 2 3 3" xfId="26141" xr:uid="{00000000-0005-0000-0000-000067660000}"/>
    <cellStyle name="Normal 92 4 2 2 2 3 4" xfId="26142" xr:uid="{00000000-0005-0000-0000-000068660000}"/>
    <cellStyle name="Normal 92 4 2 2 2 4" xfId="26143" xr:uid="{00000000-0005-0000-0000-000069660000}"/>
    <cellStyle name="Normal 92 4 2 2 2 4 2" xfId="26144" xr:uid="{00000000-0005-0000-0000-00006A660000}"/>
    <cellStyle name="Normal 92 4 2 2 2 4 3" xfId="26145" xr:uid="{00000000-0005-0000-0000-00006B660000}"/>
    <cellStyle name="Normal 92 4 2 2 2 5" xfId="26146" xr:uid="{00000000-0005-0000-0000-00006C660000}"/>
    <cellStyle name="Normal 92 4 2 2 2 6" xfId="26147" xr:uid="{00000000-0005-0000-0000-00006D660000}"/>
    <cellStyle name="Normal 92 4 2 2 2 7" xfId="26148" xr:uid="{00000000-0005-0000-0000-00006E660000}"/>
    <cellStyle name="Normal 92 4 2 2 3" xfId="26149" xr:uid="{00000000-0005-0000-0000-00006F660000}"/>
    <cellStyle name="Normal 92 4 2 2 3 2" xfId="26150" xr:uid="{00000000-0005-0000-0000-000070660000}"/>
    <cellStyle name="Normal 92 4 2 2 3 2 2" xfId="26151" xr:uid="{00000000-0005-0000-0000-000071660000}"/>
    <cellStyle name="Normal 92 4 2 2 3 3" xfId="26152" xr:uid="{00000000-0005-0000-0000-000072660000}"/>
    <cellStyle name="Normal 92 4 2 2 3 4" xfId="26153" xr:uid="{00000000-0005-0000-0000-000073660000}"/>
    <cellStyle name="Normal 92 4 2 2 4" xfId="26154" xr:uid="{00000000-0005-0000-0000-000074660000}"/>
    <cellStyle name="Normal 92 4 2 2 4 2" xfId="26155" xr:uid="{00000000-0005-0000-0000-000075660000}"/>
    <cellStyle name="Normal 92 4 2 2 4 2 2" xfId="26156" xr:uid="{00000000-0005-0000-0000-000076660000}"/>
    <cellStyle name="Normal 92 4 2 2 4 3" xfId="26157" xr:uid="{00000000-0005-0000-0000-000077660000}"/>
    <cellStyle name="Normal 92 4 2 2 4 4" xfId="26158" xr:uid="{00000000-0005-0000-0000-000078660000}"/>
    <cellStyle name="Normal 92 4 2 2 5" xfId="26159" xr:uid="{00000000-0005-0000-0000-000079660000}"/>
    <cellStyle name="Normal 92 4 2 2 5 2" xfId="26160" xr:uid="{00000000-0005-0000-0000-00007A660000}"/>
    <cellStyle name="Normal 92 4 2 2 5 3" xfId="26161" xr:uid="{00000000-0005-0000-0000-00007B660000}"/>
    <cellStyle name="Normal 92 4 2 2 6" xfId="26162" xr:uid="{00000000-0005-0000-0000-00007C660000}"/>
    <cellStyle name="Normal 92 4 2 2 7" xfId="26163" xr:uid="{00000000-0005-0000-0000-00007D660000}"/>
    <cellStyle name="Normal 92 4 2 2 8" xfId="26164" xr:uid="{00000000-0005-0000-0000-00007E660000}"/>
    <cellStyle name="Normal 92 4 2 3" xfId="26165" xr:uid="{00000000-0005-0000-0000-00007F660000}"/>
    <cellStyle name="Normal 92 4 2 3 2" xfId="26166" xr:uid="{00000000-0005-0000-0000-000080660000}"/>
    <cellStyle name="Normal 92 4 2 3 2 2" xfId="26167" xr:uid="{00000000-0005-0000-0000-000081660000}"/>
    <cellStyle name="Normal 92 4 2 3 2 2 2" xfId="26168" xr:uid="{00000000-0005-0000-0000-000082660000}"/>
    <cellStyle name="Normal 92 4 2 3 2 3" xfId="26169" xr:uid="{00000000-0005-0000-0000-000083660000}"/>
    <cellStyle name="Normal 92 4 2 3 2 4" xfId="26170" xr:uid="{00000000-0005-0000-0000-000084660000}"/>
    <cellStyle name="Normal 92 4 2 3 3" xfId="26171" xr:uid="{00000000-0005-0000-0000-000085660000}"/>
    <cellStyle name="Normal 92 4 2 3 3 2" xfId="26172" xr:uid="{00000000-0005-0000-0000-000086660000}"/>
    <cellStyle name="Normal 92 4 2 3 3 2 2" xfId="26173" xr:uid="{00000000-0005-0000-0000-000087660000}"/>
    <cellStyle name="Normal 92 4 2 3 3 3" xfId="26174" xr:uid="{00000000-0005-0000-0000-000088660000}"/>
    <cellStyle name="Normal 92 4 2 3 3 4" xfId="26175" xr:uid="{00000000-0005-0000-0000-000089660000}"/>
    <cellStyle name="Normal 92 4 2 3 4" xfId="26176" xr:uid="{00000000-0005-0000-0000-00008A660000}"/>
    <cellStyle name="Normal 92 4 2 3 4 2" xfId="26177" xr:uid="{00000000-0005-0000-0000-00008B660000}"/>
    <cellStyle name="Normal 92 4 2 3 4 3" xfId="26178" xr:uid="{00000000-0005-0000-0000-00008C660000}"/>
    <cellStyle name="Normal 92 4 2 3 5" xfId="26179" xr:uid="{00000000-0005-0000-0000-00008D660000}"/>
    <cellStyle name="Normal 92 4 2 3 6" xfId="26180" xr:uid="{00000000-0005-0000-0000-00008E660000}"/>
    <cellStyle name="Normal 92 4 2 3 7" xfId="26181" xr:uid="{00000000-0005-0000-0000-00008F660000}"/>
    <cellStyle name="Normal 92 4 2 4" xfId="26182" xr:uid="{00000000-0005-0000-0000-000090660000}"/>
    <cellStyle name="Normal 92 4 2 4 2" xfId="26183" xr:uid="{00000000-0005-0000-0000-000091660000}"/>
    <cellStyle name="Normal 92 4 2 4 2 2" xfId="26184" xr:uid="{00000000-0005-0000-0000-000092660000}"/>
    <cellStyle name="Normal 92 4 2 4 3" xfId="26185" xr:uid="{00000000-0005-0000-0000-000093660000}"/>
    <cellStyle name="Normal 92 4 2 4 4" xfId="26186" xr:uid="{00000000-0005-0000-0000-000094660000}"/>
    <cellStyle name="Normal 92 4 2 5" xfId="26187" xr:uid="{00000000-0005-0000-0000-000095660000}"/>
    <cellStyle name="Normal 92 4 2 5 2" xfId="26188" xr:uid="{00000000-0005-0000-0000-000096660000}"/>
    <cellStyle name="Normal 92 4 2 5 2 2" xfId="26189" xr:uid="{00000000-0005-0000-0000-000097660000}"/>
    <cellStyle name="Normal 92 4 2 5 3" xfId="26190" xr:uid="{00000000-0005-0000-0000-000098660000}"/>
    <cellStyle name="Normal 92 4 2 5 4" xfId="26191" xr:uid="{00000000-0005-0000-0000-000099660000}"/>
    <cellStyle name="Normal 92 4 2 6" xfId="26192" xr:uid="{00000000-0005-0000-0000-00009A660000}"/>
    <cellStyle name="Normal 92 4 2 6 2" xfId="26193" xr:uid="{00000000-0005-0000-0000-00009B660000}"/>
    <cellStyle name="Normal 92 4 2 6 3" xfId="26194" xr:uid="{00000000-0005-0000-0000-00009C660000}"/>
    <cellStyle name="Normal 92 4 2 7" xfId="26195" xr:uid="{00000000-0005-0000-0000-00009D660000}"/>
    <cellStyle name="Normal 92 4 2 8" xfId="26196" xr:uid="{00000000-0005-0000-0000-00009E660000}"/>
    <cellStyle name="Normal 92 4 2 9" xfId="26197" xr:uid="{00000000-0005-0000-0000-00009F660000}"/>
    <cellStyle name="Normal 92 4 3" xfId="26198" xr:uid="{00000000-0005-0000-0000-0000A0660000}"/>
    <cellStyle name="Normal 92 4 3 2" xfId="26199" xr:uid="{00000000-0005-0000-0000-0000A1660000}"/>
    <cellStyle name="Normal 92 4 3 2 2" xfId="26200" xr:uid="{00000000-0005-0000-0000-0000A2660000}"/>
    <cellStyle name="Normal 92 4 3 2 2 2" xfId="26201" xr:uid="{00000000-0005-0000-0000-0000A3660000}"/>
    <cellStyle name="Normal 92 4 3 2 2 2 2" xfId="26202" xr:uid="{00000000-0005-0000-0000-0000A4660000}"/>
    <cellStyle name="Normal 92 4 3 2 2 2 2 2" xfId="26203" xr:uid="{00000000-0005-0000-0000-0000A5660000}"/>
    <cellStyle name="Normal 92 4 3 2 2 2 3" xfId="26204" xr:uid="{00000000-0005-0000-0000-0000A6660000}"/>
    <cellStyle name="Normal 92 4 3 2 2 2 4" xfId="26205" xr:uid="{00000000-0005-0000-0000-0000A7660000}"/>
    <cellStyle name="Normal 92 4 3 2 2 3" xfId="26206" xr:uid="{00000000-0005-0000-0000-0000A8660000}"/>
    <cellStyle name="Normal 92 4 3 2 2 3 2" xfId="26207" xr:uid="{00000000-0005-0000-0000-0000A9660000}"/>
    <cellStyle name="Normal 92 4 3 2 2 3 2 2" xfId="26208" xr:uid="{00000000-0005-0000-0000-0000AA660000}"/>
    <cellStyle name="Normal 92 4 3 2 2 3 3" xfId="26209" xr:uid="{00000000-0005-0000-0000-0000AB660000}"/>
    <cellStyle name="Normal 92 4 3 2 2 3 4" xfId="26210" xr:uid="{00000000-0005-0000-0000-0000AC660000}"/>
    <cellStyle name="Normal 92 4 3 2 2 4" xfId="26211" xr:uid="{00000000-0005-0000-0000-0000AD660000}"/>
    <cellStyle name="Normal 92 4 3 2 2 4 2" xfId="26212" xr:uid="{00000000-0005-0000-0000-0000AE660000}"/>
    <cellStyle name="Normal 92 4 3 2 2 4 3" xfId="26213" xr:uid="{00000000-0005-0000-0000-0000AF660000}"/>
    <cellStyle name="Normal 92 4 3 2 2 5" xfId="26214" xr:uid="{00000000-0005-0000-0000-0000B0660000}"/>
    <cellStyle name="Normal 92 4 3 2 2 6" xfId="26215" xr:uid="{00000000-0005-0000-0000-0000B1660000}"/>
    <cellStyle name="Normal 92 4 3 2 2 7" xfId="26216" xr:uid="{00000000-0005-0000-0000-0000B2660000}"/>
    <cellStyle name="Normal 92 4 3 2 3" xfId="26217" xr:uid="{00000000-0005-0000-0000-0000B3660000}"/>
    <cellStyle name="Normal 92 4 3 2 3 2" xfId="26218" xr:uid="{00000000-0005-0000-0000-0000B4660000}"/>
    <cellStyle name="Normal 92 4 3 2 3 2 2" xfId="26219" xr:uid="{00000000-0005-0000-0000-0000B5660000}"/>
    <cellStyle name="Normal 92 4 3 2 3 3" xfId="26220" xr:uid="{00000000-0005-0000-0000-0000B6660000}"/>
    <cellStyle name="Normal 92 4 3 2 3 4" xfId="26221" xr:uid="{00000000-0005-0000-0000-0000B7660000}"/>
    <cellStyle name="Normal 92 4 3 2 4" xfId="26222" xr:uid="{00000000-0005-0000-0000-0000B8660000}"/>
    <cellStyle name="Normal 92 4 3 2 4 2" xfId="26223" xr:uid="{00000000-0005-0000-0000-0000B9660000}"/>
    <cellStyle name="Normal 92 4 3 2 4 2 2" xfId="26224" xr:uid="{00000000-0005-0000-0000-0000BA660000}"/>
    <cellStyle name="Normal 92 4 3 2 4 3" xfId="26225" xr:uid="{00000000-0005-0000-0000-0000BB660000}"/>
    <cellStyle name="Normal 92 4 3 2 4 4" xfId="26226" xr:uid="{00000000-0005-0000-0000-0000BC660000}"/>
    <cellStyle name="Normal 92 4 3 2 5" xfId="26227" xr:uid="{00000000-0005-0000-0000-0000BD660000}"/>
    <cellStyle name="Normal 92 4 3 2 5 2" xfId="26228" xr:uid="{00000000-0005-0000-0000-0000BE660000}"/>
    <cellStyle name="Normal 92 4 3 2 5 3" xfId="26229" xr:uid="{00000000-0005-0000-0000-0000BF660000}"/>
    <cellStyle name="Normal 92 4 3 2 6" xfId="26230" xr:uid="{00000000-0005-0000-0000-0000C0660000}"/>
    <cellStyle name="Normal 92 4 3 2 7" xfId="26231" xr:uid="{00000000-0005-0000-0000-0000C1660000}"/>
    <cellStyle name="Normal 92 4 3 2 8" xfId="26232" xr:uid="{00000000-0005-0000-0000-0000C2660000}"/>
    <cellStyle name="Normal 92 4 3 3" xfId="26233" xr:uid="{00000000-0005-0000-0000-0000C3660000}"/>
    <cellStyle name="Normal 92 4 3 3 2" xfId="26234" xr:uid="{00000000-0005-0000-0000-0000C4660000}"/>
    <cellStyle name="Normal 92 4 3 3 2 2" xfId="26235" xr:uid="{00000000-0005-0000-0000-0000C5660000}"/>
    <cellStyle name="Normal 92 4 3 3 2 2 2" xfId="26236" xr:uid="{00000000-0005-0000-0000-0000C6660000}"/>
    <cellStyle name="Normal 92 4 3 3 2 3" xfId="26237" xr:uid="{00000000-0005-0000-0000-0000C7660000}"/>
    <cellStyle name="Normal 92 4 3 3 2 4" xfId="26238" xr:uid="{00000000-0005-0000-0000-0000C8660000}"/>
    <cellStyle name="Normal 92 4 3 3 3" xfId="26239" xr:uid="{00000000-0005-0000-0000-0000C9660000}"/>
    <cellStyle name="Normal 92 4 3 3 3 2" xfId="26240" xr:uid="{00000000-0005-0000-0000-0000CA660000}"/>
    <cellStyle name="Normal 92 4 3 3 3 2 2" xfId="26241" xr:uid="{00000000-0005-0000-0000-0000CB660000}"/>
    <cellStyle name="Normal 92 4 3 3 3 3" xfId="26242" xr:uid="{00000000-0005-0000-0000-0000CC660000}"/>
    <cellStyle name="Normal 92 4 3 3 3 4" xfId="26243" xr:uid="{00000000-0005-0000-0000-0000CD660000}"/>
    <cellStyle name="Normal 92 4 3 3 4" xfId="26244" xr:uid="{00000000-0005-0000-0000-0000CE660000}"/>
    <cellStyle name="Normal 92 4 3 3 4 2" xfId="26245" xr:uid="{00000000-0005-0000-0000-0000CF660000}"/>
    <cellStyle name="Normal 92 4 3 3 4 3" xfId="26246" xr:uid="{00000000-0005-0000-0000-0000D0660000}"/>
    <cellStyle name="Normal 92 4 3 3 5" xfId="26247" xr:uid="{00000000-0005-0000-0000-0000D1660000}"/>
    <cellStyle name="Normal 92 4 3 3 6" xfId="26248" xr:uid="{00000000-0005-0000-0000-0000D2660000}"/>
    <cellStyle name="Normal 92 4 3 3 7" xfId="26249" xr:uid="{00000000-0005-0000-0000-0000D3660000}"/>
    <cellStyle name="Normal 92 4 3 4" xfId="26250" xr:uid="{00000000-0005-0000-0000-0000D4660000}"/>
    <cellStyle name="Normal 92 4 3 4 2" xfId="26251" xr:uid="{00000000-0005-0000-0000-0000D5660000}"/>
    <cellStyle name="Normal 92 4 3 4 2 2" xfId="26252" xr:uid="{00000000-0005-0000-0000-0000D6660000}"/>
    <cellStyle name="Normal 92 4 3 4 3" xfId="26253" xr:uid="{00000000-0005-0000-0000-0000D7660000}"/>
    <cellStyle name="Normal 92 4 3 4 4" xfId="26254" xr:uid="{00000000-0005-0000-0000-0000D8660000}"/>
    <cellStyle name="Normal 92 4 3 5" xfId="26255" xr:uid="{00000000-0005-0000-0000-0000D9660000}"/>
    <cellStyle name="Normal 92 4 3 5 2" xfId="26256" xr:uid="{00000000-0005-0000-0000-0000DA660000}"/>
    <cellStyle name="Normal 92 4 3 5 2 2" xfId="26257" xr:uid="{00000000-0005-0000-0000-0000DB660000}"/>
    <cellStyle name="Normal 92 4 3 5 3" xfId="26258" xr:uid="{00000000-0005-0000-0000-0000DC660000}"/>
    <cellStyle name="Normal 92 4 3 5 4" xfId="26259" xr:uid="{00000000-0005-0000-0000-0000DD660000}"/>
    <cellStyle name="Normal 92 4 3 6" xfId="26260" xr:uid="{00000000-0005-0000-0000-0000DE660000}"/>
    <cellStyle name="Normal 92 4 3 6 2" xfId="26261" xr:uid="{00000000-0005-0000-0000-0000DF660000}"/>
    <cellStyle name="Normal 92 4 3 6 3" xfId="26262" xr:uid="{00000000-0005-0000-0000-0000E0660000}"/>
    <cellStyle name="Normal 92 4 3 7" xfId="26263" xr:uid="{00000000-0005-0000-0000-0000E1660000}"/>
    <cellStyle name="Normal 92 4 3 8" xfId="26264" xr:uid="{00000000-0005-0000-0000-0000E2660000}"/>
    <cellStyle name="Normal 92 4 3 9" xfId="26265" xr:uid="{00000000-0005-0000-0000-0000E3660000}"/>
    <cellStyle name="Normal 92 4 4" xfId="26266" xr:uid="{00000000-0005-0000-0000-0000E4660000}"/>
    <cellStyle name="Normal 92 4 4 2" xfId="26267" xr:uid="{00000000-0005-0000-0000-0000E5660000}"/>
    <cellStyle name="Normal 92 4 4 2 2" xfId="26268" xr:uid="{00000000-0005-0000-0000-0000E6660000}"/>
    <cellStyle name="Normal 92 4 4 2 2 2" xfId="26269" xr:uid="{00000000-0005-0000-0000-0000E7660000}"/>
    <cellStyle name="Normal 92 4 4 2 2 2 2" xfId="26270" xr:uid="{00000000-0005-0000-0000-0000E8660000}"/>
    <cellStyle name="Normal 92 4 4 2 2 3" xfId="26271" xr:uid="{00000000-0005-0000-0000-0000E9660000}"/>
    <cellStyle name="Normal 92 4 4 2 2 4" xfId="26272" xr:uid="{00000000-0005-0000-0000-0000EA660000}"/>
    <cellStyle name="Normal 92 4 4 2 3" xfId="26273" xr:uid="{00000000-0005-0000-0000-0000EB660000}"/>
    <cellStyle name="Normal 92 4 4 2 3 2" xfId="26274" xr:uid="{00000000-0005-0000-0000-0000EC660000}"/>
    <cellStyle name="Normal 92 4 4 2 3 2 2" xfId="26275" xr:uid="{00000000-0005-0000-0000-0000ED660000}"/>
    <cellStyle name="Normal 92 4 4 2 3 3" xfId="26276" xr:uid="{00000000-0005-0000-0000-0000EE660000}"/>
    <cellStyle name="Normal 92 4 4 2 3 4" xfId="26277" xr:uid="{00000000-0005-0000-0000-0000EF660000}"/>
    <cellStyle name="Normal 92 4 4 2 4" xfId="26278" xr:uid="{00000000-0005-0000-0000-0000F0660000}"/>
    <cellStyle name="Normal 92 4 4 2 4 2" xfId="26279" xr:uid="{00000000-0005-0000-0000-0000F1660000}"/>
    <cellStyle name="Normal 92 4 4 2 4 3" xfId="26280" xr:uid="{00000000-0005-0000-0000-0000F2660000}"/>
    <cellStyle name="Normal 92 4 4 2 5" xfId="26281" xr:uid="{00000000-0005-0000-0000-0000F3660000}"/>
    <cellStyle name="Normal 92 4 4 2 6" xfId="26282" xr:uid="{00000000-0005-0000-0000-0000F4660000}"/>
    <cellStyle name="Normal 92 4 4 2 7" xfId="26283" xr:uid="{00000000-0005-0000-0000-0000F5660000}"/>
    <cellStyle name="Normal 92 4 4 3" xfId="26284" xr:uid="{00000000-0005-0000-0000-0000F6660000}"/>
    <cellStyle name="Normal 92 4 4 3 2" xfId="26285" xr:uid="{00000000-0005-0000-0000-0000F7660000}"/>
    <cellStyle name="Normal 92 4 4 3 2 2" xfId="26286" xr:uid="{00000000-0005-0000-0000-0000F8660000}"/>
    <cellStyle name="Normal 92 4 4 3 3" xfId="26287" xr:uid="{00000000-0005-0000-0000-0000F9660000}"/>
    <cellStyle name="Normal 92 4 4 3 4" xfId="26288" xr:uid="{00000000-0005-0000-0000-0000FA660000}"/>
    <cellStyle name="Normal 92 4 4 4" xfId="26289" xr:uid="{00000000-0005-0000-0000-0000FB660000}"/>
    <cellStyle name="Normal 92 4 4 4 2" xfId="26290" xr:uid="{00000000-0005-0000-0000-0000FC660000}"/>
    <cellStyle name="Normal 92 4 4 4 2 2" xfId="26291" xr:uid="{00000000-0005-0000-0000-0000FD660000}"/>
    <cellStyle name="Normal 92 4 4 4 3" xfId="26292" xr:uid="{00000000-0005-0000-0000-0000FE660000}"/>
    <cellStyle name="Normal 92 4 4 4 4" xfId="26293" xr:uid="{00000000-0005-0000-0000-0000FF660000}"/>
    <cellStyle name="Normal 92 4 4 5" xfId="26294" xr:uid="{00000000-0005-0000-0000-000000670000}"/>
    <cellStyle name="Normal 92 4 4 5 2" xfId="26295" xr:uid="{00000000-0005-0000-0000-000001670000}"/>
    <cellStyle name="Normal 92 4 4 5 3" xfId="26296" xr:uid="{00000000-0005-0000-0000-000002670000}"/>
    <cellStyle name="Normal 92 4 4 6" xfId="26297" xr:uid="{00000000-0005-0000-0000-000003670000}"/>
    <cellStyle name="Normal 92 4 4 7" xfId="26298" xr:uid="{00000000-0005-0000-0000-000004670000}"/>
    <cellStyle name="Normal 92 4 4 8" xfId="26299" xr:uid="{00000000-0005-0000-0000-000005670000}"/>
    <cellStyle name="Normal 92 4 5" xfId="26300" xr:uid="{00000000-0005-0000-0000-000006670000}"/>
    <cellStyle name="Normal 92 4 5 2" xfId="26301" xr:uid="{00000000-0005-0000-0000-000007670000}"/>
    <cellStyle name="Normal 92 4 5 2 2" xfId="26302" xr:uid="{00000000-0005-0000-0000-000008670000}"/>
    <cellStyle name="Normal 92 4 5 2 2 2" xfId="26303" xr:uid="{00000000-0005-0000-0000-000009670000}"/>
    <cellStyle name="Normal 92 4 5 2 3" xfId="26304" xr:uid="{00000000-0005-0000-0000-00000A670000}"/>
    <cellStyle name="Normal 92 4 5 2 4" xfId="26305" xr:uid="{00000000-0005-0000-0000-00000B670000}"/>
    <cellStyle name="Normal 92 4 5 3" xfId="26306" xr:uid="{00000000-0005-0000-0000-00000C670000}"/>
    <cellStyle name="Normal 92 4 5 3 2" xfId="26307" xr:uid="{00000000-0005-0000-0000-00000D670000}"/>
    <cellStyle name="Normal 92 4 5 3 2 2" xfId="26308" xr:uid="{00000000-0005-0000-0000-00000E670000}"/>
    <cellStyle name="Normal 92 4 5 3 3" xfId="26309" xr:uid="{00000000-0005-0000-0000-00000F670000}"/>
    <cellStyle name="Normal 92 4 5 3 4" xfId="26310" xr:uid="{00000000-0005-0000-0000-000010670000}"/>
    <cellStyle name="Normal 92 4 5 4" xfId="26311" xr:uid="{00000000-0005-0000-0000-000011670000}"/>
    <cellStyle name="Normal 92 4 5 4 2" xfId="26312" xr:uid="{00000000-0005-0000-0000-000012670000}"/>
    <cellStyle name="Normal 92 4 5 4 3" xfId="26313" xr:uid="{00000000-0005-0000-0000-000013670000}"/>
    <cellStyle name="Normal 92 4 5 5" xfId="26314" xr:uid="{00000000-0005-0000-0000-000014670000}"/>
    <cellStyle name="Normal 92 4 5 6" xfId="26315" xr:uid="{00000000-0005-0000-0000-000015670000}"/>
    <cellStyle name="Normal 92 4 5 7" xfId="26316" xr:uid="{00000000-0005-0000-0000-000016670000}"/>
    <cellStyle name="Normal 92 4 6" xfId="26317" xr:uid="{00000000-0005-0000-0000-000017670000}"/>
    <cellStyle name="Normal 92 4 6 2" xfId="26318" xr:uid="{00000000-0005-0000-0000-000018670000}"/>
    <cellStyle name="Normal 92 4 6 2 2" xfId="26319" xr:uid="{00000000-0005-0000-0000-000019670000}"/>
    <cellStyle name="Normal 92 4 6 3" xfId="26320" xr:uid="{00000000-0005-0000-0000-00001A670000}"/>
    <cellStyle name="Normal 92 4 6 4" xfId="26321" xr:uid="{00000000-0005-0000-0000-00001B670000}"/>
    <cellStyle name="Normal 92 4 7" xfId="26322" xr:uid="{00000000-0005-0000-0000-00001C670000}"/>
    <cellStyle name="Normal 92 4 7 2" xfId="26323" xr:uid="{00000000-0005-0000-0000-00001D670000}"/>
    <cellStyle name="Normal 92 4 7 2 2" xfId="26324" xr:uid="{00000000-0005-0000-0000-00001E670000}"/>
    <cellStyle name="Normal 92 4 7 3" xfId="26325" xr:uid="{00000000-0005-0000-0000-00001F670000}"/>
    <cellStyle name="Normal 92 4 7 4" xfId="26326" xr:uid="{00000000-0005-0000-0000-000020670000}"/>
    <cellStyle name="Normal 92 4 8" xfId="26327" xr:uid="{00000000-0005-0000-0000-000021670000}"/>
    <cellStyle name="Normal 92 4 8 2" xfId="26328" xr:uid="{00000000-0005-0000-0000-000022670000}"/>
    <cellStyle name="Normal 92 4 8 3" xfId="26329" xr:uid="{00000000-0005-0000-0000-000023670000}"/>
    <cellStyle name="Normal 92 4 9" xfId="26330" xr:uid="{00000000-0005-0000-0000-000024670000}"/>
    <cellStyle name="Normal 92 5" xfId="26331" xr:uid="{00000000-0005-0000-0000-000025670000}"/>
    <cellStyle name="Normal 92 5 2" xfId="26332" xr:uid="{00000000-0005-0000-0000-000026670000}"/>
    <cellStyle name="Normal 92 5 2 2" xfId="26333" xr:uid="{00000000-0005-0000-0000-000027670000}"/>
    <cellStyle name="Normal 92 5 2 2 2" xfId="26334" xr:uid="{00000000-0005-0000-0000-000028670000}"/>
    <cellStyle name="Normal 92 5 2 2 2 2" xfId="26335" xr:uid="{00000000-0005-0000-0000-000029670000}"/>
    <cellStyle name="Normal 92 5 2 2 2 2 2" xfId="26336" xr:uid="{00000000-0005-0000-0000-00002A670000}"/>
    <cellStyle name="Normal 92 5 2 2 2 3" xfId="26337" xr:uid="{00000000-0005-0000-0000-00002B670000}"/>
    <cellStyle name="Normal 92 5 2 2 2 4" xfId="26338" xr:uid="{00000000-0005-0000-0000-00002C670000}"/>
    <cellStyle name="Normal 92 5 2 2 3" xfId="26339" xr:uid="{00000000-0005-0000-0000-00002D670000}"/>
    <cellStyle name="Normal 92 5 2 2 3 2" xfId="26340" xr:uid="{00000000-0005-0000-0000-00002E670000}"/>
    <cellStyle name="Normal 92 5 2 2 3 2 2" xfId="26341" xr:uid="{00000000-0005-0000-0000-00002F670000}"/>
    <cellStyle name="Normal 92 5 2 2 3 3" xfId="26342" xr:uid="{00000000-0005-0000-0000-000030670000}"/>
    <cellStyle name="Normal 92 5 2 2 3 4" xfId="26343" xr:uid="{00000000-0005-0000-0000-000031670000}"/>
    <cellStyle name="Normal 92 5 2 2 4" xfId="26344" xr:uid="{00000000-0005-0000-0000-000032670000}"/>
    <cellStyle name="Normal 92 5 2 2 4 2" xfId="26345" xr:uid="{00000000-0005-0000-0000-000033670000}"/>
    <cellStyle name="Normal 92 5 2 2 4 3" xfId="26346" xr:uid="{00000000-0005-0000-0000-000034670000}"/>
    <cellStyle name="Normal 92 5 2 2 5" xfId="26347" xr:uid="{00000000-0005-0000-0000-000035670000}"/>
    <cellStyle name="Normal 92 5 2 2 6" xfId="26348" xr:uid="{00000000-0005-0000-0000-000036670000}"/>
    <cellStyle name="Normal 92 5 2 2 7" xfId="26349" xr:uid="{00000000-0005-0000-0000-000037670000}"/>
    <cellStyle name="Normal 92 5 2 3" xfId="26350" xr:uid="{00000000-0005-0000-0000-000038670000}"/>
    <cellStyle name="Normal 92 5 2 3 2" xfId="26351" xr:uid="{00000000-0005-0000-0000-000039670000}"/>
    <cellStyle name="Normal 92 5 2 3 2 2" xfId="26352" xr:uid="{00000000-0005-0000-0000-00003A670000}"/>
    <cellStyle name="Normal 92 5 2 3 3" xfId="26353" xr:uid="{00000000-0005-0000-0000-00003B670000}"/>
    <cellStyle name="Normal 92 5 2 3 4" xfId="26354" xr:uid="{00000000-0005-0000-0000-00003C670000}"/>
    <cellStyle name="Normal 92 5 2 4" xfId="26355" xr:uid="{00000000-0005-0000-0000-00003D670000}"/>
    <cellStyle name="Normal 92 5 2 4 2" xfId="26356" xr:uid="{00000000-0005-0000-0000-00003E670000}"/>
    <cellStyle name="Normal 92 5 2 4 2 2" xfId="26357" xr:uid="{00000000-0005-0000-0000-00003F670000}"/>
    <cellStyle name="Normal 92 5 2 4 3" xfId="26358" xr:uid="{00000000-0005-0000-0000-000040670000}"/>
    <cellStyle name="Normal 92 5 2 4 4" xfId="26359" xr:uid="{00000000-0005-0000-0000-000041670000}"/>
    <cellStyle name="Normal 92 5 2 5" xfId="26360" xr:uid="{00000000-0005-0000-0000-000042670000}"/>
    <cellStyle name="Normal 92 5 2 5 2" xfId="26361" xr:uid="{00000000-0005-0000-0000-000043670000}"/>
    <cellStyle name="Normal 92 5 2 5 3" xfId="26362" xr:uid="{00000000-0005-0000-0000-000044670000}"/>
    <cellStyle name="Normal 92 5 2 6" xfId="26363" xr:uid="{00000000-0005-0000-0000-000045670000}"/>
    <cellStyle name="Normal 92 5 2 7" xfId="26364" xr:uid="{00000000-0005-0000-0000-000046670000}"/>
    <cellStyle name="Normal 92 5 2 8" xfId="26365" xr:uid="{00000000-0005-0000-0000-000047670000}"/>
    <cellStyle name="Normal 92 5 3" xfId="26366" xr:uid="{00000000-0005-0000-0000-000048670000}"/>
    <cellStyle name="Normal 92 5 3 2" xfId="26367" xr:uid="{00000000-0005-0000-0000-000049670000}"/>
    <cellStyle name="Normal 92 5 3 2 2" xfId="26368" xr:uid="{00000000-0005-0000-0000-00004A670000}"/>
    <cellStyle name="Normal 92 5 3 2 2 2" xfId="26369" xr:uid="{00000000-0005-0000-0000-00004B670000}"/>
    <cellStyle name="Normal 92 5 3 2 3" xfId="26370" xr:uid="{00000000-0005-0000-0000-00004C670000}"/>
    <cellStyle name="Normal 92 5 3 2 4" xfId="26371" xr:uid="{00000000-0005-0000-0000-00004D670000}"/>
    <cellStyle name="Normal 92 5 3 3" xfId="26372" xr:uid="{00000000-0005-0000-0000-00004E670000}"/>
    <cellStyle name="Normal 92 5 3 3 2" xfId="26373" xr:uid="{00000000-0005-0000-0000-00004F670000}"/>
    <cellStyle name="Normal 92 5 3 3 2 2" xfId="26374" xr:uid="{00000000-0005-0000-0000-000050670000}"/>
    <cellStyle name="Normal 92 5 3 3 3" xfId="26375" xr:uid="{00000000-0005-0000-0000-000051670000}"/>
    <cellStyle name="Normal 92 5 3 3 4" xfId="26376" xr:uid="{00000000-0005-0000-0000-000052670000}"/>
    <cellStyle name="Normal 92 5 3 4" xfId="26377" xr:uid="{00000000-0005-0000-0000-000053670000}"/>
    <cellStyle name="Normal 92 5 3 4 2" xfId="26378" xr:uid="{00000000-0005-0000-0000-000054670000}"/>
    <cellStyle name="Normal 92 5 3 4 3" xfId="26379" xr:uid="{00000000-0005-0000-0000-000055670000}"/>
    <cellStyle name="Normal 92 5 3 5" xfId="26380" xr:uid="{00000000-0005-0000-0000-000056670000}"/>
    <cellStyle name="Normal 92 5 3 6" xfId="26381" xr:uid="{00000000-0005-0000-0000-000057670000}"/>
    <cellStyle name="Normal 92 5 3 7" xfId="26382" xr:uid="{00000000-0005-0000-0000-000058670000}"/>
    <cellStyle name="Normal 92 5 4" xfId="26383" xr:uid="{00000000-0005-0000-0000-000059670000}"/>
    <cellStyle name="Normal 92 5 4 2" xfId="26384" xr:uid="{00000000-0005-0000-0000-00005A670000}"/>
    <cellStyle name="Normal 92 5 4 2 2" xfId="26385" xr:uid="{00000000-0005-0000-0000-00005B670000}"/>
    <cellStyle name="Normal 92 5 4 3" xfId="26386" xr:uid="{00000000-0005-0000-0000-00005C670000}"/>
    <cellStyle name="Normal 92 5 4 4" xfId="26387" xr:uid="{00000000-0005-0000-0000-00005D670000}"/>
    <cellStyle name="Normal 92 5 5" xfId="26388" xr:uid="{00000000-0005-0000-0000-00005E670000}"/>
    <cellStyle name="Normal 92 5 5 2" xfId="26389" xr:uid="{00000000-0005-0000-0000-00005F670000}"/>
    <cellStyle name="Normal 92 5 5 2 2" xfId="26390" xr:uid="{00000000-0005-0000-0000-000060670000}"/>
    <cellStyle name="Normal 92 5 5 3" xfId="26391" xr:uid="{00000000-0005-0000-0000-000061670000}"/>
    <cellStyle name="Normal 92 5 5 4" xfId="26392" xr:uid="{00000000-0005-0000-0000-000062670000}"/>
    <cellStyle name="Normal 92 5 6" xfId="26393" xr:uid="{00000000-0005-0000-0000-000063670000}"/>
    <cellStyle name="Normal 92 5 6 2" xfId="26394" xr:uid="{00000000-0005-0000-0000-000064670000}"/>
    <cellStyle name="Normal 92 5 6 3" xfId="26395" xr:uid="{00000000-0005-0000-0000-000065670000}"/>
    <cellStyle name="Normal 92 5 7" xfId="26396" xr:uid="{00000000-0005-0000-0000-000066670000}"/>
    <cellStyle name="Normal 92 5 8" xfId="26397" xr:uid="{00000000-0005-0000-0000-000067670000}"/>
    <cellStyle name="Normal 92 5 9" xfId="26398" xr:uid="{00000000-0005-0000-0000-000068670000}"/>
    <cellStyle name="Normal 92 6" xfId="40296" xr:uid="{00000000-0005-0000-0000-000069670000}"/>
    <cellStyle name="Normal 93" xfId="26399" xr:uid="{00000000-0005-0000-0000-00006A670000}"/>
    <cellStyle name="Normal 93 2" xfId="26400" xr:uid="{00000000-0005-0000-0000-00006B670000}"/>
    <cellStyle name="Normal 93 2 10" xfId="26401" xr:uid="{00000000-0005-0000-0000-00006C670000}"/>
    <cellStyle name="Normal 93 2 11" xfId="26402" xr:uid="{00000000-0005-0000-0000-00006D670000}"/>
    <cellStyle name="Normal 93 2 12" xfId="26403" xr:uid="{00000000-0005-0000-0000-00006E670000}"/>
    <cellStyle name="Normal 93 2 2" xfId="26404" xr:uid="{00000000-0005-0000-0000-00006F670000}"/>
    <cellStyle name="Normal 93 2 2 10" xfId="26405" xr:uid="{00000000-0005-0000-0000-000070670000}"/>
    <cellStyle name="Normal 93 2 2 11" xfId="26406" xr:uid="{00000000-0005-0000-0000-000071670000}"/>
    <cellStyle name="Normal 93 2 2 2" xfId="26407" xr:uid="{00000000-0005-0000-0000-000072670000}"/>
    <cellStyle name="Normal 93 2 2 2 2" xfId="26408" xr:uid="{00000000-0005-0000-0000-000073670000}"/>
    <cellStyle name="Normal 93 2 2 2 2 2" xfId="26409" xr:uid="{00000000-0005-0000-0000-000074670000}"/>
    <cellStyle name="Normal 93 2 2 2 2 2 2" xfId="26410" xr:uid="{00000000-0005-0000-0000-000075670000}"/>
    <cellStyle name="Normal 93 2 2 2 2 2 2 2" xfId="26411" xr:uid="{00000000-0005-0000-0000-000076670000}"/>
    <cellStyle name="Normal 93 2 2 2 2 2 2 2 2" xfId="26412" xr:uid="{00000000-0005-0000-0000-000077670000}"/>
    <cellStyle name="Normal 93 2 2 2 2 2 2 3" xfId="26413" xr:uid="{00000000-0005-0000-0000-000078670000}"/>
    <cellStyle name="Normal 93 2 2 2 2 2 2 4" xfId="26414" xr:uid="{00000000-0005-0000-0000-000079670000}"/>
    <cellStyle name="Normal 93 2 2 2 2 2 3" xfId="26415" xr:uid="{00000000-0005-0000-0000-00007A670000}"/>
    <cellStyle name="Normal 93 2 2 2 2 2 3 2" xfId="26416" xr:uid="{00000000-0005-0000-0000-00007B670000}"/>
    <cellStyle name="Normal 93 2 2 2 2 2 3 2 2" xfId="26417" xr:uid="{00000000-0005-0000-0000-00007C670000}"/>
    <cellStyle name="Normal 93 2 2 2 2 2 3 3" xfId="26418" xr:uid="{00000000-0005-0000-0000-00007D670000}"/>
    <cellStyle name="Normal 93 2 2 2 2 2 3 4" xfId="26419" xr:uid="{00000000-0005-0000-0000-00007E670000}"/>
    <cellStyle name="Normal 93 2 2 2 2 2 4" xfId="26420" xr:uid="{00000000-0005-0000-0000-00007F670000}"/>
    <cellStyle name="Normal 93 2 2 2 2 2 4 2" xfId="26421" xr:uid="{00000000-0005-0000-0000-000080670000}"/>
    <cellStyle name="Normal 93 2 2 2 2 2 4 3" xfId="26422" xr:uid="{00000000-0005-0000-0000-000081670000}"/>
    <cellStyle name="Normal 93 2 2 2 2 2 5" xfId="26423" xr:uid="{00000000-0005-0000-0000-000082670000}"/>
    <cellStyle name="Normal 93 2 2 2 2 2 6" xfId="26424" xr:uid="{00000000-0005-0000-0000-000083670000}"/>
    <cellStyle name="Normal 93 2 2 2 2 2 7" xfId="26425" xr:uid="{00000000-0005-0000-0000-000084670000}"/>
    <cellStyle name="Normal 93 2 2 2 2 3" xfId="26426" xr:uid="{00000000-0005-0000-0000-000085670000}"/>
    <cellStyle name="Normal 93 2 2 2 2 3 2" xfId="26427" xr:uid="{00000000-0005-0000-0000-000086670000}"/>
    <cellStyle name="Normal 93 2 2 2 2 3 2 2" xfId="26428" xr:uid="{00000000-0005-0000-0000-000087670000}"/>
    <cellStyle name="Normal 93 2 2 2 2 3 3" xfId="26429" xr:uid="{00000000-0005-0000-0000-000088670000}"/>
    <cellStyle name="Normal 93 2 2 2 2 3 4" xfId="26430" xr:uid="{00000000-0005-0000-0000-000089670000}"/>
    <cellStyle name="Normal 93 2 2 2 2 4" xfId="26431" xr:uid="{00000000-0005-0000-0000-00008A670000}"/>
    <cellStyle name="Normal 93 2 2 2 2 4 2" xfId="26432" xr:uid="{00000000-0005-0000-0000-00008B670000}"/>
    <cellStyle name="Normal 93 2 2 2 2 4 2 2" xfId="26433" xr:uid="{00000000-0005-0000-0000-00008C670000}"/>
    <cellStyle name="Normal 93 2 2 2 2 4 3" xfId="26434" xr:uid="{00000000-0005-0000-0000-00008D670000}"/>
    <cellStyle name="Normal 93 2 2 2 2 4 4" xfId="26435" xr:uid="{00000000-0005-0000-0000-00008E670000}"/>
    <cellStyle name="Normal 93 2 2 2 2 5" xfId="26436" xr:uid="{00000000-0005-0000-0000-00008F670000}"/>
    <cellStyle name="Normal 93 2 2 2 2 5 2" xfId="26437" xr:uid="{00000000-0005-0000-0000-000090670000}"/>
    <cellStyle name="Normal 93 2 2 2 2 5 3" xfId="26438" xr:uid="{00000000-0005-0000-0000-000091670000}"/>
    <cellStyle name="Normal 93 2 2 2 2 6" xfId="26439" xr:uid="{00000000-0005-0000-0000-000092670000}"/>
    <cellStyle name="Normal 93 2 2 2 2 7" xfId="26440" xr:uid="{00000000-0005-0000-0000-000093670000}"/>
    <cellStyle name="Normal 93 2 2 2 2 8" xfId="26441" xr:uid="{00000000-0005-0000-0000-000094670000}"/>
    <cellStyle name="Normal 93 2 2 2 3" xfId="26442" xr:uid="{00000000-0005-0000-0000-000095670000}"/>
    <cellStyle name="Normal 93 2 2 2 3 2" xfId="26443" xr:uid="{00000000-0005-0000-0000-000096670000}"/>
    <cellStyle name="Normal 93 2 2 2 3 2 2" xfId="26444" xr:uid="{00000000-0005-0000-0000-000097670000}"/>
    <cellStyle name="Normal 93 2 2 2 3 2 2 2" xfId="26445" xr:uid="{00000000-0005-0000-0000-000098670000}"/>
    <cellStyle name="Normal 93 2 2 2 3 2 3" xfId="26446" xr:uid="{00000000-0005-0000-0000-000099670000}"/>
    <cellStyle name="Normal 93 2 2 2 3 2 4" xfId="26447" xr:uid="{00000000-0005-0000-0000-00009A670000}"/>
    <cellStyle name="Normal 93 2 2 2 3 3" xfId="26448" xr:uid="{00000000-0005-0000-0000-00009B670000}"/>
    <cellStyle name="Normal 93 2 2 2 3 3 2" xfId="26449" xr:uid="{00000000-0005-0000-0000-00009C670000}"/>
    <cellStyle name="Normal 93 2 2 2 3 3 2 2" xfId="26450" xr:uid="{00000000-0005-0000-0000-00009D670000}"/>
    <cellStyle name="Normal 93 2 2 2 3 3 3" xfId="26451" xr:uid="{00000000-0005-0000-0000-00009E670000}"/>
    <cellStyle name="Normal 93 2 2 2 3 3 4" xfId="26452" xr:uid="{00000000-0005-0000-0000-00009F670000}"/>
    <cellStyle name="Normal 93 2 2 2 3 4" xfId="26453" xr:uid="{00000000-0005-0000-0000-0000A0670000}"/>
    <cellStyle name="Normal 93 2 2 2 3 4 2" xfId="26454" xr:uid="{00000000-0005-0000-0000-0000A1670000}"/>
    <cellStyle name="Normal 93 2 2 2 3 4 3" xfId="26455" xr:uid="{00000000-0005-0000-0000-0000A2670000}"/>
    <cellStyle name="Normal 93 2 2 2 3 5" xfId="26456" xr:uid="{00000000-0005-0000-0000-0000A3670000}"/>
    <cellStyle name="Normal 93 2 2 2 3 6" xfId="26457" xr:uid="{00000000-0005-0000-0000-0000A4670000}"/>
    <cellStyle name="Normal 93 2 2 2 3 7" xfId="26458" xr:uid="{00000000-0005-0000-0000-0000A5670000}"/>
    <cellStyle name="Normal 93 2 2 2 4" xfId="26459" xr:uid="{00000000-0005-0000-0000-0000A6670000}"/>
    <cellStyle name="Normal 93 2 2 2 4 2" xfId="26460" xr:uid="{00000000-0005-0000-0000-0000A7670000}"/>
    <cellStyle name="Normal 93 2 2 2 4 2 2" xfId="26461" xr:uid="{00000000-0005-0000-0000-0000A8670000}"/>
    <cellStyle name="Normal 93 2 2 2 4 3" xfId="26462" xr:uid="{00000000-0005-0000-0000-0000A9670000}"/>
    <cellStyle name="Normal 93 2 2 2 4 4" xfId="26463" xr:uid="{00000000-0005-0000-0000-0000AA670000}"/>
    <cellStyle name="Normal 93 2 2 2 5" xfId="26464" xr:uid="{00000000-0005-0000-0000-0000AB670000}"/>
    <cellStyle name="Normal 93 2 2 2 5 2" xfId="26465" xr:uid="{00000000-0005-0000-0000-0000AC670000}"/>
    <cellStyle name="Normal 93 2 2 2 5 2 2" xfId="26466" xr:uid="{00000000-0005-0000-0000-0000AD670000}"/>
    <cellStyle name="Normal 93 2 2 2 5 3" xfId="26467" xr:uid="{00000000-0005-0000-0000-0000AE670000}"/>
    <cellStyle name="Normal 93 2 2 2 5 4" xfId="26468" xr:uid="{00000000-0005-0000-0000-0000AF670000}"/>
    <cellStyle name="Normal 93 2 2 2 6" xfId="26469" xr:uid="{00000000-0005-0000-0000-0000B0670000}"/>
    <cellStyle name="Normal 93 2 2 2 6 2" xfId="26470" xr:uid="{00000000-0005-0000-0000-0000B1670000}"/>
    <cellStyle name="Normal 93 2 2 2 6 3" xfId="26471" xr:uid="{00000000-0005-0000-0000-0000B2670000}"/>
    <cellStyle name="Normal 93 2 2 2 7" xfId="26472" xr:uid="{00000000-0005-0000-0000-0000B3670000}"/>
    <cellStyle name="Normal 93 2 2 2 8" xfId="26473" xr:uid="{00000000-0005-0000-0000-0000B4670000}"/>
    <cellStyle name="Normal 93 2 2 2 9" xfId="26474" xr:uid="{00000000-0005-0000-0000-0000B5670000}"/>
    <cellStyle name="Normal 93 2 2 3" xfId="26475" xr:uid="{00000000-0005-0000-0000-0000B6670000}"/>
    <cellStyle name="Normal 93 2 2 3 2" xfId="26476" xr:uid="{00000000-0005-0000-0000-0000B7670000}"/>
    <cellStyle name="Normal 93 2 2 3 2 2" xfId="26477" xr:uid="{00000000-0005-0000-0000-0000B8670000}"/>
    <cellStyle name="Normal 93 2 2 3 2 2 2" xfId="26478" xr:uid="{00000000-0005-0000-0000-0000B9670000}"/>
    <cellStyle name="Normal 93 2 2 3 2 2 2 2" xfId="26479" xr:uid="{00000000-0005-0000-0000-0000BA670000}"/>
    <cellStyle name="Normal 93 2 2 3 2 2 2 2 2" xfId="26480" xr:uid="{00000000-0005-0000-0000-0000BB670000}"/>
    <cellStyle name="Normal 93 2 2 3 2 2 2 3" xfId="26481" xr:uid="{00000000-0005-0000-0000-0000BC670000}"/>
    <cellStyle name="Normal 93 2 2 3 2 2 2 4" xfId="26482" xr:uid="{00000000-0005-0000-0000-0000BD670000}"/>
    <cellStyle name="Normal 93 2 2 3 2 2 3" xfId="26483" xr:uid="{00000000-0005-0000-0000-0000BE670000}"/>
    <cellStyle name="Normal 93 2 2 3 2 2 3 2" xfId="26484" xr:uid="{00000000-0005-0000-0000-0000BF670000}"/>
    <cellStyle name="Normal 93 2 2 3 2 2 3 2 2" xfId="26485" xr:uid="{00000000-0005-0000-0000-0000C0670000}"/>
    <cellStyle name="Normal 93 2 2 3 2 2 3 3" xfId="26486" xr:uid="{00000000-0005-0000-0000-0000C1670000}"/>
    <cellStyle name="Normal 93 2 2 3 2 2 3 4" xfId="26487" xr:uid="{00000000-0005-0000-0000-0000C2670000}"/>
    <cellStyle name="Normal 93 2 2 3 2 2 4" xfId="26488" xr:uid="{00000000-0005-0000-0000-0000C3670000}"/>
    <cellStyle name="Normal 93 2 2 3 2 2 4 2" xfId="26489" xr:uid="{00000000-0005-0000-0000-0000C4670000}"/>
    <cellStyle name="Normal 93 2 2 3 2 2 4 3" xfId="26490" xr:uid="{00000000-0005-0000-0000-0000C5670000}"/>
    <cellStyle name="Normal 93 2 2 3 2 2 5" xfId="26491" xr:uid="{00000000-0005-0000-0000-0000C6670000}"/>
    <cellStyle name="Normal 93 2 2 3 2 2 6" xfId="26492" xr:uid="{00000000-0005-0000-0000-0000C7670000}"/>
    <cellStyle name="Normal 93 2 2 3 2 2 7" xfId="26493" xr:uid="{00000000-0005-0000-0000-0000C8670000}"/>
    <cellStyle name="Normal 93 2 2 3 2 3" xfId="26494" xr:uid="{00000000-0005-0000-0000-0000C9670000}"/>
    <cellStyle name="Normal 93 2 2 3 2 3 2" xfId="26495" xr:uid="{00000000-0005-0000-0000-0000CA670000}"/>
    <cellStyle name="Normal 93 2 2 3 2 3 2 2" xfId="26496" xr:uid="{00000000-0005-0000-0000-0000CB670000}"/>
    <cellStyle name="Normal 93 2 2 3 2 3 3" xfId="26497" xr:uid="{00000000-0005-0000-0000-0000CC670000}"/>
    <cellStyle name="Normal 93 2 2 3 2 3 4" xfId="26498" xr:uid="{00000000-0005-0000-0000-0000CD670000}"/>
    <cellStyle name="Normal 93 2 2 3 2 4" xfId="26499" xr:uid="{00000000-0005-0000-0000-0000CE670000}"/>
    <cellStyle name="Normal 93 2 2 3 2 4 2" xfId="26500" xr:uid="{00000000-0005-0000-0000-0000CF670000}"/>
    <cellStyle name="Normal 93 2 2 3 2 4 2 2" xfId="26501" xr:uid="{00000000-0005-0000-0000-0000D0670000}"/>
    <cellStyle name="Normal 93 2 2 3 2 4 3" xfId="26502" xr:uid="{00000000-0005-0000-0000-0000D1670000}"/>
    <cellStyle name="Normal 93 2 2 3 2 4 4" xfId="26503" xr:uid="{00000000-0005-0000-0000-0000D2670000}"/>
    <cellStyle name="Normal 93 2 2 3 2 5" xfId="26504" xr:uid="{00000000-0005-0000-0000-0000D3670000}"/>
    <cellStyle name="Normal 93 2 2 3 2 5 2" xfId="26505" xr:uid="{00000000-0005-0000-0000-0000D4670000}"/>
    <cellStyle name="Normal 93 2 2 3 2 5 3" xfId="26506" xr:uid="{00000000-0005-0000-0000-0000D5670000}"/>
    <cellStyle name="Normal 93 2 2 3 2 6" xfId="26507" xr:uid="{00000000-0005-0000-0000-0000D6670000}"/>
    <cellStyle name="Normal 93 2 2 3 2 7" xfId="26508" xr:uid="{00000000-0005-0000-0000-0000D7670000}"/>
    <cellStyle name="Normal 93 2 2 3 2 8" xfId="26509" xr:uid="{00000000-0005-0000-0000-0000D8670000}"/>
    <cellStyle name="Normal 93 2 2 3 3" xfId="26510" xr:uid="{00000000-0005-0000-0000-0000D9670000}"/>
    <cellStyle name="Normal 93 2 2 3 3 2" xfId="26511" xr:uid="{00000000-0005-0000-0000-0000DA670000}"/>
    <cellStyle name="Normal 93 2 2 3 3 2 2" xfId="26512" xr:uid="{00000000-0005-0000-0000-0000DB670000}"/>
    <cellStyle name="Normal 93 2 2 3 3 2 2 2" xfId="26513" xr:uid="{00000000-0005-0000-0000-0000DC670000}"/>
    <cellStyle name="Normal 93 2 2 3 3 2 3" xfId="26514" xr:uid="{00000000-0005-0000-0000-0000DD670000}"/>
    <cellStyle name="Normal 93 2 2 3 3 2 4" xfId="26515" xr:uid="{00000000-0005-0000-0000-0000DE670000}"/>
    <cellStyle name="Normal 93 2 2 3 3 3" xfId="26516" xr:uid="{00000000-0005-0000-0000-0000DF670000}"/>
    <cellStyle name="Normal 93 2 2 3 3 3 2" xfId="26517" xr:uid="{00000000-0005-0000-0000-0000E0670000}"/>
    <cellStyle name="Normal 93 2 2 3 3 3 2 2" xfId="26518" xr:uid="{00000000-0005-0000-0000-0000E1670000}"/>
    <cellStyle name="Normal 93 2 2 3 3 3 3" xfId="26519" xr:uid="{00000000-0005-0000-0000-0000E2670000}"/>
    <cellStyle name="Normal 93 2 2 3 3 3 4" xfId="26520" xr:uid="{00000000-0005-0000-0000-0000E3670000}"/>
    <cellStyle name="Normal 93 2 2 3 3 4" xfId="26521" xr:uid="{00000000-0005-0000-0000-0000E4670000}"/>
    <cellStyle name="Normal 93 2 2 3 3 4 2" xfId="26522" xr:uid="{00000000-0005-0000-0000-0000E5670000}"/>
    <cellStyle name="Normal 93 2 2 3 3 4 3" xfId="26523" xr:uid="{00000000-0005-0000-0000-0000E6670000}"/>
    <cellStyle name="Normal 93 2 2 3 3 5" xfId="26524" xr:uid="{00000000-0005-0000-0000-0000E7670000}"/>
    <cellStyle name="Normal 93 2 2 3 3 6" xfId="26525" xr:uid="{00000000-0005-0000-0000-0000E8670000}"/>
    <cellStyle name="Normal 93 2 2 3 3 7" xfId="26526" xr:uid="{00000000-0005-0000-0000-0000E9670000}"/>
    <cellStyle name="Normal 93 2 2 3 4" xfId="26527" xr:uid="{00000000-0005-0000-0000-0000EA670000}"/>
    <cellStyle name="Normal 93 2 2 3 4 2" xfId="26528" xr:uid="{00000000-0005-0000-0000-0000EB670000}"/>
    <cellStyle name="Normal 93 2 2 3 4 2 2" xfId="26529" xr:uid="{00000000-0005-0000-0000-0000EC670000}"/>
    <cellStyle name="Normal 93 2 2 3 4 3" xfId="26530" xr:uid="{00000000-0005-0000-0000-0000ED670000}"/>
    <cellStyle name="Normal 93 2 2 3 4 4" xfId="26531" xr:uid="{00000000-0005-0000-0000-0000EE670000}"/>
    <cellStyle name="Normal 93 2 2 3 5" xfId="26532" xr:uid="{00000000-0005-0000-0000-0000EF670000}"/>
    <cellStyle name="Normal 93 2 2 3 5 2" xfId="26533" xr:uid="{00000000-0005-0000-0000-0000F0670000}"/>
    <cellStyle name="Normal 93 2 2 3 5 2 2" xfId="26534" xr:uid="{00000000-0005-0000-0000-0000F1670000}"/>
    <cellStyle name="Normal 93 2 2 3 5 3" xfId="26535" xr:uid="{00000000-0005-0000-0000-0000F2670000}"/>
    <cellStyle name="Normal 93 2 2 3 5 4" xfId="26536" xr:uid="{00000000-0005-0000-0000-0000F3670000}"/>
    <cellStyle name="Normal 93 2 2 3 6" xfId="26537" xr:uid="{00000000-0005-0000-0000-0000F4670000}"/>
    <cellStyle name="Normal 93 2 2 3 6 2" xfId="26538" xr:uid="{00000000-0005-0000-0000-0000F5670000}"/>
    <cellStyle name="Normal 93 2 2 3 6 3" xfId="26539" xr:uid="{00000000-0005-0000-0000-0000F6670000}"/>
    <cellStyle name="Normal 93 2 2 3 7" xfId="26540" xr:uid="{00000000-0005-0000-0000-0000F7670000}"/>
    <cellStyle name="Normal 93 2 2 3 8" xfId="26541" xr:uid="{00000000-0005-0000-0000-0000F8670000}"/>
    <cellStyle name="Normal 93 2 2 3 9" xfId="26542" xr:uid="{00000000-0005-0000-0000-0000F9670000}"/>
    <cellStyle name="Normal 93 2 2 4" xfId="26543" xr:uid="{00000000-0005-0000-0000-0000FA670000}"/>
    <cellStyle name="Normal 93 2 2 4 2" xfId="26544" xr:uid="{00000000-0005-0000-0000-0000FB670000}"/>
    <cellStyle name="Normal 93 2 2 4 2 2" xfId="26545" xr:uid="{00000000-0005-0000-0000-0000FC670000}"/>
    <cellStyle name="Normal 93 2 2 4 2 2 2" xfId="26546" xr:uid="{00000000-0005-0000-0000-0000FD670000}"/>
    <cellStyle name="Normal 93 2 2 4 2 2 2 2" xfId="26547" xr:uid="{00000000-0005-0000-0000-0000FE670000}"/>
    <cellStyle name="Normal 93 2 2 4 2 2 3" xfId="26548" xr:uid="{00000000-0005-0000-0000-0000FF670000}"/>
    <cellStyle name="Normal 93 2 2 4 2 2 4" xfId="26549" xr:uid="{00000000-0005-0000-0000-000000680000}"/>
    <cellStyle name="Normal 93 2 2 4 2 3" xfId="26550" xr:uid="{00000000-0005-0000-0000-000001680000}"/>
    <cellStyle name="Normal 93 2 2 4 2 3 2" xfId="26551" xr:uid="{00000000-0005-0000-0000-000002680000}"/>
    <cellStyle name="Normal 93 2 2 4 2 3 2 2" xfId="26552" xr:uid="{00000000-0005-0000-0000-000003680000}"/>
    <cellStyle name="Normal 93 2 2 4 2 3 3" xfId="26553" xr:uid="{00000000-0005-0000-0000-000004680000}"/>
    <cellStyle name="Normal 93 2 2 4 2 3 4" xfId="26554" xr:uid="{00000000-0005-0000-0000-000005680000}"/>
    <cellStyle name="Normal 93 2 2 4 2 4" xfId="26555" xr:uid="{00000000-0005-0000-0000-000006680000}"/>
    <cellStyle name="Normal 93 2 2 4 2 4 2" xfId="26556" xr:uid="{00000000-0005-0000-0000-000007680000}"/>
    <cellStyle name="Normal 93 2 2 4 2 4 3" xfId="26557" xr:uid="{00000000-0005-0000-0000-000008680000}"/>
    <cellStyle name="Normal 93 2 2 4 2 5" xfId="26558" xr:uid="{00000000-0005-0000-0000-000009680000}"/>
    <cellStyle name="Normal 93 2 2 4 2 6" xfId="26559" xr:uid="{00000000-0005-0000-0000-00000A680000}"/>
    <cellStyle name="Normal 93 2 2 4 2 7" xfId="26560" xr:uid="{00000000-0005-0000-0000-00000B680000}"/>
    <cellStyle name="Normal 93 2 2 4 3" xfId="26561" xr:uid="{00000000-0005-0000-0000-00000C680000}"/>
    <cellStyle name="Normal 93 2 2 4 3 2" xfId="26562" xr:uid="{00000000-0005-0000-0000-00000D680000}"/>
    <cellStyle name="Normal 93 2 2 4 3 2 2" xfId="26563" xr:uid="{00000000-0005-0000-0000-00000E680000}"/>
    <cellStyle name="Normal 93 2 2 4 3 3" xfId="26564" xr:uid="{00000000-0005-0000-0000-00000F680000}"/>
    <cellStyle name="Normal 93 2 2 4 3 4" xfId="26565" xr:uid="{00000000-0005-0000-0000-000010680000}"/>
    <cellStyle name="Normal 93 2 2 4 4" xfId="26566" xr:uid="{00000000-0005-0000-0000-000011680000}"/>
    <cellStyle name="Normal 93 2 2 4 4 2" xfId="26567" xr:uid="{00000000-0005-0000-0000-000012680000}"/>
    <cellStyle name="Normal 93 2 2 4 4 2 2" xfId="26568" xr:uid="{00000000-0005-0000-0000-000013680000}"/>
    <cellStyle name="Normal 93 2 2 4 4 3" xfId="26569" xr:uid="{00000000-0005-0000-0000-000014680000}"/>
    <cellStyle name="Normal 93 2 2 4 4 4" xfId="26570" xr:uid="{00000000-0005-0000-0000-000015680000}"/>
    <cellStyle name="Normal 93 2 2 4 5" xfId="26571" xr:uid="{00000000-0005-0000-0000-000016680000}"/>
    <cellStyle name="Normal 93 2 2 4 5 2" xfId="26572" xr:uid="{00000000-0005-0000-0000-000017680000}"/>
    <cellStyle name="Normal 93 2 2 4 5 3" xfId="26573" xr:uid="{00000000-0005-0000-0000-000018680000}"/>
    <cellStyle name="Normal 93 2 2 4 6" xfId="26574" xr:uid="{00000000-0005-0000-0000-000019680000}"/>
    <cellStyle name="Normal 93 2 2 4 7" xfId="26575" xr:uid="{00000000-0005-0000-0000-00001A680000}"/>
    <cellStyle name="Normal 93 2 2 4 8" xfId="26576" xr:uid="{00000000-0005-0000-0000-00001B680000}"/>
    <cellStyle name="Normal 93 2 2 5" xfId="26577" xr:uid="{00000000-0005-0000-0000-00001C680000}"/>
    <cellStyle name="Normal 93 2 2 5 2" xfId="26578" xr:uid="{00000000-0005-0000-0000-00001D680000}"/>
    <cellStyle name="Normal 93 2 2 5 2 2" xfId="26579" xr:uid="{00000000-0005-0000-0000-00001E680000}"/>
    <cellStyle name="Normal 93 2 2 5 2 2 2" xfId="26580" xr:uid="{00000000-0005-0000-0000-00001F680000}"/>
    <cellStyle name="Normal 93 2 2 5 2 3" xfId="26581" xr:uid="{00000000-0005-0000-0000-000020680000}"/>
    <cellStyle name="Normal 93 2 2 5 2 4" xfId="26582" xr:uid="{00000000-0005-0000-0000-000021680000}"/>
    <cellStyle name="Normal 93 2 2 5 3" xfId="26583" xr:uid="{00000000-0005-0000-0000-000022680000}"/>
    <cellStyle name="Normal 93 2 2 5 3 2" xfId="26584" xr:uid="{00000000-0005-0000-0000-000023680000}"/>
    <cellStyle name="Normal 93 2 2 5 3 2 2" xfId="26585" xr:uid="{00000000-0005-0000-0000-000024680000}"/>
    <cellStyle name="Normal 93 2 2 5 3 3" xfId="26586" xr:uid="{00000000-0005-0000-0000-000025680000}"/>
    <cellStyle name="Normal 93 2 2 5 3 4" xfId="26587" xr:uid="{00000000-0005-0000-0000-000026680000}"/>
    <cellStyle name="Normal 93 2 2 5 4" xfId="26588" xr:uid="{00000000-0005-0000-0000-000027680000}"/>
    <cellStyle name="Normal 93 2 2 5 4 2" xfId="26589" xr:uid="{00000000-0005-0000-0000-000028680000}"/>
    <cellStyle name="Normal 93 2 2 5 4 3" xfId="26590" xr:uid="{00000000-0005-0000-0000-000029680000}"/>
    <cellStyle name="Normal 93 2 2 5 5" xfId="26591" xr:uid="{00000000-0005-0000-0000-00002A680000}"/>
    <cellStyle name="Normal 93 2 2 5 6" xfId="26592" xr:uid="{00000000-0005-0000-0000-00002B680000}"/>
    <cellStyle name="Normal 93 2 2 5 7" xfId="26593" xr:uid="{00000000-0005-0000-0000-00002C680000}"/>
    <cellStyle name="Normal 93 2 2 6" xfId="26594" xr:uid="{00000000-0005-0000-0000-00002D680000}"/>
    <cellStyle name="Normal 93 2 2 6 2" xfId="26595" xr:uid="{00000000-0005-0000-0000-00002E680000}"/>
    <cellStyle name="Normal 93 2 2 6 2 2" xfId="26596" xr:uid="{00000000-0005-0000-0000-00002F680000}"/>
    <cellStyle name="Normal 93 2 2 6 3" xfId="26597" xr:uid="{00000000-0005-0000-0000-000030680000}"/>
    <cellStyle name="Normal 93 2 2 6 4" xfId="26598" xr:uid="{00000000-0005-0000-0000-000031680000}"/>
    <cellStyle name="Normal 93 2 2 7" xfId="26599" xr:uid="{00000000-0005-0000-0000-000032680000}"/>
    <cellStyle name="Normal 93 2 2 7 2" xfId="26600" xr:uid="{00000000-0005-0000-0000-000033680000}"/>
    <cellStyle name="Normal 93 2 2 7 2 2" xfId="26601" xr:uid="{00000000-0005-0000-0000-000034680000}"/>
    <cellStyle name="Normal 93 2 2 7 3" xfId="26602" xr:uid="{00000000-0005-0000-0000-000035680000}"/>
    <cellStyle name="Normal 93 2 2 7 4" xfId="26603" xr:uid="{00000000-0005-0000-0000-000036680000}"/>
    <cellStyle name="Normal 93 2 2 8" xfId="26604" xr:uid="{00000000-0005-0000-0000-000037680000}"/>
    <cellStyle name="Normal 93 2 2 8 2" xfId="26605" xr:uid="{00000000-0005-0000-0000-000038680000}"/>
    <cellStyle name="Normal 93 2 2 8 3" xfId="26606" xr:uid="{00000000-0005-0000-0000-000039680000}"/>
    <cellStyle name="Normal 93 2 2 9" xfId="26607" xr:uid="{00000000-0005-0000-0000-00003A680000}"/>
    <cellStyle name="Normal 93 2 3" xfId="26608" xr:uid="{00000000-0005-0000-0000-00003B680000}"/>
    <cellStyle name="Normal 93 2 3 2" xfId="26609" xr:uid="{00000000-0005-0000-0000-00003C680000}"/>
    <cellStyle name="Normal 93 2 3 2 2" xfId="26610" xr:uid="{00000000-0005-0000-0000-00003D680000}"/>
    <cellStyle name="Normal 93 2 3 2 2 2" xfId="26611" xr:uid="{00000000-0005-0000-0000-00003E680000}"/>
    <cellStyle name="Normal 93 2 3 2 2 2 2" xfId="26612" xr:uid="{00000000-0005-0000-0000-00003F680000}"/>
    <cellStyle name="Normal 93 2 3 2 2 2 2 2" xfId="26613" xr:uid="{00000000-0005-0000-0000-000040680000}"/>
    <cellStyle name="Normal 93 2 3 2 2 2 3" xfId="26614" xr:uid="{00000000-0005-0000-0000-000041680000}"/>
    <cellStyle name="Normal 93 2 3 2 2 2 4" xfId="26615" xr:uid="{00000000-0005-0000-0000-000042680000}"/>
    <cellStyle name="Normal 93 2 3 2 2 3" xfId="26616" xr:uid="{00000000-0005-0000-0000-000043680000}"/>
    <cellStyle name="Normal 93 2 3 2 2 3 2" xfId="26617" xr:uid="{00000000-0005-0000-0000-000044680000}"/>
    <cellStyle name="Normal 93 2 3 2 2 3 2 2" xfId="26618" xr:uid="{00000000-0005-0000-0000-000045680000}"/>
    <cellStyle name="Normal 93 2 3 2 2 3 3" xfId="26619" xr:uid="{00000000-0005-0000-0000-000046680000}"/>
    <cellStyle name="Normal 93 2 3 2 2 3 4" xfId="26620" xr:uid="{00000000-0005-0000-0000-000047680000}"/>
    <cellStyle name="Normal 93 2 3 2 2 4" xfId="26621" xr:uid="{00000000-0005-0000-0000-000048680000}"/>
    <cellStyle name="Normal 93 2 3 2 2 4 2" xfId="26622" xr:uid="{00000000-0005-0000-0000-000049680000}"/>
    <cellStyle name="Normal 93 2 3 2 2 4 3" xfId="26623" xr:uid="{00000000-0005-0000-0000-00004A680000}"/>
    <cellStyle name="Normal 93 2 3 2 2 5" xfId="26624" xr:uid="{00000000-0005-0000-0000-00004B680000}"/>
    <cellStyle name="Normal 93 2 3 2 2 6" xfId="26625" xr:uid="{00000000-0005-0000-0000-00004C680000}"/>
    <cellStyle name="Normal 93 2 3 2 2 7" xfId="26626" xr:uid="{00000000-0005-0000-0000-00004D680000}"/>
    <cellStyle name="Normal 93 2 3 2 3" xfId="26627" xr:uid="{00000000-0005-0000-0000-00004E680000}"/>
    <cellStyle name="Normal 93 2 3 2 3 2" xfId="26628" xr:uid="{00000000-0005-0000-0000-00004F680000}"/>
    <cellStyle name="Normal 93 2 3 2 3 2 2" xfId="26629" xr:uid="{00000000-0005-0000-0000-000050680000}"/>
    <cellStyle name="Normal 93 2 3 2 3 3" xfId="26630" xr:uid="{00000000-0005-0000-0000-000051680000}"/>
    <cellStyle name="Normal 93 2 3 2 3 4" xfId="26631" xr:uid="{00000000-0005-0000-0000-000052680000}"/>
    <cellStyle name="Normal 93 2 3 2 4" xfId="26632" xr:uid="{00000000-0005-0000-0000-000053680000}"/>
    <cellStyle name="Normal 93 2 3 2 4 2" xfId="26633" xr:uid="{00000000-0005-0000-0000-000054680000}"/>
    <cellStyle name="Normal 93 2 3 2 4 2 2" xfId="26634" xr:uid="{00000000-0005-0000-0000-000055680000}"/>
    <cellStyle name="Normal 93 2 3 2 4 3" xfId="26635" xr:uid="{00000000-0005-0000-0000-000056680000}"/>
    <cellStyle name="Normal 93 2 3 2 4 4" xfId="26636" xr:uid="{00000000-0005-0000-0000-000057680000}"/>
    <cellStyle name="Normal 93 2 3 2 5" xfId="26637" xr:uid="{00000000-0005-0000-0000-000058680000}"/>
    <cellStyle name="Normal 93 2 3 2 5 2" xfId="26638" xr:uid="{00000000-0005-0000-0000-000059680000}"/>
    <cellStyle name="Normal 93 2 3 2 5 3" xfId="26639" xr:uid="{00000000-0005-0000-0000-00005A680000}"/>
    <cellStyle name="Normal 93 2 3 2 6" xfId="26640" xr:uid="{00000000-0005-0000-0000-00005B680000}"/>
    <cellStyle name="Normal 93 2 3 2 7" xfId="26641" xr:uid="{00000000-0005-0000-0000-00005C680000}"/>
    <cellStyle name="Normal 93 2 3 2 8" xfId="26642" xr:uid="{00000000-0005-0000-0000-00005D680000}"/>
    <cellStyle name="Normal 93 2 3 3" xfId="26643" xr:uid="{00000000-0005-0000-0000-00005E680000}"/>
    <cellStyle name="Normal 93 2 3 3 2" xfId="26644" xr:uid="{00000000-0005-0000-0000-00005F680000}"/>
    <cellStyle name="Normal 93 2 3 3 2 2" xfId="26645" xr:uid="{00000000-0005-0000-0000-000060680000}"/>
    <cellStyle name="Normal 93 2 3 3 2 2 2" xfId="26646" xr:uid="{00000000-0005-0000-0000-000061680000}"/>
    <cellStyle name="Normal 93 2 3 3 2 3" xfId="26647" xr:uid="{00000000-0005-0000-0000-000062680000}"/>
    <cellStyle name="Normal 93 2 3 3 2 4" xfId="26648" xr:uid="{00000000-0005-0000-0000-000063680000}"/>
    <cellStyle name="Normal 93 2 3 3 3" xfId="26649" xr:uid="{00000000-0005-0000-0000-000064680000}"/>
    <cellStyle name="Normal 93 2 3 3 3 2" xfId="26650" xr:uid="{00000000-0005-0000-0000-000065680000}"/>
    <cellStyle name="Normal 93 2 3 3 3 2 2" xfId="26651" xr:uid="{00000000-0005-0000-0000-000066680000}"/>
    <cellStyle name="Normal 93 2 3 3 3 3" xfId="26652" xr:uid="{00000000-0005-0000-0000-000067680000}"/>
    <cellStyle name="Normal 93 2 3 3 3 4" xfId="26653" xr:uid="{00000000-0005-0000-0000-000068680000}"/>
    <cellStyle name="Normal 93 2 3 3 4" xfId="26654" xr:uid="{00000000-0005-0000-0000-000069680000}"/>
    <cellStyle name="Normal 93 2 3 3 4 2" xfId="26655" xr:uid="{00000000-0005-0000-0000-00006A680000}"/>
    <cellStyle name="Normal 93 2 3 3 4 3" xfId="26656" xr:uid="{00000000-0005-0000-0000-00006B680000}"/>
    <cellStyle name="Normal 93 2 3 3 5" xfId="26657" xr:uid="{00000000-0005-0000-0000-00006C680000}"/>
    <cellStyle name="Normal 93 2 3 3 6" xfId="26658" xr:uid="{00000000-0005-0000-0000-00006D680000}"/>
    <cellStyle name="Normal 93 2 3 3 7" xfId="26659" xr:uid="{00000000-0005-0000-0000-00006E680000}"/>
    <cellStyle name="Normal 93 2 3 4" xfId="26660" xr:uid="{00000000-0005-0000-0000-00006F680000}"/>
    <cellStyle name="Normal 93 2 3 4 2" xfId="26661" xr:uid="{00000000-0005-0000-0000-000070680000}"/>
    <cellStyle name="Normal 93 2 3 4 2 2" xfId="26662" xr:uid="{00000000-0005-0000-0000-000071680000}"/>
    <cellStyle name="Normal 93 2 3 4 3" xfId="26663" xr:uid="{00000000-0005-0000-0000-000072680000}"/>
    <cellStyle name="Normal 93 2 3 4 4" xfId="26664" xr:uid="{00000000-0005-0000-0000-000073680000}"/>
    <cellStyle name="Normal 93 2 3 5" xfId="26665" xr:uid="{00000000-0005-0000-0000-000074680000}"/>
    <cellStyle name="Normal 93 2 3 5 2" xfId="26666" xr:uid="{00000000-0005-0000-0000-000075680000}"/>
    <cellStyle name="Normal 93 2 3 5 2 2" xfId="26667" xr:uid="{00000000-0005-0000-0000-000076680000}"/>
    <cellStyle name="Normal 93 2 3 5 3" xfId="26668" xr:uid="{00000000-0005-0000-0000-000077680000}"/>
    <cellStyle name="Normal 93 2 3 5 4" xfId="26669" xr:uid="{00000000-0005-0000-0000-000078680000}"/>
    <cellStyle name="Normal 93 2 3 6" xfId="26670" xr:uid="{00000000-0005-0000-0000-000079680000}"/>
    <cellStyle name="Normal 93 2 3 6 2" xfId="26671" xr:uid="{00000000-0005-0000-0000-00007A680000}"/>
    <cellStyle name="Normal 93 2 3 6 3" xfId="26672" xr:uid="{00000000-0005-0000-0000-00007B680000}"/>
    <cellStyle name="Normal 93 2 3 7" xfId="26673" xr:uid="{00000000-0005-0000-0000-00007C680000}"/>
    <cellStyle name="Normal 93 2 3 8" xfId="26674" xr:uid="{00000000-0005-0000-0000-00007D680000}"/>
    <cellStyle name="Normal 93 2 3 9" xfId="26675" xr:uid="{00000000-0005-0000-0000-00007E680000}"/>
    <cellStyle name="Normal 93 2 4" xfId="26676" xr:uid="{00000000-0005-0000-0000-00007F680000}"/>
    <cellStyle name="Normal 93 2 4 2" xfId="26677" xr:uid="{00000000-0005-0000-0000-000080680000}"/>
    <cellStyle name="Normal 93 2 4 2 2" xfId="26678" xr:uid="{00000000-0005-0000-0000-000081680000}"/>
    <cellStyle name="Normal 93 2 4 2 2 2" xfId="26679" xr:uid="{00000000-0005-0000-0000-000082680000}"/>
    <cellStyle name="Normal 93 2 4 2 2 2 2" xfId="26680" xr:uid="{00000000-0005-0000-0000-000083680000}"/>
    <cellStyle name="Normal 93 2 4 2 2 2 2 2" xfId="26681" xr:uid="{00000000-0005-0000-0000-000084680000}"/>
    <cellStyle name="Normal 93 2 4 2 2 2 3" xfId="26682" xr:uid="{00000000-0005-0000-0000-000085680000}"/>
    <cellStyle name="Normal 93 2 4 2 2 2 4" xfId="26683" xr:uid="{00000000-0005-0000-0000-000086680000}"/>
    <cellStyle name="Normal 93 2 4 2 2 3" xfId="26684" xr:uid="{00000000-0005-0000-0000-000087680000}"/>
    <cellStyle name="Normal 93 2 4 2 2 3 2" xfId="26685" xr:uid="{00000000-0005-0000-0000-000088680000}"/>
    <cellStyle name="Normal 93 2 4 2 2 3 2 2" xfId="26686" xr:uid="{00000000-0005-0000-0000-000089680000}"/>
    <cellStyle name="Normal 93 2 4 2 2 3 3" xfId="26687" xr:uid="{00000000-0005-0000-0000-00008A680000}"/>
    <cellStyle name="Normal 93 2 4 2 2 3 4" xfId="26688" xr:uid="{00000000-0005-0000-0000-00008B680000}"/>
    <cellStyle name="Normal 93 2 4 2 2 4" xfId="26689" xr:uid="{00000000-0005-0000-0000-00008C680000}"/>
    <cellStyle name="Normal 93 2 4 2 2 4 2" xfId="26690" xr:uid="{00000000-0005-0000-0000-00008D680000}"/>
    <cellStyle name="Normal 93 2 4 2 2 4 3" xfId="26691" xr:uid="{00000000-0005-0000-0000-00008E680000}"/>
    <cellStyle name="Normal 93 2 4 2 2 5" xfId="26692" xr:uid="{00000000-0005-0000-0000-00008F680000}"/>
    <cellStyle name="Normal 93 2 4 2 2 6" xfId="26693" xr:uid="{00000000-0005-0000-0000-000090680000}"/>
    <cellStyle name="Normal 93 2 4 2 2 7" xfId="26694" xr:uid="{00000000-0005-0000-0000-000091680000}"/>
    <cellStyle name="Normal 93 2 4 2 3" xfId="26695" xr:uid="{00000000-0005-0000-0000-000092680000}"/>
    <cellStyle name="Normal 93 2 4 2 3 2" xfId="26696" xr:uid="{00000000-0005-0000-0000-000093680000}"/>
    <cellStyle name="Normal 93 2 4 2 3 2 2" xfId="26697" xr:uid="{00000000-0005-0000-0000-000094680000}"/>
    <cellStyle name="Normal 93 2 4 2 3 3" xfId="26698" xr:uid="{00000000-0005-0000-0000-000095680000}"/>
    <cellStyle name="Normal 93 2 4 2 3 4" xfId="26699" xr:uid="{00000000-0005-0000-0000-000096680000}"/>
    <cellStyle name="Normal 93 2 4 2 4" xfId="26700" xr:uid="{00000000-0005-0000-0000-000097680000}"/>
    <cellStyle name="Normal 93 2 4 2 4 2" xfId="26701" xr:uid="{00000000-0005-0000-0000-000098680000}"/>
    <cellStyle name="Normal 93 2 4 2 4 2 2" xfId="26702" xr:uid="{00000000-0005-0000-0000-000099680000}"/>
    <cellStyle name="Normal 93 2 4 2 4 3" xfId="26703" xr:uid="{00000000-0005-0000-0000-00009A680000}"/>
    <cellStyle name="Normal 93 2 4 2 4 4" xfId="26704" xr:uid="{00000000-0005-0000-0000-00009B680000}"/>
    <cellStyle name="Normal 93 2 4 2 5" xfId="26705" xr:uid="{00000000-0005-0000-0000-00009C680000}"/>
    <cellStyle name="Normal 93 2 4 2 5 2" xfId="26706" xr:uid="{00000000-0005-0000-0000-00009D680000}"/>
    <cellStyle name="Normal 93 2 4 2 5 3" xfId="26707" xr:uid="{00000000-0005-0000-0000-00009E680000}"/>
    <cellStyle name="Normal 93 2 4 2 6" xfId="26708" xr:uid="{00000000-0005-0000-0000-00009F680000}"/>
    <cellStyle name="Normal 93 2 4 2 7" xfId="26709" xr:uid="{00000000-0005-0000-0000-0000A0680000}"/>
    <cellStyle name="Normal 93 2 4 2 8" xfId="26710" xr:uid="{00000000-0005-0000-0000-0000A1680000}"/>
    <cellStyle name="Normal 93 2 4 3" xfId="26711" xr:uid="{00000000-0005-0000-0000-0000A2680000}"/>
    <cellStyle name="Normal 93 2 4 3 2" xfId="26712" xr:uid="{00000000-0005-0000-0000-0000A3680000}"/>
    <cellStyle name="Normal 93 2 4 3 2 2" xfId="26713" xr:uid="{00000000-0005-0000-0000-0000A4680000}"/>
    <cellStyle name="Normal 93 2 4 3 2 2 2" xfId="26714" xr:uid="{00000000-0005-0000-0000-0000A5680000}"/>
    <cellStyle name="Normal 93 2 4 3 2 3" xfId="26715" xr:uid="{00000000-0005-0000-0000-0000A6680000}"/>
    <cellStyle name="Normal 93 2 4 3 2 4" xfId="26716" xr:uid="{00000000-0005-0000-0000-0000A7680000}"/>
    <cellStyle name="Normal 93 2 4 3 3" xfId="26717" xr:uid="{00000000-0005-0000-0000-0000A8680000}"/>
    <cellStyle name="Normal 93 2 4 3 3 2" xfId="26718" xr:uid="{00000000-0005-0000-0000-0000A9680000}"/>
    <cellStyle name="Normal 93 2 4 3 3 2 2" xfId="26719" xr:uid="{00000000-0005-0000-0000-0000AA680000}"/>
    <cellStyle name="Normal 93 2 4 3 3 3" xfId="26720" xr:uid="{00000000-0005-0000-0000-0000AB680000}"/>
    <cellStyle name="Normal 93 2 4 3 3 4" xfId="26721" xr:uid="{00000000-0005-0000-0000-0000AC680000}"/>
    <cellStyle name="Normal 93 2 4 3 4" xfId="26722" xr:uid="{00000000-0005-0000-0000-0000AD680000}"/>
    <cellStyle name="Normal 93 2 4 3 4 2" xfId="26723" xr:uid="{00000000-0005-0000-0000-0000AE680000}"/>
    <cellStyle name="Normal 93 2 4 3 4 3" xfId="26724" xr:uid="{00000000-0005-0000-0000-0000AF680000}"/>
    <cellStyle name="Normal 93 2 4 3 5" xfId="26725" xr:uid="{00000000-0005-0000-0000-0000B0680000}"/>
    <cellStyle name="Normal 93 2 4 3 6" xfId="26726" xr:uid="{00000000-0005-0000-0000-0000B1680000}"/>
    <cellStyle name="Normal 93 2 4 3 7" xfId="26727" xr:uid="{00000000-0005-0000-0000-0000B2680000}"/>
    <cellStyle name="Normal 93 2 4 4" xfId="26728" xr:uid="{00000000-0005-0000-0000-0000B3680000}"/>
    <cellStyle name="Normal 93 2 4 4 2" xfId="26729" xr:uid="{00000000-0005-0000-0000-0000B4680000}"/>
    <cellStyle name="Normal 93 2 4 4 2 2" xfId="26730" xr:uid="{00000000-0005-0000-0000-0000B5680000}"/>
    <cellStyle name="Normal 93 2 4 4 3" xfId="26731" xr:uid="{00000000-0005-0000-0000-0000B6680000}"/>
    <cellStyle name="Normal 93 2 4 4 4" xfId="26732" xr:uid="{00000000-0005-0000-0000-0000B7680000}"/>
    <cellStyle name="Normal 93 2 4 5" xfId="26733" xr:uid="{00000000-0005-0000-0000-0000B8680000}"/>
    <cellStyle name="Normal 93 2 4 5 2" xfId="26734" xr:uid="{00000000-0005-0000-0000-0000B9680000}"/>
    <cellStyle name="Normal 93 2 4 5 2 2" xfId="26735" xr:uid="{00000000-0005-0000-0000-0000BA680000}"/>
    <cellStyle name="Normal 93 2 4 5 3" xfId="26736" xr:uid="{00000000-0005-0000-0000-0000BB680000}"/>
    <cellStyle name="Normal 93 2 4 5 4" xfId="26737" xr:uid="{00000000-0005-0000-0000-0000BC680000}"/>
    <cellStyle name="Normal 93 2 4 6" xfId="26738" xr:uid="{00000000-0005-0000-0000-0000BD680000}"/>
    <cellStyle name="Normal 93 2 4 6 2" xfId="26739" xr:uid="{00000000-0005-0000-0000-0000BE680000}"/>
    <cellStyle name="Normal 93 2 4 6 3" xfId="26740" xr:uid="{00000000-0005-0000-0000-0000BF680000}"/>
    <cellStyle name="Normal 93 2 4 7" xfId="26741" xr:uid="{00000000-0005-0000-0000-0000C0680000}"/>
    <cellStyle name="Normal 93 2 4 8" xfId="26742" xr:uid="{00000000-0005-0000-0000-0000C1680000}"/>
    <cellStyle name="Normal 93 2 4 9" xfId="26743" xr:uid="{00000000-0005-0000-0000-0000C2680000}"/>
    <cellStyle name="Normal 93 2 5" xfId="26744" xr:uid="{00000000-0005-0000-0000-0000C3680000}"/>
    <cellStyle name="Normal 93 2 5 2" xfId="26745" xr:uid="{00000000-0005-0000-0000-0000C4680000}"/>
    <cellStyle name="Normal 93 2 5 2 2" xfId="26746" xr:uid="{00000000-0005-0000-0000-0000C5680000}"/>
    <cellStyle name="Normal 93 2 5 2 2 2" xfId="26747" xr:uid="{00000000-0005-0000-0000-0000C6680000}"/>
    <cellStyle name="Normal 93 2 5 2 2 2 2" xfId="26748" xr:uid="{00000000-0005-0000-0000-0000C7680000}"/>
    <cellStyle name="Normal 93 2 5 2 2 3" xfId="26749" xr:uid="{00000000-0005-0000-0000-0000C8680000}"/>
    <cellStyle name="Normal 93 2 5 2 2 4" xfId="26750" xr:uid="{00000000-0005-0000-0000-0000C9680000}"/>
    <cellStyle name="Normal 93 2 5 2 3" xfId="26751" xr:uid="{00000000-0005-0000-0000-0000CA680000}"/>
    <cellStyle name="Normal 93 2 5 2 3 2" xfId="26752" xr:uid="{00000000-0005-0000-0000-0000CB680000}"/>
    <cellStyle name="Normal 93 2 5 2 3 2 2" xfId="26753" xr:uid="{00000000-0005-0000-0000-0000CC680000}"/>
    <cellStyle name="Normal 93 2 5 2 3 3" xfId="26754" xr:uid="{00000000-0005-0000-0000-0000CD680000}"/>
    <cellStyle name="Normal 93 2 5 2 3 4" xfId="26755" xr:uid="{00000000-0005-0000-0000-0000CE680000}"/>
    <cellStyle name="Normal 93 2 5 2 4" xfId="26756" xr:uid="{00000000-0005-0000-0000-0000CF680000}"/>
    <cellStyle name="Normal 93 2 5 2 4 2" xfId="26757" xr:uid="{00000000-0005-0000-0000-0000D0680000}"/>
    <cellStyle name="Normal 93 2 5 2 4 3" xfId="26758" xr:uid="{00000000-0005-0000-0000-0000D1680000}"/>
    <cellStyle name="Normal 93 2 5 2 5" xfId="26759" xr:uid="{00000000-0005-0000-0000-0000D2680000}"/>
    <cellStyle name="Normal 93 2 5 2 6" xfId="26760" xr:uid="{00000000-0005-0000-0000-0000D3680000}"/>
    <cellStyle name="Normal 93 2 5 2 7" xfId="26761" xr:uid="{00000000-0005-0000-0000-0000D4680000}"/>
    <cellStyle name="Normal 93 2 5 3" xfId="26762" xr:uid="{00000000-0005-0000-0000-0000D5680000}"/>
    <cellStyle name="Normal 93 2 5 3 2" xfId="26763" xr:uid="{00000000-0005-0000-0000-0000D6680000}"/>
    <cellStyle name="Normal 93 2 5 3 2 2" xfId="26764" xr:uid="{00000000-0005-0000-0000-0000D7680000}"/>
    <cellStyle name="Normal 93 2 5 3 3" xfId="26765" xr:uid="{00000000-0005-0000-0000-0000D8680000}"/>
    <cellStyle name="Normal 93 2 5 3 4" xfId="26766" xr:uid="{00000000-0005-0000-0000-0000D9680000}"/>
    <cellStyle name="Normal 93 2 5 4" xfId="26767" xr:uid="{00000000-0005-0000-0000-0000DA680000}"/>
    <cellStyle name="Normal 93 2 5 4 2" xfId="26768" xr:uid="{00000000-0005-0000-0000-0000DB680000}"/>
    <cellStyle name="Normal 93 2 5 4 2 2" xfId="26769" xr:uid="{00000000-0005-0000-0000-0000DC680000}"/>
    <cellStyle name="Normal 93 2 5 4 3" xfId="26770" xr:uid="{00000000-0005-0000-0000-0000DD680000}"/>
    <cellStyle name="Normal 93 2 5 4 4" xfId="26771" xr:uid="{00000000-0005-0000-0000-0000DE680000}"/>
    <cellStyle name="Normal 93 2 5 5" xfId="26772" xr:uid="{00000000-0005-0000-0000-0000DF680000}"/>
    <cellStyle name="Normal 93 2 5 5 2" xfId="26773" xr:uid="{00000000-0005-0000-0000-0000E0680000}"/>
    <cellStyle name="Normal 93 2 5 5 3" xfId="26774" xr:uid="{00000000-0005-0000-0000-0000E1680000}"/>
    <cellStyle name="Normal 93 2 5 6" xfId="26775" xr:uid="{00000000-0005-0000-0000-0000E2680000}"/>
    <cellStyle name="Normal 93 2 5 7" xfId="26776" xr:uid="{00000000-0005-0000-0000-0000E3680000}"/>
    <cellStyle name="Normal 93 2 5 8" xfId="26777" xr:uid="{00000000-0005-0000-0000-0000E4680000}"/>
    <cellStyle name="Normal 93 2 6" xfId="26778" xr:uid="{00000000-0005-0000-0000-0000E5680000}"/>
    <cellStyle name="Normal 93 2 6 2" xfId="26779" xr:uid="{00000000-0005-0000-0000-0000E6680000}"/>
    <cellStyle name="Normal 93 2 6 2 2" xfId="26780" xr:uid="{00000000-0005-0000-0000-0000E7680000}"/>
    <cellStyle name="Normal 93 2 6 2 2 2" xfId="26781" xr:uid="{00000000-0005-0000-0000-0000E8680000}"/>
    <cellStyle name="Normal 93 2 6 2 3" xfId="26782" xr:uid="{00000000-0005-0000-0000-0000E9680000}"/>
    <cellStyle name="Normal 93 2 6 2 4" xfId="26783" xr:uid="{00000000-0005-0000-0000-0000EA680000}"/>
    <cellStyle name="Normal 93 2 6 3" xfId="26784" xr:uid="{00000000-0005-0000-0000-0000EB680000}"/>
    <cellStyle name="Normal 93 2 6 3 2" xfId="26785" xr:uid="{00000000-0005-0000-0000-0000EC680000}"/>
    <cellStyle name="Normal 93 2 6 3 2 2" xfId="26786" xr:uid="{00000000-0005-0000-0000-0000ED680000}"/>
    <cellStyle name="Normal 93 2 6 3 3" xfId="26787" xr:uid="{00000000-0005-0000-0000-0000EE680000}"/>
    <cellStyle name="Normal 93 2 6 3 4" xfId="26788" xr:uid="{00000000-0005-0000-0000-0000EF680000}"/>
    <cellStyle name="Normal 93 2 6 4" xfId="26789" xr:uid="{00000000-0005-0000-0000-0000F0680000}"/>
    <cellStyle name="Normal 93 2 6 4 2" xfId="26790" xr:uid="{00000000-0005-0000-0000-0000F1680000}"/>
    <cellStyle name="Normal 93 2 6 4 3" xfId="26791" xr:uid="{00000000-0005-0000-0000-0000F2680000}"/>
    <cellStyle name="Normal 93 2 6 5" xfId="26792" xr:uid="{00000000-0005-0000-0000-0000F3680000}"/>
    <cellStyle name="Normal 93 2 6 6" xfId="26793" xr:uid="{00000000-0005-0000-0000-0000F4680000}"/>
    <cellStyle name="Normal 93 2 6 7" xfId="26794" xr:uid="{00000000-0005-0000-0000-0000F5680000}"/>
    <cellStyle name="Normal 93 2 7" xfId="26795" xr:uid="{00000000-0005-0000-0000-0000F6680000}"/>
    <cellStyle name="Normal 93 2 7 2" xfId="26796" xr:uid="{00000000-0005-0000-0000-0000F7680000}"/>
    <cellStyle name="Normal 93 2 7 2 2" xfId="26797" xr:uid="{00000000-0005-0000-0000-0000F8680000}"/>
    <cellStyle name="Normal 93 2 7 3" xfId="26798" xr:uid="{00000000-0005-0000-0000-0000F9680000}"/>
    <cellStyle name="Normal 93 2 7 4" xfId="26799" xr:uid="{00000000-0005-0000-0000-0000FA680000}"/>
    <cellStyle name="Normal 93 2 8" xfId="26800" xr:uid="{00000000-0005-0000-0000-0000FB680000}"/>
    <cellStyle name="Normal 93 2 8 2" xfId="26801" xr:uid="{00000000-0005-0000-0000-0000FC680000}"/>
    <cellStyle name="Normal 93 2 8 2 2" xfId="26802" xr:uid="{00000000-0005-0000-0000-0000FD680000}"/>
    <cellStyle name="Normal 93 2 8 3" xfId="26803" xr:uid="{00000000-0005-0000-0000-0000FE680000}"/>
    <cellStyle name="Normal 93 2 8 4" xfId="26804" xr:uid="{00000000-0005-0000-0000-0000FF680000}"/>
    <cellStyle name="Normal 93 2 9" xfId="26805" xr:uid="{00000000-0005-0000-0000-000000690000}"/>
    <cellStyle name="Normal 93 2 9 2" xfId="26806" xr:uid="{00000000-0005-0000-0000-000001690000}"/>
    <cellStyle name="Normal 93 2 9 3" xfId="26807" xr:uid="{00000000-0005-0000-0000-000002690000}"/>
    <cellStyle name="Normal 93 3" xfId="26808" xr:uid="{00000000-0005-0000-0000-000003690000}"/>
    <cellStyle name="Normal 93 4" xfId="26809" xr:uid="{00000000-0005-0000-0000-000004690000}"/>
    <cellStyle name="Normal 93 4 10" xfId="26810" xr:uid="{00000000-0005-0000-0000-000005690000}"/>
    <cellStyle name="Normal 93 4 11" xfId="26811" xr:uid="{00000000-0005-0000-0000-000006690000}"/>
    <cellStyle name="Normal 93 4 2" xfId="26812" xr:uid="{00000000-0005-0000-0000-000007690000}"/>
    <cellStyle name="Normal 93 4 2 2" xfId="26813" xr:uid="{00000000-0005-0000-0000-000008690000}"/>
    <cellStyle name="Normal 93 4 2 2 2" xfId="26814" xr:uid="{00000000-0005-0000-0000-000009690000}"/>
    <cellStyle name="Normal 93 4 2 2 2 2" xfId="26815" xr:uid="{00000000-0005-0000-0000-00000A690000}"/>
    <cellStyle name="Normal 93 4 2 2 2 2 2" xfId="26816" xr:uid="{00000000-0005-0000-0000-00000B690000}"/>
    <cellStyle name="Normal 93 4 2 2 2 2 2 2" xfId="26817" xr:uid="{00000000-0005-0000-0000-00000C690000}"/>
    <cellStyle name="Normal 93 4 2 2 2 2 3" xfId="26818" xr:uid="{00000000-0005-0000-0000-00000D690000}"/>
    <cellStyle name="Normal 93 4 2 2 2 2 4" xfId="26819" xr:uid="{00000000-0005-0000-0000-00000E690000}"/>
    <cellStyle name="Normal 93 4 2 2 2 3" xfId="26820" xr:uid="{00000000-0005-0000-0000-00000F690000}"/>
    <cellStyle name="Normal 93 4 2 2 2 3 2" xfId="26821" xr:uid="{00000000-0005-0000-0000-000010690000}"/>
    <cellStyle name="Normal 93 4 2 2 2 3 2 2" xfId="26822" xr:uid="{00000000-0005-0000-0000-000011690000}"/>
    <cellStyle name="Normal 93 4 2 2 2 3 3" xfId="26823" xr:uid="{00000000-0005-0000-0000-000012690000}"/>
    <cellStyle name="Normal 93 4 2 2 2 3 4" xfId="26824" xr:uid="{00000000-0005-0000-0000-000013690000}"/>
    <cellStyle name="Normal 93 4 2 2 2 4" xfId="26825" xr:uid="{00000000-0005-0000-0000-000014690000}"/>
    <cellStyle name="Normal 93 4 2 2 2 4 2" xfId="26826" xr:uid="{00000000-0005-0000-0000-000015690000}"/>
    <cellStyle name="Normal 93 4 2 2 2 4 3" xfId="26827" xr:uid="{00000000-0005-0000-0000-000016690000}"/>
    <cellStyle name="Normal 93 4 2 2 2 5" xfId="26828" xr:uid="{00000000-0005-0000-0000-000017690000}"/>
    <cellStyle name="Normal 93 4 2 2 2 6" xfId="26829" xr:uid="{00000000-0005-0000-0000-000018690000}"/>
    <cellStyle name="Normal 93 4 2 2 2 7" xfId="26830" xr:uid="{00000000-0005-0000-0000-000019690000}"/>
    <cellStyle name="Normal 93 4 2 2 3" xfId="26831" xr:uid="{00000000-0005-0000-0000-00001A690000}"/>
    <cellStyle name="Normal 93 4 2 2 3 2" xfId="26832" xr:uid="{00000000-0005-0000-0000-00001B690000}"/>
    <cellStyle name="Normal 93 4 2 2 3 2 2" xfId="26833" xr:uid="{00000000-0005-0000-0000-00001C690000}"/>
    <cellStyle name="Normal 93 4 2 2 3 3" xfId="26834" xr:uid="{00000000-0005-0000-0000-00001D690000}"/>
    <cellStyle name="Normal 93 4 2 2 3 4" xfId="26835" xr:uid="{00000000-0005-0000-0000-00001E690000}"/>
    <cellStyle name="Normal 93 4 2 2 4" xfId="26836" xr:uid="{00000000-0005-0000-0000-00001F690000}"/>
    <cellStyle name="Normal 93 4 2 2 4 2" xfId="26837" xr:uid="{00000000-0005-0000-0000-000020690000}"/>
    <cellStyle name="Normal 93 4 2 2 4 2 2" xfId="26838" xr:uid="{00000000-0005-0000-0000-000021690000}"/>
    <cellStyle name="Normal 93 4 2 2 4 3" xfId="26839" xr:uid="{00000000-0005-0000-0000-000022690000}"/>
    <cellStyle name="Normal 93 4 2 2 4 4" xfId="26840" xr:uid="{00000000-0005-0000-0000-000023690000}"/>
    <cellStyle name="Normal 93 4 2 2 5" xfId="26841" xr:uid="{00000000-0005-0000-0000-000024690000}"/>
    <cellStyle name="Normal 93 4 2 2 5 2" xfId="26842" xr:uid="{00000000-0005-0000-0000-000025690000}"/>
    <cellStyle name="Normal 93 4 2 2 5 3" xfId="26843" xr:uid="{00000000-0005-0000-0000-000026690000}"/>
    <cellStyle name="Normal 93 4 2 2 6" xfId="26844" xr:uid="{00000000-0005-0000-0000-000027690000}"/>
    <cellStyle name="Normal 93 4 2 2 7" xfId="26845" xr:uid="{00000000-0005-0000-0000-000028690000}"/>
    <cellStyle name="Normal 93 4 2 2 8" xfId="26846" xr:uid="{00000000-0005-0000-0000-000029690000}"/>
    <cellStyle name="Normal 93 4 2 3" xfId="26847" xr:uid="{00000000-0005-0000-0000-00002A690000}"/>
    <cellStyle name="Normal 93 4 2 3 2" xfId="26848" xr:uid="{00000000-0005-0000-0000-00002B690000}"/>
    <cellStyle name="Normal 93 4 2 3 2 2" xfId="26849" xr:uid="{00000000-0005-0000-0000-00002C690000}"/>
    <cellStyle name="Normal 93 4 2 3 2 2 2" xfId="26850" xr:uid="{00000000-0005-0000-0000-00002D690000}"/>
    <cellStyle name="Normal 93 4 2 3 2 3" xfId="26851" xr:uid="{00000000-0005-0000-0000-00002E690000}"/>
    <cellStyle name="Normal 93 4 2 3 2 4" xfId="26852" xr:uid="{00000000-0005-0000-0000-00002F690000}"/>
    <cellStyle name="Normal 93 4 2 3 3" xfId="26853" xr:uid="{00000000-0005-0000-0000-000030690000}"/>
    <cellStyle name="Normal 93 4 2 3 3 2" xfId="26854" xr:uid="{00000000-0005-0000-0000-000031690000}"/>
    <cellStyle name="Normal 93 4 2 3 3 2 2" xfId="26855" xr:uid="{00000000-0005-0000-0000-000032690000}"/>
    <cellStyle name="Normal 93 4 2 3 3 3" xfId="26856" xr:uid="{00000000-0005-0000-0000-000033690000}"/>
    <cellStyle name="Normal 93 4 2 3 3 4" xfId="26857" xr:uid="{00000000-0005-0000-0000-000034690000}"/>
    <cellStyle name="Normal 93 4 2 3 4" xfId="26858" xr:uid="{00000000-0005-0000-0000-000035690000}"/>
    <cellStyle name="Normal 93 4 2 3 4 2" xfId="26859" xr:uid="{00000000-0005-0000-0000-000036690000}"/>
    <cellStyle name="Normal 93 4 2 3 4 3" xfId="26860" xr:uid="{00000000-0005-0000-0000-000037690000}"/>
    <cellStyle name="Normal 93 4 2 3 5" xfId="26861" xr:uid="{00000000-0005-0000-0000-000038690000}"/>
    <cellStyle name="Normal 93 4 2 3 6" xfId="26862" xr:uid="{00000000-0005-0000-0000-000039690000}"/>
    <cellStyle name="Normal 93 4 2 3 7" xfId="26863" xr:uid="{00000000-0005-0000-0000-00003A690000}"/>
    <cellStyle name="Normal 93 4 2 4" xfId="26864" xr:uid="{00000000-0005-0000-0000-00003B690000}"/>
    <cellStyle name="Normal 93 4 2 4 2" xfId="26865" xr:uid="{00000000-0005-0000-0000-00003C690000}"/>
    <cellStyle name="Normal 93 4 2 4 2 2" xfId="26866" xr:uid="{00000000-0005-0000-0000-00003D690000}"/>
    <cellStyle name="Normal 93 4 2 4 3" xfId="26867" xr:uid="{00000000-0005-0000-0000-00003E690000}"/>
    <cellStyle name="Normal 93 4 2 4 4" xfId="26868" xr:uid="{00000000-0005-0000-0000-00003F690000}"/>
    <cellStyle name="Normal 93 4 2 5" xfId="26869" xr:uid="{00000000-0005-0000-0000-000040690000}"/>
    <cellStyle name="Normal 93 4 2 5 2" xfId="26870" xr:uid="{00000000-0005-0000-0000-000041690000}"/>
    <cellStyle name="Normal 93 4 2 5 2 2" xfId="26871" xr:uid="{00000000-0005-0000-0000-000042690000}"/>
    <cellStyle name="Normal 93 4 2 5 3" xfId="26872" xr:uid="{00000000-0005-0000-0000-000043690000}"/>
    <cellStyle name="Normal 93 4 2 5 4" xfId="26873" xr:uid="{00000000-0005-0000-0000-000044690000}"/>
    <cellStyle name="Normal 93 4 2 6" xfId="26874" xr:uid="{00000000-0005-0000-0000-000045690000}"/>
    <cellStyle name="Normal 93 4 2 6 2" xfId="26875" xr:uid="{00000000-0005-0000-0000-000046690000}"/>
    <cellStyle name="Normal 93 4 2 6 3" xfId="26876" xr:uid="{00000000-0005-0000-0000-000047690000}"/>
    <cellStyle name="Normal 93 4 2 7" xfId="26877" xr:uid="{00000000-0005-0000-0000-000048690000}"/>
    <cellStyle name="Normal 93 4 2 8" xfId="26878" xr:uid="{00000000-0005-0000-0000-000049690000}"/>
    <cellStyle name="Normal 93 4 2 9" xfId="26879" xr:uid="{00000000-0005-0000-0000-00004A690000}"/>
    <cellStyle name="Normal 93 4 3" xfId="26880" xr:uid="{00000000-0005-0000-0000-00004B690000}"/>
    <cellStyle name="Normal 93 4 3 2" xfId="26881" xr:uid="{00000000-0005-0000-0000-00004C690000}"/>
    <cellStyle name="Normal 93 4 3 2 2" xfId="26882" xr:uid="{00000000-0005-0000-0000-00004D690000}"/>
    <cellStyle name="Normal 93 4 3 2 2 2" xfId="26883" xr:uid="{00000000-0005-0000-0000-00004E690000}"/>
    <cellStyle name="Normal 93 4 3 2 2 2 2" xfId="26884" xr:uid="{00000000-0005-0000-0000-00004F690000}"/>
    <cellStyle name="Normal 93 4 3 2 2 2 2 2" xfId="26885" xr:uid="{00000000-0005-0000-0000-000050690000}"/>
    <cellStyle name="Normal 93 4 3 2 2 2 3" xfId="26886" xr:uid="{00000000-0005-0000-0000-000051690000}"/>
    <cellStyle name="Normal 93 4 3 2 2 2 4" xfId="26887" xr:uid="{00000000-0005-0000-0000-000052690000}"/>
    <cellStyle name="Normal 93 4 3 2 2 3" xfId="26888" xr:uid="{00000000-0005-0000-0000-000053690000}"/>
    <cellStyle name="Normal 93 4 3 2 2 3 2" xfId="26889" xr:uid="{00000000-0005-0000-0000-000054690000}"/>
    <cellStyle name="Normal 93 4 3 2 2 3 2 2" xfId="26890" xr:uid="{00000000-0005-0000-0000-000055690000}"/>
    <cellStyle name="Normal 93 4 3 2 2 3 3" xfId="26891" xr:uid="{00000000-0005-0000-0000-000056690000}"/>
    <cellStyle name="Normal 93 4 3 2 2 3 4" xfId="26892" xr:uid="{00000000-0005-0000-0000-000057690000}"/>
    <cellStyle name="Normal 93 4 3 2 2 4" xfId="26893" xr:uid="{00000000-0005-0000-0000-000058690000}"/>
    <cellStyle name="Normal 93 4 3 2 2 4 2" xfId="26894" xr:uid="{00000000-0005-0000-0000-000059690000}"/>
    <cellStyle name="Normal 93 4 3 2 2 4 3" xfId="26895" xr:uid="{00000000-0005-0000-0000-00005A690000}"/>
    <cellStyle name="Normal 93 4 3 2 2 5" xfId="26896" xr:uid="{00000000-0005-0000-0000-00005B690000}"/>
    <cellStyle name="Normal 93 4 3 2 2 6" xfId="26897" xr:uid="{00000000-0005-0000-0000-00005C690000}"/>
    <cellStyle name="Normal 93 4 3 2 2 7" xfId="26898" xr:uid="{00000000-0005-0000-0000-00005D690000}"/>
    <cellStyle name="Normal 93 4 3 2 3" xfId="26899" xr:uid="{00000000-0005-0000-0000-00005E690000}"/>
    <cellStyle name="Normal 93 4 3 2 3 2" xfId="26900" xr:uid="{00000000-0005-0000-0000-00005F690000}"/>
    <cellStyle name="Normal 93 4 3 2 3 2 2" xfId="26901" xr:uid="{00000000-0005-0000-0000-000060690000}"/>
    <cellStyle name="Normal 93 4 3 2 3 3" xfId="26902" xr:uid="{00000000-0005-0000-0000-000061690000}"/>
    <cellStyle name="Normal 93 4 3 2 3 4" xfId="26903" xr:uid="{00000000-0005-0000-0000-000062690000}"/>
    <cellStyle name="Normal 93 4 3 2 4" xfId="26904" xr:uid="{00000000-0005-0000-0000-000063690000}"/>
    <cellStyle name="Normal 93 4 3 2 4 2" xfId="26905" xr:uid="{00000000-0005-0000-0000-000064690000}"/>
    <cellStyle name="Normal 93 4 3 2 4 2 2" xfId="26906" xr:uid="{00000000-0005-0000-0000-000065690000}"/>
    <cellStyle name="Normal 93 4 3 2 4 3" xfId="26907" xr:uid="{00000000-0005-0000-0000-000066690000}"/>
    <cellStyle name="Normal 93 4 3 2 4 4" xfId="26908" xr:uid="{00000000-0005-0000-0000-000067690000}"/>
    <cellStyle name="Normal 93 4 3 2 5" xfId="26909" xr:uid="{00000000-0005-0000-0000-000068690000}"/>
    <cellStyle name="Normal 93 4 3 2 5 2" xfId="26910" xr:uid="{00000000-0005-0000-0000-000069690000}"/>
    <cellStyle name="Normal 93 4 3 2 5 3" xfId="26911" xr:uid="{00000000-0005-0000-0000-00006A690000}"/>
    <cellStyle name="Normal 93 4 3 2 6" xfId="26912" xr:uid="{00000000-0005-0000-0000-00006B690000}"/>
    <cellStyle name="Normal 93 4 3 2 7" xfId="26913" xr:uid="{00000000-0005-0000-0000-00006C690000}"/>
    <cellStyle name="Normal 93 4 3 2 8" xfId="26914" xr:uid="{00000000-0005-0000-0000-00006D690000}"/>
    <cellStyle name="Normal 93 4 3 3" xfId="26915" xr:uid="{00000000-0005-0000-0000-00006E690000}"/>
    <cellStyle name="Normal 93 4 3 3 2" xfId="26916" xr:uid="{00000000-0005-0000-0000-00006F690000}"/>
    <cellStyle name="Normal 93 4 3 3 2 2" xfId="26917" xr:uid="{00000000-0005-0000-0000-000070690000}"/>
    <cellStyle name="Normal 93 4 3 3 2 2 2" xfId="26918" xr:uid="{00000000-0005-0000-0000-000071690000}"/>
    <cellStyle name="Normal 93 4 3 3 2 3" xfId="26919" xr:uid="{00000000-0005-0000-0000-000072690000}"/>
    <cellStyle name="Normal 93 4 3 3 2 4" xfId="26920" xr:uid="{00000000-0005-0000-0000-000073690000}"/>
    <cellStyle name="Normal 93 4 3 3 3" xfId="26921" xr:uid="{00000000-0005-0000-0000-000074690000}"/>
    <cellStyle name="Normal 93 4 3 3 3 2" xfId="26922" xr:uid="{00000000-0005-0000-0000-000075690000}"/>
    <cellStyle name="Normal 93 4 3 3 3 2 2" xfId="26923" xr:uid="{00000000-0005-0000-0000-000076690000}"/>
    <cellStyle name="Normal 93 4 3 3 3 3" xfId="26924" xr:uid="{00000000-0005-0000-0000-000077690000}"/>
    <cellStyle name="Normal 93 4 3 3 3 4" xfId="26925" xr:uid="{00000000-0005-0000-0000-000078690000}"/>
    <cellStyle name="Normal 93 4 3 3 4" xfId="26926" xr:uid="{00000000-0005-0000-0000-000079690000}"/>
    <cellStyle name="Normal 93 4 3 3 4 2" xfId="26927" xr:uid="{00000000-0005-0000-0000-00007A690000}"/>
    <cellStyle name="Normal 93 4 3 3 4 3" xfId="26928" xr:uid="{00000000-0005-0000-0000-00007B690000}"/>
    <cellStyle name="Normal 93 4 3 3 5" xfId="26929" xr:uid="{00000000-0005-0000-0000-00007C690000}"/>
    <cellStyle name="Normal 93 4 3 3 6" xfId="26930" xr:uid="{00000000-0005-0000-0000-00007D690000}"/>
    <cellStyle name="Normal 93 4 3 3 7" xfId="26931" xr:uid="{00000000-0005-0000-0000-00007E690000}"/>
    <cellStyle name="Normal 93 4 3 4" xfId="26932" xr:uid="{00000000-0005-0000-0000-00007F690000}"/>
    <cellStyle name="Normal 93 4 3 4 2" xfId="26933" xr:uid="{00000000-0005-0000-0000-000080690000}"/>
    <cellStyle name="Normal 93 4 3 4 2 2" xfId="26934" xr:uid="{00000000-0005-0000-0000-000081690000}"/>
    <cellStyle name="Normal 93 4 3 4 3" xfId="26935" xr:uid="{00000000-0005-0000-0000-000082690000}"/>
    <cellStyle name="Normal 93 4 3 4 4" xfId="26936" xr:uid="{00000000-0005-0000-0000-000083690000}"/>
    <cellStyle name="Normal 93 4 3 5" xfId="26937" xr:uid="{00000000-0005-0000-0000-000084690000}"/>
    <cellStyle name="Normal 93 4 3 5 2" xfId="26938" xr:uid="{00000000-0005-0000-0000-000085690000}"/>
    <cellStyle name="Normal 93 4 3 5 2 2" xfId="26939" xr:uid="{00000000-0005-0000-0000-000086690000}"/>
    <cellStyle name="Normal 93 4 3 5 3" xfId="26940" xr:uid="{00000000-0005-0000-0000-000087690000}"/>
    <cellStyle name="Normal 93 4 3 5 4" xfId="26941" xr:uid="{00000000-0005-0000-0000-000088690000}"/>
    <cellStyle name="Normal 93 4 3 6" xfId="26942" xr:uid="{00000000-0005-0000-0000-000089690000}"/>
    <cellStyle name="Normal 93 4 3 6 2" xfId="26943" xr:uid="{00000000-0005-0000-0000-00008A690000}"/>
    <cellStyle name="Normal 93 4 3 6 3" xfId="26944" xr:uid="{00000000-0005-0000-0000-00008B690000}"/>
    <cellStyle name="Normal 93 4 3 7" xfId="26945" xr:uid="{00000000-0005-0000-0000-00008C690000}"/>
    <cellStyle name="Normal 93 4 3 8" xfId="26946" xr:uid="{00000000-0005-0000-0000-00008D690000}"/>
    <cellStyle name="Normal 93 4 3 9" xfId="26947" xr:uid="{00000000-0005-0000-0000-00008E690000}"/>
    <cellStyle name="Normal 93 4 4" xfId="26948" xr:uid="{00000000-0005-0000-0000-00008F690000}"/>
    <cellStyle name="Normal 93 4 4 2" xfId="26949" xr:uid="{00000000-0005-0000-0000-000090690000}"/>
    <cellStyle name="Normal 93 4 4 2 2" xfId="26950" xr:uid="{00000000-0005-0000-0000-000091690000}"/>
    <cellStyle name="Normal 93 4 4 2 2 2" xfId="26951" xr:uid="{00000000-0005-0000-0000-000092690000}"/>
    <cellStyle name="Normal 93 4 4 2 2 2 2" xfId="26952" xr:uid="{00000000-0005-0000-0000-000093690000}"/>
    <cellStyle name="Normal 93 4 4 2 2 3" xfId="26953" xr:uid="{00000000-0005-0000-0000-000094690000}"/>
    <cellStyle name="Normal 93 4 4 2 2 4" xfId="26954" xr:uid="{00000000-0005-0000-0000-000095690000}"/>
    <cellStyle name="Normal 93 4 4 2 3" xfId="26955" xr:uid="{00000000-0005-0000-0000-000096690000}"/>
    <cellStyle name="Normal 93 4 4 2 3 2" xfId="26956" xr:uid="{00000000-0005-0000-0000-000097690000}"/>
    <cellStyle name="Normal 93 4 4 2 3 2 2" xfId="26957" xr:uid="{00000000-0005-0000-0000-000098690000}"/>
    <cellStyle name="Normal 93 4 4 2 3 3" xfId="26958" xr:uid="{00000000-0005-0000-0000-000099690000}"/>
    <cellStyle name="Normal 93 4 4 2 3 4" xfId="26959" xr:uid="{00000000-0005-0000-0000-00009A690000}"/>
    <cellStyle name="Normal 93 4 4 2 4" xfId="26960" xr:uid="{00000000-0005-0000-0000-00009B690000}"/>
    <cellStyle name="Normal 93 4 4 2 4 2" xfId="26961" xr:uid="{00000000-0005-0000-0000-00009C690000}"/>
    <cellStyle name="Normal 93 4 4 2 4 3" xfId="26962" xr:uid="{00000000-0005-0000-0000-00009D690000}"/>
    <cellStyle name="Normal 93 4 4 2 5" xfId="26963" xr:uid="{00000000-0005-0000-0000-00009E690000}"/>
    <cellStyle name="Normal 93 4 4 2 6" xfId="26964" xr:uid="{00000000-0005-0000-0000-00009F690000}"/>
    <cellStyle name="Normal 93 4 4 2 7" xfId="26965" xr:uid="{00000000-0005-0000-0000-0000A0690000}"/>
    <cellStyle name="Normal 93 4 4 3" xfId="26966" xr:uid="{00000000-0005-0000-0000-0000A1690000}"/>
    <cellStyle name="Normal 93 4 4 3 2" xfId="26967" xr:uid="{00000000-0005-0000-0000-0000A2690000}"/>
    <cellStyle name="Normal 93 4 4 3 2 2" xfId="26968" xr:uid="{00000000-0005-0000-0000-0000A3690000}"/>
    <cellStyle name="Normal 93 4 4 3 3" xfId="26969" xr:uid="{00000000-0005-0000-0000-0000A4690000}"/>
    <cellStyle name="Normal 93 4 4 3 4" xfId="26970" xr:uid="{00000000-0005-0000-0000-0000A5690000}"/>
    <cellStyle name="Normal 93 4 4 4" xfId="26971" xr:uid="{00000000-0005-0000-0000-0000A6690000}"/>
    <cellStyle name="Normal 93 4 4 4 2" xfId="26972" xr:uid="{00000000-0005-0000-0000-0000A7690000}"/>
    <cellStyle name="Normal 93 4 4 4 2 2" xfId="26973" xr:uid="{00000000-0005-0000-0000-0000A8690000}"/>
    <cellStyle name="Normal 93 4 4 4 3" xfId="26974" xr:uid="{00000000-0005-0000-0000-0000A9690000}"/>
    <cellStyle name="Normal 93 4 4 4 4" xfId="26975" xr:uid="{00000000-0005-0000-0000-0000AA690000}"/>
    <cellStyle name="Normal 93 4 4 5" xfId="26976" xr:uid="{00000000-0005-0000-0000-0000AB690000}"/>
    <cellStyle name="Normal 93 4 4 5 2" xfId="26977" xr:uid="{00000000-0005-0000-0000-0000AC690000}"/>
    <cellStyle name="Normal 93 4 4 5 3" xfId="26978" xr:uid="{00000000-0005-0000-0000-0000AD690000}"/>
    <cellStyle name="Normal 93 4 4 6" xfId="26979" xr:uid="{00000000-0005-0000-0000-0000AE690000}"/>
    <cellStyle name="Normal 93 4 4 7" xfId="26980" xr:uid="{00000000-0005-0000-0000-0000AF690000}"/>
    <cellStyle name="Normal 93 4 4 8" xfId="26981" xr:uid="{00000000-0005-0000-0000-0000B0690000}"/>
    <cellStyle name="Normal 93 4 5" xfId="26982" xr:uid="{00000000-0005-0000-0000-0000B1690000}"/>
    <cellStyle name="Normal 93 4 5 2" xfId="26983" xr:uid="{00000000-0005-0000-0000-0000B2690000}"/>
    <cellStyle name="Normal 93 4 5 2 2" xfId="26984" xr:uid="{00000000-0005-0000-0000-0000B3690000}"/>
    <cellStyle name="Normal 93 4 5 2 2 2" xfId="26985" xr:uid="{00000000-0005-0000-0000-0000B4690000}"/>
    <cellStyle name="Normal 93 4 5 2 3" xfId="26986" xr:uid="{00000000-0005-0000-0000-0000B5690000}"/>
    <cellStyle name="Normal 93 4 5 2 4" xfId="26987" xr:uid="{00000000-0005-0000-0000-0000B6690000}"/>
    <cellStyle name="Normal 93 4 5 3" xfId="26988" xr:uid="{00000000-0005-0000-0000-0000B7690000}"/>
    <cellStyle name="Normal 93 4 5 3 2" xfId="26989" xr:uid="{00000000-0005-0000-0000-0000B8690000}"/>
    <cellStyle name="Normal 93 4 5 3 2 2" xfId="26990" xr:uid="{00000000-0005-0000-0000-0000B9690000}"/>
    <cellStyle name="Normal 93 4 5 3 3" xfId="26991" xr:uid="{00000000-0005-0000-0000-0000BA690000}"/>
    <cellStyle name="Normal 93 4 5 3 4" xfId="26992" xr:uid="{00000000-0005-0000-0000-0000BB690000}"/>
    <cellStyle name="Normal 93 4 5 4" xfId="26993" xr:uid="{00000000-0005-0000-0000-0000BC690000}"/>
    <cellStyle name="Normal 93 4 5 4 2" xfId="26994" xr:uid="{00000000-0005-0000-0000-0000BD690000}"/>
    <cellStyle name="Normal 93 4 5 4 3" xfId="26995" xr:uid="{00000000-0005-0000-0000-0000BE690000}"/>
    <cellStyle name="Normal 93 4 5 5" xfId="26996" xr:uid="{00000000-0005-0000-0000-0000BF690000}"/>
    <cellStyle name="Normal 93 4 5 6" xfId="26997" xr:uid="{00000000-0005-0000-0000-0000C0690000}"/>
    <cellStyle name="Normal 93 4 5 7" xfId="26998" xr:uid="{00000000-0005-0000-0000-0000C1690000}"/>
    <cellStyle name="Normal 93 4 6" xfId="26999" xr:uid="{00000000-0005-0000-0000-0000C2690000}"/>
    <cellStyle name="Normal 93 4 6 2" xfId="27000" xr:uid="{00000000-0005-0000-0000-0000C3690000}"/>
    <cellStyle name="Normal 93 4 6 2 2" xfId="27001" xr:uid="{00000000-0005-0000-0000-0000C4690000}"/>
    <cellStyle name="Normal 93 4 6 3" xfId="27002" xr:uid="{00000000-0005-0000-0000-0000C5690000}"/>
    <cellStyle name="Normal 93 4 6 4" xfId="27003" xr:uid="{00000000-0005-0000-0000-0000C6690000}"/>
    <cellStyle name="Normal 93 4 7" xfId="27004" xr:uid="{00000000-0005-0000-0000-0000C7690000}"/>
    <cellStyle name="Normal 93 4 7 2" xfId="27005" xr:uid="{00000000-0005-0000-0000-0000C8690000}"/>
    <cellStyle name="Normal 93 4 7 2 2" xfId="27006" xr:uid="{00000000-0005-0000-0000-0000C9690000}"/>
    <cellStyle name="Normal 93 4 7 3" xfId="27007" xr:uid="{00000000-0005-0000-0000-0000CA690000}"/>
    <cellStyle name="Normal 93 4 7 4" xfId="27008" xr:uid="{00000000-0005-0000-0000-0000CB690000}"/>
    <cellStyle name="Normal 93 4 8" xfId="27009" xr:uid="{00000000-0005-0000-0000-0000CC690000}"/>
    <cellStyle name="Normal 93 4 8 2" xfId="27010" xr:uid="{00000000-0005-0000-0000-0000CD690000}"/>
    <cellStyle name="Normal 93 4 8 3" xfId="27011" xr:uid="{00000000-0005-0000-0000-0000CE690000}"/>
    <cellStyle name="Normal 93 4 9" xfId="27012" xr:uid="{00000000-0005-0000-0000-0000CF690000}"/>
    <cellStyle name="Normal 93 5" xfId="27013" xr:uid="{00000000-0005-0000-0000-0000D0690000}"/>
    <cellStyle name="Normal 93 5 2" xfId="27014" xr:uid="{00000000-0005-0000-0000-0000D1690000}"/>
    <cellStyle name="Normal 93 5 2 2" xfId="27015" xr:uid="{00000000-0005-0000-0000-0000D2690000}"/>
    <cellStyle name="Normal 93 5 2 2 2" xfId="27016" xr:uid="{00000000-0005-0000-0000-0000D3690000}"/>
    <cellStyle name="Normal 93 5 2 2 2 2" xfId="27017" xr:uid="{00000000-0005-0000-0000-0000D4690000}"/>
    <cellStyle name="Normal 93 5 2 2 2 2 2" xfId="27018" xr:uid="{00000000-0005-0000-0000-0000D5690000}"/>
    <cellStyle name="Normal 93 5 2 2 2 3" xfId="27019" xr:uid="{00000000-0005-0000-0000-0000D6690000}"/>
    <cellStyle name="Normal 93 5 2 2 2 4" xfId="27020" xr:uid="{00000000-0005-0000-0000-0000D7690000}"/>
    <cellStyle name="Normal 93 5 2 2 3" xfId="27021" xr:uid="{00000000-0005-0000-0000-0000D8690000}"/>
    <cellStyle name="Normal 93 5 2 2 3 2" xfId="27022" xr:uid="{00000000-0005-0000-0000-0000D9690000}"/>
    <cellStyle name="Normal 93 5 2 2 3 2 2" xfId="27023" xr:uid="{00000000-0005-0000-0000-0000DA690000}"/>
    <cellStyle name="Normal 93 5 2 2 3 3" xfId="27024" xr:uid="{00000000-0005-0000-0000-0000DB690000}"/>
    <cellStyle name="Normal 93 5 2 2 3 4" xfId="27025" xr:uid="{00000000-0005-0000-0000-0000DC690000}"/>
    <cellStyle name="Normal 93 5 2 2 4" xfId="27026" xr:uid="{00000000-0005-0000-0000-0000DD690000}"/>
    <cellStyle name="Normal 93 5 2 2 4 2" xfId="27027" xr:uid="{00000000-0005-0000-0000-0000DE690000}"/>
    <cellStyle name="Normal 93 5 2 2 4 3" xfId="27028" xr:uid="{00000000-0005-0000-0000-0000DF690000}"/>
    <cellStyle name="Normal 93 5 2 2 5" xfId="27029" xr:uid="{00000000-0005-0000-0000-0000E0690000}"/>
    <cellStyle name="Normal 93 5 2 2 6" xfId="27030" xr:uid="{00000000-0005-0000-0000-0000E1690000}"/>
    <cellStyle name="Normal 93 5 2 2 7" xfId="27031" xr:uid="{00000000-0005-0000-0000-0000E2690000}"/>
    <cellStyle name="Normal 93 5 2 3" xfId="27032" xr:uid="{00000000-0005-0000-0000-0000E3690000}"/>
    <cellStyle name="Normal 93 5 2 3 2" xfId="27033" xr:uid="{00000000-0005-0000-0000-0000E4690000}"/>
    <cellStyle name="Normal 93 5 2 3 2 2" xfId="27034" xr:uid="{00000000-0005-0000-0000-0000E5690000}"/>
    <cellStyle name="Normal 93 5 2 3 3" xfId="27035" xr:uid="{00000000-0005-0000-0000-0000E6690000}"/>
    <cellStyle name="Normal 93 5 2 3 4" xfId="27036" xr:uid="{00000000-0005-0000-0000-0000E7690000}"/>
    <cellStyle name="Normal 93 5 2 4" xfId="27037" xr:uid="{00000000-0005-0000-0000-0000E8690000}"/>
    <cellStyle name="Normal 93 5 2 4 2" xfId="27038" xr:uid="{00000000-0005-0000-0000-0000E9690000}"/>
    <cellStyle name="Normal 93 5 2 4 2 2" xfId="27039" xr:uid="{00000000-0005-0000-0000-0000EA690000}"/>
    <cellStyle name="Normal 93 5 2 4 3" xfId="27040" xr:uid="{00000000-0005-0000-0000-0000EB690000}"/>
    <cellStyle name="Normal 93 5 2 4 4" xfId="27041" xr:uid="{00000000-0005-0000-0000-0000EC690000}"/>
    <cellStyle name="Normal 93 5 2 5" xfId="27042" xr:uid="{00000000-0005-0000-0000-0000ED690000}"/>
    <cellStyle name="Normal 93 5 2 5 2" xfId="27043" xr:uid="{00000000-0005-0000-0000-0000EE690000}"/>
    <cellStyle name="Normal 93 5 2 5 3" xfId="27044" xr:uid="{00000000-0005-0000-0000-0000EF690000}"/>
    <cellStyle name="Normal 93 5 2 6" xfId="27045" xr:uid="{00000000-0005-0000-0000-0000F0690000}"/>
    <cellStyle name="Normal 93 5 2 7" xfId="27046" xr:uid="{00000000-0005-0000-0000-0000F1690000}"/>
    <cellStyle name="Normal 93 5 2 8" xfId="27047" xr:uid="{00000000-0005-0000-0000-0000F2690000}"/>
    <cellStyle name="Normal 93 5 3" xfId="27048" xr:uid="{00000000-0005-0000-0000-0000F3690000}"/>
    <cellStyle name="Normal 93 5 3 2" xfId="27049" xr:uid="{00000000-0005-0000-0000-0000F4690000}"/>
    <cellStyle name="Normal 93 5 3 2 2" xfId="27050" xr:uid="{00000000-0005-0000-0000-0000F5690000}"/>
    <cellStyle name="Normal 93 5 3 2 2 2" xfId="27051" xr:uid="{00000000-0005-0000-0000-0000F6690000}"/>
    <cellStyle name="Normal 93 5 3 2 3" xfId="27052" xr:uid="{00000000-0005-0000-0000-0000F7690000}"/>
    <cellStyle name="Normal 93 5 3 2 4" xfId="27053" xr:uid="{00000000-0005-0000-0000-0000F8690000}"/>
    <cellStyle name="Normal 93 5 3 3" xfId="27054" xr:uid="{00000000-0005-0000-0000-0000F9690000}"/>
    <cellStyle name="Normal 93 5 3 3 2" xfId="27055" xr:uid="{00000000-0005-0000-0000-0000FA690000}"/>
    <cellStyle name="Normal 93 5 3 3 2 2" xfId="27056" xr:uid="{00000000-0005-0000-0000-0000FB690000}"/>
    <cellStyle name="Normal 93 5 3 3 3" xfId="27057" xr:uid="{00000000-0005-0000-0000-0000FC690000}"/>
    <cellStyle name="Normal 93 5 3 3 4" xfId="27058" xr:uid="{00000000-0005-0000-0000-0000FD690000}"/>
    <cellStyle name="Normal 93 5 3 4" xfId="27059" xr:uid="{00000000-0005-0000-0000-0000FE690000}"/>
    <cellStyle name="Normal 93 5 3 4 2" xfId="27060" xr:uid="{00000000-0005-0000-0000-0000FF690000}"/>
    <cellStyle name="Normal 93 5 3 4 3" xfId="27061" xr:uid="{00000000-0005-0000-0000-0000006A0000}"/>
    <cellStyle name="Normal 93 5 3 5" xfId="27062" xr:uid="{00000000-0005-0000-0000-0000016A0000}"/>
    <cellStyle name="Normal 93 5 3 6" xfId="27063" xr:uid="{00000000-0005-0000-0000-0000026A0000}"/>
    <cellStyle name="Normal 93 5 3 7" xfId="27064" xr:uid="{00000000-0005-0000-0000-0000036A0000}"/>
    <cellStyle name="Normal 93 5 4" xfId="27065" xr:uid="{00000000-0005-0000-0000-0000046A0000}"/>
    <cellStyle name="Normal 93 5 4 2" xfId="27066" xr:uid="{00000000-0005-0000-0000-0000056A0000}"/>
    <cellStyle name="Normal 93 5 4 2 2" xfId="27067" xr:uid="{00000000-0005-0000-0000-0000066A0000}"/>
    <cellStyle name="Normal 93 5 4 3" xfId="27068" xr:uid="{00000000-0005-0000-0000-0000076A0000}"/>
    <cellStyle name="Normal 93 5 4 4" xfId="27069" xr:uid="{00000000-0005-0000-0000-0000086A0000}"/>
    <cellStyle name="Normal 93 5 5" xfId="27070" xr:uid="{00000000-0005-0000-0000-0000096A0000}"/>
    <cellStyle name="Normal 93 5 5 2" xfId="27071" xr:uid="{00000000-0005-0000-0000-00000A6A0000}"/>
    <cellStyle name="Normal 93 5 5 2 2" xfId="27072" xr:uid="{00000000-0005-0000-0000-00000B6A0000}"/>
    <cellStyle name="Normal 93 5 5 3" xfId="27073" xr:uid="{00000000-0005-0000-0000-00000C6A0000}"/>
    <cellStyle name="Normal 93 5 5 4" xfId="27074" xr:uid="{00000000-0005-0000-0000-00000D6A0000}"/>
    <cellStyle name="Normal 93 5 6" xfId="27075" xr:uid="{00000000-0005-0000-0000-00000E6A0000}"/>
    <cellStyle name="Normal 93 5 6 2" xfId="27076" xr:uid="{00000000-0005-0000-0000-00000F6A0000}"/>
    <cellStyle name="Normal 93 5 6 3" xfId="27077" xr:uid="{00000000-0005-0000-0000-0000106A0000}"/>
    <cellStyle name="Normal 93 5 7" xfId="27078" xr:uid="{00000000-0005-0000-0000-0000116A0000}"/>
    <cellStyle name="Normal 93 5 8" xfId="27079" xr:uid="{00000000-0005-0000-0000-0000126A0000}"/>
    <cellStyle name="Normal 93 5 9" xfId="27080" xr:uid="{00000000-0005-0000-0000-0000136A0000}"/>
    <cellStyle name="Normal 94" xfId="27081" xr:uid="{00000000-0005-0000-0000-0000146A0000}"/>
    <cellStyle name="Normal 94 2" xfId="27082" xr:uid="{00000000-0005-0000-0000-0000156A0000}"/>
    <cellStyle name="Normal 94 2 10" xfId="27083" xr:uid="{00000000-0005-0000-0000-0000166A0000}"/>
    <cellStyle name="Normal 94 2 11" xfId="27084" xr:uid="{00000000-0005-0000-0000-0000176A0000}"/>
    <cellStyle name="Normal 94 2 12" xfId="27085" xr:uid="{00000000-0005-0000-0000-0000186A0000}"/>
    <cellStyle name="Normal 94 2 2" xfId="27086" xr:uid="{00000000-0005-0000-0000-0000196A0000}"/>
    <cellStyle name="Normal 94 2 2 10" xfId="27087" xr:uid="{00000000-0005-0000-0000-00001A6A0000}"/>
    <cellStyle name="Normal 94 2 2 11" xfId="27088" xr:uid="{00000000-0005-0000-0000-00001B6A0000}"/>
    <cellStyle name="Normal 94 2 2 2" xfId="27089" xr:uid="{00000000-0005-0000-0000-00001C6A0000}"/>
    <cellStyle name="Normal 94 2 2 2 2" xfId="27090" xr:uid="{00000000-0005-0000-0000-00001D6A0000}"/>
    <cellStyle name="Normal 94 2 2 2 2 2" xfId="27091" xr:uid="{00000000-0005-0000-0000-00001E6A0000}"/>
    <cellStyle name="Normal 94 2 2 2 2 2 2" xfId="27092" xr:uid="{00000000-0005-0000-0000-00001F6A0000}"/>
    <cellStyle name="Normal 94 2 2 2 2 2 2 2" xfId="27093" xr:uid="{00000000-0005-0000-0000-0000206A0000}"/>
    <cellStyle name="Normal 94 2 2 2 2 2 2 2 2" xfId="27094" xr:uid="{00000000-0005-0000-0000-0000216A0000}"/>
    <cellStyle name="Normal 94 2 2 2 2 2 2 3" xfId="27095" xr:uid="{00000000-0005-0000-0000-0000226A0000}"/>
    <cellStyle name="Normal 94 2 2 2 2 2 2 4" xfId="27096" xr:uid="{00000000-0005-0000-0000-0000236A0000}"/>
    <cellStyle name="Normal 94 2 2 2 2 2 3" xfId="27097" xr:uid="{00000000-0005-0000-0000-0000246A0000}"/>
    <cellStyle name="Normal 94 2 2 2 2 2 3 2" xfId="27098" xr:uid="{00000000-0005-0000-0000-0000256A0000}"/>
    <cellStyle name="Normal 94 2 2 2 2 2 3 2 2" xfId="27099" xr:uid="{00000000-0005-0000-0000-0000266A0000}"/>
    <cellStyle name="Normal 94 2 2 2 2 2 3 3" xfId="27100" xr:uid="{00000000-0005-0000-0000-0000276A0000}"/>
    <cellStyle name="Normal 94 2 2 2 2 2 3 4" xfId="27101" xr:uid="{00000000-0005-0000-0000-0000286A0000}"/>
    <cellStyle name="Normal 94 2 2 2 2 2 4" xfId="27102" xr:uid="{00000000-0005-0000-0000-0000296A0000}"/>
    <cellStyle name="Normal 94 2 2 2 2 2 4 2" xfId="27103" xr:uid="{00000000-0005-0000-0000-00002A6A0000}"/>
    <cellStyle name="Normal 94 2 2 2 2 2 4 3" xfId="27104" xr:uid="{00000000-0005-0000-0000-00002B6A0000}"/>
    <cellStyle name="Normal 94 2 2 2 2 2 5" xfId="27105" xr:uid="{00000000-0005-0000-0000-00002C6A0000}"/>
    <cellStyle name="Normal 94 2 2 2 2 2 6" xfId="27106" xr:uid="{00000000-0005-0000-0000-00002D6A0000}"/>
    <cellStyle name="Normal 94 2 2 2 2 2 7" xfId="27107" xr:uid="{00000000-0005-0000-0000-00002E6A0000}"/>
    <cellStyle name="Normal 94 2 2 2 2 3" xfId="27108" xr:uid="{00000000-0005-0000-0000-00002F6A0000}"/>
    <cellStyle name="Normal 94 2 2 2 2 3 2" xfId="27109" xr:uid="{00000000-0005-0000-0000-0000306A0000}"/>
    <cellStyle name="Normal 94 2 2 2 2 3 2 2" xfId="27110" xr:uid="{00000000-0005-0000-0000-0000316A0000}"/>
    <cellStyle name="Normal 94 2 2 2 2 3 3" xfId="27111" xr:uid="{00000000-0005-0000-0000-0000326A0000}"/>
    <cellStyle name="Normal 94 2 2 2 2 3 4" xfId="27112" xr:uid="{00000000-0005-0000-0000-0000336A0000}"/>
    <cellStyle name="Normal 94 2 2 2 2 4" xfId="27113" xr:uid="{00000000-0005-0000-0000-0000346A0000}"/>
    <cellStyle name="Normal 94 2 2 2 2 4 2" xfId="27114" xr:uid="{00000000-0005-0000-0000-0000356A0000}"/>
    <cellStyle name="Normal 94 2 2 2 2 4 2 2" xfId="27115" xr:uid="{00000000-0005-0000-0000-0000366A0000}"/>
    <cellStyle name="Normal 94 2 2 2 2 4 3" xfId="27116" xr:uid="{00000000-0005-0000-0000-0000376A0000}"/>
    <cellStyle name="Normal 94 2 2 2 2 4 4" xfId="27117" xr:uid="{00000000-0005-0000-0000-0000386A0000}"/>
    <cellStyle name="Normal 94 2 2 2 2 5" xfId="27118" xr:uid="{00000000-0005-0000-0000-0000396A0000}"/>
    <cellStyle name="Normal 94 2 2 2 2 5 2" xfId="27119" xr:uid="{00000000-0005-0000-0000-00003A6A0000}"/>
    <cellStyle name="Normal 94 2 2 2 2 5 3" xfId="27120" xr:uid="{00000000-0005-0000-0000-00003B6A0000}"/>
    <cellStyle name="Normal 94 2 2 2 2 6" xfId="27121" xr:uid="{00000000-0005-0000-0000-00003C6A0000}"/>
    <cellStyle name="Normal 94 2 2 2 2 7" xfId="27122" xr:uid="{00000000-0005-0000-0000-00003D6A0000}"/>
    <cellStyle name="Normal 94 2 2 2 2 8" xfId="27123" xr:uid="{00000000-0005-0000-0000-00003E6A0000}"/>
    <cellStyle name="Normal 94 2 2 2 3" xfId="27124" xr:uid="{00000000-0005-0000-0000-00003F6A0000}"/>
    <cellStyle name="Normal 94 2 2 2 3 2" xfId="27125" xr:uid="{00000000-0005-0000-0000-0000406A0000}"/>
    <cellStyle name="Normal 94 2 2 2 3 2 2" xfId="27126" xr:uid="{00000000-0005-0000-0000-0000416A0000}"/>
    <cellStyle name="Normal 94 2 2 2 3 2 2 2" xfId="27127" xr:uid="{00000000-0005-0000-0000-0000426A0000}"/>
    <cellStyle name="Normal 94 2 2 2 3 2 3" xfId="27128" xr:uid="{00000000-0005-0000-0000-0000436A0000}"/>
    <cellStyle name="Normal 94 2 2 2 3 2 4" xfId="27129" xr:uid="{00000000-0005-0000-0000-0000446A0000}"/>
    <cellStyle name="Normal 94 2 2 2 3 3" xfId="27130" xr:uid="{00000000-0005-0000-0000-0000456A0000}"/>
    <cellStyle name="Normal 94 2 2 2 3 3 2" xfId="27131" xr:uid="{00000000-0005-0000-0000-0000466A0000}"/>
    <cellStyle name="Normal 94 2 2 2 3 3 2 2" xfId="27132" xr:uid="{00000000-0005-0000-0000-0000476A0000}"/>
    <cellStyle name="Normal 94 2 2 2 3 3 3" xfId="27133" xr:uid="{00000000-0005-0000-0000-0000486A0000}"/>
    <cellStyle name="Normal 94 2 2 2 3 3 4" xfId="27134" xr:uid="{00000000-0005-0000-0000-0000496A0000}"/>
    <cellStyle name="Normal 94 2 2 2 3 4" xfId="27135" xr:uid="{00000000-0005-0000-0000-00004A6A0000}"/>
    <cellStyle name="Normal 94 2 2 2 3 4 2" xfId="27136" xr:uid="{00000000-0005-0000-0000-00004B6A0000}"/>
    <cellStyle name="Normal 94 2 2 2 3 4 3" xfId="27137" xr:uid="{00000000-0005-0000-0000-00004C6A0000}"/>
    <cellStyle name="Normal 94 2 2 2 3 5" xfId="27138" xr:uid="{00000000-0005-0000-0000-00004D6A0000}"/>
    <cellStyle name="Normal 94 2 2 2 3 6" xfId="27139" xr:uid="{00000000-0005-0000-0000-00004E6A0000}"/>
    <cellStyle name="Normal 94 2 2 2 3 7" xfId="27140" xr:uid="{00000000-0005-0000-0000-00004F6A0000}"/>
    <cellStyle name="Normal 94 2 2 2 4" xfId="27141" xr:uid="{00000000-0005-0000-0000-0000506A0000}"/>
    <cellStyle name="Normal 94 2 2 2 4 2" xfId="27142" xr:uid="{00000000-0005-0000-0000-0000516A0000}"/>
    <cellStyle name="Normal 94 2 2 2 4 2 2" xfId="27143" xr:uid="{00000000-0005-0000-0000-0000526A0000}"/>
    <cellStyle name="Normal 94 2 2 2 4 3" xfId="27144" xr:uid="{00000000-0005-0000-0000-0000536A0000}"/>
    <cellStyle name="Normal 94 2 2 2 4 4" xfId="27145" xr:uid="{00000000-0005-0000-0000-0000546A0000}"/>
    <cellStyle name="Normal 94 2 2 2 5" xfId="27146" xr:uid="{00000000-0005-0000-0000-0000556A0000}"/>
    <cellStyle name="Normal 94 2 2 2 5 2" xfId="27147" xr:uid="{00000000-0005-0000-0000-0000566A0000}"/>
    <cellStyle name="Normal 94 2 2 2 5 2 2" xfId="27148" xr:uid="{00000000-0005-0000-0000-0000576A0000}"/>
    <cellStyle name="Normal 94 2 2 2 5 3" xfId="27149" xr:uid="{00000000-0005-0000-0000-0000586A0000}"/>
    <cellStyle name="Normal 94 2 2 2 5 4" xfId="27150" xr:uid="{00000000-0005-0000-0000-0000596A0000}"/>
    <cellStyle name="Normal 94 2 2 2 6" xfId="27151" xr:uid="{00000000-0005-0000-0000-00005A6A0000}"/>
    <cellStyle name="Normal 94 2 2 2 6 2" xfId="27152" xr:uid="{00000000-0005-0000-0000-00005B6A0000}"/>
    <cellStyle name="Normal 94 2 2 2 6 3" xfId="27153" xr:uid="{00000000-0005-0000-0000-00005C6A0000}"/>
    <cellStyle name="Normal 94 2 2 2 7" xfId="27154" xr:uid="{00000000-0005-0000-0000-00005D6A0000}"/>
    <cellStyle name="Normal 94 2 2 2 8" xfId="27155" xr:uid="{00000000-0005-0000-0000-00005E6A0000}"/>
    <cellStyle name="Normal 94 2 2 2 9" xfId="27156" xr:uid="{00000000-0005-0000-0000-00005F6A0000}"/>
    <cellStyle name="Normal 94 2 2 3" xfId="27157" xr:uid="{00000000-0005-0000-0000-0000606A0000}"/>
    <cellStyle name="Normal 94 2 2 3 2" xfId="27158" xr:uid="{00000000-0005-0000-0000-0000616A0000}"/>
    <cellStyle name="Normal 94 2 2 3 2 2" xfId="27159" xr:uid="{00000000-0005-0000-0000-0000626A0000}"/>
    <cellStyle name="Normal 94 2 2 3 2 2 2" xfId="27160" xr:uid="{00000000-0005-0000-0000-0000636A0000}"/>
    <cellStyle name="Normal 94 2 2 3 2 2 2 2" xfId="27161" xr:uid="{00000000-0005-0000-0000-0000646A0000}"/>
    <cellStyle name="Normal 94 2 2 3 2 2 2 2 2" xfId="27162" xr:uid="{00000000-0005-0000-0000-0000656A0000}"/>
    <cellStyle name="Normal 94 2 2 3 2 2 2 3" xfId="27163" xr:uid="{00000000-0005-0000-0000-0000666A0000}"/>
    <cellStyle name="Normal 94 2 2 3 2 2 2 4" xfId="27164" xr:uid="{00000000-0005-0000-0000-0000676A0000}"/>
    <cellStyle name="Normal 94 2 2 3 2 2 3" xfId="27165" xr:uid="{00000000-0005-0000-0000-0000686A0000}"/>
    <cellStyle name="Normal 94 2 2 3 2 2 3 2" xfId="27166" xr:uid="{00000000-0005-0000-0000-0000696A0000}"/>
    <cellStyle name="Normal 94 2 2 3 2 2 3 2 2" xfId="27167" xr:uid="{00000000-0005-0000-0000-00006A6A0000}"/>
    <cellStyle name="Normal 94 2 2 3 2 2 3 3" xfId="27168" xr:uid="{00000000-0005-0000-0000-00006B6A0000}"/>
    <cellStyle name="Normal 94 2 2 3 2 2 3 4" xfId="27169" xr:uid="{00000000-0005-0000-0000-00006C6A0000}"/>
    <cellStyle name="Normal 94 2 2 3 2 2 4" xfId="27170" xr:uid="{00000000-0005-0000-0000-00006D6A0000}"/>
    <cellStyle name="Normal 94 2 2 3 2 2 4 2" xfId="27171" xr:uid="{00000000-0005-0000-0000-00006E6A0000}"/>
    <cellStyle name="Normal 94 2 2 3 2 2 4 3" xfId="27172" xr:uid="{00000000-0005-0000-0000-00006F6A0000}"/>
    <cellStyle name="Normal 94 2 2 3 2 2 5" xfId="27173" xr:uid="{00000000-0005-0000-0000-0000706A0000}"/>
    <cellStyle name="Normal 94 2 2 3 2 2 6" xfId="27174" xr:uid="{00000000-0005-0000-0000-0000716A0000}"/>
    <cellStyle name="Normal 94 2 2 3 2 2 7" xfId="27175" xr:uid="{00000000-0005-0000-0000-0000726A0000}"/>
    <cellStyle name="Normal 94 2 2 3 2 3" xfId="27176" xr:uid="{00000000-0005-0000-0000-0000736A0000}"/>
    <cellStyle name="Normal 94 2 2 3 2 3 2" xfId="27177" xr:uid="{00000000-0005-0000-0000-0000746A0000}"/>
    <cellStyle name="Normal 94 2 2 3 2 3 2 2" xfId="27178" xr:uid="{00000000-0005-0000-0000-0000756A0000}"/>
    <cellStyle name="Normal 94 2 2 3 2 3 3" xfId="27179" xr:uid="{00000000-0005-0000-0000-0000766A0000}"/>
    <cellStyle name="Normal 94 2 2 3 2 3 4" xfId="27180" xr:uid="{00000000-0005-0000-0000-0000776A0000}"/>
    <cellStyle name="Normal 94 2 2 3 2 4" xfId="27181" xr:uid="{00000000-0005-0000-0000-0000786A0000}"/>
    <cellStyle name="Normal 94 2 2 3 2 4 2" xfId="27182" xr:uid="{00000000-0005-0000-0000-0000796A0000}"/>
    <cellStyle name="Normal 94 2 2 3 2 4 2 2" xfId="27183" xr:uid="{00000000-0005-0000-0000-00007A6A0000}"/>
    <cellStyle name="Normal 94 2 2 3 2 4 3" xfId="27184" xr:uid="{00000000-0005-0000-0000-00007B6A0000}"/>
    <cellStyle name="Normal 94 2 2 3 2 4 4" xfId="27185" xr:uid="{00000000-0005-0000-0000-00007C6A0000}"/>
    <cellStyle name="Normal 94 2 2 3 2 5" xfId="27186" xr:uid="{00000000-0005-0000-0000-00007D6A0000}"/>
    <cellStyle name="Normal 94 2 2 3 2 5 2" xfId="27187" xr:uid="{00000000-0005-0000-0000-00007E6A0000}"/>
    <cellStyle name="Normal 94 2 2 3 2 5 3" xfId="27188" xr:uid="{00000000-0005-0000-0000-00007F6A0000}"/>
    <cellStyle name="Normal 94 2 2 3 2 6" xfId="27189" xr:uid="{00000000-0005-0000-0000-0000806A0000}"/>
    <cellStyle name="Normal 94 2 2 3 2 7" xfId="27190" xr:uid="{00000000-0005-0000-0000-0000816A0000}"/>
    <cellStyle name="Normal 94 2 2 3 2 8" xfId="27191" xr:uid="{00000000-0005-0000-0000-0000826A0000}"/>
    <cellStyle name="Normal 94 2 2 3 3" xfId="27192" xr:uid="{00000000-0005-0000-0000-0000836A0000}"/>
    <cellStyle name="Normal 94 2 2 3 3 2" xfId="27193" xr:uid="{00000000-0005-0000-0000-0000846A0000}"/>
    <cellStyle name="Normal 94 2 2 3 3 2 2" xfId="27194" xr:uid="{00000000-0005-0000-0000-0000856A0000}"/>
    <cellStyle name="Normal 94 2 2 3 3 2 2 2" xfId="27195" xr:uid="{00000000-0005-0000-0000-0000866A0000}"/>
    <cellStyle name="Normal 94 2 2 3 3 2 3" xfId="27196" xr:uid="{00000000-0005-0000-0000-0000876A0000}"/>
    <cellStyle name="Normal 94 2 2 3 3 2 4" xfId="27197" xr:uid="{00000000-0005-0000-0000-0000886A0000}"/>
    <cellStyle name="Normal 94 2 2 3 3 3" xfId="27198" xr:uid="{00000000-0005-0000-0000-0000896A0000}"/>
    <cellStyle name="Normal 94 2 2 3 3 3 2" xfId="27199" xr:uid="{00000000-0005-0000-0000-00008A6A0000}"/>
    <cellStyle name="Normal 94 2 2 3 3 3 2 2" xfId="27200" xr:uid="{00000000-0005-0000-0000-00008B6A0000}"/>
    <cellStyle name="Normal 94 2 2 3 3 3 3" xfId="27201" xr:uid="{00000000-0005-0000-0000-00008C6A0000}"/>
    <cellStyle name="Normal 94 2 2 3 3 3 4" xfId="27202" xr:uid="{00000000-0005-0000-0000-00008D6A0000}"/>
    <cellStyle name="Normal 94 2 2 3 3 4" xfId="27203" xr:uid="{00000000-0005-0000-0000-00008E6A0000}"/>
    <cellStyle name="Normal 94 2 2 3 3 4 2" xfId="27204" xr:uid="{00000000-0005-0000-0000-00008F6A0000}"/>
    <cellStyle name="Normal 94 2 2 3 3 4 3" xfId="27205" xr:uid="{00000000-0005-0000-0000-0000906A0000}"/>
    <cellStyle name="Normal 94 2 2 3 3 5" xfId="27206" xr:uid="{00000000-0005-0000-0000-0000916A0000}"/>
    <cellStyle name="Normal 94 2 2 3 3 6" xfId="27207" xr:uid="{00000000-0005-0000-0000-0000926A0000}"/>
    <cellStyle name="Normal 94 2 2 3 3 7" xfId="27208" xr:uid="{00000000-0005-0000-0000-0000936A0000}"/>
    <cellStyle name="Normal 94 2 2 3 4" xfId="27209" xr:uid="{00000000-0005-0000-0000-0000946A0000}"/>
    <cellStyle name="Normal 94 2 2 3 4 2" xfId="27210" xr:uid="{00000000-0005-0000-0000-0000956A0000}"/>
    <cellStyle name="Normal 94 2 2 3 4 2 2" xfId="27211" xr:uid="{00000000-0005-0000-0000-0000966A0000}"/>
    <cellStyle name="Normal 94 2 2 3 4 3" xfId="27212" xr:uid="{00000000-0005-0000-0000-0000976A0000}"/>
    <cellStyle name="Normal 94 2 2 3 4 4" xfId="27213" xr:uid="{00000000-0005-0000-0000-0000986A0000}"/>
    <cellStyle name="Normal 94 2 2 3 5" xfId="27214" xr:uid="{00000000-0005-0000-0000-0000996A0000}"/>
    <cellStyle name="Normal 94 2 2 3 5 2" xfId="27215" xr:uid="{00000000-0005-0000-0000-00009A6A0000}"/>
    <cellStyle name="Normal 94 2 2 3 5 2 2" xfId="27216" xr:uid="{00000000-0005-0000-0000-00009B6A0000}"/>
    <cellStyle name="Normal 94 2 2 3 5 3" xfId="27217" xr:uid="{00000000-0005-0000-0000-00009C6A0000}"/>
    <cellStyle name="Normal 94 2 2 3 5 4" xfId="27218" xr:uid="{00000000-0005-0000-0000-00009D6A0000}"/>
    <cellStyle name="Normal 94 2 2 3 6" xfId="27219" xr:uid="{00000000-0005-0000-0000-00009E6A0000}"/>
    <cellStyle name="Normal 94 2 2 3 6 2" xfId="27220" xr:uid="{00000000-0005-0000-0000-00009F6A0000}"/>
    <cellStyle name="Normal 94 2 2 3 6 3" xfId="27221" xr:uid="{00000000-0005-0000-0000-0000A06A0000}"/>
    <cellStyle name="Normal 94 2 2 3 7" xfId="27222" xr:uid="{00000000-0005-0000-0000-0000A16A0000}"/>
    <cellStyle name="Normal 94 2 2 3 8" xfId="27223" xr:uid="{00000000-0005-0000-0000-0000A26A0000}"/>
    <cellStyle name="Normal 94 2 2 3 9" xfId="27224" xr:uid="{00000000-0005-0000-0000-0000A36A0000}"/>
    <cellStyle name="Normal 94 2 2 4" xfId="27225" xr:uid="{00000000-0005-0000-0000-0000A46A0000}"/>
    <cellStyle name="Normal 94 2 2 4 2" xfId="27226" xr:uid="{00000000-0005-0000-0000-0000A56A0000}"/>
    <cellStyle name="Normal 94 2 2 4 2 2" xfId="27227" xr:uid="{00000000-0005-0000-0000-0000A66A0000}"/>
    <cellStyle name="Normal 94 2 2 4 2 2 2" xfId="27228" xr:uid="{00000000-0005-0000-0000-0000A76A0000}"/>
    <cellStyle name="Normal 94 2 2 4 2 2 2 2" xfId="27229" xr:uid="{00000000-0005-0000-0000-0000A86A0000}"/>
    <cellStyle name="Normal 94 2 2 4 2 2 3" xfId="27230" xr:uid="{00000000-0005-0000-0000-0000A96A0000}"/>
    <cellStyle name="Normal 94 2 2 4 2 2 4" xfId="27231" xr:uid="{00000000-0005-0000-0000-0000AA6A0000}"/>
    <cellStyle name="Normal 94 2 2 4 2 3" xfId="27232" xr:uid="{00000000-0005-0000-0000-0000AB6A0000}"/>
    <cellStyle name="Normal 94 2 2 4 2 3 2" xfId="27233" xr:uid="{00000000-0005-0000-0000-0000AC6A0000}"/>
    <cellStyle name="Normal 94 2 2 4 2 3 2 2" xfId="27234" xr:uid="{00000000-0005-0000-0000-0000AD6A0000}"/>
    <cellStyle name="Normal 94 2 2 4 2 3 3" xfId="27235" xr:uid="{00000000-0005-0000-0000-0000AE6A0000}"/>
    <cellStyle name="Normal 94 2 2 4 2 3 4" xfId="27236" xr:uid="{00000000-0005-0000-0000-0000AF6A0000}"/>
    <cellStyle name="Normal 94 2 2 4 2 4" xfId="27237" xr:uid="{00000000-0005-0000-0000-0000B06A0000}"/>
    <cellStyle name="Normal 94 2 2 4 2 4 2" xfId="27238" xr:uid="{00000000-0005-0000-0000-0000B16A0000}"/>
    <cellStyle name="Normal 94 2 2 4 2 4 3" xfId="27239" xr:uid="{00000000-0005-0000-0000-0000B26A0000}"/>
    <cellStyle name="Normal 94 2 2 4 2 5" xfId="27240" xr:uid="{00000000-0005-0000-0000-0000B36A0000}"/>
    <cellStyle name="Normal 94 2 2 4 2 6" xfId="27241" xr:uid="{00000000-0005-0000-0000-0000B46A0000}"/>
    <cellStyle name="Normal 94 2 2 4 2 7" xfId="27242" xr:uid="{00000000-0005-0000-0000-0000B56A0000}"/>
    <cellStyle name="Normal 94 2 2 4 3" xfId="27243" xr:uid="{00000000-0005-0000-0000-0000B66A0000}"/>
    <cellStyle name="Normal 94 2 2 4 3 2" xfId="27244" xr:uid="{00000000-0005-0000-0000-0000B76A0000}"/>
    <cellStyle name="Normal 94 2 2 4 3 2 2" xfId="27245" xr:uid="{00000000-0005-0000-0000-0000B86A0000}"/>
    <cellStyle name="Normal 94 2 2 4 3 3" xfId="27246" xr:uid="{00000000-0005-0000-0000-0000B96A0000}"/>
    <cellStyle name="Normal 94 2 2 4 3 4" xfId="27247" xr:uid="{00000000-0005-0000-0000-0000BA6A0000}"/>
    <cellStyle name="Normal 94 2 2 4 4" xfId="27248" xr:uid="{00000000-0005-0000-0000-0000BB6A0000}"/>
    <cellStyle name="Normal 94 2 2 4 4 2" xfId="27249" xr:uid="{00000000-0005-0000-0000-0000BC6A0000}"/>
    <cellStyle name="Normal 94 2 2 4 4 2 2" xfId="27250" xr:uid="{00000000-0005-0000-0000-0000BD6A0000}"/>
    <cellStyle name="Normal 94 2 2 4 4 3" xfId="27251" xr:uid="{00000000-0005-0000-0000-0000BE6A0000}"/>
    <cellStyle name="Normal 94 2 2 4 4 4" xfId="27252" xr:uid="{00000000-0005-0000-0000-0000BF6A0000}"/>
    <cellStyle name="Normal 94 2 2 4 5" xfId="27253" xr:uid="{00000000-0005-0000-0000-0000C06A0000}"/>
    <cellStyle name="Normal 94 2 2 4 5 2" xfId="27254" xr:uid="{00000000-0005-0000-0000-0000C16A0000}"/>
    <cellStyle name="Normal 94 2 2 4 5 3" xfId="27255" xr:uid="{00000000-0005-0000-0000-0000C26A0000}"/>
    <cellStyle name="Normal 94 2 2 4 6" xfId="27256" xr:uid="{00000000-0005-0000-0000-0000C36A0000}"/>
    <cellStyle name="Normal 94 2 2 4 7" xfId="27257" xr:uid="{00000000-0005-0000-0000-0000C46A0000}"/>
    <cellStyle name="Normal 94 2 2 4 8" xfId="27258" xr:uid="{00000000-0005-0000-0000-0000C56A0000}"/>
    <cellStyle name="Normal 94 2 2 5" xfId="27259" xr:uid="{00000000-0005-0000-0000-0000C66A0000}"/>
    <cellStyle name="Normal 94 2 2 5 2" xfId="27260" xr:uid="{00000000-0005-0000-0000-0000C76A0000}"/>
    <cellStyle name="Normal 94 2 2 5 2 2" xfId="27261" xr:uid="{00000000-0005-0000-0000-0000C86A0000}"/>
    <cellStyle name="Normal 94 2 2 5 2 2 2" xfId="27262" xr:uid="{00000000-0005-0000-0000-0000C96A0000}"/>
    <cellStyle name="Normal 94 2 2 5 2 3" xfId="27263" xr:uid="{00000000-0005-0000-0000-0000CA6A0000}"/>
    <cellStyle name="Normal 94 2 2 5 2 4" xfId="27264" xr:uid="{00000000-0005-0000-0000-0000CB6A0000}"/>
    <cellStyle name="Normal 94 2 2 5 3" xfId="27265" xr:uid="{00000000-0005-0000-0000-0000CC6A0000}"/>
    <cellStyle name="Normal 94 2 2 5 3 2" xfId="27266" xr:uid="{00000000-0005-0000-0000-0000CD6A0000}"/>
    <cellStyle name="Normal 94 2 2 5 3 2 2" xfId="27267" xr:uid="{00000000-0005-0000-0000-0000CE6A0000}"/>
    <cellStyle name="Normal 94 2 2 5 3 3" xfId="27268" xr:uid="{00000000-0005-0000-0000-0000CF6A0000}"/>
    <cellStyle name="Normal 94 2 2 5 3 4" xfId="27269" xr:uid="{00000000-0005-0000-0000-0000D06A0000}"/>
    <cellStyle name="Normal 94 2 2 5 4" xfId="27270" xr:uid="{00000000-0005-0000-0000-0000D16A0000}"/>
    <cellStyle name="Normal 94 2 2 5 4 2" xfId="27271" xr:uid="{00000000-0005-0000-0000-0000D26A0000}"/>
    <cellStyle name="Normal 94 2 2 5 4 3" xfId="27272" xr:uid="{00000000-0005-0000-0000-0000D36A0000}"/>
    <cellStyle name="Normal 94 2 2 5 5" xfId="27273" xr:uid="{00000000-0005-0000-0000-0000D46A0000}"/>
    <cellStyle name="Normal 94 2 2 5 6" xfId="27274" xr:uid="{00000000-0005-0000-0000-0000D56A0000}"/>
    <cellStyle name="Normal 94 2 2 5 7" xfId="27275" xr:uid="{00000000-0005-0000-0000-0000D66A0000}"/>
    <cellStyle name="Normal 94 2 2 6" xfId="27276" xr:uid="{00000000-0005-0000-0000-0000D76A0000}"/>
    <cellStyle name="Normal 94 2 2 6 2" xfId="27277" xr:uid="{00000000-0005-0000-0000-0000D86A0000}"/>
    <cellStyle name="Normal 94 2 2 6 2 2" xfId="27278" xr:uid="{00000000-0005-0000-0000-0000D96A0000}"/>
    <cellStyle name="Normal 94 2 2 6 3" xfId="27279" xr:uid="{00000000-0005-0000-0000-0000DA6A0000}"/>
    <cellStyle name="Normal 94 2 2 6 4" xfId="27280" xr:uid="{00000000-0005-0000-0000-0000DB6A0000}"/>
    <cellStyle name="Normal 94 2 2 7" xfId="27281" xr:uid="{00000000-0005-0000-0000-0000DC6A0000}"/>
    <cellStyle name="Normal 94 2 2 7 2" xfId="27282" xr:uid="{00000000-0005-0000-0000-0000DD6A0000}"/>
    <cellStyle name="Normal 94 2 2 7 2 2" xfId="27283" xr:uid="{00000000-0005-0000-0000-0000DE6A0000}"/>
    <cellStyle name="Normal 94 2 2 7 3" xfId="27284" xr:uid="{00000000-0005-0000-0000-0000DF6A0000}"/>
    <cellStyle name="Normal 94 2 2 7 4" xfId="27285" xr:uid="{00000000-0005-0000-0000-0000E06A0000}"/>
    <cellStyle name="Normal 94 2 2 8" xfId="27286" xr:uid="{00000000-0005-0000-0000-0000E16A0000}"/>
    <cellStyle name="Normal 94 2 2 8 2" xfId="27287" xr:uid="{00000000-0005-0000-0000-0000E26A0000}"/>
    <cellStyle name="Normal 94 2 2 8 3" xfId="27288" xr:uid="{00000000-0005-0000-0000-0000E36A0000}"/>
    <cellStyle name="Normal 94 2 2 9" xfId="27289" xr:uid="{00000000-0005-0000-0000-0000E46A0000}"/>
    <cellStyle name="Normal 94 2 3" xfId="27290" xr:uid="{00000000-0005-0000-0000-0000E56A0000}"/>
    <cellStyle name="Normal 94 2 3 2" xfId="27291" xr:uid="{00000000-0005-0000-0000-0000E66A0000}"/>
    <cellStyle name="Normal 94 2 3 2 2" xfId="27292" xr:uid="{00000000-0005-0000-0000-0000E76A0000}"/>
    <cellStyle name="Normal 94 2 3 2 2 2" xfId="27293" xr:uid="{00000000-0005-0000-0000-0000E86A0000}"/>
    <cellStyle name="Normal 94 2 3 2 2 2 2" xfId="27294" xr:uid="{00000000-0005-0000-0000-0000E96A0000}"/>
    <cellStyle name="Normal 94 2 3 2 2 2 2 2" xfId="27295" xr:uid="{00000000-0005-0000-0000-0000EA6A0000}"/>
    <cellStyle name="Normal 94 2 3 2 2 2 3" xfId="27296" xr:uid="{00000000-0005-0000-0000-0000EB6A0000}"/>
    <cellStyle name="Normal 94 2 3 2 2 2 4" xfId="27297" xr:uid="{00000000-0005-0000-0000-0000EC6A0000}"/>
    <cellStyle name="Normal 94 2 3 2 2 3" xfId="27298" xr:uid="{00000000-0005-0000-0000-0000ED6A0000}"/>
    <cellStyle name="Normal 94 2 3 2 2 3 2" xfId="27299" xr:uid="{00000000-0005-0000-0000-0000EE6A0000}"/>
    <cellStyle name="Normal 94 2 3 2 2 3 2 2" xfId="27300" xr:uid="{00000000-0005-0000-0000-0000EF6A0000}"/>
    <cellStyle name="Normal 94 2 3 2 2 3 3" xfId="27301" xr:uid="{00000000-0005-0000-0000-0000F06A0000}"/>
    <cellStyle name="Normal 94 2 3 2 2 3 4" xfId="27302" xr:uid="{00000000-0005-0000-0000-0000F16A0000}"/>
    <cellStyle name="Normal 94 2 3 2 2 4" xfId="27303" xr:uid="{00000000-0005-0000-0000-0000F26A0000}"/>
    <cellStyle name="Normal 94 2 3 2 2 4 2" xfId="27304" xr:uid="{00000000-0005-0000-0000-0000F36A0000}"/>
    <cellStyle name="Normal 94 2 3 2 2 4 3" xfId="27305" xr:uid="{00000000-0005-0000-0000-0000F46A0000}"/>
    <cellStyle name="Normal 94 2 3 2 2 5" xfId="27306" xr:uid="{00000000-0005-0000-0000-0000F56A0000}"/>
    <cellStyle name="Normal 94 2 3 2 2 6" xfId="27307" xr:uid="{00000000-0005-0000-0000-0000F66A0000}"/>
    <cellStyle name="Normal 94 2 3 2 2 7" xfId="27308" xr:uid="{00000000-0005-0000-0000-0000F76A0000}"/>
    <cellStyle name="Normal 94 2 3 2 3" xfId="27309" xr:uid="{00000000-0005-0000-0000-0000F86A0000}"/>
    <cellStyle name="Normal 94 2 3 2 3 2" xfId="27310" xr:uid="{00000000-0005-0000-0000-0000F96A0000}"/>
    <cellStyle name="Normal 94 2 3 2 3 2 2" xfId="27311" xr:uid="{00000000-0005-0000-0000-0000FA6A0000}"/>
    <cellStyle name="Normal 94 2 3 2 3 3" xfId="27312" xr:uid="{00000000-0005-0000-0000-0000FB6A0000}"/>
    <cellStyle name="Normal 94 2 3 2 3 4" xfId="27313" xr:uid="{00000000-0005-0000-0000-0000FC6A0000}"/>
    <cellStyle name="Normal 94 2 3 2 4" xfId="27314" xr:uid="{00000000-0005-0000-0000-0000FD6A0000}"/>
    <cellStyle name="Normal 94 2 3 2 4 2" xfId="27315" xr:uid="{00000000-0005-0000-0000-0000FE6A0000}"/>
    <cellStyle name="Normal 94 2 3 2 4 2 2" xfId="27316" xr:uid="{00000000-0005-0000-0000-0000FF6A0000}"/>
    <cellStyle name="Normal 94 2 3 2 4 3" xfId="27317" xr:uid="{00000000-0005-0000-0000-0000006B0000}"/>
    <cellStyle name="Normal 94 2 3 2 4 4" xfId="27318" xr:uid="{00000000-0005-0000-0000-0000016B0000}"/>
    <cellStyle name="Normal 94 2 3 2 5" xfId="27319" xr:uid="{00000000-0005-0000-0000-0000026B0000}"/>
    <cellStyle name="Normal 94 2 3 2 5 2" xfId="27320" xr:uid="{00000000-0005-0000-0000-0000036B0000}"/>
    <cellStyle name="Normal 94 2 3 2 5 3" xfId="27321" xr:uid="{00000000-0005-0000-0000-0000046B0000}"/>
    <cellStyle name="Normal 94 2 3 2 6" xfId="27322" xr:uid="{00000000-0005-0000-0000-0000056B0000}"/>
    <cellStyle name="Normal 94 2 3 2 7" xfId="27323" xr:uid="{00000000-0005-0000-0000-0000066B0000}"/>
    <cellStyle name="Normal 94 2 3 2 8" xfId="27324" xr:uid="{00000000-0005-0000-0000-0000076B0000}"/>
    <cellStyle name="Normal 94 2 3 3" xfId="27325" xr:uid="{00000000-0005-0000-0000-0000086B0000}"/>
    <cellStyle name="Normal 94 2 3 3 2" xfId="27326" xr:uid="{00000000-0005-0000-0000-0000096B0000}"/>
    <cellStyle name="Normal 94 2 3 3 2 2" xfId="27327" xr:uid="{00000000-0005-0000-0000-00000A6B0000}"/>
    <cellStyle name="Normal 94 2 3 3 2 2 2" xfId="27328" xr:uid="{00000000-0005-0000-0000-00000B6B0000}"/>
    <cellStyle name="Normal 94 2 3 3 2 3" xfId="27329" xr:uid="{00000000-0005-0000-0000-00000C6B0000}"/>
    <cellStyle name="Normal 94 2 3 3 2 4" xfId="27330" xr:uid="{00000000-0005-0000-0000-00000D6B0000}"/>
    <cellStyle name="Normal 94 2 3 3 3" xfId="27331" xr:uid="{00000000-0005-0000-0000-00000E6B0000}"/>
    <cellStyle name="Normal 94 2 3 3 3 2" xfId="27332" xr:uid="{00000000-0005-0000-0000-00000F6B0000}"/>
    <cellStyle name="Normal 94 2 3 3 3 2 2" xfId="27333" xr:uid="{00000000-0005-0000-0000-0000106B0000}"/>
    <cellStyle name="Normal 94 2 3 3 3 3" xfId="27334" xr:uid="{00000000-0005-0000-0000-0000116B0000}"/>
    <cellStyle name="Normal 94 2 3 3 3 4" xfId="27335" xr:uid="{00000000-0005-0000-0000-0000126B0000}"/>
    <cellStyle name="Normal 94 2 3 3 4" xfId="27336" xr:uid="{00000000-0005-0000-0000-0000136B0000}"/>
    <cellStyle name="Normal 94 2 3 3 4 2" xfId="27337" xr:uid="{00000000-0005-0000-0000-0000146B0000}"/>
    <cellStyle name="Normal 94 2 3 3 4 3" xfId="27338" xr:uid="{00000000-0005-0000-0000-0000156B0000}"/>
    <cellStyle name="Normal 94 2 3 3 5" xfId="27339" xr:uid="{00000000-0005-0000-0000-0000166B0000}"/>
    <cellStyle name="Normal 94 2 3 3 6" xfId="27340" xr:uid="{00000000-0005-0000-0000-0000176B0000}"/>
    <cellStyle name="Normal 94 2 3 3 7" xfId="27341" xr:uid="{00000000-0005-0000-0000-0000186B0000}"/>
    <cellStyle name="Normal 94 2 3 4" xfId="27342" xr:uid="{00000000-0005-0000-0000-0000196B0000}"/>
    <cellStyle name="Normal 94 2 3 4 2" xfId="27343" xr:uid="{00000000-0005-0000-0000-00001A6B0000}"/>
    <cellStyle name="Normal 94 2 3 4 2 2" xfId="27344" xr:uid="{00000000-0005-0000-0000-00001B6B0000}"/>
    <cellStyle name="Normal 94 2 3 4 3" xfId="27345" xr:uid="{00000000-0005-0000-0000-00001C6B0000}"/>
    <cellStyle name="Normal 94 2 3 4 4" xfId="27346" xr:uid="{00000000-0005-0000-0000-00001D6B0000}"/>
    <cellStyle name="Normal 94 2 3 5" xfId="27347" xr:uid="{00000000-0005-0000-0000-00001E6B0000}"/>
    <cellStyle name="Normal 94 2 3 5 2" xfId="27348" xr:uid="{00000000-0005-0000-0000-00001F6B0000}"/>
    <cellStyle name="Normal 94 2 3 5 2 2" xfId="27349" xr:uid="{00000000-0005-0000-0000-0000206B0000}"/>
    <cellStyle name="Normal 94 2 3 5 3" xfId="27350" xr:uid="{00000000-0005-0000-0000-0000216B0000}"/>
    <cellStyle name="Normal 94 2 3 5 4" xfId="27351" xr:uid="{00000000-0005-0000-0000-0000226B0000}"/>
    <cellStyle name="Normal 94 2 3 6" xfId="27352" xr:uid="{00000000-0005-0000-0000-0000236B0000}"/>
    <cellStyle name="Normal 94 2 3 6 2" xfId="27353" xr:uid="{00000000-0005-0000-0000-0000246B0000}"/>
    <cellStyle name="Normal 94 2 3 6 3" xfId="27354" xr:uid="{00000000-0005-0000-0000-0000256B0000}"/>
    <cellStyle name="Normal 94 2 3 7" xfId="27355" xr:uid="{00000000-0005-0000-0000-0000266B0000}"/>
    <cellStyle name="Normal 94 2 3 8" xfId="27356" xr:uid="{00000000-0005-0000-0000-0000276B0000}"/>
    <cellStyle name="Normal 94 2 3 9" xfId="27357" xr:uid="{00000000-0005-0000-0000-0000286B0000}"/>
    <cellStyle name="Normal 94 2 4" xfId="27358" xr:uid="{00000000-0005-0000-0000-0000296B0000}"/>
    <cellStyle name="Normal 94 2 4 2" xfId="27359" xr:uid="{00000000-0005-0000-0000-00002A6B0000}"/>
    <cellStyle name="Normal 94 2 4 2 2" xfId="27360" xr:uid="{00000000-0005-0000-0000-00002B6B0000}"/>
    <cellStyle name="Normal 94 2 4 2 2 2" xfId="27361" xr:uid="{00000000-0005-0000-0000-00002C6B0000}"/>
    <cellStyle name="Normal 94 2 4 2 2 2 2" xfId="27362" xr:uid="{00000000-0005-0000-0000-00002D6B0000}"/>
    <cellStyle name="Normal 94 2 4 2 2 2 2 2" xfId="27363" xr:uid="{00000000-0005-0000-0000-00002E6B0000}"/>
    <cellStyle name="Normal 94 2 4 2 2 2 3" xfId="27364" xr:uid="{00000000-0005-0000-0000-00002F6B0000}"/>
    <cellStyle name="Normal 94 2 4 2 2 2 4" xfId="27365" xr:uid="{00000000-0005-0000-0000-0000306B0000}"/>
    <cellStyle name="Normal 94 2 4 2 2 3" xfId="27366" xr:uid="{00000000-0005-0000-0000-0000316B0000}"/>
    <cellStyle name="Normal 94 2 4 2 2 3 2" xfId="27367" xr:uid="{00000000-0005-0000-0000-0000326B0000}"/>
    <cellStyle name="Normal 94 2 4 2 2 3 2 2" xfId="27368" xr:uid="{00000000-0005-0000-0000-0000336B0000}"/>
    <cellStyle name="Normal 94 2 4 2 2 3 3" xfId="27369" xr:uid="{00000000-0005-0000-0000-0000346B0000}"/>
    <cellStyle name="Normal 94 2 4 2 2 3 4" xfId="27370" xr:uid="{00000000-0005-0000-0000-0000356B0000}"/>
    <cellStyle name="Normal 94 2 4 2 2 4" xfId="27371" xr:uid="{00000000-0005-0000-0000-0000366B0000}"/>
    <cellStyle name="Normal 94 2 4 2 2 4 2" xfId="27372" xr:uid="{00000000-0005-0000-0000-0000376B0000}"/>
    <cellStyle name="Normal 94 2 4 2 2 4 3" xfId="27373" xr:uid="{00000000-0005-0000-0000-0000386B0000}"/>
    <cellStyle name="Normal 94 2 4 2 2 5" xfId="27374" xr:uid="{00000000-0005-0000-0000-0000396B0000}"/>
    <cellStyle name="Normal 94 2 4 2 2 6" xfId="27375" xr:uid="{00000000-0005-0000-0000-00003A6B0000}"/>
    <cellStyle name="Normal 94 2 4 2 2 7" xfId="27376" xr:uid="{00000000-0005-0000-0000-00003B6B0000}"/>
    <cellStyle name="Normal 94 2 4 2 3" xfId="27377" xr:uid="{00000000-0005-0000-0000-00003C6B0000}"/>
    <cellStyle name="Normal 94 2 4 2 3 2" xfId="27378" xr:uid="{00000000-0005-0000-0000-00003D6B0000}"/>
    <cellStyle name="Normal 94 2 4 2 3 2 2" xfId="27379" xr:uid="{00000000-0005-0000-0000-00003E6B0000}"/>
    <cellStyle name="Normal 94 2 4 2 3 3" xfId="27380" xr:uid="{00000000-0005-0000-0000-00003F6B0000}"/>
    <cellStyle name="Normal 94 2 4 2 3 4" xfId="27381" xr:uid="{00000000-0005-0000-0000-0000406B0000}"/>
    <cellStyle name="Normal 94 2 4 2 4" xfId="27382" xr:uid="{00000000-0005-0000-0000-0000416B0000}"/>
    <cellStyle name="Normal 94 2 4 2 4 2" xfId="27383" xr:uid="{00000000-0005-0000-0000-0000426B0000}"/>
    <cellStyle name="Normal 94 2 4 2 4 2 2" xfId="27384" xr:uid="{00000000-0005-0000-0000-0000436B0000}"/>
    <cellStyle name="Normal 94 2 4 2 4 3" xfId="27385" xr:uid="{00000000-0005-0000-0000-0000446B0000}"/>
    <cellStyle name="Normal 94 2 4 2 4 4" xfId="27386" xr:uid="{00000000-0005-0000-0000-0000456B0000}"/>
    <cellStyle name="Normal 94 2 4 2 5" xfId="27387" xr:uid="{00000000-0005-0000-0000-0000466B0000}"/>
    <cellStyle name="Normal 94 2 4 2 5 2" xfId="27388" xr:uid="{00000000-0005-0000-0000-0000476B0000}"/>
    <cellStyle name="Normal 94 2 4 2 5 3" xfId="27389" xr:uid="{00000000-0005-0000-0000-0000486B0000}"/>
    <cellStyle name="Normal 94 2 4 2 6" xfId="27390" xr:uid="{00000000-0005-0000-0000-0000496B0000}"/>
    <cellStyle name="Normal 94 2 4 2 7" xfId="27391" xr:uid="{00000000-0005-0000-0000-00004A6B0000}"/>
    <cellStyle name="Normal 94 2 4 2 8" xfId="27392" xr:uid="{00000000-0005-0000-0000-00004B6B0000}"/>
    <cellStyle name="Normal 94 2 4 3" xfId="27393" xr:uid="{00000000-0005-0000-0000-00004C6B0000}"/>
    <cellStyle name="Normal 94 2 4 3 2" xfId="27394" xr:uid="{00000000-0005-0000-0000-00004D6B0000}"/>
    <cellStyle name="Normal 94 2 4 3 2 2" xfId="27395" xr:uid="{00000000-0005-0000-0000-00004E6B0000}"/>
    <cellStyle name="Normal 94 2 4 3 2 2 2" xfId="27396" xr:uid="{00000000-0005-0000-0000-00004F6B0000}"/>
    <cellStyle name="Normal 94 2 4 3 2 3" xfId="27397" xr:uid="{00000000-0005-0000-0000-0000506B0000}"/>
    <cellStyle name="Normal 94 2 4 3 2 4" xfId="27398" xr:uid="{00000000-0005-0000-0000-0000516B0000}"/>
    <cellStyle name="Normal 94 2 4 3 3" xfId="27399" xr:uid="{00000000-0005-0000-0000-0000526B0000}"/>
    <cellStyle name="Normal 94 2 4 3 3 2" xfId="27400" xr:uid="{00000000-0005-0000-0000-0000536B0000}"/>
    <cellStyle name="Normal 94 2 4 3 3 2 2" xfId="27401" xr:uid="{00000000-0005-0000-0000-0000546B0000}"/>
    <cellStyle name="Normal 94 2 4 3 3 3" xfId="27402" xr:uid="{00000000-0005-0000-0000-0000556B0000}"/>
    <cellStyle name="Normal 94 2 4 3 3 4" xfId="27403" xr:uid="{00000000-0005-0000-0000-0000566B0000}"/>
    <cellStyle name="Normal 94 2 4 3 4" xfId="27404" xr:uid="{00000000-0005-0000-0000-0000576B0000}"/>
    <cellStyle name="Normal 94 2 4 3 4 2" xfId="27405" xr:uid="{00000000-0005-0000-0000-0000586B0000}"/>
    <cellStyle name="Normal 94 2 4 3 4 3" xfId="27406" xr:uid="{00000000-0005-0000-0000-0000596B0000}"/>
    <cellStyle name="Normal 94 2 4 3 5" xfId="27407" xr:uid="{00000000-0005-0000-0000-00005A6B0000}"/>
    <cellStyle name="Normal 94 2 4 3 6" xfId="27408" xr:uid="{00000000-0005-0000-0000-00005B6B0000}"/>
    <cellStyle name="Normal 94 2 4 3 7" xfId="27409" xr:uid="{00000000-0005-0000-0000-00005C6B0000}"/>
    <cellStyle name="Normal 94 2 4 4" xfId="27410" xr:uid="{00000000-0005-0000-0000-00005D6B0000}"/>
    <cellStyle name="Normal 94 2 4 4 2" xfId="27411" xr:uid="{00000000-0005-0000-0000-00005E6B0000}"/>
    <cellStyle name="Normal 94 2 4 4 2 2" xfId="27412" xr:uid="{00000000-0005-0000-0000-00005F6B0000}"/>
    <cellStyle name="Normal 94 2 4 4 3" xfId="27413" xr:uid="{00000000-0005-0000-0000-0000606B0000}"/>
    <cellStyle name="Normal 94 2 4 4 4" xfId="27414" xr:uid="{00000000-0005-0000-0000-0000616B0000}"/>
    <cellStyle name="Normal 94 2 4 5" xfId="27415" xr:uid="{00000000-0005-0000-0000-0000626B0000}"/>
    <cellStyle name="Normal 94 2 4 5 2" xfId="27416" xr:uid="{00000000-0005-0000-0000-0000636B0000}"/>
    <cellStyle name="Normal 94 2 4 5 2 2" xfId="27417" xr:uid="{00000000-0005-0000-0000-0000646B0000}"/>
    <cellStyle name="Normal 94 2 4 5 3" xfId="27418" xr:uid="{00000000-0005-0000-0000-0000656B0000}"/>
    <cellStyle name="Normal 94 2 4 5 4" xfId="27419" xr:uid="{00000000-0005-0000-0000-0000666B0000}"/>
    <cellStyle name="Normal 94 2 4 6" xfId="27420" xr:uid="{00000000-0005-0000-0000-0000676B0000}"/>
    <cellStyle name="Normal 94 2 4 6 2" xfId="27421" xr:uid="{00000000-0005-0000-0000-0000686B0000}"/>
    <cellStyle name="Normal 94 2 4 6 3" xfId="27422" xr:uid="{00000000-0005-0000-0000-0000696B0000}"/>
    <cellStyle name="Normal 94 2 4 7" xfId="27423" xr:uid="{00000000-0005-0000-0000-00006A6B0000}"/>
    <cellStyle name="Normal 94 2 4 8" xfId="27424" xr:uid="{00000000-0005-0000-0000-00006B6B0000}"/>
    <cellStyle name="Normal 94 2 4 9" xfId="27425" xr:uid="{00000000-0005-0000-0000-00006C6B0000}"/>
    <cellStyle name="Normal 94 2 5" xfId="27426" xr:uid="{00000000-0005-0000-0000-00006D6B0000}"/>
    <cellStyle name="Normal 94 2 5 2" xfId="27427" xr:uid="{00000000-0005-0000-0000-00006E6B0000}"/>
    <cellStyle name="Normal 94 2 5 2 2" xfId="27428" xr:uid="{00000000-0005-0000-0000-00006F6B0000}"/>
    <cellStyle name="Normal 94 2 5 2 2 2" xfId="27429" xr:uid="{00000000-0005-0000-0000-0000706B0000}"/>
    <cellStyle name="Normal 94 2 5 2 2 2 2" xfId="27430" xr:uid="{00000000-0005-0000-0000-0000716B0000}"/>
    <cellStyle name="Normal 94 2 5 2 2 3" xfId="27431" xr:uid="{00000000-0005-0000-0000-0000726B0000}"/>
    <cellStyle name="Normal 94 2 5 2 2 4" xfId="27432" xr:uid="{00000000-0005-0000-0000-0000736B0000}"/>
    <cellStyle name="Normal 94 2 5 2 3" xfId="27433" xr:uid="{00000000-0005-0000-0000-0000746B0000}"/>
    <cellStyle name="Normal 94 2 5 2 3 2" xfId="27434" xr:uid="{00000000-0005-0000-0000-0000756B0000}"/>
    <cellStyle name="Normal 94 2 5 2 3 2 2" xfId="27435" xr:uid="{00000000-0005-0000-0000-0000766B0000}"/>
    <cellStyle name="Normal 94 2 5 2 3 3" xfId="27436" xr:uid="{00000000-0005-0000-0000-0000776B0000}"/>
    <cellStyle name="Normal 94 2 5 2 3 4" xfId="27437" xr:uid="{00000000-0005-0000-0000-0000786B0000}"/>
    <cellStyle name="Normal 94 2 5 2 4" xfId="27438" xr:uid="{00000000-0005-0000-0000-0000796B0000}"/>
    <cellStyle name="Normal 94 2 5 2 4 2" xfId="27439" xr:uid="{00000000-0005-0000-0000-00007A6B0000}"/>
    <cellStyle name="Normal 94 2 5 2 4 3" xfId="27440" xr:uid="{00000000-0005-0000-0000-00007B6B0000}"/>
    <cellStyle name="Normal 94 2 5 2 5" xfId="27441" xr:uid="{00000000-0005-0000-0000-00007C6B0000}"/>
    <cellStyle name="Normal 94 2 5 2 6" xfId="27442" xr:uid="{00000000-0005-0000-0000-00007D6B0000}"/>
    <cellStyle name="Normal 94 2 5 2 7" xfId="27443" xr:uid="{00000000-0005-0000-0000-00007E6B0000}"/>
    <cellStyle name="Normal 94 2 5 3" xfId="27444" xr:uid="{00000000-0005-0000-0000-00007F6B0000}"/>
    <cellStyle name="Normal 94 2 5 3 2" xfId="27445" xr:uid="{00000000-0005-0000-0000-0000806B0000}"/>
    <cellStyle name="Normal 94 2 5 3 2 2" xfId="27446" xr:uid="{00000000-0005-0000-0000-0000816B0000}"/>
    <cellStyle name="Normal 94 2 5 3 3" xfId="27447" xr:uid="{00000000-0005-0000-0000-0000826B0000}"/>
    <cellStyle name="Normal 94 2 5 3 4" xfId="27448" xr:uid="{00000000-0005-0000-0000-0000836B0000}"/>
    <cellStyle name="Normal 94 2 5 4" xfId="27449" xr:uid="{00000000-0005-0000-0000-0000846B0000}"/>
    <cellStyle name="Normal 94 2 5 4 2" xfId="27450" xr:uid="{00000000-0005-0000-0000-0000856B0000}"/>
    <cellStyle name="Normal 94 2 5 4 2 2" xfId="27451" xr:uid="{00000000-0005-0000-0000-0000866B0000}"/>
    <cellStyle name="Normal 94 2 5 4 3" xfId="27452" xr:uid="{00000000-0005-0000-0000-0000876B0000}"/>
    <cellStyle name="Normal 94 2 5 4 4" xfId="27453" xr:uid="{00000000-0005-0000-0000-0000886B0000}"/>
    <cellStyle name="Normal 94 2 5 5" xfId="27454" xr:uid="{00000000-0005-0000-0000-0000896B0000}"/>
    <cellStyle name="Normal 94 2 5 5 2" xfId="27455" xr:uid="{00000000-0005-0000-0000-00008A6B0000}"/>
    <cellStyle name="Normal 94 2 5 5 3" xfId="27456" xr:uid="{00000000-0005-0000-0000-00008B6B0000}"/>
    <cellStyle name="Normal 94 2 5 6" xfId="27457" xr:uid="{00000000-0005-0000-0000-00008C6B0000}"/>
    <cellStyle name="Normal 94 2 5 7" xfId="27458" xr:uid="{00000000-0005-0000-0000-00008D6B0000}"/>
    <cellStyle name="Normal 94 2 5 8" xfId="27459" xr:uid="{00000000-0005-0000-0000-00008E6B0000}"/>
    <cellStyle name="Normal 94 2 6" xfId="27460" xr:uid="{00000000-0005-0000-0000-00008F6B0000}"/>
    <cellStyle name="Normal 94 2 6 2" xfId="27461" xr:uid="{00000000-0005-0000-0000-0000906B0000}"/>
    <cellStyle name="Normal 94 2 6 2 2" xfId="27462" xr:uid="{00000000-0005-0000-0000-0000916B0000}"/>
    <cellStyle name="Normal 94 2 6 2 2 2" xfId="27463" xr:uid="{00000000-0005-0000-0000-0000926B0000}"/>
    <cellStyle name="Normal 94 2 6 2 3" xfId="27464" xr:uid="{00000000-0005-0000-0000-0000936B0000}"/>
    <cellStyle name="Normal 94 2 6 2 4" xfId="27465" xr:uid="{00000000-0005-0000-0000-0000946B0000}"/>
    <cellStyle name="Normal 94 2 6 3" xfId="27466" xr:uid="{00000000-0005-0000-0000-0000956B0000}"/>
    <cellStyle name="Normal 94 2 6 3 2" xfId="27467" xr:uid="{00000000-0005-0000-0000-0000966B0000}"/>
    <cellStyle name="Normal 94 2 6 3 2 2" xfId="27468" xr:uid="{00000000-0005-0000-0000-0000976B0000}"/>
    <cellStyle name="Normal 94 2 6 3 3" xfId="27469" xr:uid="{00000000-0005-0000-0000-0000986B0000}"/>
    <cellStyle name="Normal 94 2 6 3 4" xfId="27470" xr:uid="{00000000-0005-0000-0000-0000996B0000}"/>
    <cellStyle name="Normal 94 2 6 4" xfId="27471" xr:uid="{00000000-0005-0000-0000-00009A6B0000}"/>
    <cellStyle name="Normal 94 2 6 4 2" xfId="27472" xr:uid="{00000000-0005-0000-0000-00009B6B0000}"/>
    <cellStyle name="Normal 94 2 6 4 3" xfId="27473" xr:uid="{00000000-0005-0000-0000-00009C6B0000}"/>
    <cellStyle name="Normal 94 2 6 5" xfId="27474" xr:uid="{00000000-0005-0000-0000-00009D6B0000}"/>
    <cellStyle name="Normal 94 2 6 6" xfId="27475" xr:uid="{00000000-0005-0000-0000-00009E6B0000}"/>
    <cellStyle name="Normal 94 2 6 7" xfId="27476" xr:uid="{00000000-0005-0000-0000-00009F6B0000}"/>
    <cellStyle name="Normal 94 2 7" xfId="27477" xr:uid="{00000000-0005-0000-0000-0000A06B0000}"/>
    <cellStyle name="Normal 94 2 7 2" xfId="27478" xr:uid="{00000000-0005-0000-0000-0000A16B0000}"/>
    <cellStyle name="Normal 94 2 7 2 2" xfId="27479" xr:uid="{00000000-0005-0000-0000-0000A26B0000}"/>
    <cellStyle name="Normal 94 2 7 3" xfId="27480" xr:uid="{00000000-0005-0000-0000-0000A36B0000}"/>
    <cellStyle name="Normal 94 2 7 4" xfId="27481" xr:uid="{00000000-0005-0000-0000-0000A46B0000}"/>
    <cellStyle name="Normal 94 2 8" xfId="27482" xr:uid="{00000000-0005-0000-0000-0000A56B0000}"/>
    <cellStyle name="Normal 94 2 8 2" xfId="27483" xr:uid="{00000000-0005-0000-0000-0000A66B0000}"/>
    <cellStyle name="Normal 94 2 8 2 2" xfId="27484" xr:uid="{00000000-0005-0000-0000-0000A76B0000}"/>
    <cellStyle name="Normal 94 2 8 3" xfId="27485" xr:uid="{00000000-0005-0000-0000-0000A86B0000}"/>
    <cellStyle name="Normal 94 2 8 4" xfId="27486" xr:uid="{00000000-0005-0000-0000-0000A96B0000}"/>
    <cellStyle name="Normal 94 2 9" xfId="27487" xr:uid="{00000000-0005-0000-0000-0000AA6B0000}"/>
    <cellStyle name="Normal 94 2 9 2" xfId="27488" xr:uid="{00000000-0005-0000-0000-0000AB6B0000}"/>
    <cellStyle name="Normal 94 2 9 3" xfId="27489" xr:uid="{00000000-0005-0000-0000-0000AC6B0000}"/>
    <cellStyle name="Normal 94 3" xfId="27490" xr:uid="{00000000-0005-0000-0000-0000AD6B0000}"/>
    <cellStyle name="Normal 94 4" xfId="27491" xr:uid="{00000000-0005-0000-0000-0000AE6B0000}"/>
    <cellStyle name="Normal 94 4 10" xfId="27492" xr:uid="{00000000-0005-0000-0000-0000AF6B0000}"/>
    <cellStyle name="Normal 94 4 11" xfId="27493" xr:uid="{00000000-0005-0000-0000-0000B06B0000}"/>
    <cellStyle name="Normal 94 4 2" xfId="27494" xr:uid="{00000000-0005-0000-0000-0000B16B0000}"/>
    <cellStyle name="Normal 94 4 2 2" xfId="27495" xr:uid="{00000000-0005-0000-0000-0000B26B0000}"/>
    <cellStyle name="Normal 94 4 2 2 2" xfId="27496" xr:uid="{00000000-0005-0000-0000-0000B36B0000}"/>
    <cellStyle name="Normal 94 4 2 2 2 2" xfId="27497" xr:uid="{00000000-0005-0000-0000-0000B46B0000}"/>
    <cellStyle name="Normal 94 4 2 2 2 2 2" xfId="27498" xr:uid="{00000000-0005-0000-0000-0000B56B0000}"/>
    <cellStyle name="Normal 94 4 2 2 2 2 2 2" xfId="27499" xr:uid="{00000000-0005-0000-0000-0000B66B0000}"/>
    <cellStyle name="Normal 94 4 2 2 2 2 3" xfId="27500" xr:uid="{00000000-0005-0000-0000-0000B76B0000}"/>
    <cellStyle name="Normal 94 4 2 2 2 2 4" xfId="27501" xr:uid="{00000000-0005-0000-0000-0000B86B0000}"/>
    <cellStyle name="Normal 94 4 2 2 2 3" xfId="27502" xr:uid="{00000000-0005-0000-0000-0000B96B0000}"/>
    <cellStyle name="Normal 94 4 2 2 2 3 2" xfId="27503" xr:uid="{00000000-0005-0000-0000-0000BA6B0000}"/>
    <cellStyle name="Normal 94 4 2 2 2 3 2 2" xfId="27504" xr:uid="{00000000-0005-0000-0000-0000BB6B0000}"/>
    <cellStyle name="Normal 94 4 2 2 2 3 3" xfId="27505" xr:uid="{00000000-0005-0000-0000-0000BC6B0000}"/>
    <cellStyle name="Normal 94 4 2 2 2 3 4" xfId="27506" xr:uid="{00000000-0005-0000-0000-0000BD6B0000}"/>
    <cellStyle name="Normal 94 4 2 2 2 4" xfId="27507" xr:uid="{00000000-0005-0000-0000-0000BE6B0000}"/>
    <cellStyle name="Normal 94 4 2 2 2 4 2" xfId="27508" xr:uid="{00000000-0005-0000-0000-0000BF6B0000}"/>
    <cellStyle name="Normal 94 4 2 2 2 4 3" xfId="27509" xr:uid="{00000000-0005-0000-0000-0000C06B0000}"/>
    <cellStyle name="Normal 94 4 2 2 2 5" xfId="27510" xr:uid="{00000000-0005-0000-0000-0000C16B0000}"/>
    <cellStyle name="Normal 94 4 2 2 2 6" xfId="27511" xr:uid="{00000000-0005-0000-0000-0000C26B0000}"/>
    <cellStyle name="Normal 94 4 2 2 2 7" xfId="27512" xr:uid="{00000000-0005-0000-0000-0000C36B0000}"/>
    <cellStyle name="Normal 94 4 2 2 3" xfId="27513" xr:uid="{00000000-0005-0000-0000-0000C46B0000}"/>
    <cellStyle name="Normal 94 4 2 2 3 2" xfId="27514" xr:uid="{00000000-0005-0000-0000-0000C56B0000}"/>
    <cellStyle name="Normal 94 4 2 2 3 2 2" xfId="27515" xr:uid="{00000000-0005-0000-0000-0000C66B0000}"/>
    <cellStyle name="Normal 94 4 2 2 3 3" xfId="27516" xr:uid="{00000000-0005-0000-0000-0000C76B0000}"/>
    <cellStyle name="Normal 94 4 2 2 3 4" xfId="27517" xr:uid="{00000000-0005-0000-0000-0000C86B0000}"/>
    <cellStyle name="Normal 94 4 2 2 4" xfId="27518" xr:uid="{00000000-0005-0000-0000-0000C96B0000}"/>
    <cellStyle name="Normal 94 4 2 2 4 2" xfId="27519" xr:uid="{00000000-0005-0000-0000-0000CA6B0000}"/>
    <cellStyle name="Normal 94 4 2 2 4 2 2" xfId="27520" xr:uid="{00000000-0005-0000-0000-0000CB6B0000}"/>
    <cellStyle name="Normal 94 4 2 2 4 3" xfId="27521" xr:uid="{00000000-0005-0000-0000-0000CC6B0000}"/>
    <cellStyle name="Normal 94 4 2 2 4 4" xfId="27522" xr:uid="{00000000-0005-0000-0000-0000CD6B0000}"/>
    <cellStyle name="Normal 94 4 2 2 5" xfId="27523" xr:uid="{00000000-0005-0000-0000-0000CE6B0000}"/>
    <cellStyle name="Normal 94 4 2 2 5 2" xfId="27524" xr:uid="{00000000-0005-0000-0000-0000CF6B0000}"/>
    <cellStyle name="Normal 94 4 2 2 5 3" xfId="27525" xr:uid="{00000000-0005-0000-0000-0000D06B0000}"/>
    <cellStyle name="Normal 94 4 2 2 6" xfId="27526" xr:uid="{00000000-0005-0000-0000-0000D16B0000}"/>
    <cellStyle name="Normal 94 4 2 2 7" xfId="27527" xr:uid="{00000000-0005-0000-0000-0000D26B0000}"/>
    <cellStyle name="Normal 94 4 2 2 8" xfId="27528" xr:uid="{00000000-0005-0000-0000-0000D36B0000}"/>
    <cellStyle name="Normal 94 4 2 3" xfId="27529" xr:uid="{00000000-0005-0000-0000-0000D46B0000}"/>
    <cellStyle name="Normal 94 4 2 3 2" xfId="27530" xr:uid="{00000000-0005-0000-0000-0000D56B0000}"/>
    <cellStyle name="Normal 94 4 2 3 2 2" xfId="27531" xr:uid="{00000000-0005-0000-0000-0000D66B0000}"/>
    <cellStyle name="Normal 94 4 2 3 2 2 2" xfId="27532" xr:uid="{00000000-0005-0000-0000-0000D76B0000}"/>
    <cellStyle name="Normal 94 4 2 3 2 3" xfId="27533" xr:uid="{00000000-0005-0000-0000-0000D86B0000}"/>
    <cellStyle name="Normal 94 4 2 3 2 4" xfId="27534" xr:uid="{00000000-0005-0000-0000-0000D96B0000}"/>
    <cellStyle name="Normal 94 4 2 3 3" xfId="27535" xr:uid="{00000000-0005-0000-0000-0000DA6B0000}"/>
    <cellStyle name="Normal 94 4 2 3 3 2" xfId="27536" xr:uid="{00000000-0005-0000-0000-0000DB6B0000}"/>
    <cellStyle name="Normal 94 4 2 3 3 2 2" xfId="27537" xr:uid="{00000000-0005-0000-0000-0000DC6B0000}"/>
    <cellStyle name="Normal 94 4 2 3 3 3" xfId="27538" xr:uid="{00000000-0005-0000-0000-0000DD6B0000}"/>
    <cellStyle name="Normal 94 4 2 3 3 4" xfId="27539" xr:uid="{00000000-0005-0000-0000-0000DE6B0000}"/>
    <cellStyle name="Normal 94 4 2 3 4" xfId="27540" xr:uid="{00000000-0005-0000-0000-0000DF6B0000}"/>
    <cellStyle name="Normal 94 4 2 3 4 2" xfId="27541" xr:uid="{00000000-0005-0000-0000-0000E06B0000}"/>
    <cellStyle name="Normal 94 4 2 3 4 3" xfId="27542" xr:uid="{00000000-0005-0000-0000-0000E16B0000}"/>
    <cellStyle name="Normal 94 4 2 3 5" xfId="27543" xr:uid="{00000000-0005-0000-0000-0000E26B0000}"/>
    <cellStyle name="Normal 94 4 2 3 6" xfId="27544" xr:uid="{00000000-0005-0000-0000-0000E36B0000}"/>
    <cellStyle name="Normal 94 4 2 3 7" xfId="27545" xr:uid="{00000000-0005-0000-0000-0000E46B0000}"/>
    <cellStyle name="Normal 94 4 2 4" xfId="27546" xr:uid="{00000000-0005-0000-0000-0000E56B0000}"/>
    <cellStyle name="Normal 94 4 2 4 2" xfId="27547" xr:uid="{00000000-0005-0000-0000-0000E66B0000}"/>
    <cellStyle name="Normal 94 4 2 4 2 2" xfId="27548" xr:uid="{00000000-0005-0000-0000-0000E76B0000}"/>
    <cellStyle name="Normal 94 4 2 4 3" xfId="27549" xr:uid="{00000000-0005-0000-0000-0000E86B0000}"/>
    <cellStyle name="Normal 94 4 2 4 4" xfId="27550" xr:uid="{00000000-0005-0000-0000-0000E96B0000}"/>
    <cellStyle name="Normal 94 4 2 5" xfId="27551" xr:uid="{00000000-0005-0000-0000-0000EA6B0000}"/>
    <cellStyle name="Normal 94 4 2 5 2" xfId="27552" xr:uid="{00000000-0005-0000-0000-0000EB6B0000}"/>
    <cellStyle name="Normal 94 4 2 5 2 2" xfId="27553" xr:uid="{00000000-0005-0000-0000-0000EC6B0000}"/>
    <cellStyle name="Normal 94 4 2 5 3" xfId="27554" xr:uid="{00000000-0005-0000-0000-0000ED6B0000}"/>
    <cellStyle name="Normal 94 4 2 5 4" xfId="27555" xr:uid="{00000000-0005-0000-0000-0000EE6B0000}"/>
    <cellStyle name="Normal 94 4 2 6" xfId="27556" xr:uid="{00000000-0005-0000-0000-0000EF6B0000}"/>
    <cellStyle name="Normal 94 4 2 6 2" xfId="27557" xr:uid="{00000000-0005-0000-0000-0000F06B0000}"/>
    <cellStyle name="Normal 94 4 2 6 3" xfId="27558" xr:uid="{00000000-0005-0000-0000-0000F16B0000}"/>
    <cellStyle name="Normal 94 4 2 7" xfId="27559" xr:uid="{00000000-0005-0000-0000-0000F26B0000}"/>
    <cellStyle name="Normal 94 4 2 8" xfId="27560" xr:uid="{00000000-0005-0000-0000-0000F36B0000}"/>
    <cellStyle name="Normal 94 4 2 9" xfId="27561" xr:uid="{00000000-0005-0000-0000-0000F46B0000}"/>
    <cellStyle name="Normal 94 4 3" xfId="27562" xr:uid="{00000000-0005-0000-0000-0000F56B0000}"/>
    <cellStyle name="Normal 94 4 3 2" xfId="27563" xr:uid="{00000000-0005-0000-0000-0000F66B0000}"/>
    <cellStyle name="Normal 94 4 3 2 2" xfId="27564" xr:uid="{00000000-0005-0000-0000-0000F76B0000}"/>
    <cellStyle name="Normal 94 4 3 2 2 2" xfId="27565" xr:uid="{00000000-0005-0000-0000-0000F86B0000}"/>
    <cellStyle name="Normal 94 4 3 2 2 2 2" xfId="27566" xr:uid="{00000000-0005-0000-0000-0000F96B0000}"/>
    <cellStyle name="Normal 94 4 3 2 2 2 2 2" xfId="27567" xr:uid="{00000000-0005-0000-0000-0000FA6B0000}"/>
    <cellStyle name="Normal 94 4 3 2 2 2 3" xfId="27568" xr:uid="{00000000-0005-0000-0000-0000FB6B0000}"/>
    <cellStyle name="Normal 94 4 3 2 2 2 4" xfId="27569" xr:uid="{00000000-0005-0000-0000-0000FC6B0000}"/>
    <cellStyle name="Normal 94 4 3 2 2 3" xfId="27570" xr:uid="{00000000-0005-0000-0000-0000FD6B0000}"/>
    <cellStyle name="Normal 94 4 3 2 2 3 2" xfId="27571" xr:uid="{00000000-0005-0000-0000-0000FE6B0000}"/>
    <cellStyle name="Normal 94 4 3 2 2 3 2 2" xfId="27572" xr:uid="{00000000-0005-0000-0000-0000FF6B0000}"/>
    <cellStyle name="Normal 94 4 3 2 2 3 3" xfId="27573" xr:uid="{00000000-0005-0000-0000-0000006C0000}"/>
    <cellStyle name="Normal 94 4 3 2 2 3 4" xfId="27574" xr:uid="{00000000-0005-0000-0000-0000016C0000}"/>
    <cellStyle name="Normal 94 4 3 2 2 4" xfId="27575" xr:uid="{00000000-0005-0000-0000-0000026C0000}"/>
    <cellStyle name="Normal 94 4 3 2 2 4 2" xfId="27576" xr:uid="{00000000-0005-0000-0000-0000036C0000}"/>
    <cellStyle name="Normal 94 4 3 2 2 4 3" xfId="27577" xr:uid="{00000000-0005-0000-0000-0000046C0000}"/>
    <cellStyle name="Normal 94 4 3 2 2 5" xfId="27578" xr:uid="{00000000-0005-0000-0000-0000056C0000}"/>
    <cellStyle name="Normal 94 4 3 2 2 6" xfId="27579" xr:uid="{00000000-0005-0000-0000-0000066C0000}"/>
    <cellStyle name="Normal 94 4 3 2 2 7" xfId="27580" xr:uid="{00000000-0005-0000-0000-0000076C0000}"/>
    <cellStyle name="Normal 94 4 3 2 3" xfId="27581" xr:uid="{00000000-0005-0000-0000-0000086C0000}"/>
    <cellStyle name="Normal 94 4 3 2 3 2" xfId="27582" xr:uid="{00000000-0005-0000-0000-0000096C0000}"/>
    <cellStyle name="Normal 94 4 3 2 3 2 2" xfId="27583" xr:uid="{00000000-0005-0000-0000-00000A6C0000}"/>
    <cellStyle name="Normal 94 4 3 2 3 3" xfId="27584" xr:uid="{00000000-0005-0000-0000-00000B6C0000}"/>
    <cellStyle name="Normal 94 4 3 2 3 4" xfId="27585" xr:uid="{00000000-0005-0000-0000-00000C6C0000}"/>
    <cellStyle name="Normal 94 4 3 2 4" xfId="27586" xr:uid="{00000000-0005-0000-0000-00000D6C0000}"/>
    <cellStyle name="Normal 94 4 3 2 4 2" xfId="27587" xr:uid="{00000000-0005-0000-0000-00000E6C0000}"/>
    <cellStyle name="Normal 94 4 3 2 4 2 2" xfId="27588" xr:uid="{00000000-0005-0000-0000-00000F6C0000}"/>
    <cellStyle name="Normal 94 4 3 2 4 3" xfId="27589" xr:uid="{00000000-0005-0000-0000-0000106C0000}"/>
    <cellStyle name="Normal 94 4 3 2 4 4" xfId="27590" xr:uid="{00000000-0005-0000-0000-0000116C0000}"/>
    <cellStyle name="Normal 94 4 3 2 5" xfId="27591" xr:uid="{00000000-0005-0000-0000-0000126C0000}"/>
    <cellStyle name="Normal 94 4 3 2 5 2" xfId="27592" xr:uid="{00000000-0005-0000-0000-0000136C0000}"/>
    <cellStyle name="Normal 94 4 3 2 5 3" xfId="27593" xr:uid="{00000000-0005-0000-0000-0000146C0000}"/>
    <cellStyle name="Normal 94 4 3 2 6" xfId="27594" xr:uid="{00000000-0005-0000-0000-0000156C0000}"/>
    <cellStyle name="Normal 94 4 3 2 7" xfId="27595" xr:uid="{00000000-0005-0000-0000-0000166C0000}"/>
    <cellStyle name="Normal 94 4 3 2 8" xfId="27596" xr:uid="{00000000-0005-0000-0000-0000176C0000}"/>
    <cellStyle name="Normal 94 4 3 3" xfId="27597" xr:uid="{00000000-0005-0000-0000-0000186C0000}"/>
    <cellStyle name="Normal 94 4 3 3 2" xfId="27598" xr:uid="{00000000-0005-0000-0000-0000196C0000}"/>
    <cellStyle name="Normal 94 4 3 3 2 2" xfId="27599" xr:uid="{00000000-0005-0000-0000-00001A6C0000}"/>
    <cellStyle name="Normal 94 4 3 3 2 2 2" xfId="27600" xr:uid="{00000000-0005-0000-0000-00001B6C0000}"/>
    <cellStyle name="Normal 94 4 3 3 2 3" xfId="27601" xr:uid="{00000000-0005-0000-0000-00001C6C0000}"/>
    <cellStyle name="Normal 94 4 3 3 2 4" xfId="27602" xr:uid="{00000000-0005-0000-0000-00001D6C0000}"/>
    <cellStyle name="Normal 94 4 3 3 3" xfId="27603" xr:uid="{00000000-0005-0000-0000-00001E6C0000}"/>
    <cellStyle name="Normal 94 4 3 3 3 2" xfId="27604" xr:uid="{00000000-0005-0000-0000-00001F6C0000}"/>
    <cellStyle name="Normal 94 4 3 3 3 2 2" xfId="27605" xr:uid="{00000000-0005-0000-0000-0000206C0000}"/>
    <cellStyle name="Normal 94 4 3 3 3 3" xfId="27606" xr:uid="{00000000-0005-0000-0000-0000216C0000}"/>
    <cellStyle name="Normal 94 4 3 3 3 4" xfId="27607" xr:uid="{00000000-0005-0000-0000-0000226C0000}"/>
    <cellStyle name="Normal 94 4 3 3 4" xfId="27608" xr:uid="{00000000-0005-0000-0000-0000236C0000}"/>
    <cellStyle name="Normal 94 4 3 3 4 2" xfId="27609" xr:uid="{00000000-0005-0000-0000-0000246C0000}"/>
    <cellStyle name="Normal 94 4 3 3 4 3" xfId="27610" xr:uid="{00000000-0005-0000-0000-0000256C0000}"/>
    <cellStyle name="Normal 94 4 3 3 5" xfId="27611" xr:uid="{00000000-0005-0000-0000-0000266C0000}"/>
    <cellStyle name="Normal 94 4 3 3 6" xfId="27612" xr:uid="{00000000-0005-0000-0000-0000276C0000}"/>
    <cellStyle name="Normal 94 4 3 3 7" xfId="27613" xr:uid="{00000000-0005-0000-0000-0000286C0000}"/>
    <cellStyle name="Normal 94 4 3 4" xfId="27614" xr:uid="{00000000-0005-0000-0000-0000296C0000}"/>
    <cellStyle name="Normal 94 4 3 4 2" xfId="27615" xr:uid="{00000000-0005-0000-0000-00002A6C0000}"/>
    <cellStyle name="Normal 94 4 3 4 2 2" xfId="27616" xr:uid="{00000000-0005-0000-0000-00002B6C0000}"/>
    <cellStyle name="Normal 94 4 3 4 3" xfId="27617" xr:uid="{00000000-0005-0000-0000-00002C6C0000}"/>
    <cellStyle name="Normal 94 4 3 4 4" xfId="27618" xr:uid="{00000000-0005-0000-0000-00002D6C0000}"/>
    <cellStyle name="Normal 94 4 3 5" xfId="27619" xr:uid="{00000000-0005-0000-0000-00002E6C0000}"/>
    <cellStyle name="Normal 94 4 3 5 2" xfId="27620" xr:uid="{00000000-0005-0000-0000-00002F6C0000}"/>
    <cellStyle name="Normal 94 4 3 5 2 2" xfId="27621" xr:uid="{00000000-0005-0000-0000-0000306C0000}"/>
    <cellStyle name="Normal 94 4 3 5 3" xfId="27622" xr:uid="{00000000-0005-0000-0000-0000316C0000}"/>
    <cellStyle name="Normal 94 4 3 5 4" xfId="27623" xr:uid="{00000000-0005-0000-0000-0000326C0000}"/>
    <cellStyle name="Normal 94 4 3 6" xfId="27624" xr:uid="{00000000-0005-0000-0000-0000336C0000}"/>
    <cellStyle name="Normal 94 4 3 6 2" xfId="27625" xr:uid="{00000000-0005-0000-0000-0000346C0000}"/>
    <cellStyle name="Normal 94 4 3 6 3" xfId="27626" xr:uid="{00000000-0005-0000-0000-0000356C0000}"/>
    <cellStyle name="Normal 94 4 3 7" xfId="27627" xr:uid="{00000000-0005-0000-0000-0000366C0000}"/>
    <cellStyle name="Normal 94 4 3 8" xfId="27628" xr:uid="{00000000-0005-0000-0000-0000376C0000}"/>
    <cellStyle name="Normal 94 4 3 9" xfId="27629" xr:uid="{00000000-0005-0000-0000-0000386C0000}"/>
    <cellStyle name="Normal 94 4 4" xfId="27630" xr:uid="{00000000-0005-0000-0000-0000396C0000}"/>
    <cellStyle name="Normal 94 4 4 2" xfId="27631" xr:uid="{00000000-0005-0000-0000-00003A6C0000}"/>
    <cellStyle name="Normal 94 4 4 2 2" xfId="27632" xr:uid="{00000000-0005-0000-0000-00003B6C0000}"/>
    <cellStyle name="Normal 94 4 4 2 2 2" xfId="27633" xr:uid="{00000000-0005-0000-0000-00003C6C0000}"/>
    <cellStyle name="Normal 94 4 4 2 2 2 2" xfId="27634" xr:uid="{00000000-0005-0000-0000-00003D6C0000}"/>
    <cellStyle name="Normal 94 4 4 2 2 3" xfId="27635" xr:uid="{00000000-0005-0000-0000-00003E6C0000}"/>
    <cellStyle name="Normal 94 4 4 2 2 4" xfId="27636" xr:uid="{00000000-0005-0000-0000-00003F6C0000}"/>
    <cellStyle name="Normal 94 4 4 2 3" xfId="27637" xr:uid="{00000000-0005-0000-0000-0000406C0000}"/>
    <cellStyle name="Normal 94 4 4 2 3 2" xfId="27638" xr:uid="{00000000-0005-0000-0000-0000416C0000}"/>
    <cellStyle name="Normal 94 4 4 2 3 2 2" xfId="27639" xr:uid="{00000000-0005-0000-0000-0000426C0000}"/>
    <cellStyle name="Normal 94 4 4 2 3 3" xfId="27640" xr:uid="{00000000-0005-0000-0000-0000436C0000}"/>
    <cellStyle name="Normal 94 4 4 2 3 4" xfId="27641" xr:uid="{00000000-0005-0000-0000-0000446C0000}"/>
    <cellStyle name="Normal 94 4 4 2 4" xfId="27642" xr:uid="{00000000-0005-0000-0000-0000456C0000}"/>
    <cellStyle name="Normal 94 4 4 2 4 2" xfId="27643" xr:uid="{00000000-0005-0000-0000-0000466C0000}"/>
    <cellStyle name="Normal 94 4 4 2 4 3" xfId="27644" xr:uid="{00000000-0005-0000-0000-0000476C0000}"/>
    <cellStyle name="Normal 94 4 4 2 5" xfId="27645" xr:uid="{00000000-0005-0000-0000-0000486C0000}"/>
    <cellStyle name="Normal 94 4 4 2 6" xfId="27646" xr:uid="{00000000-0005-0000-0000-0000496C0000}"/>
    <cellStyle name="Normal 94 4 4 2 7" xfId="27647" xr:uid="{00000000-0005-0000-0000-00004A6C0000}"/>
    <cellStyle name="Normal 94 4 4 3" xfId="27648" xr:uid="{00000000-0005-0000-0000-00004B6C0000}"/>
    <cellStyle name="Normal 94 4 4 3 2" xfId="27649" xr:uid="{00000000-0005-0000-0000-00004C6C0000}"/>
    <cellStyle name="Normal 94 4 4 3 2 2" xfId="27650" xr:uid="{00000000-0005-0000-0000-00004D6C0000}"/>
    <cellStyle name="Normal 94 4 4 3 3" xfId="27651" xr:uid="{00000000-0005-0000-0000-00004E6C0000}"/>
    <cellStyle name="Normal 94 4 4 3 4" xfId="27652" xr:uid="{00000000-0005-0000-0000-00004F6C0000}"/>
    <cellStyle name="Normal 94 4 4 4" xfId="27653" xr:uid="{00000000-0005-0000-0000-0000506C0000}"/>
    <cellStyle name="Normal 94 4 4 4 2" xfId="27654" xr:uid="{00000000-0005-0000-0000-0000516C0000}"/>
    <cellStyle name="Normal 94 4 4 4 2 2" xfId="27655" xr:uid="{00000000-0005-0000-0000-0000526C0000}"/>
    <cellStyle name="Normal 94 4 4 4 3" xfId="27656" xr:uid="{00000000-0005-0000-0000-0000536C0000}"/>
    <cellStyle name="Normal 94 4 4 4 4" xfId="27657" xr:uid="{00000000-0005-0000-0000-0000546C0000}"/>
    <cellStyle name="Normal 94 4 4 5" xfId="27658" xr:uid="{00000000-0005-0000-0000-0000556C0000}"/>
    <cellStyle name="Normal 94 4 4 5 2" xfId="27659" xr:uid="{00000000-0005-0000-0000-0000566C0000}"/>
    <cellStyle name="Normal 94 4 4 5 3" xfId="27660" xr:uid="{00000000-0005-0000-0000-0000576C0000}"/>
    <cellStyle name="Normal 94 4 4 6" xfId="27661" xr:uid="{00000000-0005-0000-0000-0000586C0000}"/>
    <cellStyle name="Normal 94 4 4 7" xfId="27662" xr:uid="{00000000-0005-0000-0000-0000596C0000}"/>
    <cellStyle name="Normal 94 4 4 8" xfId="27663" xr:uid="{00000000-0005-0000-0000-00005A6C0000}"/>
    <cellStyle name="Normal 94 4 5" xfId="27664" xr:uid="{00000000-0005-0000-0000-00005B6C0000}"/>
    <cellStyle name="Normal 94 4 5 2" xfId="27665" xr:uid="{00000000-0005-0000-0000-00005C6C0000}"/>
    <cellStyle name="Normal 94 4 5 2 2" xfId="27666" xr:uid="{00000000-0005-0000-0000-00005D6C0000}"/>
    <cellStyle name="Normal 94 4 5 2 2 2" xfId="27667" xr:uid="{00000000-0005-0000-0000-00005E6C0000}"/>
    <cellStyle name="Normal 94 4 5 2 3" xfId="27668" xr:uid="{00000000-0005-0000-0000-00005F6C0000}"/>
    <cellStyle name="Normal 94 4 5 2 4" xfId="27669" xr:uid="{00000000-0005-0000-0000-0000606C0000}"/>
    <cellStyle name="Normal 94 4 5 3" xfId="27670" xr:uid="{00000000-0005-0000-0000-0000616C0000}"/>
    <cellStyle name="Normal 94 4 5 3 2" xfId="27671" xr:uid="{00000000-0005-0000-0000-0000626C0000}"/>
    <cellStyle name="Normal 94 4 5 3 2 2" xfId="27672" xr:uid="{00000000-0005-0000-0000-0000636C0000}"/>
    <cellStyle name="Normal 94 4 5 3 3" xfId="27673" xr:uid="{00000000-0005-0000-0000-0000646C0000}"/>
    <cellStyle name="Normal 94 4 5 3 4" xfId="27674" xr:uid="{00000000-0005-0000-0000-0000656C0000}"/>
    <cellStyle name="Normal 94 4 5 4" xfId="27675" xr:uid="{00000000-0005-0000-0000-0000666C0000}"/>
    <cellStyle name="Normal 94 4 5 4 2" xfId="27676" xr:uid="{00000000-0005-0000-0000-0000676C0000}"/>
    <cellStyle name="Normal 94 4 5 4 3" xfId="27677" xr:uid="{00000000-0005-0000-0000-0000686C0000}"/>
    <cellStyle name="Normal 94 4 5 5" xfId="27678" xr:uid="{00000000-0005-0000-0000-0000696C0000}"/>
    <cellStyle name="Normal 94 4 5 6" xfId="27679" xr:uid="{00000000-0005-0000-0000-00006A6C0000}"/>
    <cellStyle name="Normal 94 4 5 7" xfId="27680" xr:uid="{00000000-0005-0000-0000-00006B6C0000}"/>
    <cellStyle name="Normal 94 4 6" xfId="27681" xr:uid="{00000000-0005-0000-0000-00006C6C0000}"/>
    <cellStyle name="Normal 94 4 6 2" xfId="27682" xr:uid="{00000000-0005-0000-0000-00006D6C0000}"/>
    <cellStyle name="Normal 94 4 6 2 2" xfId="27683" xr:uid="{00000000-0005-0000-0000-00006E6C0000}"/>
    <cellStyle name="Normal 94 4 6 3" xfId="27684" xr:uid="{00000000-0005-0000-0000-00006F6C0000}"/>
    <cellStyle name="Normal 94 4 6 4" xfId="27685" xr:uid="{00000000-0005-0000-0000-0000706C0000}"/>
    <cellStyle name="Normal 94 4 7" xfId="27686" xr:uid="{00000000-0005-0000-0000-0000716C0000}"/>
    <cellStyle name="Normal 94 4 7 2" xfId="27687" xr:uid="{00000000-0005-0000-0000-0000726C0000}"/>
    <cellStyle name="Normal 94 4 7 2 2" xfId="27688" xr:uid="{00000000-0005-0000-0000-0000736C0000}"/>
    <cellStyle name="Normal 94 4 7 3" xfId="27689" xr:uid="{00000000-0005-0000-0000-0000746C0000}"/>
    <cellStyle name="Normal 94 4 7 4" xfId="27690" xr:uid="{00000000-0005-0000-0000-0000756C0000}"/>
    <cellStyle name="Normal 94 4 8" xfId="27691" xr:uid="{00000000-0005-0000-0000-0000766C0000}"/>
    <cellStyle name="Normal 94 4 8 2" xfId="27692" xr:uid="{00000000-0005-0000-0000-0000776C0000}"/>
    <cellStyle name="Normal 94 4 8 3" xfId="27693" xr:uid="{00000000-0005-0000-0000-0000786C0000}"/>
    <cellStyle name="Normal 94 4 9" xfId="27694" xr:uid="{00000000-0005-0000-0000-0000796C0000}"/>
    <cellStyle name="Normal 94 5" xfId="27695" xr:uid="{00000000-0005-0000-0000-00007A6C0000}"/>
    <cellStyle name="Normal 94 5 2" xfId="27696" xr:uid="{00000000-0005-0000-0000-00007B6C0000}"/>
    <cellStyle name="Normal 94 5 2 2" xfId="27697" xr:uid="{00000000-0005-0000-0000-00007C6C0000}"/>
    <cellStyle name="Normal 94 5 2 2 2" xfId="27698" xr:uid="{00000000-0005-0000-0000-00007D6C0000}"/>
    <cellStyle name="Normal 94 5 2 2 2 2" xfId="27699" xr:uid="{00000000-0005-0000-0000-00007E6C0000}"/>
    <cellStyle name="Normal 94 5 2 2 2 2 2" xfId="27700" xr:uid="{00000000-0005-0000-0000-00007F6C0000}"/>
    <cellStyle name="Normal 94 5 2 2 2 3" xfId="27701" xr:uid="{00000000-0005-0000-0000-0000806C0000}"/>
    <cellStyle name="Normal 94 5 2 2 2 4" xfId="27702" xr:uid="{00000000-0005-0000-0000-0000816C0000}"/>
    <cellStyle name="Normal 94 5 2 2 3" xfId="27703" xr:uid="{00000000-0005-0000-0000-0000826C0000}"/>
    <cellStyle name="Normal 94 5 2 2 3 2" xfId="27704" xr:uid="{00000000-0005-0000-0000-0000836C0000}"/>
    <cellStyle name="Normal 94 5 2 2 3 2 2" xfId="27705" xr:uid="{00000000-0005-0000-0000-0000846C0000}"/>
    <cellStyle name="Normal 94 5 2 2 3 3" xfId="27706" xr:uid="{00000000-0005-0000-0000-0000856C0000}"/>
    <cellStyle name="Normal 94 5 2 2 3 4" xfId="27707" xr:uid="{00000000-0005-0000-0000-0000866C0000}"/>
    <cellStyle name="Normal 94 5 2 2 4" xfId="27708" xr:uid="{00000000-0005-0000-0000-0000876C0000}"/>
    <cellStyle name="Normal 94 5 2 2 4 2" xfId="27709" xr:uid="{00000000-0005-0000-0000-0000886C0000}"/>
    <cellStyle name="Normal 94 5 2 2 4 3" xfId="27710" xr:uid="{00000000-0005-0000-0000-0000896C0000}"/>
    <cellStyle name="Normal 94 5 2 2 5" xfId="27711" xr:uid="{00000000-0005-0000-0000-00008A6C0000}"/>
    <cellStyle name="Normal 94 5 2 2 6" xfId="27712" xr:uid="{00000000-0005-0000-0000-00008B6C0000}"/>
    <cellStyle name="Normal 94 5 2 2 7" xfId="27713" xr:uid="{00000000-0005-0000-0000-00008C6C0000}"/>
    <cellStyle name="Normal 94 5 2 3" xfId="27714" xr:uid="{00000000-0005-0000-0000-00008D6C0000}"/>
    <cellStyle name="Normal 94 5 2 3 2" xfId="27715" xr:uid="{00000000-0005-0000-0000-00008E6C0000}"/>
    <cellStyle name="Normal 94 5 2 3 2 2" xfId="27716" xr:uid="{00000000-0005-0000-0000-00008F6C0000}"/>
    <cellStyle name="Normal 94 5 2 3 3" xfId="27717" xr:uid="{00000000-0005-0000-0000-0000906C0000}"/>
    <cellStyle name="Normal 94 5 2 3 4" xfId="27718" xr:uid="{00000000-0005-0000-0000-0000916C0000}"/>
    <cellStyle name="Normal 94 5 2 4" xfId="27719" xr:uid="{00000000-0005-0000-0000-0000926C0000}"/>
    <cellStyle name="Normal 94 5 2 4 2" xfId="27720" xr:uid="{00000000-0005-0000-0000-0000936C0000}"/>
    <cellStyle name="Normal 94 5 2 4 2 2" xfId="27721" xr:uid="{00000000-0005-0000-0000-0000946C0000}"/>
    <cellStyle name="Normal 94 5 2 4 3" xfId="27722" xr:uid="{00000000-0005-0000-0000-0000956C0000}"/>
    <cellStyle name="Normal 94 5 2 4 4" xfId="27723" xr:uid="{00000000-0005-0000-0000-0000966C0000}"/>
    <cellStyle name="Normal 94 5 2 5" xfId="27724" xr:uid="{00000000-0005-0000-0000-0000976C0000}"/>
    <cellStyle name="Normal 94 5 2 5 2" xfId="27725" xr:uid="{00000000-0005-0000-0000-0000986C0000}"/>
    <cellStyle name="Normal 94 5 2 5 3" xfId="27726" xr:uid="{00000000-0005-0000-0000-0000996C0000}"/>
    <cellStyle name="Normal 94 5 2 6" xfId="27727" xr:uid="{00000000-0005-0000-0000-00009A6C0000}"/>
    <cellStyle name="Normal 94 5 2 7" xfId="27728" xr:uid="{00000000-0005-0000-0000-00009B6C0000}"/>
    <cellStyle name="Normal 94 5 2 8" xfId="27729" xr:uid="{00000000-0005-0000-0000-00009C6C0000}"/>
    <cellStyle name="Normal 94 5 3" xfId="27730" xr:uid="{00000000-0005-0000-0000-00009D6C0000}"/>
    <cellStyle name="Normal 94 5 3 2" xfId="27731" xr:uid="{00000000-0005-0000-0000-00009E6C0000}"/>
    <cellStyle name="Normal 94 5 3 2 2" xfId="27732" xr:uid="{00000000-0005-0000-0000-00009F6C0000}"/>
    <cellStyle name="Normal 94 5 3 2 2 2" xfId="27733" xr:uid="{00000000-0005-0000-0000-0000A06C0000}"/>
    <cellStyle name="Normal 94 5 3 2 3" xfId="27734" xr:uid="{00000000-0005-0000-0000-0000A16C0000}"/>
    <cellStyle name="Normal 94 5 3 2 4" xfId="27735" xr:uid="{00000000-0005-0000-0000-0000A26C0000}"/>
    <cellStyle name="Normal 94 5 3 3" xfId="27736" xr:uid="{00000000-0005-0000-0000-0000A36C0000}"/>
    <cellStyle name="Normal 94 5 3 3 2" xfId="27737" xr:uid="{00000000-0005-0000-0000-0000A46C0000}"/>
    <cellStyle name="Normal 94 5 3 3 2 2" xfId="27738" xr:uid="{00000000-0005-0000-0000-0000A56C0000}"/>
    <cellStyle name="Normal 94 5 3 3 3" xfId="27739" xr:uid="{00000000-0005-0000-0000-0000A66C0000}"/>
    <cellStyle name="Normal 94 5 3 3 4" xfId="27740" xr:uid="{00000000-0005-0000-0000-0000A76C0000}"/>
    <cellStyle name="Normal 94 5 3 4" xfId="27741" xr:uid="{00000000-0005-0000-0000-0000A86C0000}"/>
    <cellStyle name="Normal 94 5 3 4 2" xfId="27742" xr:uid="{00000000-0005-0000-0000-0000A96C0000}"/>
    <cellStyle name="Normal 94 5 3 4 3" xfId="27743" xr:uid="{00000000-0005-0000-0000-0000AA6C0000}"/>
    <cellStyle name="Normal 94 5 3 5" xfId="27744" xr:uid="{00000000-0005-0000-0000-0000AB6C0000}"/>
    <cellStyle name="Normal 94 5 3 6" xfId="27745" xr:uid="{00000000-0005-0000-0000-0000AC6C0000}"/>
    <cellStyle name="Normal 94 5 3 7" xfId="27746" xr:uid="{00000000-0005-0000-0000-0000AD6C0000}"/>
    <cellStyle name="Normal 94 5 4" xfId="27747" xr:uid="{00000000-0005-0000-0000-0000AE6C0000}"/>
    <cellStyle name="Normal 94 5 4 2" xfId="27748" xr:uid="{00000000-0005-0000-0000-0000AF6C0000}"/>
    <cellStyle name="Normal 94 5 4 2 2" xfId="27749" xr:uid="{00000000-0005-0000-0000-0000B06C0000}"/>
    <cellStyle name="Normal 94 5 4 3" xfId="27750" xr:uid="{00000000-0005-0000-0000-0000B16C0000}"/>
    <cellStyle name="Normal 94 5 4 4" xfId="27751" xr:uid="{00000000-0005-0000-0000-0000B26C0000}"/>
    <cellStyle name="Normal 94 5 5" xfId="27752" xr:uid="{00000000-0005-0000-0000-0000B36C0000}"/>
    <cellStyle name="Normal 94 5 5 2" xfId="27753" xr:uid="{00000000-0005-0000-0000-0000B46C0000}"/>
    <cellStyle name="Normal 94 5 5 2 2" xfId="27754" xr:uid="{00000000-0005-0000-0000-0000B56C0000}"/>
    <cellStyle name="Normal 94 5 5 3" xfId="27755" xr:uid="{00000000-0005-0000-0000-0000B66C0000}"/>
    <cellStyle name="Normal 94 5 5 4" xfId="27756" xr:uid="{00000000-0005-0000-0000-0000B76C0000}"/>
    <cellStyle name="Normal 94 5 6" xfId="27757" xr:uid="{00000000-0005-0000-0000-0000B86C0000}"/>
    <cellStyle name="Normal 94 5 6 2" xfId="27758" xr:uid="{00000000-0005-0000-0000-0000B96C0000}"/>
    <cellStyle name="Normal 94 5 6 3" xfId="27759" xr:uid="{00000000-0005-0000-0000-0000BA6C0000}"/>
    <cellStyle name="Normal 94 5 7" xfId="27760" xr:uid="{00000000-0005-0000-0000-0000BB6C0000}"/>
    <cellStyle name="Normal 94 5 8" xfId="27761" xr:uid="{00000000-0005-0000-0000-0000BC6C0000}"/>
    <cellStyle name="Normal 94 5 9" xfId="27762" xr:uid="{00000000-0005-0000-0000-0000BD6C0000}"/>
    <cellStyle name="Normal 95" xfId="27763" xr:uid="{00000000-0005-0000-0000-0000BE6C0000}"/>
    <cellStyle name="Normal 96" xfId="27764" xr:uid="{00000000-0005-0000-0000-0000BF6C0000}"/>
    <cellStyle name="Normal 97" xfId="27765" xr:uid="{00000000-0005-0000-0000-0000C06C0000}"/>
    <cellStyle name="Normal 98" xfId="27766" xr:uid="{00000000-0005-0000-0000-0000C16C0000}"/>
    <cellStyle name="Normal 99" xfId="27767" xr:uid="{00000000-0005-0000-0000-0000C26C0000}"/>
    <cellStyle name="Normal_coop sale price analysis v2" xfId="9" xr:uid="{00000000-0005-0000-0000-0000C36C0000}"/>
    <cellStyle name="Normal_Resale price formula calcs w 5% increases" xfId="11" xr:uid="{00000000-0005-0000-0000-0000C46C0000}"/>
    <cellStyle name="Note 2" xfId="27768" xr:uid="{00000000-0005-0000-0000-0000C56C0000}"/>
    <cellStyle name="Note 2 10" xfId="27769" xr:uid="{00000000-0005-0000-0000-0000C66C0000}"/>
    <cellStyle name="Note 2 10 2" xfId="27770" xr:uid="{00000000-0005-0000-0000-0000C76C0000}"/>
    <cellStyle name="Note 2 11" xfId="27771" xr:uid="{00000000-0005-0000-0000-0000C86C0000}"/>
    <cellStyle name="Note 2 11 2" xfId="27772" xr:uid="{00000000-0005-0000-0000-0000C96C0000}"/>
    <cellStyle name="Note 2 12" xfId="27773" xr:uid="{00000000-0005-0000-0000-0000CA6C0000}"/>
    <cellStyle name="Note 2 13" xfId="27774" xr:uid="{00000000-0005-0000-0000-0000CB6C0000}"/>
    <cellStyle name="Note 2 14" xfId="40297" xr:uid="{00000000-0005-0000-0000-0000CC6C0000}"/>
    <cellStyle name="Note 2 2" xfId="27775" xr:uid="{00000000-0005-0000-0000-0000CD6C0000}"/>
    <cellStyle name="Note 2 2 10" xfId="27776" xr:uid="{00000000-0005-0000-0000-0000CE6C0000}"/>
    <cellStyle name="Note 2 2 10 2" xfId="27777" xr:uid="{00000000-0005-0000-0000-0000CF6C0000}"/>
    <cellStyle name="Note 2 2 10 2 2" xfId="27778" xr:uid="{00000000-0005-0000-0000-0000D06C0000}"/>
    <cellStyle name="Note 2 2 10 3" xfId="27779" xr:uid="{00000000-0005-0000-0000-0000D16C0000}"/>
    <cellStyle name="Note 2 2 10 3 2" xfId="27780" xr:uid="{00000000-0005-0000-0000-0000D26C0000}"/>
    <cellStyle name="Note 2 2 10 4" xfId="27781" xr:uid="{00000000-0005-0000-0000-0000D36C0000}"/>
    <cellStyle name="Note 2 2 11" xfId="27782" xr:uid="{00000000-0005-0000-0000-0000D46C0000}"/>
    <cellStyle name="Note 2 2 11 2" xfId="27783" xr:uid="{00000000-0005-0000-0000-0000D56C0000}"/>
    <cellStyle name="Note 2 2 11 2 2" xfId="27784" xr:uid="{00000000-0005-0000-0000-0000D66C0000}"/>
    <cellStyle name="Note 2 2 11 3" xfId="27785" xr:uid="{00000000-0005-0000-0000-0000D76C0000}"/>
    <cellStyle name="Note 2 2 11 3 2" xfId="27786" xr:uid="{00000000-0005-0000-0000-0000D86C0000}"/>
    <cellStyle name="Note 2 2 11 4" xfId="27787" xr:uid="{00000000-0005-0000-0000-0000D96C0000}"/>
    <cellStyle name="Note 2 2 12" xfId="27788" xr:uid="{00000000-0005-0000-0000-0000DA6C0000}"/>
    <cellStyle name="Note 2 2 12 2" xfId="27789" xr:uid="{00000000-0005-0000-0000-0000DB6C0000}"/>
    <cellStyle name="Note 2 2 12 2 2" xfId="27790" xr:uid="{00000000-0005-0000-0000-0000DC6C0000}"/>
    <cellStyle name="Note 2 2 12 3" xfId="27791" xr:uid="{00000000-0005-0000-0000-0000DD6C0000}"/>
    <cellStyle name="Note 2 2 13" xfId="27792" xr:uid="{00000000-0005-0000-0000-0000DE6C0000}"/>
    <cellStyle name="Note 2 2 13 2" xfId="27793" xr:uid="{00000000-0005-0000-0000-0000DF6C0000}"/>
    <cellStyle name="Note 2 2 13 2 2" xfId="27794" xr:uid="{00000000-0005-0000-0000-0000E06C0000}"/>
    <cellStyle name="Note 2 2 13 3" xfId="27795" xr:uid="{00000000-0005-0000-0000-0000E16C0000}"/>
    <cellStyle name="Note 2 2 14" xfId="27796" xr:uid="{00000000-0005-0000-0000-0000E26C0000}"/>
    <cellStyle name="Note 2 2 14 2" xfId="27797" xr:uid="{00000000-0005-0000-0000-0000E36C0000}"/>
    <cellStyle name="Note 2 2 15" xfId="27798" xr:uid="{00000000-0005-0000-0000-0000E46C0000}"/>
    <cellStyle name="Note 2 2 15 2" xfId="27799" xr:uid="{00000000-0005-0000-0000-0000E56C0000}"/>
    <cellStyle name="Note 2 2 16" xfId="27800" xr:uid="{00000000-0005-0000-0000-0000E66C0000}"/>
    <cellStyle name="Note 2 2 16 2" xfId="27801" xr:uid="{00000000-0005-0000-0000-0000E76C0000}"/>
    <cellStyle name="Note 2 2 17" xfId="27802" xr:uid="{00000000-0005-0000-0000-0000E86C0000}"/>
    <cellStyle name="Note 2 2 17 2" xfId="27803" xr:uid="{00000000-0005-0000-0000-0000E96C0000}"/>
    <cellStyle name="Note 2 2 18" xfId="27804" xr:uid="{00000000-0005-0000-0000-0000EA6C0000}"/>
    <cellStyle name="Note 2 2 18 2" xfId="27805" xr:uid="{00000000-0005-0000-0000-0000EB6C0000}"/>
    <cellStyle name="Note 2 2 19" xfId="27806" xr:uid="{00000000-0005-0000-0000-0000EC6C0000}"/>
    <cellStyle name="Note 2 2 19 2" xfId="27807" xr:uid="{00000000-0005-0000-0000-0000ED6C0000}"/>
    <cellStyle name="Note 2 2 2" xfId="27808" xr:uid="{00000000-0005-0000-0000-0000EE6C0000}"/>
    <cellStyle name="Note 2 2 2 10" xfId="27809" xr:uid="{00000000-0005-0000-0000-0000EF6C0000}"/>
    <cellStyle name="Note 2 2 2 10 2" xfId="27810" xr:uid="{00000000-0005-0000-0000-0000F06C0000}"/>
    <cellStyle name="Note 2 2 2 10 2 2" xfId="27811" xr:uid="{00000000-0005-0000-0000-0000F16C0000}"/>
    <cellStyle name="Note 2 2 2 10 3" xfId="27812" xr:uid="{00000000-0005-0000-0000-0000F26C0000}"/>
    <cellStyle name="Note 2 2 2 10 3 2" xfId="27813" xr:uid="{00000000-0005-0000-0000-0000F36C0000}"/>
    <cellStyle name="Note 2 2 2 10 4" xfId="27814" xr:uid="{00000000-0005-0000-0000-0000F46C0000}"/>
    <cellStyle name="Note 2 2 2 11" xfId="27815" xr:uid="{00000000-0005-0000-0000-0000F56C0000}"/>
    <cellStyle name="Note 2 2 2 11 2" xfId="27816" xr:uid="{00000000-0005-0000-0000-0000F66C0000}"/>
    <cellStyle name="Note 2 2 2 11 2 2" xfId="27817" xr:uid="{00000000-0005-0000-0000-0000F76C0000}"/>
    <cellStyle name="Note 2 2 2 11 3" xfId="27818" xr:uid="{00000000-0005-0000-0000-0000F86C0000}"/>
    <cellStyle name="Note 2 2 2 12" xfId="27819" xr:uid="{00000000-0005-0000-0000-0000F96C0000}"/>
    <cellStyle name="Note 2 2 2 12 2" xfId="27820" xr:uid="{00000000-0005-0000-0000-0000FA6C0000}"/>
    <cellStyle name="Note 2 2 2 13" xfId="27821" xr:uid="{00000000-0005-0000-0000-0000FB6C0000}"/>
    <cellStyle name="Note 2 2 2 13 2" xfId="27822" xr:uid="{00000000-0005-0000-0000-0000FC6C0000}"/>
    <cellStyle name="Note 2 2 2 14" xfId="27823" xr:uid="{00000000-0005-0000-0000-0000FD6C0000}"/>
    <cellStyle name="Note 2 2 2 14 2" xfId="27824" xr:uid="{00000000-0005-0000-0000-0000FE6C0000}"/>
    <cellStyle name="Note 2 2 2 15" xfId="27825" xr:uid="{00000000-0005-0000-0000-0000FF6C0000}"/>
    <cellStyle name="Note 2 2 2 15 2" xfId="27826" xr:uid="{00000000-0005-0000-0000-0000006D0000}"/>
    <cellStyle name="Note 2 2 2 16" xfId="27827" xr:uid="{00000000-0005-0000-0000-0000016D0000}"/>
    <cellStyle name="Note 2 2 2 16 2" xfId="27828" xr:uid="{00000000-0005-0000-0000-0000026D0000}"/>
    <cellStyle name="Note 2 2 2 17" xfId="27829" xr:uid="{00000000-0005-0000-0000-0000036D0000}"/>
    <cellStyle name="Note 2 2 2 17 2" xfId="27830" xr:uid="{00000000-0005-0000-0000-0000046D0000}"/>
    <cellStyle name="Note 2 2 2 18" xfId="27831" xr:uid="{00000000-0005-0000-0000-0000056D0000}"/>
    <cellStyle name="Note 2 2 2 19" xfId="27832" xr:uid="{00000000-0005-0000-0000-0000066D0000}"/>
    <cellStyle name="Note 2 2 2 2" xfId="27833" xr:uid="{00000000-0005-0000-0000-0000076D0000}"/>
    <cellStyle name="Note 2 2 2 2 10" xfId="27834" xr:uid="{00000000-0005-0000-0000-0000086D0000}"/>
    <cellStyle name="Note 2 2 2 2 10 2" xfId="27835" xr:uid="{00000000-0005-0000-0000-0000096D0000}"/>
    <cellStyle name="Note 2 2 2 2 10 2 2" xfId="27836" xr:uid="{00000000-0005-0000-0000-00000A6D0000}"/>
    <cellStyle name="Note 2 2 2 2 10 3" xfId="27837" xr:uid="{00000000-0005-0000-0000-00000B6D0000}"/>
    <cellStyle name="Note 2 2 2 2 11" xfId="27838" xr:uid="{00000000-0005-0000-0000-00000C6D0000}"/>
    <cellStyle name="Note 2 2 2 2 11 2" xfId="27839" xr:uid="{00000000-0005-0000-0000-00000D6D0000}"/>
    <cellStyle name="Note 2 2 2 2 12" xfId="27840" xr:uid="{00000000-0005-0000-0000-00000E6D0000}"/>
    <cellStyle name="Note 2 2 2 2 12 2" xfId="27841" xr:uid="{00000000-0005-0000-0000-00000F6D0000}"/>
    <cellStyle name="Note 2 2 2 2 13" xfId="27842" xr:uid="{00000000-0005-0000-0000-0000106D0000}"/>
    <cellStyle name="Note 2 2 2 2 13 2" xfId="27843" xr:uid="{00000000-0005-0000-0000-0000116D0000}"/>
    <cellStyle name="Note 2 2 2 2 14" xfId="27844" xr:uid="{00000000-0005-0000-0000-0000126D0000}"/>
    <cellStyle name="Note 2 2 2 2 14 2" xfId="27845" xr:uid="{00000000-0005-0000-0000-0000136D0000}"/>
    <cellStyle name="Note 2 2 2 2 15" xfId="27846" xr:uid="{00000000-0005-0000-0000-0000146D0000}"/>
    <cellStyle name="Note 2 2 2 2 16" xfId="27847" xr:uid="{00000000-0005-0000-0000-0000156D0000}"/>
    <cellStyle name="Note 2 2 2 2 2" xfId="27848" xr:uid="{00000000-0005-0000-0000-0000166D0000}"/>
    <cellStyle name="Note 2 2 2 2 2 10" xfId="27849" xr:uid="{00000000-0005-0000-0000-0000176D0000}"/>
    <cellStyle name="Note 2 2 2 2 2 10 2" xfId="27850" xr:uid="{00000000-0005-0000-0000-0000186D0000}"/>
    <cellStyle name="Note 2 2 2 2 2 11" xfId="27851" xr:uid="{00000000-0005-0000-0000-0000196D0000}"/>
    <cellStyle name="Note 2 2 2 2 2 11 2" xfId="27852" xr:uid="{00000000-0005-0000-0000-00001A6D0000}"/>
    <cellStyle name="Note 2 2 2 2 2 12" xfId="27853" xr:uid="{00000000-0005-0000-0000-00001B6D0000}"/>
    <cellStyle name="Note 2 2 2 2 2 12 2" xfId="27854" xr:uid="{00000000-0005-0000-0000-00001C6D0000}"/>
    <cellStyle name="Note 2 2 2 2 2 13" xfId="27855" xr:uid="{00000000-0005-0000-0000-00001D6D0000}"/>
    <cellStyle name="Note 2 2 2 2 2 13 2" xfId="27856" xr:uid="{00000000-0005-0000-0000-00001E6D0000}"/>
    <cellStyle name="Note 2 2 2 2 2 14" xfId="27857" xr:uid="{00000000-0005-0000-0000-00001F6D0000}"/>
    <cellStyle name="Note 2 2 2 2 2 15" xfId="27858" xr:uid="{00000000-0005-0000-0000-0000206D0000}"/>
    <cellStyle name="Note 2 2 2 2 2 2" xfId="27859" xr:uid="{00000000-0005-0000-0000-0000216D0000}"/>
    <cellStyle name="Note 2 2 2 2 2 2 2" xfId="27860" xr:uid="{00000000-0005-0000-0000-0000226D0000}"/>
    <cellStyle name="Note 2 2 2 2 2 3" xfId="27861" xr:uid="{00000000-0005-0000-0000-0000236D0000}"/>
    <cellStyle name="Note 2 2 2 2 2 3 2" xfId="27862" xr:uid="{00000000-0005-0000-0000-0000246D0000}"/>
    <cellStyle name="Note 2 2 2 2 2 4" xfId="27863" xr:uid="{00000000-0005-0000-0000-0000256D0000}"/>
    <cellStyle name="Note 2 2 2 2 2 4 2" xfId="27864" xr:uid="{00000000-0005-0000-0000-0000266D0000}"/>
    <cellStyle name="Note 2 2 2 2 2 5" xfId="27865" xr:uid="{00000000-0005-0000-0000-0000276D0000}"/>
    <cellStyle name="Note 2 2 2 2 2 5 2" xfId="27866" xr:uid="{00000000-0005-0000-0000-0000286D0000}"/>
    <cellStyle name="Note 2 2 2 2 2 6" xfId="27867" xr:uid="{00000000-0005-0000-0000-0000296D0000}"/>
    <cellStyle name="Note 2 2 2 2 2 6 2" xfId="27868" xr:uid="{00000000-0005-0000-0000-00002A6D0000}"/>
    <cellStyle name="Note 2 2 2 2 2 7" xfId="27869" xr:uid="{00000000-0005-0000-0000-00002B6D0000}"/>
    <cellStyle name="Note 2 2 2 2 2 7 2" xfId="27870" xr:uid="{00000000-0005-0000-0000-00002C6D0000}"/>
    <cellStyle name="Note 2 2 2 2 2 8" xfId="27871" xr:uid="{00000000-0005-0000-0000-00002D6D0000}"/>
    <cellStyle name="Note 2 2 2 2 2 8 2" xfId="27872" xr:uid="{00000000-0005-0000-0000-00002E6D0000}"/>
    <cellStyle name="Note 2 2 2 2 2 9" xfId="27873" xr:uid="{00000000-0005-0000-0000-00002F6D0000}"/>
    <cellStyle name="Note 2 2 2 2 2 9 2" xfId="27874" xr:uid="{00000000-0005-0000-0000-0000306D0000}"/>
    <cellStyle name="Note 2 2 2 2 3" xfId="27875" xr:uid="{00000000-0005-0000-0000-0000316D0000}"/>
    <cellStyle name="Note 2 2 2 2 3 2" xfId="27876" xr:uid="{00000000-0005-0000-0000-0000326D0000}"/>
    <cellStyle name="Note 2 2 2 2 3 2 2" xfId="27877" xr:uid="{00000000-0005-0000-0000-0000336D0000}"/>
    <cellStyle name="Note 2 2 2 2 3 3" xfId="27878" xr:uid="{00000000-0005-0000-0000-0000346D0000}"/>
    <cellStyle name="Note 2 2 2 2 3 3 2" xfId="27879" xr:uid="{00000000-0005-0000-0000-0000356D0000}"/>
    <cellStyle name="Note 2 2 2 2 3 4" xfId="27880" xr:uid="{00000000-0005-0000-0000-0000366D0000}"/>
    <cellStyle name="Note 2 2 2 2 4" xfId="27881" xr:uid="{00000000-0005-0000-0000-0000376D0000}"/>
    <cellStyle name="Note 2 2 2 2 4 2" xfId="27882" xr:uid="{00000000-0005-0000-0000-0000386D0000}"/>
    <cellStyle name="Note 2 2 2 2 4 2 2" xfId="27883" xr:uid="{00000000-0005-0000-0000-0000396D0000}"/>
    <cellStyle name="Note 2 2 2 2 4 3" xfId="27884" xr:uid="{00000000-0005-0000-0000-00003A6D0000}"/>
    <cellStyle name="Note 2 2 2 2 4 3 2" xfId="27885" xr:uid="{00000000-0005-0000-0000-00003B6D0000}"/>
    <cellStyle name="Note 2 2 2 2 4 4" xfId="27886" xr:uid="{00000000-0005-0000-0000-00003C6D0000}"/>
    <cellStyle name="Note 2 2 2 2 5" xfId="27887" xr:uid="{00000000-0005-0000-0000-00003D6D0000}"/>
    <cellStyle name="Note 2 2 2 2 5 2" xfId="27888" xr:uid="{00000000-0005-0000-0000-00003E6D0000}"/>
    <cellStyle name="Note 2 2 2 2 5 2 2" xfId="27889" xr:uid="{00000000-0005-0000-0000-00003F6D0000}"/>
    <cellStyle name="Note 2 2 2 2 5 3" xfId="27890" xr:uid="{00000000-0005-0000-0000-0000406D0000}"/>
    <cellStyle name="Note 2 2 2 2 5 3 2" xfId="27891" xr:uid="{00000000-0005-0000-0000-0000416D0000}"/>
    <cellStyle name="Note 2 2 2 2 5 4" xfId="27892" xr:uid="{00000000-0005-0000-0000-0000426D0000}"/>
    <cellStyle name="Note 2 2 2 2 6" xfId="27893" xr:uid="{00000000-0005-0000-0000-0000436D0000}"/>
    <cellStyle name="Note 2 2 2 2 6 2" xfId="27894" xr:uid="{00000000-0005-0000-0000-0000446D0000}"/>
    <cellStyle name="Note 2 2 2 2 6 2 2" xfId="27895" xr:uid="{00000000-0005-0000-0000-0000456D0000}"/>
    <cellStyle name="Note 2 2 2 2 6 3" xfId="27896" xr:uid="{00000000-0005-0000-0000-0000466D0000}"/>
    <cellStyle name="Note 2 2 2 2 6 3 2" xfId="27897" xr:uid="{00000000-0005-0000-0000-0000476D0000}"/>
    <cellStyle name="Note 2 2 2 2 6 4" xfId="27898" xr:uid="{00000000-0005-0000-0000-0000486D0000}"/>
    <cellStyle name="Note 2 2 2 2 7" xfId="27899" xr:uid="{00000000-0005-0000-0000-0000496D0000}"/>
    <cellStyle name="Note 2 2 2 2 7 2" xfId="27900" xr:uid="{00000000-0005-0000-0000-00004A6D0000}"/>
    <cellStyle name="Note 2 2 2 2 7 2 2" xfId="27901" xr:uid="{00000000-0005-0000-0000-00004B6D0000}"/>
    <cellStyle name="Note 2 2 2 2 7 3" xfId="27902" xr:uid="{00000000-0005-0000-0000-00004C6D0000}"/>
    <cellStyle name="Note 2 2 2 2 7 3 2" xfId="27903" xr:uid="{00000000-0005-0000-0000-00004D6D0000}"/>
    <cellStyle name="Note 2 2 2 2 7 4" xfId="27904" xr:uid="{00000000-0005-0000-0000-00004E6D0000}"/>
    <cellStyle name="Note 2 2 2 2 8" xfId="27905" xr:uid="{00000000-0005-0000-0000-00004F6D0000}"/>
    <cellStyle name="Note 2 2 2 2 8 2" xfId="27906" xr:uid="{00000000-0005-0000-0000-0000506D0000}"/>
    <cellStyle name="Note 2 2 2 2 8 2 2" xfId="27907" xr:uid="{00000000-0005-0000-0000-0000516D0000}"/>
    <cellStyle name="Note 2 2 2 2 8 3" xfId="27908" xr:uid="{00000000-0005-0000-0000-0000526D0000}"/>
    <cellStyle name="Note 2 2 2 2 8 3 2" xfId="27909" xr:uid="{00000000-0005-0000-0000-0000536D0000}"/>
    <cellStyle name="Note 2 2 2 2 8 4" xfId="27910" xr:uid="{00000000-0005-0000-0000-0000546D0000}"/>
    <cellStyle name="Note 2 2 2 2 9" xfId="27911" xr:uid="{00000000-0005-0000-0000-0000556D0000}"/>
    <cellStyle name="Note 2 2 2 2 9 2" xfId="27912" xr:uid="{00000000-0005-0000-0000-0000566D0000}"/>
    <cellStyle name="Note 2 2 2 2 9 2 2" xfId="27913" xr:uid="{00000000-0005-0000-0000-0000576D0000}"/>
    <cellStyle name="Note 2 2 2 2 9 3" xfId="27914" xr:uid="{00000000-0005-0000-0000-0000586D0000}"/>
    <cellStyle name="Note 2 2 2 2 9 3 2" xfId="27915" xr:uid="{00000000-0005-0000-0000-0000596D0000}"/>
    <cellStyle name="Note 2 2 2 2 9 4" xfId="27916" xr:uid="{00000000-0005-0000-0000-00005A6D0000}"/>
    <cellStyle name="Note 2 2 2 3" xfId="27917" xr:uid="{00000000-0005-0000-0000-00005B6D0000}"/>
    <cellStyle name="Note 2 2 2 3 10" xfId="27918" xr:uid="{00000000-0005-0000-0000-00005C6D0000}"/>
    <cellStyle name="Note 2 2 2 3 10 2" xfId="27919" xr:uid="{00000000-0005-0000-0000-00005D6D0000}"/>
    <cellStyle name="Note 2 2 2 3 11" xfId="27920" xr:uid="{00000000-0005-0000-0000-00005E6D0000}"/>
    <cellStyle name="Note 2 2 2 3 11 2" xfId="27921" xr:uid="{00000000-0005-0000-0000-00005F6D0000}"/>
    <cellStyle name="Note 2 2 2 3 12" xfId="27922" xr:uid="{00000000-0005-0000-0000-0000606D0000}"/>
    <cellStyle name="Note 2 2 2 3 12 2" xfId="27923" xr:uid="{00000000-0005-0000-0000-0000616D0000}"/>
    <cellStyle name="Note 2 2 2 3 13" xfId="27924" xr:uid="{00000000-0005-0000-0000-0000626D0000}"/>
    <cellStyle name="Note 2 2 2 3 13 2" xfId="27925" xr:uid="{00000000-0005-0000-0000-0000636D0000}"/>
    <cellStyle name="Note 2 2 2 3 14" xfId="27926" xr:uid="{00000000-0005-0000-0000-0000646D0000}"/>
    <cellStyle name="Note 2 2 2 3 14 2" xfId="27927" xr:uid="{00000000-0005-0000-0000-0000656D0000}"/>
    <cellStyle name="Note 2 2 2 3 15" xfId="27928" xr:uid="{00000000-0005-0000-0000-0000666D0000}"/>
    <cellStyle name="Note 2 2 2 3 16" xfId="27929" xr:uid="{00000000-0005-0000-0000-0000676D0000}"/>
    <cellStyle name="Note 2 2 2 3 2" xfId="27930" xr:uid="{00000000-0005-0000-0000-0000686D0000}"/>
    <cellStyle name="Note 2 2 2 3 2 10" xfId="27931" xr:uid="{00000000-0005-0000-0000-0000696D0000}"/>
    <cellStyle name="Note 2 2 2 3 2 10 2" xfId="27932" xr:uid="{00000000-0005-0000-0000-00006A6D0000}"/>
    <cellStyle name="Note 2 2 2 3 2 11" xfId="27933" xr:uid="{00000000-0005-0000-0000-00006B6D0000}"/>
    <cellStyle name="Note 2 2 2 3 2 11 2" xfId="27934" xr:uid="{00000000-0005-0000-0000-00006C6D0000}"/>
    <cellStyle name="Note 2 2 2 3 2 12" xfId="27935" xr:uid="{00000000-0005-0000-0000-00006D6D0000}"/>
    <cellStyle name="Note 2 2 2 3 2 12 2" xfId="27936" xr:uid="{00000000-0005-0000-0000-00006E6D0000}"/>
    <cellStyle name="Note 2 2 2 3 2 13" xfId="27937" xr:uid="{00000000-0005-0000-0000-00006F6D0000}"/>
    <cellStyle name="Note 2 2 2 3 2 13 2" xfId="27938" xr:uid="{00000000-0005-0000-0000-0000706D0000}"/>
    <cellStyle name="Note 2 2 2 3 2 14" xfId="27939" xr:uid="{00000000-0005-0000-0000-0000716D0000}"/>
    <cellStyle name="Note 2 2 2 3 2 15" xfId="27940" xr:uid="{00000000-0005-0000-0000-0000726D0000}"/>
    <cellStyle name="Note 2 2 2 3 2 2" xfId="27941" xr:uid="{00000000-0005-0000-0000-0000736D0000}"/>
    <cellStyle name="Note 2 2 2 3 2 2 2" xfId="27942" xr:uid="{00000000-0005-0000-0000-0000746D0000}"/>
    <cellStyle name="Note 2 2 2 3 2 3" xfId="27943" xr:uid="{00000000-0005-0000-0000-0000756D0000}"/>
    <cellStyle name="Note 2 2 2 3 2 3 2" xfId="27944" xr:uid="{00000000-0005-0000-0000-0000766D0000}"/>
    <cellStyle name="Note 2 2 2 3 2 4" xfId="27945" xr:uid="{00000000-0005-0000-0000-0000776D0000}"/>
    <cellStyle name="Note 2 2 2 3 2 4 2" xfId="27946" xr:uid="{00000000-0005-0000-0000-0000786D0000}"/>
    <cellStyle name="Note 2 2 2 3 2 5" xfId="27947" xr:uid="{00000000-0005-0000-0000-0000796D0000}"/>
    <cellStyle name="Note 2 2 2 3 2 5 2" xfId="27948" xr:uid="{00000000-0005-0000-0000-00007A6D0000}"/>
    <cellStyle name="Note 2 2 2 3 2 6" xfId="27949" xr:uid="{00000000-0005-0000-0000-00007B6D0000}"/>
    <cellStyle name="Note 2 2 2 3 2 6 2" xfId="27950" xr:uid="{00000000-0005-0000-0000-00007C6D0000}"/>
    <cellStyle name="Note 2 2 2 3 2 7" xfId="27951" xr:uid="{00000000-0005-0000-0000-00007D6D0000}"/>
    <cellStyle name="Note 2 2 2 3 2 7 2" xfId="27952" xr:uid="{00000000-0005-0000-0000-00007E6D0000}"/>
    <cellStyle name="Note 2 2 2 3 2 8" xfId="27953" xr:uid="{00000000-0005-0000-0000-00007F6D0000}"/>
    <cellStyle name="Note 2 2 2 3 2 8 2" xfId="27954" xr:uid="{00000000-0005-0000-0000-0000806D0000}"/>
    <cellStyle name="Note 2 2 2 3 2 9" xfId="27955" xr:uid="{00000000-0005-0000-0000-0000816D0000}"/>
    <cellStyle name="Note 2 2 2 3 2 9 2" xfId="27956" xr:uid="{00000000-0005-0000-0000-0000826D0000}"/>
    <cellStyle name="Note 2 2 2 3 3" xfId="27957" xr:uid="{00000000-0005-0000-0000-0000836D0000}"/>
    <cellStyle name="Note 2 2 2 3 3 2" xfId="27958" xr:uid="{00000000-0005-0000-0000-0000846D0000}"/>
    <cellStyle name="Note 2 2 2 3 4" xfId="27959" xr:uid="{00000000-0005-0000-0000-0000856D0000}"/>
    <cellStyle name="Note 2 2 2 3 4 2" xfId="27960" xr:uid="{00000000-0005-0000-0000-0000866D0000}"/>
    <cellStyle name="Note 2 2 2 3 5" xfId="27961" xr:uid="{00000000-0005-0000-0000-0000876D0000}"/>
    <cellStyle name="Note 2 2 2 3 5 2" xfId="27962" xr:uid="{00000000-0005-0000-0000-0000886D0000}"/>
    <cellStyle name="Note 2 2 2 3 6" xfId="27963" xr:uid="{00000000-0005-0000-0000-0000896D0000}"/>
    <cellStyle name="Note 2 2 2 3 6 2" xfId="27964" xr:uid="{00000000-0005-0000-0000-00008A6D0000}"/>
    <cellStyle name="Note 2 2 2 3 7" xfId="27965" xr:uid="{00000000-0005-0000-0000-00008B6D0000}"/>
    <cellStyle name="Note 2 2 2 3 7 2" xfId="27966" xr:uid="{00000000-0005-0000-0000-00008C6D0000}"/>
    <cellStyle name="Note 2 2 2 3 8" xfId="27967" xr:uid="{00000000-0005-0000-0000-00008D6D0000}"/>
    <cellStyle name="Note 2 2 2 3 8 2" xfId="27968" xr:uid="{00000000-0005-0000-0000-00008E6D0000}"/>
    <cellStyle name="Note 2 2 2 3 9" xfId="27969" xr:uid="{00000000-0005-0000-0000-00008F6D0000}"/>
    <cellStyle name="Note 2 2 2 3 9 2" xfId="27970" xr:uid="{00000000-0005-0000-0000-0000906D0000}"/>
    <cellStyle name="Note 2 2 2 4" xfId="27971" xr:uid="{00000000-0005-0000-0000-0000916D0000}"/>
    <cellStyle name="Note 2 2 2 4 10" xfId="27972" xr:uid="{00000000-0005-0000-0000-0000926D0000}"/>
    <cellStyle name="Note 2 2 2 4 10 2" xfId="27973" xr:uid="{00000000-0005-0000-0000-0000936D0000}"/>
    <cellStyle name="Note 2 2 2 4 11" xfId="27974" xr:uid="{00000000-0005-0000-0000-0000946D0000}"/>
    <cellStyle name="Note 2 2 2 4 11 2" xfId="27975" xr:uid="{00000000-0005-0000-0000-0000956D0000}"/>
    <cellStyle name="Note 2 2 2 4 12" xfId="27976" xr:uid="{00000000-0005-0000-0000-0000966D0000}"/>
    <cellStyle name="Note 2 2 2 4 12 2" xfId="27977" xr:uid="{00000000-0005-0000-0000-0000976D0000}"/>
    <cellStyle name="Note 2 2 2 4 13" xfId="27978" xr:uid="{00000000-0005-0000-0000-0000986D0000}"/>
    <cellStyle name="Note 2 2 2 4 13 2" xfId="27979" xr:uid="{00000000-0005-0000-0000-0000996D0000}"/>
    <cellStyle name="Note 2 2 2 4 14" xfId="27980" xr:uid="{00000000-0005-0000-0000-00009A6D0000}"/>
    <cellStyle name="Note 2 2 2 4 15" xfId="27981" xr:uid="{00000000-0005-0000-0000-00009B6D0000}"/>
    <cellStyle name="Note 2 2 2 4 2" xfId="27982" xr:uid="{00000000-0005-0000-0000-00009C6D0000}"/>
    <cellStyle name="Note 2 2 2 4 2 2" xfId="27983" xr:uid="{00000000-0005-0000-0000-00009D6D0000}"/>
    <cellStyle name="Note 2 2 2 4 3" xfId="27984" xr:uid="{00000000-0005-0000-0000-00009E6D0000}"/>
    <cellStyle name="Note 2 2 2 4 3 2" xfId="27985" xr:uid="{00000000-0005-0000-0000-00009F6D0000}"/>
    <cellStyle name="Note 2 2 2 4 4" xfId="27986" xr:uid="{00000000-0005-0000-0000-0000A06D0000}"/>
    <cellStyle name="Note 2 2 2 4 4 2" xfId="27987" xr:uid="{00000000-0005-0000-0000-0000A16D0000}"/>
    <cellStyle name="Note 2 2 2 4 5" xfId="27988" xr:uid="{00000000-0005-0000-0000-0000A26D0000}"/>
    <cellStyle name="Note 2 2 2 4 5 2" xfId="27989" xr:uid="{00000000-0005-0000-0000-0000A36D0000}"/>
    <cellStyle name="Note 2 2 2 4 6" xfId="27990" xr:uid="{00000000-0005-0000-0000-0000A46D0000}"/>
    <cellStyle name="Note 2 2 2 4 6 2" xfId="27991" xr:uid="{00000000-0005-0000-0000-0000A56D0000}"/>
    <cellStyle name="Note 2 2 2 4 7" xfId="27992" xr:uid="{00000000-0005-0000-0000-0000A66D0000}"/>
    <cellStyle name="Note 2 2 2 4 7 2" xfId="27993" xr:uid="{00000000-0005-0000-0000-0000A76D0000}"/>
    <cellStyle name="Note 2 2 2 4 8" xfId="27994" xr:uid="{00000000-0005-0000-0000-0000A86D0000}"/>
    <cellStyle name="Note 2 2 2 4 8 2" xfId="27995" xr:uid="{00000000-0005-0000-0000-0000A96D0000}"/>
    <cellStyle name="Note 2 2 2 4 9" xfId="27996" xr:uid="{00000000-0005-0000-0000-0000AA6D0000}"/>
    <cellStyle name="Note 2 2 2 4 9 2" xfId="27997" xr:uid="{00000000-0005-0000-0000-0000AB6D0000}"/>
    <cellStyle name="Note 2 2 2 5" xfId="27998" xr:uid="{00000000-0005-0000-0000-0000AC6D0000}"/>
    <cellStyle name="Note 2 2 2 5 2" xfId="27999" xr:uid="{00000000-0005-0000-0000-0000AD6D0000}"/>
    <cellStyle name="Note 2 2 2 5 2 2" xfId="28000" xr:uid="{00000000-0005-0000-0000-0000AE6D0000}"/>
    <cellStyle name="Note 2 2 2 5 3" xfId="28001" xr:uid="{00000000-0005-0000-0000-0000AF6D0000}"/>
    <cellStyle name="Note 2 2 2 5 3 2" xfId="28002" xr:uid="{00000000-0005-0000-0000-0000B06D0000}"/>
    <cellStyle name="Note 2 2 2 5 4" xfId="28003" xr:uid="{00000000-0005-0000-0000-0000B16D0000}"/>
    <cellStyle name="Note 2 2 2 6" xfId="28004" xr:uid="{00000000-0005-0000-0000-0000B26D0000}"/>
    <cellStyle name="Note 2 2 2 6 2" xfId="28005" xr:uid="{00000000-0005-0000-0000-0000B36D0000}"/>
    <cellStyle name="Note 2 2 2 6 2 2" xfId="28006" xr:uid="{00000000-0005-0000-0000-0000B46D0000}"/>
    <cellStyle name="Note 2 2 2 6 3" xfId="28007" xr:uid="{00000000-0005-0000-0000-0000B56D0000}"/>
    <cellStyle name="Note 2 2 2 6 3 2" xfId="28008" xr:uid="{00000000-0005-0000-0000-0000B66D0000}"/>
    <cellStyle name="Note 2 2 2 6 4" xfId="28009" xr:uid="{00000000-0005-0000-0000-0000B76D0000}"/>
    <cellStyle name="Note 2 2 2 7" xfId="28010" xr:uid="{00000000-0005-0000-0000-0000B86D0000}"/>
    <cellStyle name="Note 2 2 2 7 2" xfId="28011" xr:uid="{00000000-0005-0000-0000-0000B96D0000}"/>
    <cellStyle name="Note 2 2 2 7 2 2" xfId="28012" xr:uid="{00000000-0005-0000-0000-0000BA6D0000}"/>
    <cellStyle name="Note 2 2 2 7 3" xfId="28013" xr:uid="{00000000-0005-0000-0000-0000BB6D0000}"/>
    <cellStyle name="Note 2 2 2 7 3 2" xfId="28014" xr:uid="{00000000-0005-0000-0000-0000BC6D0000}"/>
    <cellStyle name="Note 2 2 2 7 4" xfId="28015" xr:uid="{00000000-0005-0000-0000-0000BD6D0000}"/>
    <cellStyle name="Note 2 2 2 8" xfId="28016" xr:uid="{00000000-0005-0000-0000-0000BE6D0000}"/>
    <cellStyle name="Note 2 2 2 8 2" xfId="28017" xr:uid="{00000000-0005-0000-0000-0000BF6D0000}"/>
    <cellStyle name="Note 2 2 2 8 2 2" xfId="28018" xr:uid="{00000000-0005-0000-0000-0000C06D0000}"/>
    <cellStyle name="Note 2 2 2 8 3" xfId="28019" xr:uid="{00000000-0005-0000-0000-0000C16D0000}"/>
    <cellStyle name="Note 2 2 2 8 3 2" xfId="28020" xr:uid="{00000000-0005-0000-0000-0000C26D0000}"/>
    <cellStyle name="Note 2 2 2 8 4" xfId="28021" xr:uid="{00000000-0005-0000-0000-0000C36D0000}"/>
    <cellStyle name="Note 2 2 2 9" xfId="28022" xr:uid="{00000000-0005-0000-0000-0000C46D0000}"/>
    <cellStyle name="Note 2 2 2 9 2" xfId="28023" xr:uid="{00000000-0005-0000-0000-0000C56D0000}"/>
    <cellStyle name="Note 2 2 2 9 2 2" xfId="28024" xr:uid="{00000000-0005-0000-0000-0000C66D0000}"/>
    <cellStyle name="Note 2 2 2 9 3" xfId="28025" xr:uid="{00000000-0005-0000-0000-0000C76D0000}"/>
    <cellStyle name="Note 2 2 2 9 3 2" xfId="28026" xr:uid="{00000000-0005-0000-0000-0000C86D0000}"/>
    <cellStyle name="Note 2 2 2 9 4" xfId="28027" xr:uid="{00000000-0005-0000-0000-0000C96D0000}"/>
    <cellStyle name="Note 2 2 20" xfId="28028" xr:uid="{00000000-0005-0000-0000-0000CA6D0000}"/>
    <cellStyle name="Note 2 2 21" xfId="40298" xr:uid="{00000000-0005-0000-0000-0000CB6D0000}"/>
    <cellStyle name="Note 2 2 3" xfId="28029" xr:uid="{00000000-0005-0000-0000-0000CC6D0000}"/>
    <cellStyle name="Note 2 2 3 10" xfId="28030" xr:uid="{00000000-0005-0000-0000-0000CD6D0000}"/>
    <cellStyle name="Note 2 2 3 10 2" xfId="28031" xr:uid="{00000000-0005-0000-0000-0000CE6D0000}"/>
    <cellStyle name="Note 2 2 3 10 2 2" xfId="28032" xr:uid="{00000000-0005-0000-0000-0000CF6D0000}"/>
    <cellStyle name="Note 2 2 3 10 3" xfId="28033" xr:uid="{00000000-0005-0000-0000-0000D06D0000}"/>
    <cellStyle name="Note 2 2 3 11" xfId="28034" xr:uid="{00000000-0005-0000-0000-0000D16D0000}"/>
    <cellStyle name="Note 2 2 3 11 2" xfId="28035" xr:uid="{00000000-0005-0000-0000-0000D26D0000}"/>
    <cellStyle name="Note 2 2 3 12" xfId="28036" xr:uid="{00000000-0005-0000-0000-0000D36D0000}"/>
    <cellStyle name="Note 2 2 3 12 2" xfId="28037" xr:uid="{00000000-0005-0000-0000-0000D46D0000}"/>
    <cellStyle name="Note 2 2 3 13" xfId="28038" xr:uid="{00000000-0005-0000-0000-0000D56D0000}"/>
    <cellStyle name="Note 2 2 3 13 2" xfId="28039" xr:uid="{00000000-0005-0000-0000-0000D66D0000}"/>
    <cellStyle name="Note 2 2 3 14" xfId="28040" xr:uid="{00000000-0005-0000-0000-0000D76D0000}"/>
    <cellStyle name="Note 2 2 3 14 2" xfId="28041" xr:uid="{00000000-0005-0000-0000-0000D86D0000}"/>
    <cellStyle name="Note 2 2 3 15" xfId="28042" xr:uid="{00000000-0005-0000-0000-0000D96D0000}"/>
    <cellStyle name="Note 2 2 3 16" xfId="28043" xr:uid="{00000000-0005-0000-0000-0000DA6D0000}"/>
    <cellStyle name="Note 2 2 3 2" xfId="28044" xr:uid="{00000000-0005-0000-0000-0000DB6D0000}"/>
    <cellStyle name="Note 2 2 3 2 10" xfId="28045" xr:uid="{00000000-0005-0000-0000-0000DC6D0000}"/>
    <cellStyle name="Note 2 2 3 2 10 2" xfId="28046" xr:uid="{00000000-0005-0000-0000-0000DD6D0000}"/>
    <cellStyle name="Note 2 2 3 2 11" xfId="28047" xr:uid="{00000000-0005-0000-0000-0000DE6D0000}"/>
    <cellStyle name="Note 2 2 3 2 11 2" xfId="28048" xr:uid="{00000000-0005-0000-0000-0000DF6D0000}"/>
    <cellStyle name="Note 2 2 3 2 12" xfId="28049" xr:uid="{00000000-0005-0000-0000-0000E06D0000}"/>
    <cellStyle name="Note 2 2 3 2 12 2" xfId="28050" xr:uid="{00000000-0005-0000-0000-0000E16D0000}"/>
    <cellStyle name="Note 2 2 3 2 13" xfId="28051" xr:uid="{00000000-0005-0000-0000-0000E26D0000}"/>
    <cellStyle name="Note 2 2 3 2 13 2" xfId="28052" xr:uid="{00000000-0005-0000-0000-0000E36D0000}"/>
    <cellStyle name="Note 2 2 3 2 14" xfId="28053" xr:uid="{00000000-0005-0000-0000-0000E46D0000}"/>
    <cellStyle name="Note 2 2 3 2 15" xfId="28054" xr:uid="{00000000-0005-0000-0000-0000E56D0000}"/>
    <cellStyle name="Note 2 2 3 2 2" xfId="28055" xr:uid="{00000000-0005-0000-0000-0000E66D0000}"/>
    <cellStyle name="Note 2 2 3 2 2 2" xfId="28056" xr:uid="{00000000-0005-0000-0000-0000E76D0000}"/>
    <cellStyle name="Note 2 2 3 2 3" xfId="28057" xr:uid="{00000000-0005-0000-0000-0000E86D0000}"/>
    <cellStyle name="Note 2 2 3 2 3 2" xfId="28058" xr:uid="{00000000-0005-0000-0000-0000E96D0000}"/>
    <cellStyle name="Note 2 2 3 2 4" xfId="28059" xr:uid="{00000000-0005-0000-0000-0000EA6D0000}"/>
    <cellStyle name="Note 2 2 3 2 4 2" xfId="28060" xr:uid="{00000000-0005-0000-0000-0000EB6D0000}"/>
    <cellStyle name="Note 2 2 3 2 5" xfId="28061" xr:uid="{00000000-0005-0000-0000-0000EC6D0000}"/>
    <cellStyle name="Note 2 2 3 2 5 2" xfId="28062" xr:uid="{00000000-0005-0000-0000-0000ED6D0000}"/>
    <cellStyle name="Note 2 2 3 2 6" xfId="28063" xr:uid="{00000000-0005-0000-0000-0000EE6D0000}"/>
    <cellStyle name="Note 2 2 3 2 6 2" xfId="28064" xr:uid="{00000000-0005-0000-0000-0000EF6D0000}"/>
    <cellStyle name="Note 2 2 3 2 7" xfId="28065" xr:uid="{00000000-0005-0000-0000-0000F06D0000}"/>
    <cellStyle name="Note 2 2 3 2 7 2" xfId="28066" xr:uid="{00000000-0005-0000-0000-0000F16D0000}"/>
    <cellStyle name="Note 2 2 3 2 8" xfId="28067" xr:uid="{00000000-0005-0000-0000-0000F26D0000}"/>
    <cellStyle name="Note 2 2 3 2 8 2" xfId="28068" xr:uid="{00000000-0005-0000-0000-0000F36D0000}"/>
    <cellStyle name="Note 2 2 3 2 9" xfId="28069" xr:uid="{00000000-0005-0000-0000-0000F46D0000}"/>
    <cellStyle name="Note 2 2 3 2 9 2" xfId="28070" xr:uid="{00000000-0005-0000-0000-0000F56D0000}"/>
    <cellStyle name="Note 2 2 3 3" xfId="28071" xr:uid="{00000000-0005-0000-0000-0000F66D0000}"/>
    <cellStyle name="Note 2 2 3 3 2" xfId="28072" xr:uid="{00000000-0005-0000-0000-0000F76D0000}"/>
    <cellStyle name="Note 2 2 3 3 2 2" xfId="28073" xr:uid="{00000000-0005-0000-0000-0000F86D0000}"/>
    <cellStyle name="Note 2 2 3 3 3" xfId="28074" xr:uid="{00000000-0005-0000-0000-0000F96D0000}"/>
    <cellStyle name="Note 2 2 3 3 3 2" xfId="28075" xr:uid="{00000000-0005-0000-0000-0000FA6D0000}"/>
    <cellStyle name="Note 2 2 3 3 4" xfId="28076" xr:uid="{00000000-0005-0000-0000-0000FB6D0000}"/>
    <cellStyle name="Note 2 2 3 4" xfId="28077" xr:uid="{00000000-0005-0000-0000-0000FC6D0000}"/>
    <cellStyle name="Note 2 2 3 4 2" xfId="28078" xr:uid="{00000000-0005-0000-0000-0000FD6D0000}"/>
    <cellStyle name="Note 2 2 3 4 2 2" xfId="28079" xr:uid="{00000000-0005-0000-0000-0000FE6D0000}"/>
    <cellStyle name="Note 2 2 3 4 3" xfId="28080" xr:uid="{00000000-0005-0000-0000-0000FF6D0000}"/>
    <cellStyle name="Note 2 2 3 4 3 2" xfId="28081" xr:uid="{00000000-0005-0000-0000-0000006E0000}"/>
    <cellStyle name="Note 2 2 3 4 4" xfId="28082" xr:uid="{00000000-0005-0000-0000-0000016E0000}"/>
    <cellStyle name="Note 2 2 3 5" xfId="28083" xr:uid="{00000000-0005-0000-0000-0000026E0000}"/>
    <cellStyle name="Note 2 2 3 5 2" xfId="28084" xr:uid="{00000000-0005-0000-0000-0000036E0000}"/>
    <cellStyle name="Note 2 2 3 5 2 2" xfId="28085" xr:uid="{00000000-0005-0000-0000-0000046E0000}"/>
    <cellStyle name="Note 2 2 3 5 3" xfId="28086" xr:uid="{00000000-0005-0000-0000-0000056E0000}"/>
    <cellStyle name="Note 2 2 3 5 3 2" xfId="28087" xr:uid="{00000000-0005-0000-0000-0000066E0000}"/>
    <cellStyle name="Note 2 2 3 5 4" xfId="28088" xr:uid="{00000000-0005-0000-0000-0000076E0000}"/>
    <cellStyle name="Note 2 2 3 6" xfId="28089" xr:uid="{00000000-0005-0000-0000-0000086E0000}"/>
    <cellStyle name="Note 2 2 3 6 2" xfId="28090" xr:uid="{00000000-0005-0000-0000-0000096E0000}"/>
    <cellStyle name="Note 2 2 3 6 2 2" xfId="28091" xr:uid="{00000000-0005-0000-0000-00000A6E0000}"/>
    <cellStyle name="Note 2 2 3 6 3" xfId="28092" xr:uid="{00000000-0005-0000-0000-00000B6E0000}"/>
    <cellStyle name="Note 2 2 3 6 3 2" xfId="28093" xr:uid="{00000000-0005-0000-0000-00000C6E0000}"/>
    <cellStyle name="Note 2 2 3 6 4" xfId="28094" xr:uid="{00000000-0005-0000-0000-00000D6E0000}"/>
    <cellStyle name="Note 2 2 3 7" xfId="28095" xr:uid="{00000000-0005-0000-0000-00000E6E0000}"/>
    <cellStyle name="Note 2 2 3 7 2" xfId="28096" xr:uid="{00000000-0005-0000-0000-00000F6E0000}"/>
    <cellStyle name="Note 2 2 3 7 2 2" xfId="28097" xr:uid="{00000000-0005-0000-0000-0000106E0000}"/>
    <cellStyle name="Note 2 2 3 7 3" xfId="28098" xr:uid="{00000000-0005-0000-0000-0000116E0000}"/>
    <cellStyle name="Note 2 2 3 7 3 2" xfId="28099" xr:uid="{00000000-0005-0000-0000-0000126E0000}"/>
    <cellStyle name="Note 2 2 3 7 4" xfId="28100" xr:uid="{00000000-0005-0000-0000-0000136E0000}"/>
    <cellStyle name="Note 2 2 3 8" xfId="28101" xr:uid="{00000000-0005-0000-0000-0000146E0000}"/>
    <cellStyle name="Note 2 2 3 8 2" xfId="28102" xr:uid="{00000000-0005-0000-0000-0000156E0000}"/>
    <cellStyle name="Note 2 2 3 8 2 2" xfId="28103" xr:uid="{00000000-0005-0000-0000-0000166E0000}"/>
    <cellStyle name="Note 2 2 3 8 3" xfId="28104" xr:uid="{00000000-0005-0000-0000-0000176E0000}"/>
    <cellStyle name="Note 2 2 3 8 3 2" xfId="28105" xr:uid="{00000000-0005-0000-0000-0000186E0000}"/>
    <cellStyle name="Note 2 2 3 8 4" xfId="28106" xr:uid="{00000000-0005-0000-0000-0000196E0000}"/>
    <cellStyle name="Note 2 2 3 9" xfId="28107" xr:uid="{00000000-0005-0000-0000-00001A6E0000}"/>
    <cellStyle name="Note 2 2 3 9 2" xfId="28108" xr:uid="{00000000-0005-0000-0000-00001B6E0000}"/>
    <cellStyle name="Note 2 2 3 9 2 2" xfId="28109" xr:uid="{00000000-0005-0000-0000-00001C6E0000}"/>
    <cellStyle name="Note 2 2 3 9 3" xfId="28110" xr:uid="{00000000-0005-0000-0000-00001D6E0000}"/>
    <cellStyle name="Note 2 2 3 9 3 2" xfId="28111" xr:uid="{00000000-0005-0000-0000-00001E6E0000}"/>
    <cellStyle name="Note 2 2 3 9 4" xfId="28112" xr:uid="{00000000-0005-0000-0000-00001F6E0000}"/>
    <cellStyle name="Note 2 2 4" xfId="28113" xr:uid="{00000000-0005-0000-0000-0000206E0000}"/>
    <cellStyle name="Note 2 2 4 10" xfId="28114" xr:uid="{00000000-0005-0000-0000-0000216E0000}"/>
    <cellStyle name="Note 2 2 4 10 2" xfId="28115" xr:uid="{00000000-0005-0000-0000-0000226E0000}"/>
    <cellStyle name="Note 2 2 4 11" xfId="28116" xr:uid="{00000000-0005-0000-0000-0000236E0000}"/>
    <cellStyle name="Note 2 2 4 11 2" xfId="28117" xr:uid="{00000000-0005-0000-0000-0000246E0000}"/>
    <cellStyle name="Note 2 2 4 12" xfId="28118" xr:uid="{00000000-0005-0000-0000-0000256E0000}"/>
    <cellStyle name="Note 2 2 4 12 2" xfId="28119" xr:uid="{00000000-0005-0000-0000-0000266E0000}"/>
    <cellStyle name="Note 2 2 4 13" xfId="28120" xr:uid="{00000000-0005-0000-0000-0000276E0000}"/>
    <cellStyle name="Note 2 2 4 13 2" xfId="28121" xr:uid="{00000000-0005-0000-0000-0000286E0000}"/>
    <cellStyle name="Note 2 2 4 14" xfId="28122" xr:uid="{00000000-0005-0000-0000-0000296E0000}"/>
    <cellStyle name="Note 2 2 4 14 2" xfId="28123" xr:uid="{00000000-0005-0000-0000-00002A6E0000}"/>
    <cellStyle name="Note 2 2 4 15" xfId="28124" xr:uid="{00000000-0005-0000-0000-00002B6E0000}"/>
    <cellStyle name="Note 2 2 4 16" xfId="28125" xr:uid="{00000000-0005-0000-0000-00002C6E0000}"/>
    <cellStyle name="Note 2 2 4 2" xfId="28126" xr:uid="{00000000-0005-0000-0000-00002D6E0000}"/>
    <cellStyle name="Note 2 2 4 2 10" xfId="28127" xr:uid="{00000000-0005-0000-0000-00002E6E0000}"/>
    <cellStyle name="Note 2 2 4 2 10 2" xfId="28128" xr:uid="{00000000-0005-0000-0000-00002F6E0000}"/>
    <cellStyle name="Note 2 2 4 2 11" xfId="28129" xr:uid="{00000000-0005-0000-0000-0000306E0000}"/>
    <cellStyle name="Note 2 2 4 2 11 2" xfId="28130" xr:uid="{00000000-0005-0000-0000-0000316E0000}"/>
    <cellStyle name="Note 2 2 4 2 12" xfId="28131" xr:uid="{00000000-0005-0000-0000-0000326E0000}"/>
    <cellStyle name="Note 2 2 4 2 12 2" xfId="28132" xr:uid="{00000000-0005-0000-0000-0000336E0000}"/>
    <cellStyle name="Note 2 2 4 2 13" xfId="28133" xr:uid="{00000000-0005-0000-0000-0000346E0000}"/>
    <cellStyle name="Note 2 2 4 2 13 2" xfId="28134" xr:uid="{00000000-0005-0000-0000-0000356E0000}"/>
    <cellStyle name="Note 2 2 4 2 14" xfId="28135" xr:uid="{00000000-0005-0000-0000-0000366E0000}"/>
    <cellStyle name="Note 2 2 4 2 15" xfId="28136" xr:uid="{00000000-0005-0000-0000-0000376E0000}"/>
    <cellStyle name="Note 2 2 4 2 2" xfId="28137" xr:uid="{00000000-0005-0000-0000-0000386E0000}"/>
    <cellStyle name="Note 2 2 4 2 2 2" xfId="28138" xr:uid="{00000000-0005-0000-0000-0000396E0000}"/>
    <cellStyle name="Note 2 2 4 2 3" xfId="28139" xr:uid="{00000000-0005-0000-0000-00003A6E0000}"/>
    <cellStyle name="Note 2 2 4 2 3 2" xfId="28140" xr:uid="{00000000-0005-0000-0000-00003B6E0000}"/>
    <cellStyle name="Note 2 2 4 2 4" xfId="28141" xr:uid="{00000000-0005-0000-0000-00003C6E0000}"/>
    <cellStyle name="Note 2 2 4 2 4 2" xfId="28142" xr:uid="{00000000-0005-0000-0000-00003D6E0000}"/>
    <cellStyle name="Note 2 2 4 2 5" xfId="28143" xr:uid="{00000000-0005-0000-0000-00003E6E0000}"/>
    <cellStyle name="Note 2 2 4 2 5 2" xfId="28144" xr:uid="{00000000-0005-0000-0000-00003F6E0000}"/>
    <cellStyle name="Note 2 2 4 2 6" xfId="28145" xr:uid="{00000000-0005-0000-0000-0000406E0000}"/>
    <cellStyle name="Note 2 2 4 2 6 2" xfId="28146" xr:uid="{00000000-0005-0000-0000-0000416E0000}"/>
    <cellStyle name="Note 2 2 4 2 7" xfId="28147" xr:uid="{00000000-0005-0000-0000-0000426E0000}"/>
    <cellStyle name="Note 2 2 4 2 7 2" xfId="28148" xr:uid="{00000000-0005-0000-0000-0000436E0000}"/>
    <cellStyle name="Note 2 2 4 2 8" xfId="28149" xr:uid="{00000000-0005-0000-0000-0000446E0000}"/>
    <cellStyle name="Note 2 2 4 2 8 2" xfId="28150" xr:uid="{00000000-0005-0000-0000-0000456E0000}"/>
    <cellStyle name="Note 2 2 4 2 9" xfId="28151" xr:uid="{00000000-0005-0000-0000-0000466E0000}"/>
    <cellStyle name="Note 2 2 4 2 9 2" xfId="28152" xr:uid="{00000000-0005-0000-0000-0000476E0000}"/>
    <cellStyle name="Note 2 2 4 3" xfId="28153" xr:uid="{00000000-0005-0000-0000-0000486E0000}"/>
    <cellStyle name="Note 2 2 4 3 2" xfId="28154" xr:uid="{00000000-0005-0000-0000-0000496E0000}"/>
    <cellStyle name="Note 2 2 4 4" xfId="28155" xr:uid="{00000000-0005-0000-0000-00004A6E0000}"/>
    <cellStyle name="Note 2 2 4 4 2" xfId="28156" xr:uid="{00000000-0005-0000-0000-00004B6E0000}"/>
    <cellStyle name="Note 2 2 4 5" xfId="28157" xr:uid="{00000000-0005-0000-0000-00004C6E0000}"/>
    <cellStyle name="Note 2 2 4 5 2" xfId="28158" xr:uid="{00000000-0005-0000-0000-00004D6E0000}"/>
    <cellStyle name="Note 2 2 4 6" xfId="28159" xr:uid="{00000000-0005-0000-0000-00004E6E0000}"/>
    <cellStyle name="Note 2 2 4 6 2" xfId="28160" xr:uid="{00000000-0005-0000-0000-00004F6E0000}"/>
    <cellStyle name="Note 2 2 4 7" xfId="28161" xr:uid="{00000000-0005-0000-0000-0000506E0000}"/>
    <cellStyle name="Note 2 2 4 7 2" xfId="28162" xr:uid="{00000000-0005-0000-0000-0000516E0000}"/>
    <cellStyle name="Note 2 2 4 8" xfId="28163" xr:uid="{00000000-0005-0000-0000-0000526E0000}"/>
    <cellStyle name="Note 2 2 4 8 2" xfId="28164" xr:uid="{00000000-0005-0000-0000-0000536E0000}"/>
    <cellStyle name="Note 2 2 4 9" xfId="28165" xr:uid="{00000000-0005-0000-0000-0000546E0000}"/>
    <cellStyle name="Note 2 2 4 9 2" xfId="28166" xr:uid="{00000000-0005-0000-0000-0000556E0000}"/>
    <cellStyle name="Note 2 2 5" xfId="28167" xr:uid="{00000000-0005-0000-0000-0000566E0000}"/>
    <cellStyle name="Note 2 2 5 10" xfId="28168" xr:uid="{00000000-0005-0000-0000-0000576E0000}"/>
    <cellStyle name="Note 2 2 5 10 2" xfId="28169" xr:uid="{00000000-0005-0000-0000-0000586E0000}"/>
    <cellStyle name="Note 2 2 5 11" xfId="28170" xr:uid="{00000000-0005-0000-0000-0000596E0000}"/>
    <cellStyle name="Note 2 2 5 11 2" xfId="28171" xr:uid="{00000000-0005-0000-0000-00005A6E0000}"/>
    <cellStyle name="Note 2 2 5 12" xfId="28172" xr:uid="{00000000-0005-0000-0000-00005B6E0000}"/>
    <cellStyle name="Note 2 2 5 12 2" xfId="28173" xr:uid="{00000000-0005-0000-0000-00005C6E0000}"/>
    <cellStyle name="Note 2 2 5 13" xfId="28174" xr:uid="{00000000-0005-0000-0000-00005D6E0000}"/>
    <cellStyle name="Note 2 2 5 13 2" xfId="28175" xr:uid="{00000000-0005-0000-0000-00005E6E0000}"/>
    <cellStyle name="Note 2 2 5 14" xfId="28176" xr:uid="{00000000-0005-0000-0000-00005F6E0000}"/>
    <cellStyle name="Note 2 2 5 15" xfId="28177" xr:uid="{00000000-0005-0000-0000-0000606E0000}"/>
    <cellStyle name="Note 2 2 5 2" xfId="28178" xr:uid="{00000000-0005-0000-0000-0000616E0000}"/>
    <cellStyle name="Note 2 2 5 2 2" xfId="28179" xr:uid="{00000000-0005-0000-0000-0000626E0000}"/>
    <cellStyle name="Note 2 2 5 3" xfId="28180" xr:uid="{00000000-0005-0000-0000-0000636E0000}"/>
    <cellStyle name="Note 2 2 5 3 2" xfId="28181" xr:uid="{00000000-0005-0000-0000-0000646E0000}"/>
    <cellStyle name="Note 2 2 5 4" xfId="28182" xr:uid="{00000000-0005-0000-0000-0000656E0000}"/>
    <cellStyle name="Note 2 2 5 4 2" xfId="28183" xr:uid="{00000000-0005-0000-0000-0000666E0000}"/>
    <cellStyle name="Note 2 2 5 5" xfId="28184" xr:uid="{00000000-0005-0000-0000-0000676E0000}"/>
    <cellStyle name="Note 2 2 5 5 2" xfId="28185" xr:uid="{00000000-0005-0000-0000-0000686E0000}"/>
    <cellStyle name="Note 2 2 5 6" xfId="28186" xr:uid="{00000000-0005-0000-0000-0000696E0000}"/>
    <cellStyle name="Note 2 2 5 6 2" xfId="28187" xr:uid="{00000000-0005-0000-0000-00006A6E0000}"/>
    <cellStyle name="Note 2 2 5 7" xfId="28188" xr:uid="{00000000-0005-0000-0000-00006B6E0000}"/>
    <cellStyle name="Note 2 2 5 7 2" xfId="28189" xr:uid="{00000000-0005-0000-0000-00006C6E0000}"/>
    <cellStyle name="Note 2 2 5 8" xfId="28190" xr:uid="{00000000-0005-0000-0000-00006D6E0000}"/>
    <cellStyle name="Note 2 2 5 8 2" xfId="28191" xr:uid="{00000000-0005-0000-0000-00006E6E0000}"/>
    <cellStyle name="Note 2 2 5 9" xfId="28192" xr:uid="{00000000-0005-0000-0000-00006F6E0000}"/>
    <cellStyle name="Note 2 2 5 9 2" xfId="28193" xr:uid="{00000000-0005-0000-0000-0000706E0000}"/>
    <cellStyle name="Note 2 2 6" xfId="28194" xr:uid="{00000000-0005-0000-0000-0000716E0000}"/>
    <cellStyle name="Note 2 2 6 2" xfId="28195" xr:uid="{00000000-0005-0000-0000-0000726E0000}"/>
    <cellStyle name="Note 2 2 6 2 2" xfId="28196" xr:uid="{00000000-0005-0000-0000-0000736E0000}"/>
    <cellStyle name="Note 2 2 6 3" xfId="28197" xr:uid="{00000000-0005-0000-0000-0000746E0000}"/>
    <cellStyle name="Note 2 2 6 3 2" xfId="28198" xr:uid="{00000000-0005-0000-0000-0000756E0000}"/>
    <cellStyle name="Note 2 2 6 4" xfId="28199" xr:uid="{00000000-0005-0000-0000-0000766E0000}"/>
    <cellStyle name="Note 2 2 7" xfId="28200" xr:uid="{00000000-0005-0000-0000-0000776E0000}"/>
    <cellStyle name="Note 2 2 7 2" xfId="28201" xr:uid="{00000000-0005-0000-0000-0000786E0000}"/>
    <cellStyle name="Note 2 2 7 2 2" xfId="28202" xr:uid="{00000000-0005-0000-0000-0000796E0000}"/>
    <cellStyle name="Note 2 2 7 3" xfId="28203" xr:uid="{00000000-0005-0000-0000-00007A6E0000}"/>
    <cellStyle name="Note 2 2 7 3 2" xfId="28204" xr:uid="{00000000-0005-0000-0000-00007B6E0000}"/>
    <cellStyle name="Note 2 2 7 4" xfId="28205" xr:uid="{00000000-0005-0000-0000-00007C6E0000}"/>
    <cellStyle name="Note 2 2 8" xfId="28206" xr:uid="{00000000-0005-0000-0000-00007D6E0000}"/>
    <cellStyle name="Note 2 2 8 2" xfId="28207" xr:uid="{00000000-0005-0000-0000-00007E6E0000}"/>
    <cellStyle name="Note 2 2 8 2 2" xfId="28208" xr:uid="{00000000-0005-0000-0000-00007F6E0000}"/>
    <cellStyle name="Note 2 2 8 3" xfId="28209" xr:uid="{00000000-0005-0000-0000-0000806E0000}"/>
    <cellStyle name="Note 2 2 8 3 2" xfId="28210" xr:uid="{00000000-0005-0000-0000-0000816E0000}"/>
    <cellStyle name="Note 2 2 8 4" xfId="28211" xr:uid="{00000000-0005-0000-0000-0000826E0000}"/>
    <cellStyle name="Note 2 2 9" xfId="28212" xr:uid="{00000000-0005-0000-0000-0000836E0000}"/>
    <cellStyle name="Note 2 2 9 2" xfId="28213" xr:uid="{00000000-0005-0000-0000-0000846E0000}"/>
    <cellStyle name="Note 2 2 9 2 2" xfId="28214" xr:uid="{00000000-0005-0000-0000-0000856E0000}"/>
    <cellStyle name="Note 2 2 9 3" xfId="28215" xr:uid="{00000000-0005-0000-0000-0000866E0000}"/>
    <cellStyle name="Note 2 2 9 3 2" xfId="28216" xr:uid="{00000000-0005-0000-0000-0000876E0000}"/>
    <cellStyle name="Note 2 2 9 4" xfId="28217" xr:uid="{00000000-0005-0000-0000-0000886E0000}"/>
    <cellStyle name="Note 2 3" xfId="28218" xr:uid="{00000000-0005-0000-0000-0000896E0000}"/>
    <cellStyle name="Note 2 3 10" xfId="28219" xr:uid="{00000000-0005-0000-0000-00008A6E0000}"/>
    <cellStyle name="Note 2 3 10 2" xfId="28220" xr:uid="{00000000-0005-0000-0000-00008B6E0000}"/>
    <cellStyle name="Note 2 3 10 2 2" xfId="28221" xr:uid="{00000000-0005-0000-0000-00008C6E0000}"/>
    <cellStyle name="Note 2 3 10 3" xfId="28222" xr:uid="{00000000-0005-0000-0000-00008D6E0000}"/>
    <cellStyle name="Note 2 3 11" xfId="28223" xr:uid="{00000000-0005-0000-0000-00008E6E0000}"/>
    <cellStyle name="Note 2 3 11 2" xfId="28224" xr:uid="{00000000-0005-0000-0000-00008F6E0000}"/>
    <cellStyle name="Note 2 3 12" xfId="28225" xr:uid="{00000000-0005-0000-0000-0000906E0000}"/>
    <cellStyle name="Note 2 3 12 2" xfId="28226" xr:uid="{00000000-0005-0000-0000-0000916E0000}"/>
    <cellStyle name="Note 2 3 13" xfId="28227" xr:uid="{00000000-0005-0000-0000-0000926E0000}"/>
    <cellStyle name="Note 2 3 13 2" xfId="28228" xr:uid="{00000000-0005-0000-0000-0000936E0000}"/>
    <cellStyle name="Note 2 3 14" xfId="28229" xr:uid="{00000000-0005-0000-0000-0000946E0000}"/>
    <cellStyle name="Note 2 3 14 2" xfId="28230" xr:uid="{00000000-0005-0000-0000-0000956E0000}"/>
    <cellStyle name="Note 2 3 15" xfId="28231" xr:uid="{00000000-0005-0000-0000-0000966E0000}"/>
    <cellStyle name="Note 2 3 16" xfId="28232" xr:uid="{00000000-0005-0000-0000-0000976E0000}"/>
    <cellStyle name="Note 2 3 2" xfId="28233" xr:uid="{00000000-0005-0000-0000-0000986E0000}"/>
    <cellStyle name="Note 2 3 2 10" xfId="28234" xr:uid="{00000000-0005-0000-0000-0000996E0000}"/>
    <cellStyle name="Note 2 3 2 10 2" xfId="28235" xr:uid="{00000000-0005-0000-0000-00009A6E0000}"/>
    <cellStyle name="Note 2 3 2 11" xfId="28236" xr:uid="{00000000-0005-0000-0000-00009B6E0000}"/>
    <cellStyle name="Note 2 3 2 11 2" xfId="28237" xr:uid="{00000000-0005-0000-0000-00009C6E0000}"/>
    <cellStyle name="Note 2 3 2 12" xfId="28238" xr:uid="{00000000-0005-0000-0000-00009D6E0000}"/>
    <cellStyle name="Note 2 3 2 12 2" xfId="28239" xr:uid="{00000000-0005-0000-0000-00009E6E0000}"/>
    <cellStyle name="Note 2 3 2 13" xfId="28240" xr:uid="{00000000-0005-0000-0000-00009F6E0000}"/>
    <cellStyle name="Note 2 3 2 13 2" xfId="28241" xr:uid="{00000000-0005-0000-0000-0000A06E0000}"/>
    <cellStyle name="Note 2 3 2 14" xfId="28242" xr:uid="{00000000-0005-0000-0000-0000A16E0000}"/>
    <cellStyle name="Note 2 3 2 15" xfId="28243" xr:uid="{00000000-0005-0000-0000-0000A26E0000}"/>
    <cellStyle name="Note 2 3 2 2" xfId="28244" xr:uid="{00000000-0005-0000-0000-0000A36E0000}"/>
    <cellStyle name="Note 2 3 2 2 2" xfId="28245" xr:uid="{00000000-0005-0000-0000-0000A46E0000}"/>
    <cellStyle name="Note 2 3 2 3" xfId="28246" xr:uid="{00000000-0005-0000-0000-0000A56E0000}"/>
    <cellStyle name="Note 2 3 2 3 2" xfId="28247" xr:uid="{00000000-0005-0000-0000-0000A66E0000}"/>
    <cellStyle name="Note 2 3 2 4" xfId="28248" xr:uid="{00000000-0005-0000-0000-0000A76E0000}"/>
    <cellStyle name="Note 2 3 2 4 2" xfId="28249" xr:uid="{00000000-0005-0000-0000-0000A86E0000}"/>
    <cellStyle name="Note 2 3 2 5" xfId="28250" xr:uid="{00000000-0005-0000-0000-0000A96E0000}"/>
    <cellStyle name="Note 2 3 2 5 2" xfId="28251" xr:uid="{00000000-0005-0000-0000-0000AA6E0000}"/>
    <cellStyle name="Note 2 3 2 6" xfId="28252" xr:uid="{00000000-0005-0000-0000-0000AB6E0000}"/>
    <cellStyle name="Note 2 3 2 6 2" xfId="28253" xr:uid="{00000000-0005-0000-0000-0000AC6E0000}"/>
    <cellStyle name="Note 2 3 2 7" xfId="28254" xr:uid="{00000000-0005-0000-0000-0000AD6E0000}"/>
    <cellStyle name="Note 2 3 2 7 2" xfId="28255" xr:uid="{00000000-0005-0000-0000-0000AE6E0000}"/>
    <cellStyle name="Note 2 3 2 8" xfId="28256" xr:uid="{00000000-0005-0000-0000-0000AF6E0000}"/>
    <cellStyle name="Note 2 3 2 8 2" xfId="28257" xr:uid="{00000000-0005-0000-0000-0000B06E0000}"/>
    <cellStyle name="Note 2 3 2 9" xfId="28258" xr:uid="{00000000-0005-0000-0000-0000B16E0000}"/>
    <cellStyle name="Note 2 3 2 9 2" xfId="28259" xr:uid="{00000000-0005-0000-0000-0000B26E0000}"/>
    <cellStyle name="Note 2 3 3" xfId="28260" xr:uid="{00000000-0005-0000-0000-0000B36E0000}"/>
    <cellStyle name="Note 2 3 3 2" xfId="28261" xr:uid="{00000000-0005-0000-0000-0000B46E0000}"/>
    <cellStyle name="Note 2 3 3 2 2" xfId="28262" xr:uid="{00000000-0005-0000-0000-0000B56E0000}"/>
    <cellStyle name="Note 2 3 3 3" xfId="28263" xr:uid="{00000000-0005-0000-0000-0000B66E0000}"/>
    <cellStyle name="Note 2 3 3 3 2" xfId="28264" xr:uid="{00000000-0005-0000-0000-0000B76E0000}"/>
    <cellStyle name="Note 2 3 3 4" xfId="28265" xr:uid="{00000000-0005-0000-0000-0000B86E0000}"/>
    <cellStyle name="Note 2 3 4" xfId="28266" xr:uid="{00000000-0005-0000-0000-0000B96E0000}"/>
    <cellStyle name="Note 2 3 4 2" xfId="28267" xr:uid="{00000000-0005-0000-0000-0000BA6E0000}"/>
    <cellStyle name="Note 2 3 4 2 2" xfId="28268" xr:uid="{00000000-0005-0000-0000-0000BB6E0000}"/>
    <cellStyle name="Note 2 3 4 3" xfId="28269" xr:uid="{00000000-0005-0000-0000-0000BC6E0000}"/>
    <cellStyle name="Note 2 3 4 3 2" xfId="28270" xr:uid="{00000000-0005-0000-0000-0000BD6E0000}"/>
    <cellStyle name="Note 2 3 4 4" xfId="28271" xr:uid="{00000000-0005-0000-0000-0000BE6E0000}"/>
    <cellStyle name="Note 2 3 5" xfId="28272" xr:uid="{00000000-0005-0000-0000-0000BF6E0000}"/>
    <cellStyle name="Note 2 3 5 2" xfId="28273" xr:uid="{00000000-0005-0000-0000-0000C06E0000}"/>
    <cellStyle name="Note 2 3 5 2 2" xfId="28274" xr:uid="{00000000-0005-0000-0000-0000C16E0000}"/>
    <cellStyle name="Note 2 3 5 3" xfId="28275" xr:uid="{00000000-0005-0000-0000-0000C26E0000}"/>
    <cellStyle name="Note 2 3 5 3 2" xfId="28276" xr:uid="{00000000-0005-0000-0000-0000C36E0000}"/>
    <cellStyle name="Note 2 3 5 4" xfId="28277" xr:uid="{00000000-0005-0000-0000-0000C46E0000}"/>
    <cellStyle name="Note 2 3 6" xfId="28278" xr:uid="{00000000-0005-0000-0000-0000C56E0000}"/>
    <cellStyle name="Note 2 3 6 2" xfId="28279" xr:uid="{00000000-0005-0000-0000-0000C66E0000}"/>
    <cellStyle name="Note 2 3 6 2 2" xfId="28280" xr:uid="{00000000-0005-0000-0000-0000C76E0000}"/>
    <cellStyle name="Note 2 3 6 3" xfId="28281" xr:uid="{00000000-0005-0000-0000-0000C86E0000}"/>
    <cellStyle name="Note 2 3 6 3 2" xfId="28282" xr:uid="{00000000-0005-0000-0000-0000C96E0000}"/>
    <cellStyle name="Note 2 3 6 4" xfId="28283" xr:uid="{00000000-0005-0000-0000-0000CA6E0000}"/>
    <cellStyle name="Note 2 3 7" xfId="28284" xr:uid="{00000000-0005-0000-0000-0000CB6E0000}"/>
    <cellStyle name="Note 2 3 7 2" xfId="28285" xr:uid="{00000000-0005-0000-0000-0000CC6E0000}"/>
    <cellStyle name="Note 2 3 7 2 2" xfId="28286" xr:uid="{00000000-0005-0000-0000-0000CD6E0000}"/>
    <cellStyle name="Note 2 3 7 3" xfId="28287" xr:uid="{00000000-0005-0000-0000-0000CE6E0000}"/>
    <cellStyle name="Note 2 3 7 3 2" xfId="28288" xr:uid="{00000000-0005-0000-0000-0000CF6E0000}"/>
    <cellStyle name="Note 2 3 7 4" xfId="28289" xr:uid="{00000000-0005-0000-0000-0000D06E0000}"/>
    <cellStyle name="Note 2 3 8" xfId="28290" xr:uid="{00000000-0005-0000-0000-0000D16E0000}"/>
    <cellStyle name="Note 2 3 8 2" xfId="28291" xr:uid="{00000000-0005-0000-0000-0000D26E0000}"/>
    <cellStyle name="Note 2 3 8 2 2" xfId="28292" xr:uid="{00000000-0005-0000-0000-0000D36E0000}"/>
    <cellStyle name="Note 2 3 8 3" xfId="28293" xr:uid="{00000000-0005-0000-0000-0000D46E0000}"/>
    <cellStyle name="Note 2 3 8 3 2" xfId="28294" xr:uid="{00000000-0005-0000-0000-0000D56E0000}"/>
    <cellStyle name="Note 2 3 8 4" xfId="28295" xr:uid="{00000000-0005-0000-0000-0000D66E0000}"/>
    <cellStyle name="Note 2 3 9" xfId="28296" xr:uid="{00000000-0005-0000-0000-0000D76E0000}"/>
    <cellStyle name="Note 2 3 9 2" xfId="28297" xr:uid="{00000000-0005-0000-0000-0000D86E0000}"/>
    <cellStyle name="Note 2 3 9 2 2" xfId="28298" xr:uid="{00000000-0005-0000-0000-0000D96E0000}"/>
    <cellStyle name="Note 2 3 9 3" xfId="28299" xr:uid="{00000000-0005-0000-0000-0000DA6E0000}"/>
    <cellStyle name="Note 2 3 9 3 2" xfId="28300" xr:uid="{00000000-0005-0000-0000-0000DB6E0000}"/>
    <cellStyle name="Note 2 3 9 4" xfId="28301" xr:uid="{00000000-0005-0000-0000-0000DC6E0000}"/>
    <cellStyle name="Note 2 4" xfId="28302" xr:uid="{00000000-0005-0000-0000-0000DD6E0000}"/>
    <cellStyle name="Note 2 4 10" xfId="28303" xr:uid="{00000000-0005-0000-0000-0000DE6E0000}"/>
    <cellStyle name="Note 2 4 10 2" xfId="28304" xr:uid="{00000000-0005-0000-0000-0000DF6E0000}"/>
    <cellStyle name="Note 2 4 11" xfId="28305" xr:uid="{00000000-0005-0000-0000-0000E06E0000}"/>
    <cellStyle name="Note 2 4 11 2" xfId="28306" xr:uid="{00000000-0005-0000-0000-0000E16E0000}"/>
    <cellStyle name="Note 2 4 12" xfId="28307" xr:uid="{00000000-0005-0000-0000-0000E26E0000}"/>
    <cellStyle name="Note 2 4 12 2" xfId="28308" xr:uid="{00000000-0005-0000-0000-0000E36E0000}"/>
    <cellStyle name="Note 2 4 13" xfId="28309" xr:uid="{00000000-0005-0000-0000-0000E46E0000}"/>
    <cellStyle name="Note 2 4 13 2" xfId="28310" xr:uid="{00000000-0005-0000-0000-0000E56E0000}"/>
    <cellStyle name="Note 2 4 14" xfId="28311" xr:uid="{00000000-0005-0000-0000-0000E66E0000}"/>
    <cellStyle name="Note 2 4 14 2" xfId="28312" xr:uid="{00000000-0005-0000-0000-0000E76E0000}"/>
    <cellStyle name="Note 2 4 15" xfId="28313" xr:uid="{00000000-0005-0000-0000-0000E86E0000}"/>
    <cellStyle name="Note 2 4 16" xfId="28314" xr:uid="{00000000-0005-0000-0000-0000E96E0000}"/>
    <cellStyle name="Note 2 4 2" xfId="28315" xr:uid="{00000000-0005-0000-0000-0000EA6E0000}"/>
    <cellStyle name="Note 2 4 2 10" xfId="28316" xr:uid="{00000000-0005-0000-0000-0000EB6E0000}"/>
    <cellStyle name="Note 2 4 2 10 2" xfId="28317" xr:uid="{00000000-0005-0000-0000-0000EC6E0000}"/>
    <cellStyle name="Note 2 4 2 11" xfId="28318" xr:uid="{00000000-0005-0000-0000-0000ED6E0000}"/>
    <cellStyle name="Note 2 4 2 11 2" xfId="28319" xr:uid="{00000000-0005-0000-0000-0000EE6E0000}"/>
    <cellStyle name="Note 2 4 2 12" xfId="28320" xr:uid="{00000000-0005-0000-0000-0000EF6E0000}"/>
    <cellStyle name="Note 2 4 2 12 2" xfId="28321" xr:uid="{00000000-0005-0000-0000-0000F06E0000}"/>
    <cellStyle name="Note 2 4 2 13" xfId="28322" xr:uid="{00000000-0005-0000-0000-0000F16E0000}"/>
    <cellStyle name="Note 2 4 2 13 2" xfId="28323" xr:uid="{00000000-0005-0000-0000-0000F26E0000}"/>
    <cellStyle name="Note 2 4 2 14" xfId="28324" xr:uid="{00000000-0005-0000-0000-0000F36E0000}"/>
    <cellStyle name="Note 2 4 2 15" xfId="28325" xr:uid="{00000000-0005-0000-0000-0000F46E0000}"/>
    <cellStyle name="Note 2 4 2 2" xfId="28326" xr:uid="{00000000-0005-0000-0000-0000F56E0000}"/>
    <cellStyle name="Note 2 4 2 2 2" xfId="28327" xr:uid="{00000000-0005-0000-0000-0000F66E0000}"/>
    <cellStyle name="Note 2 4 2 3" xfId="28328" xr:uid="{00000000-0005-0000-0000-0000F76E0000}"/>
    <cellStyle name="Note 2 4 2 3 2" xfId="28329" xr:uid="{00000000-0005-0000-0000-0000F86E0000}"/>
    <cellStyle name="Note 2 4 2 4" xfId="28330" xr:uid="{00000000-0005-0000-0000-0000F96E0000}"/>
    <cellStyle name="Note 2 4 2 4 2" xfId="28331" xr:uid="{00000000-0005-0000-0000-0000FA6E0000}"/>
    <cellStyle name="Note 2 4 2 5" xfId="28332" xr:uid="{00000000-0005-0000-0000-0000FB6E0000}"/>
    <cellStyle name="Note 2 4 2 5 2" xfId="28333" xr:uid="{00000000-0005-0000-0000-0000FC6E0000}"/>
    <cellStyle name="Note 2 4 2 6" xfId="28334" xr:uid="{00000000-0005-0000-0000-0000FD6E0000}"/>
    <cellStyle name="Note 2 4 2 6 2" xfId="28335" xr:uid="{00000000-0005-0000-0000-0000FE6E0000}"/>
    <cellStyle name="Note 2 4 2 7" xfId="28336" xr:uid="{00000000-0005-0000-0000-0000FF6E0000}"/>
    <cellStyle name="Note 2 4 2 7 2" xfId="28337" xr:uid="{00000000-0005-0000-0000-0000006F0000}"/>
    <cellStyle name="Note 2 4 2 8" xfId="28338" xr:uid="{00000000-0005-0000-0000-0000016F0000}"/>
    <cellStyle name="Note 2 4 2 8 2" xfId="28339" xr:uid="{00000000-0005-0000-0000-0000026F0000}"/>
    <cellStyle name="Note 2 4 2 9" xfId="28340" xr:uid="{00000000-0005-0000-0000-0000036F0000}"/>
    <cellStyle name="Note 2 4 2 9 2" xfId="28341" xr:uid="{00000000-0005-0000-0000-0000046F0000}"/>
    <cellStyle name="Note 2 4 3" xfId="28342" xr:uid="{00000000-0005-0000-0000-0000056F0000}"/>
    <cellStyle name="Note 2 4 3 2" xfId="28343" xr:uid="{00000000-0005-0000-0000-0000066F0000}"/>
    <cellStyle name="Note 2 4 4" xfId="28344" xr:uid="{00000000-0005-0000-0000-0000076F0000}"/>
    <cellStyle name="Note 2 4 4 2" xfId="28345" xr:uid="{00000000-0005-0000-0000-0000086F0000}"/>
    <cellStyle name="Note 2 4 5" xfId="28346" xr:uid="{00000000-0005-0000-0000-0000096F0000}"/>
    <cellStyle name="Note 2 4 5 2" xfId="28347" xr:uid="{00000000-0005-0000-0000-00000A6F0000}"/>
    <cellStyle name="Note 2 4 6" xfId="28348" xr:uid="{00000000-0005-0000-0000-00000B6F0000}"/>
    <cellStyle name="Note 2 4 6 2" xfId="28349" xr:uid="{00000000-0005-0000-0000-00000C6F0000}"/>
    <cellStyle name="Note 2 4 7" xfId="28350" xr:uid="{00000000-0005-0000-0000-00000D6F0000}"/>
    <cellStyle name="Note 2 4 7 2" xfId="28351" xr:uid="{00000000-0005-0000-0000-00000E6F0000}"/>
    <cellStyle name="Note 2 4 8" xfId="28352" xr:uid="{00000000-0005-0000-0000-00000F6F0000}"/>
    <cellStyle name="Note 2 4 8 2" xfId="28353" xr:uid="{00000000-0005-0000-0000-0000106F0000}"/>
    <cellStyle name="Note 2 4 9" xfId="28354" xr:uid="{00000000-0005-0000-0000-0000116F0000}"/>
    <cellStyle name="Note 2 4 9 2" xfId="28355" xr:uid="{00000000-0005-0000-0000-0000126F0000}"/>
    <cellStyle name="Note 2 5" xfId="28356" xr:uid="{00000000-0005-0000-0000-0000136F0000}"/>
    <cellStyle name="Note 2 5 10" xfId="28357" xr:uid="{00000000-0005-0000-0000-0000146F0000}"/>
    <cellStyle name="Note 2 5 10 2" xfId="28358" xr:uid="{00000000-0005-0000-0000-0000156F0000}"/>
    <cellStyle name="Note 2 5 11" xfId="28359" xr:uid="{00000000-0005-0000-0000-0000166F0000}"/>
    <cellStyle name="Note 2 5 11 2" xfId="28360" xr:uid="{00000000-0005-0000-0000-0000176F0000}"/>
    <cellStyle name="Note 2 5 12" xfId="28361" xr:uid="{00000000-0005-0000-0000-0000186F0000}"/>
    <cellStyle name="Note 2 5 12 2" xfId="28362" xr:uid="{00000000-0005-0000-0000-0000196F0000}"/>
    <cellStyle name="Note 2 5 13" xfId="28363" xr:uid="{00000000-0005-0000-0000-00001A6F0000}"/>
    <cellStyle name="Note 2 5 13 2" xfId="28364" xr:uid="{00000000-0005-0000-0000-00001B6F0000}"/>
    <cellStyle name="Note 2 5 14" xfId="28365" xr:uid="{00000000-0005-0000-0000-00001C6F0000}"/>
    <cellStyle name="Note 2 5 14 2" xfId="28366" xr:uid="{00000000-0005-0000-0000-00001D6F0000}"/>
    <cellStyle name="Note 2 5 15" xfId="28367" xr:uid="{00000000-0005-0000-0000-00001E6F0000}"/>
    <cellStyle name="Note 2 5 16" xfId="28368" xr:uid="{00000000-0005-0000-0000-00001F6F0000}"/>
    <cellStyle name="Note 2 5 2" xfId="28369" xr:uid="{00000000-0005-0000-0000-0000206F0000}"/>
    <cellStyle name="Note 2 5 2 2" xfId="28370" xr:uid="{00000000-0005-0000-0000-0000216F0000}"/>
    <cellStyle name="Note 2 5 2 2 2" xfId="28371" xr:uid="{00000000-0005-0000-0000-0000226F0000}"/>
    <cellStyle name="Note 2 5 2 3" xfId="28372" xr:uid="{00000000-0005-0000-0000-0000236F0000}"/>
    <cellStyle name="Note 2 5 3" xfId="28373" xr:uid="{00000000-0005-0000-0000-0000246F0000}"/>
    <cellStyle name="Note 2 5 3 2" xfId="28374" xr:uid="{00000000-0005-0000-0000-0000256F0000}"/>
    <cellStyle name="Note 2 5 4" xfId="28375" xr:uid="{00000000-0005-0000-0000-0000266F0000}"/>
    <cellStyle name="Note 2 5 4 2" xfId="28376" xr:uid="{00000000-0005-0000-0000-0000276F0000}"/>
    <cellStyle name="Note 2 5 5" xfId="28377" xr:uid="{00000000-0005-0000-0000-0000286F0000}"/>
    <cellStyle name="Note 2 5 5 2" xfId="28378" xr:uid="{00000000-0005-0000-0000-0000296F0000}"/>
    <cellStyle name="Note 2 5 6" xfId="28379" xr:uid="{00000000-0005-0000-0000-00002A6F0000}"/>
    <cellStyle name="Note 2 5 6 2" xfId="28380" xr:uid="{00000000-0005-0000-0000-00002B6F0000}"/>
    <cellStyle name="Note 2 5 7" xfId="28381" xr:uid="{00000000-0005-0000-0000-00002C6F0000}"/>
    <cellStyle name="Note 2 5 7 2" xfId="28382" xr:uid="{00000000-0005-0000-0000-00002D6F0000}"/>
    <cellStyle name="Note 2 5 8" xfId="28383" xr:uid="{00000000-0005-0000-0000-00002E6F0000}"/>
    <cellStyle name="Note 2 5 8 2" xfId="28384" xr:uid="{00000000-0005-0000-0000-00002F6F0000}"/>
    <cellStyle name="Note 2 5 9" xfId="28385" xr:uid="{00000000-0005-0000-0000-0000306F0000}"/>
    <cellStyle name="Note 2 5 9 2" xfId="28386" xr:uid="{00000000-0005-0000-0000-0000316F0000}"/>
    <cellStyle name="Note 2 6" xfId="28387" xr:uid="{00000000-0005-0000-0000-0000326F0000}"/>
    <cellStyle name="Note 2 6 2" xfId="28388" xr:uid="{00000000-0005-0000-0000-0000336F0000}"/>
    <cellStyle name="Note 2 6 2 2" xfId="28389" xr:uid="{00000000-0005-0000-0000-0000346F0000}"/>
    <cellStyle name="Note 2 6 2 2 2" xfId="28390" xr:uid="{00000000-0005-0000-0000-0000356F0000}"/>
    <cellStyle name="Note 2 6 2 3" xfId="28391" xr:uid="{00000000-0005-0000-0000-0000366F0000}"/>
    <cellStyle name="Note 2 6 3" xfId="28392" xr:uid="{00000000-0005-0000-0000-0000376F0000}"/>
    <cellStyle name="Note 2 6 3 2" xfId="28393" xr:uid="{00000000-0005-0000-0000-0000386F0000}"/>
    <cellStyle name="Note 2 6 4" xfId="28394" xr:uid="{00000000-0005-0000-0000-0000396F0000}"/>
    <cellStyle name="Note 2 6 4 2" xfId="28395" xr:uid="{00000000-0005-0000-0000-00003A6F0000}"/>
    <cellStyle name="Note 2 6 5" xfId="28396" xr:uid="{00000000-0005-0000-0000-00003B6F0000}"/>
    <cellStyle name="Note 2 7" xfId="28397" xr:uid="{00000000-0005-0000-0000-00003C6F0000}"/>
    <cellStyle name="Note 2 7 2" xfId="28398" xr:uid="{00000000-0005-0000-0000-00003D6F0000}"/>
    <cellStyle name="Note 2 7 2 2" xfId="28399" xr:uid="{00000000-0005-0000-0000-00003E6F0000}"/>
    <cellStyle name="Note 2 7 3" xfId="28400" xr:uid="{00000000-0005-0000-0000-00003F6F0000}"/>
    <cellStyle name="Note 2 8" xfId="28401" xr:uid="{00000000-0005-0000-0000-0000406F0000}"/>
    <cellStyle name="Note 2 8 2" xfId="28402" xr:uid="{00000000-0005-0000-0000-0000416F0000}"/>
    <cellStyle name="Note 2 9" xfId="28403" xr:uid="{00000000-0005-0000-0000-0000426F0000}"/>
    <cellStyle name="Note 2 9 2" xfId="28404" xr:uid="{00000000-0005-0000-0000-0000436F0000}"/>
    <cellStyle name="Note 3" xfId="28405" xr:uid="{00000000-0005-0000-0000-0000446F0000}"/>
    <cellStyle name="Note 3 10" xfId="28406" xr:uid="{00000000-0005-0000-0000-0000456F0000}"/>
    <cellStyle name="Note 3 10 2" xfId="28407" xr:uid="{00000000-0005-0000-0000-0000466F0000}"/>
    <cellStyle name="Note 3 11" xfId="28408" xr:uid="{00000000-0005-0000-0000-0000476F0000}"/>
    <cellStyle name="Note 3 11 2" xfId="28409" xr:uid="{00000000-0005-0000-0000-0000486F0000}"/>
    <cellStyle name="Note 3 12" xfId="28410" xr:uid="{00000000-0005-0000-0000-0000496F0000}"/>
    <cellStyle name="Note 3 13" xfId="28411" xr:uid="{00000000-0005-0000-0000-00004A6F0000}"/>
    <cellStyle name="Note 3 2" xfId="28412" xr:uid="{00000000-0005-0000-0000-00004B6F0000}"/>
    <cellStyle name="Note 3 2 10" xfId="28413" xr:uid="{00000000-0005-0000-0000-00004C6F0000}"/>
    <cellStyle name="Note 3 2 10 2" xfId="28414" xr:uid="{00000000-0005-0000-0000-00004D6F0000}"/>
    <cellStyle name="Note 3 2 10 2 2" xfId="28415" xr:uid="{00000000-0005-0000-0000-00004E6F0000}"/>
    <cellStyle name="Note 3 2 10 3" xfId="28416" xr:uid="{00000000-0005-0000-0000-00004F6F0000}"/>
    <cellStyle name="Note 3 2 10 3 2" xfId="28417" xr:uid="{00000000-0005-0000-0000-0000506F0000}"/>
    <cellStyle name="Note 3 2 10 4" xfId="28418" xr:uid="{00000000-0005-0000-0000-0000516F0000}"/>
    <cellStyle name="Note 3 2 11" xfId="28419" xr:uid="{00000000-0005-0000-0000-0000526F0000}"/>
    <cellStyle name="Note 3 2 11 2" xfId="28420" xr:uid="{00000000-0005-0000-0000-0000536F0000}"/>
    <cellStyle name="Note 3 2 11 2 2" xfId="28421" xr:uid="{00000000-0005-0000-0000-0000546F0000}"/>
    <cellStyle name="Note 3 2 11 3" xfId="28422" xr:uid="{00000000-0005-0000-0000-0000556F0000}"/>
    <cellStyle name="Note 3 2 11 3 2" xfId="28423" xr:uid="{00000000-0005-0000-0000-0000566F0000}"/>
    <cellStyle name="Note 3 2 11 4" xfId="28424" xr:uid="{00000000-0005-0000-0000-0000576F0000}"/>
    <cellStyle name="Note 3 2 12" xfId="28425" xr:uid="{00000000-0005-0000-0000-0000586F0000}"/>
    <cellStyle name="Note 3 2 12 2" xfId="28426" xr:uid="{00000000-0005-0000-0000-0000596F0000}"/>
    <cellStyle name="Note 3 2 12 2 2" xfId="28427" xr:uid="{00000000-0005-0000-0000-00005A6F0000}"/>
    <cellStyle name="Note 3 2 12 3" xfId="28428" xr:uid="{00000000-0005-0000-0000-00005B6F0000}"/>
    <cellStyle name="Note 3 2 13" xfId="28429" xr:uid="{00000000-0005-0000-0000-00005C6F0000}"/>
    <cellStyle name="Note 3 2 13 2" xfId="28430" xr:uid="{00000000-0005-0000-0000-00005D6F0000}"/>
    <cellStyle name="Note 3 2 14" xfId="28431" xr:uid="{00000000-0005-0000-0000-00005E6F0000}"/>
    <cellStyle name="Note 3 2 14 2" xfId="28432" xr:uid="{00000000-0005-0000-0000-00005F6F0000}"/>
    <cellStyle name="Note 3 2 15" xfId="28433" xr:uid="{00000000-0005-0000-0000-0000606F0000}"/>
    <cellStyle name="Note 3 2 15 2" xfId="28434" xr:uid="{00000000-0005-0000-0000-0000616F0000}"/>
    <cellStyle name="Note 3 2 16" xfId="28435" xr:uid="{00000000-0005-0000-0000-0000626F0000}"/>
    <cellStyle name="Note 3 2 16 2" xfId="28436" xr:uid="{00000000-0005-0000-0000-0000636F0000}"/>
    <cellStyle name="Note 3 2 17" xfId="28437" xr:uid="{00000000-0005-0000-0000-0000646F0000}"/>
    <cellStyle name="Note 3 2 17 2" xfId="28438" xr:uid="{00000000-0005-0000-0000-0000656F0000}"/>
    <cellStyle name="Note 3 2 18" xfId="28439" xr:uid="{00000000-0005-0000-0000-0000666F0000}"/>
    <cellStyle name="Note 3 2 18 2" xfId="28440" xr:uid="{00000000-0005-0000-0000-0000676F0000}"/>
    <cellStyle name="Note 3 2 19" xfId="28441" xr:uid="{00000000-0005-0000-0000-0000686F0000}"/>
    <cellStyle name="Note 3 2 19 2" xfId="28442" xr:uid="{00000000-0005-0000-0000-0000696F0000}"/>
    <cellStyle name="Note 3 2 2" xfId="28443" xr:uid="{00000000-0005-0000-0000-00006A6F0000}"/>
    <cellStyle name="Note 3 2 2 10" xfId="28444" xr:uid="{00000000-0005-0000-0000-00006B6F0000}"/>
    <cellStyle name="Note 3 2 2 10 2" xfId="28445" xr:uid="{00000000-0005-0000-0000-00006C6F0000}"/>
    <cellStyle name="Note 3 2 2 10 2 2" xfId="28446" xr:uid="{00000000-0005-0000-0000-00006D6F0000}"/>
    <cellStyle name="Note 3 2 2 10 3" xfId="28447" xr:uid="{00000000-0005-0000-0000-00006E6F0000}"/>
    <cellStyle name="Note 3 2 2 10 3 2" xfId="28448" xr:uid="{00000000-0005-0000-0000-00006F6F0000}"/>
    <cellStyle name="Note 3 2 2 10 4" xfId="28449" xr:uid="{00000000-0005-0000-0000-0000706F0000}"/>
    <cellStyle name="Note 3 2 2 11" xfId="28450" xr:uid="{00000000-0005-0000-0000-0000716F0000}"/>
    <cellStyle name="Note 3 2 2 11 2" xfId="28451" xr:uid="{00000000-0005-0000-0000-0000726F0000}"/>
    <cellStyle name="Note 3 2 2 11 2 2" xfId="28452" xr:uid="{00000000-0005-0000-0000-0000736F0000}"/>
    <cellStyle name="Note 3 2 2 11 3" xfId="28453" xr:uid="{00000000-0005-0000-0000-0000746F0000}"/>
    <cellStyle name="Note 3 2 2 12" xfId="28454" xr:uid="{00000000-0005-0000-0000-0000756F0000}"/>
    <cellStyle name="Note 3 2 2 12 2" xfId="28455" xr:uid="{00000000-0005-0000-0000-0000766F0000}"/>
    <cellStyle name="Note 3 2 2 13" xfId="28456" xr:uid="{00000000-0005-0000-0000-0000776F0000}"/>
    <cellStyle name="Note 3 2 2 13 2" xfId="28457" xr:uid="{00000000-0005-0000-0000-0000786F0000}"/>
    <cellStyle name="Note 3 2 2 14" xfId="28458" xr:uid="{00000000-0005-0000-0000-0000796F0000}"/>
    <cellStyle name="Note 3 2 2 14 2" xfId="28459" xr:uid="{00000000-0005-0000-0000-00007A6F0000}"/>
    <cellStyle name="Note 3 2 2 15" xfId="28460" xr:uid="{00000000-0005-0000-0000-00007B6F0000}"/>
    <cellStyle name="Note 3 2 2 15 2" xfId="28461" xr:uid="{00000000-0005-0000-0000-00007C6F0000}"/>
    <cellStyle name="Note 3 2 2 16" xfId="28462" xr:uid="{00000000-0005-0000-0000-00007D6F0000}"/>
    <cellStyle name="Note 3 2 2 16 2" xfId="28463" xr:uid="{00000000-0005-0000-0000-00007E6F0000}"/>
    <cellStyle name="Note 3 2 2 17" xfId="28464" xr:uid="{00000000-0005-0000-0000-00007F6F0000}"/>
    <cellStyle name="Note 3 2 2 17 2" xfId="28465" xr:uid="{00000000-0005-0000-0000-0000806F0000}"/>
    <cellStyle name="Note 3 2 2 18" xfId="28466" xr:uid="{00000000-0005-0000-0000-0000816F0000}"/>
    <cellStyle name="Note 3 2 2 19" xfId="28467" xr:uid="{00000000-0005-0000-0000-0000826F0000}"/>
    <cellStyle name="Note 3 2 2 2" xfId="28468" xr:uid="{00000000-0005-0000-0000-0000836F0000}"/>
    <cellStyle name="Note 3 2 2 2 10" xfId="28469" xr:uid="{00000000-0005-0000-0000-0000846F0000}"/>
    <cellStyle name="Note 3 2 2 2 10 2" xfId="28470" xr:uid="{00000000-0005-0000-0000-0000856F0000}"/>
    <cellStyle name="Note 3 2 2 2 10 2 2" xfId="28471" xr:uid="{00000000-0005-0000-0000-0000866F0000}"/>
    <cellStyle name="Note 3 2 2 2 10 3" xfId="28472" xr:uid="{00000000-0005-0000-0000-0000876F0000}"/>
    <cellStyle name="Note 3 2 2 2 11" xfId="28473" xr:uid="{00000000-0005-0000-0000-0000886F0000}"/>
    <cellStyle name="Note 3 2 2 2 11 2" xfId="28474" xr:uid="{00000000-0005-0000-0000-0000896F0000}"/>
    <cellStyle name="Note 3 2 2 2 12" xfId="28475" xr:uid="{00000000-0005-0000-0000-00008A6F0000}"/>
    <cellStyle name="Note 3 2 2 2 12 2" xfId="28476" xr:uid="{00000000-0005-0000-0000-00008B6F0000}"/>
    <cellStyle name="Note 3 2 2 2 13" xfId="28477" xr:uid="{00000000-0005-0000-0000-00008C6F0000}"/>
    <cellStyle name="Note 3 2 2 2 13 2" xfId="28478" xr:uid="{00000000-0005-0000-0000-00008D6F0000}"/>
    <cellStyle name="Note 3 2 2 2 14" xfId="28479" xr:uid="{00000000-0005-0000-0000-00008E6F0000}"/>
    <cellStyle name="Note 3 2 2 2 14 2" xfId="28480" xr:uid="{00000000-0005-0000-0000-00008F6F0000}"/>
    <cellStyle name="Note 3 2 2 2 15" xfId="28481" xr:uid="{00000000-0005-0000-0000-0000906F0000}"/>
    <cellStyle name="Note 3 2 2 2 16" xfId="28482" xr:uid="{00000000-0005-0000-0000-0000916F0000}"/>
    <cellStyle name="Note 3 2 2 2 2" xfId="28483" xr:uid="{00000000-0005-0000-0000-0000926F0000}"/>
    <cellStyle name="Note 3 2 2 2 2 10" xfId="28484" xr:uid="{00000000-0005-0000-0000-0000936F0000}"/>
    <cellStyle name="Note 3 2 2 2 2 10 2" xfId="28485" xr:uid="{00000000-0005-0000-0000-0000946F0000}"/>
    <cellStyle name="Note 3 2 2 2 2 11" xfId="28486" xr:uid="{00000000-0005-0000-0000-0000956F0000}"/>
    <cellStyle name="Note 3 2 2 2 2 11 2" xfId="28487" xr:uid="{00000000-0005-0000-0000-0000966F0000}"/>
    <cellStyle name="Note 3 2 2 2 2 12" xfId="28488" xr:uid="{00000000-0005-0000-0000-0000976F0000}"/>
    <cellStyle name="Note 3 2 2 2 2 12 2" xfId="28489" xr:uid="{00000000-0005-0000-0000-0000986F0000}"/>
    <cellStyle name="Note 3 2 2 2 2 13" xfId="28490" xr:uid="{00000000-0005-0000-0000-0000996F0000}"/>
    <cellStyle name="Note 3 2 2 2 2 13 2" xfId="28491" xr:uid="{00000000-0005-0000-0000-00009A6F0000}"/>
    <cellStyle name="Note 3 2 2 2 2 14" xfId="28492" xr:uid="{00000000-0005-0000-0000-00009B6F0000}"/>
    <cellStyle name="Note 3 2 2 2 2 15" xfId="28493" xr:uid="{00000000-0005-0000-0000-00009C6F0000}"/>
    <cellStyle name="Note 3 2 2 2 2 2" xfId="28494" xr:uid="{00000000-0005-0000-0000-00009D6F0000}"/>
    <cellStyle name="Note 3 2 2 2 2 2 2" xfId="28495" xr:uid="{00000000-0005-0000-0000-00009E6F0000}"/>
    <cellStyle name="Note 3 2 2 2 2 3" xfId="28496" xr:uid="{00000000-0005-0000-0000-00009F6F0000}"/>
    <cellStyle name="Note 3 2 2 2 2 3 2" xfId="28497" xr:uid="{00000000-0005-0000-0000-0000A06F0000}"/>
    <cellStyle name="Note 3 2 2 2 2 4" xfId="28498" xr:uid="{00000000-0005-0000-0000-0000A16F0000}"/>
    <cellStyle name="Note 3 2 2 2 2 4 2" xfId="28499" xr:uid="{00000000-0005-0000-0000-0000A26F0000}"/>
    <cellStyle name="Note 3 2 2 2 2 5" xfId="28500" xr:uid="{00000000-0005-0000-0000-0000A36F0000}"/>
    <cellStyle name="Note 3 2 2 2 2 5 2" xfId="28501" xr:uid="{00000000-0005-0000-0000-0000A46F0000}"/>
    <cellStyle name="Note 3 2 2 2 2 6" xfId="28502" xr:uid="{00000000-0005-0000-0000-0000A56F0000}"/>
    <cellStyle name="Note 3 2 2 2 2 6 2" xfId="28503" xr:uid="{00000000-0005-0000-0000-0000A66F0000}"/>
    <cellStyle name="Note 3 2 2 2 2 7" xfId="28504" xr:uid="{00000000-0005-0000-0000-0000A76F0000}"/>
    <cellStyle name="Note 3 2 2 2 2 7 2" xfId="28505" xr:uid="{00000000-0005-0000-0000-0000A86F0000}"/>
    <cellStyle name="Note 3 2 2 2 2 8" xfId="28506" xr:uid="{00000000-0005-0000-0000-0000A96F0000}"/>
    <cellStyle name="Note 3 2 2 2 2 8 2" xfId="28507" xr:uid="{00000000-0005-0000-0000-0000AA6F0000}"/>
    <cellStyle name="Note 3 2 2 2 2 9" xfId="28508" xr:uid="{00000000-0005-0000-0000-0000AB6F0000}"/>
    <cellStyle name="Note 3 2 2 2 2 9 2" xfId="28509" xr:uid="{00000000-0005-0000-0000-0000AC6F0000}"/>
    <cellStyle name="Note 3 2 2 2 3" xfId="28510" xr:uid="{00000000-0005-0000-0000-0000AD6F0000}"/>
    <cellStyle name="Note 3 2 2 2 3 2" xfId="28511" xr:uid="{00000000-0005-0000-0000-0000AE6F0000}"/>
    <cellStyle name="Note 3 2 2 2 3 2 2" xfId="28512" xr:uid="{00000000-0005-0000-0000-0000AF6F0000}"/>
    <cellStyle name="Note 3 2 2 2 3 3" xfId="28513" xr:uid="{00000000-0005-0000-0000-0000B06F0000}"/>
    <cellStyle name="Note 3 2 2 2 3 3 2" xfId="28514" xr:uid="{00000000-0005-0000-0000-0000B16F0000}"/>
    <cellStyle name="Note 3 2 2 2 3 4" xfId="28515" xr:uid="{00000000-0005-0000-0000-0000B26F0000}"/>
    <cellStyle name="Note 3 2 2 2 4" xfId="28516" xr:uid="{00000000-0005-0000-0000-0000B36F0000}"/>
    <cellStyle name="Note 3 2 2 2 4 2" xfId="28517" xr:uid="{00000000-0005-0000-0000-0000B46F0000}"/>
    <cellStyle name="Note 3 2 2 2 4 2 2" xfId="28518" xr:uid="{00000000-0005-0000-0000-0000B56F0000}"/>
    <cellStyle name="Note 3 2 2 2 4 3" xfId="28519" xr:uid="{00000000-0005-0000-0000-0000B66F0000}"/>
    <cellStyle name="Note 3 2 2 2 4 3 2" xfId="28520" xr:uid="{00000000-0005-0000-0000-0000B76F0000}"/>
    <cellStyle name="Note 3 2 2 2 4 4" xfId="28521" xr:uid="{00000000-0005-0000-0000-0000B86F0000}"/>
    <cellStyle name="Note 3 2 2 2 5" xfId="28522" xr:uid="{00000000-0005-0000-0000-0000B96F0000}"/>
    <cellStyle name="Note 3 2 2 2 5 2" xfId="28523" xr:uid="{00000000-0005-0000-0000-0000BA6F0000}"/>
    <cellStyle name="Note 3 2 2 2 5 2 2" xfId="28524" xr:uid="{00000000-0005-0000-0000-0000BB6F0000}"/>
    <cellStyle name="Note 3 2 2 2 5 3" xfId="28525" xr:uid="{00000000-0005-0000-0000-0000BC6F0000}"/>
    <cellStyle name="Note 3 2 2 2 5 3 2" xfId="28526" xr:uid="{00000000-0005-0000-0000-0000BD6F0000}"/>
    <cellStyle name="Note 3 2 2 2 5 4" xfId="28527" xr:uid="{00000000-0005-0000-0000-0000BE6F0000}"/>
    <cellStyle name="Note 3 2 2 2 6" xfId="28528" xr:uid="{00000000-0005-0000-0000-0000BF6F0000}"/>
    <cellStyle name="Note 3 2 2 2 6 2" xfId="28529" xr:uid="{00000000-0005-0000-0000-0000C06F0000}"/>
    <cellStyle name="Note 3 2 2 2 6 2 2" xfId="28530" xr:uid="{00000000-0005-0000-0000-0000C16F0000}"/>
    <cellStyle name="Note 3 2 2 2 6 3" xfId="28531" xr:uid="{00000000-0005-0000-0000-0000C26F0000}"/>
    <cellStyle name="Note 3 2 2 2 6 3 2" xfId="28532" xr:uid="{00000000-0005-0000-0000-0000C36F0000}"/>
    <cellStyle name="Note 3 2 2 2 6 4" xfId="28533" xr:uid="{00000000-0005-0000-0000-0000C46F0000}"/>
    <cellStyle name="Note 3 2 2 2 7" xfId="28534" xr:uid="{00000000-0005-0000-0000-0000C56F0000}"/>
    <cellStyle name="Note 3 2 2 2 7 2" xfId="28535" xr:uid="{00000000-0005-0000-0000-0000C66F0000}"/>
    <cellStyle name="Note 3 2 2 2 7 2 2" xfId="28536" xr:uid="{00000000-0005-0000-0000-0000C76F0000}"/>
    <cellStyle name="Note 3 2 2 2 7 3" xfId="28537" xr:uid="{00000000-0005-0000-0000-0000C86F0000}"/>
    <cellStyle name="Note 3 2 2 2 7 3 2" xfId="28538" xr:uid="{00000000-0005-0000-0000-0000C96F0000}"/>
    <cellStyle name="Note 3 2 2 2 7 4" xfId="28539" xr:uid="{00000000-0005-0000-0000-0000CA6F0000}"/>
    <cellStyle name="Note 3 2 2 2 8" xfId="28540" xr:uid="{00000000-0005-0000-0000-0000CB6F0000}"/>
    <cellStyle name="Note 3 2 2 2 8 2" xfId="28541" xr:uid="{00000000-0005-0000-0000-0000CC6F0000}"/>
    <cellStyle name="Note 3 2 2 2 8 2 2" xfId="28542" xr:uid="{00000000-0005-0000-0000-0000CD6F0000}"/>
    <cellStyle name="Note 3 2 2 2 8 3" xfId="28543" xr:uid="{00000000-0005-0000-0000-0000CE6F0000}"/>
    <cellStyle name="Note 3 2 2 2 8 3 2" xfId="28544" xr:uid="{00000000-0005-0000-0000-0000CF6F0000}"/>
    <cellStyle name="Note 3 2 2 2 8 4" xfId="28545" xr:uid="{00000000-0005-0000-0000-0000D06F0000}"/>
    <cellStyle name="Note 3 2 2 2 9" xfId="28546" xr:uid="{00000000-0005-0000-0000-0000D16F0000}"/>
    <cellStyle name="Note 3 2 2 2 9 2" xfId="28547" xr:uid="{00000000-0005-0000-0000-0000D26F0000}"/>
    <cellStyle name="Note 3 2 2 2 9 2 2" xfId="28548" xr:uid="{00000000-0005-0000-0000-0000D36F0000}"/>
    <cellStyle name="Note 3 2 2 2 9 3" xfId="28549" xr:uid="{00000000-0005-0000-0000-0000D46F0000}"/>
    <cellStyle name="Note 3 2 2 2 9 3 2" xfId="28550" xr:uid="{00000000-0005-0000-0000-0000D56F0000}"/>
    <cellStyle name="Note 3 2 2 2 9 4" xfId="28551" xr:uid="{00000000-0005-0000-0000-0000D66F0000}"/>
    <cellStyle name="Note 3 2 2 3" xfId="28552" xr:uid="{00000000-0005-0000-0000-0000D76F0000}"/>
    <cellStyle name="Note 3 2 2 3 10" xfId="28553" xr:uid="{00000000-0005-0000-0000-0000D86F0000}"/>
    <cellStyle name="Note 3 2 2 3 10 2" xfId="28554" xr:uid="{00000000-0005-0000-0000-0000D96F0000}"/>
    <cellStyle name="Note 3 2 2 3 11" xfId="28555" xr:uid="{00000000-0005-0000-0000-0000DA6F0000}"/>
    <cellStyle name="Note 3 2 2 3 11 2" xfId="28556" xr:uid="{00000000-0005-0000-0000-0000DB6F0000}"/>
    <cellStyle name="Note 3 2 2 3 12" xfId="28557" xr:uid="{00000000-0005-0000-0000-0000DC6F0000}"/>
    <cellStyle name="Note 3 2 2 3 12 2" xfId="28558" xr:uid="{00000000-0005-0000-0000-0000DD6F0000}"/>
    <cellStyle name="Note 3 2 2 3 13" xfId="28559" xr:uid="{00000000-0005-0000-0000-0000DE6F0000}"/>
    <cellStyle name="Note 3 2 2 3 13 2" xfId="28560" xr:uid="{00000000-0005-0000-0000-0000DF6F0000}"/>
    <cellStyle name="Note 3 2 2 3 14" xfId="28561" xr:uid="{00000000-0005-0000-0000-0000E06F0000}"/>
    <cellStyle name="Note 3 2 2 3 14 2" xfId="28562" xr:uid="{00000000-0005-0000-0000-0000E16F0000}"/>
    <cellStyle name="Note 3 2 2 3 15" xfId="28563" xr:uid="{00000000-0005-0000-0000-0000E26F0000}"/>
    <cellStyle name="Note 3 2 2 3 16" xfId="28564" xr:uid="{00000000-0005-0000-0000-0000E36F0000}"/>
    <cellStyle name="Note 3 2 2 3 2" xfId="28565" xr:uid="{00000000-0005-0000-0000-0000E46F0000}"/>
    <cellStyle name="Note 3 2 2 3 2 10" xfId="28566" xr:uid="{00000000-0005-0000-0000-0000E56F0000}"/>
    <cellStyle name="Note 3 2 2 3 2 10 2" xfId="28567" xr:uid="{00000000-0005-0000-0000-0000E66F0000}"/>
    <cellStyle name="Note 3 2 2 3 2 11" xfId="28568" xr:uid="{00000000-0005-0000-0000-0000E76F0000}"/>
    <cellStyle name="Note 3 2 2 3 2 11 2" xfId="28569" xr:uid="{00000000-0005-0000-0000-0000E86F0000}"/>
    <cellStyle name="Note 3 2 2 3 2 12" xfId="28570" xr:uid="{00000000-0005-0000-0000-0000E96F0000}"/>
    <cellStyle name="Note 3 2 2 3 2 12 2" xfId="28571" xr:uid="{00000000-0005-0000-0000-0000EA6F0000}"/>
    <cellStyle name="Note 3 2 2 3 2 13" xfId="28572" xr:uid="{00000000-0005-0000-0000-0000EB6F0000}"/>
    <cellStyle name="Note 3 2 2 3 2 13 2" xfId="28573" xr:uid="{00000000-0005-0000-0000-0000EC6F0000}"/>
    <cellStyle name="Note 3 2 2 3 2 14" xfId="28574" xr:uid="{00000000-0005-0000-0000-0000ED6F0000}"/>
    <cellStyle name="Note 3 2 2 3 2 15" xfId="28575" xr:uid="{00000000-0005-0000-0000-0000EE6F0000}"/>
    <cellStyle name="Note 3 2 2 3 2 2" xfId="28576" xr:uid="{00000000-0005-0000-0000-0000EF6F0000}"/>
    <cellStyle name="Note 3 2 2 3 2 2 2" xfId="28577" xr:uid="{00000000-0005-0000-0000-0000F06F0000}"/>
    <cellStyle name="Note 3 2 2 3 2 3" xfId="28578" xr:uid="{00000000-0005-0000-0000-0000F16F0000}"/>
    <cellStyle name="Note 3 2 2 3 2 3 2" xfId="28579" xr:uid="{00000000-0005-0000-0000-0000F26F0000}"/>
    <cellStyle name="Note 3 2 2 3 2 4" xfId="28580" xr:uid="{00000000-0005-0000-0000-0000F36F0000}"/>
    <cellStyle name="Note 3 2 2 3 2 4 2" xfId="28581" xr:uid="{00000000-0005-0000-0000-0000F46F0000}"/>
    <cellStyle name="Note 3 2 2 3 2 5" xfId="28582" xr:uid="{00000000-0005-0000-0000-0000F56F0000}"/>
    <cellStyle name="Note 3 2 2 3 2 5 2" xfId="28583" xr:uid="{00000000-0005-0000-0000-0000F66F0000}"/>
    <cellStyle name="Note 3 2 2 3 2 6" xfId="28584" xr:uid="{00000000-0005-0000-0000-0000F76F0000}"/>
    <cellStyle name="Note 3 2 2 3 2 6 2" xfId="28585" xr:uid="{00000000-0005-0000-0000-0000F86F0000}"/>
    <cellStyle name="Note 3 2 2 3 2 7" xfId="28586" xr:uid="{00000000-0005-0000-0000-0000F96F0000}"/>
    <cellStyle name="Note 3 2 2 3 2 7 2" xfId="28587" xr:uid="{00000000-0005-0000-0000-0000FA6F0000}"/>
    <cellStyle name="Note 3 2 2 3 2 8" xfId="28588" xr:uid="{00000000-0005-0000-0000-0000FB6F0000}"/>
    <cellStyle name="Note 3 2 2 3 2 8 2" xfId="28589" xr:uid="{00000000-0005-0000-0000-0000FC6F0000}"/>
    <cellStyle name="Note 3 2 2 3 2 9" xfId="28590" xr:uid="{00000000-0005-0000-0000-0000FD6F0000}"/>
    <cellStyle name="Note 3 2 2 3 2 9 2" xfId="28591" xr:uid="{00000000-0005-0000-0000-0000FE6F0000}"/>
    <cellStyle name="Note 3 2 2 3 3" xfId="28592" xr:uid="{00000000-0005-0000-0000-0000FF6F0000}"/>
    <cellStyle name="Note 3 2 2 3 3 2" xfId="28593" xr:uid="{00000000-0005-0000-0000-000000700000}"/>
    <cellStyle name="Note 3 2 2 3 4" xfId="28594" xr:uid="{00000000-0005-0000-0000-000001700000}"/>
    <cellStyle name="Note 3 2 2 3 4 2" xfId="28595" xr:uid="{00000000-0005-0000-0000-000002700000}"/>
    <cellStyle name="Note 3 2 2 3 5" xfId="28596" xr:uid="{00000000-0005-0000-0000-000003700000}"/>
    <cellStyle name="Note 3 2 2 3 5 2" xfId="28597" xr:uid="{00000000-0005-0000-0000-000004700000}"/>
    <cellStyle name="Note 3 2 2 3 6" xfId="28598" xr:uid="{00000000-0005-0000-0000-000005700000}"/>
    <cellStyle name="Note 3 2 2 3 6 2" xfId="28599" xr:uid="{00000000-0005-0000-0000-000006700000}"/>
    <cellStyle name="Note 3 2 2 3 7" xfId="28600" xr:uid="{00000000-0005-0000-0000-000007700000}"/>
    <cellStyle name="Note 3 2 2 3 7 2" xfId="28601" xr:uid="{00000000-0005-0000-0000-000008700000}"/>
    <cellStyle name="Note 3 2 2 3 8" xfId="28602" xr:uid="{00000000-0005-0000-0000-000009700000}"/>
    <cellStyle name="Note 3 2 2 3 8 2" xfId="28603" xr:uid="{00000000-0005-0000-0000-00000A700000}"/>
    <cellStyle name="Note 3 2 2 3 9" xfId="28604" xr:uid="{00000000-0005-0000-0000-00000B700000}"/>
    <cellStyle name="Note 3 2 2 3 9 2" xfId="28605" xr:uid="{00000000-0005-0000-0000-00000C700000}"/>
    <cellStyle name="Note 3 2 2 4" xfId="28606" xr:uid="{00000000-0005-0000-0000-00000D700000}"/>
    <cellStyle name="Note 3 2 2 4 10" xfId="28607" xr:uid="{00000000-0005-0000-0000-00000E700000}"/>
    <cellStyle name="Note 3 2 2 4 10 2" xfId="28608" xr:uid="{00000000-0005-0000-0000-00000F700000}"/>
    <cellStyle name="Note 3 2 2 4 11" xfId="28609" xr:uid="{00000000-0005-0000-0000-000010700000}"/>
    <cellStyle name="Note 3 2 2 4 11 2" xfId="28610" xr:uid="{00000000-0005-0000-0000-000011700000}"/>
    <cellStyle name="Note 3 2 2 4 12" xfId="28611" xr:uid="{00000000-0005-0000-0000-000012700000}"/>
    <cellStyle name="Note 3 2 2 4 12 2" xfId="28612" xr:uid="{00000000-0005-0000-0000-000013700000}"/>
    <cellStyle name="Note 3 2 2 4 13" xfId="28613" xr:uid="{00000000-0005-0000-0000-000014700000}"/>
    <cellStyle name="Note 3 2 2 4 13 2" xfId="28614" xr:uid="{00000000-0005-0000-0000-000015700000}"/>
    <cellStyle name="Note 3 2 2 4 14" xfId="28615" xr:uid="{00000000-0005-0000-0000-000016700000}"/>
    <cellStyle name="Note 3 2 2 4 15" xfId="28616" xr:uid="{00000000-0005-0000-0000-000017700000}"/>
    <cellStyle name="Note 3 2 2 4 2" xfId="28617" xr:uid="{00000000-0005-0000-0000-000018700000}"/>
    <cellStyle name="Note 3 2 2 4 2 2" xfId="28618" xr:uid="{00000000-0005-0000-0000-000019700000}"/>
    <cellStyle name="Note 3 2 2 4 3" xfId="28619" xr:uid="{00000000-0005-0000-0000-00001A700000}"/>
    <cellStyle name="Note 3 2 2 4 3 2" xfId="28620" xr:uid="{00000000-0005-0000-0000-00001B700000}"/>
    <cellStyle name="Note 3 2 2 4 4" xfId="28621" xr:uid="{00000000-0005-0000-0000-00001C700000}"/>
    <cellStyle name="Note 3 2 2 4 4 2" xfId="28622" xr:uid="{00000000-0005-0000-0000-00001D700000}"/>
    <cellStyle name="Note 3 2 2 4 5" xfId="28623" xr:uid="{00000000-0005-0000-0000-00001E700000}"/>
    <cellStyle name="Note 3 2 2 4 5 2" xfId="28624" xr:uid="{00000000-0005-0000-0000-00001F700000}"/>
    <cellStyle name="Note 3 2 2 4 6" xfId="28625" xr:uid="{00000000-0005-0000-0000-000020700000}"/>
    <cellStyle name="Note 3 2 2 4 6 2" xfId="28626" xr:uid="{00000000-0005-0000-0000-000021700000}"/>
    <cellStyle name="Note 3 2 2 4 7" xfId="28627" xr:uid="{00000000-0005-0000-0000-000022700000}"/>
    <cellStyle name="Note 3 2 2 4 7 2" xfId="28628" xr:uid="{00000000-0005-0000-0000-000023700000}"/>
    <cellStyle name="Note 3 2 2 4 8" xfId="28629" xr:uid="{00000000-0005-0000-0000-000024700000}"/>
    <cellStyle name="Note 3 2 2 4 8 2" xfId="28630" xr:uid="{00000000-0005-0000-0000-000025700000}"/>
    <cellStyle name="Note 3 2 2 4 9" xfId="28631" xr:uid="{00000000-0005-0000-0000-000026700000}"/>
    <cellStyle name="Note 3 2 2 4 9 2" xfId="28632" xr:uid="{00000000-0005-0000-0000-000027700000}"/>
    <cellStyle name="Note 3 2 2 5" xfId="28633" xr:uid="{00000000-0005-0000-0000-000028700000}"/>
    <cellStyle name="Note 3 2 2 5 2" xfId="28634" xr:uid="{00000000-0005-0000-0000-000029700000}"/>
    <cellStyle name="Note 3 2 2 5 2 2" xfId="28635" xr:uid="{00000000-0005-0000-0000-00002A700000}"/>
    <cellStyle name="Note 3 2 2 5 3" xfId="28636" xr:uid="{00000000-0005-0000-0000-00002B700000}"/>
    <cellStyle name="Note 3 2 2 5 3 2" xfId="28637" xr:uid="{00000000-0005-0000-0000-00002C700000}"/>
    <cellStyle name="Note 3 2 2 5 4" xfId="28638" xr:uid="{00000000-0005-0000-0000-00002D700000}"/>
    <cellStyle name="Note 3 2 2 6" xfId="28639" xr:uid="{00000000-0005-0000-0000-00002E700000}"/>
    <cellStyle name="Note 3 2 2 6 2" xfId="28640" xr:uid="{00000000-0005-0000-0000-00002F700000}"/>
    <cellStyle name="Note 3 2 2 6 2 2" xfId="28641" xr:uid="{00000000-0005-0000-0000-000030700000}"/>
    <cellStyle name="Note 3 2 2 6 3" xfId="28642" xr:uid="{00000000-0005-0000-0000-000031700000}"/>
    <cellStyle name="Note 3 2 2 6 3 2" xfId="28643" xr:uid="{00000000-0005-0000-0000-000032700000}"/>
    <cellStyle name="Note 3 2 2 6 4" xfId="28644" xr:uid="{00000000-0005-0000-0000-000033700000}"/>
    <cellStyle name="Note 3 2 2 7" xfId="28645" xr:uid="{00000000-0005-0000-0000-000034700000}"/>
    <cellStyle name="Note 3 2 2 7 2" xfId="28646" xr:uid="{00000000-0005-0000-0000-000035700000}"/>
    <cellStyle name="Note 3 2 2 7 2 2" xfId="28647" xr:uid="{00000000-0005-0000-0000-000036700000}"/>
    <cellStyle name="Note 3 2 2 7 3" xfId="28648" xr:uid="{00000000-0005-0000-0000-000037700000}"/>
    <cellStyle name="Note 3 2 2 7 3 2" xfId="28649" xr:uid="{00000000-0005-0000-0000-000038700000}"/>
    <cellStyle name="Note 3 2 2 7 4" xfId="28650" xr:uid="{00000000-0005-0000-0000-000039700000}"/>
    <cellStyle name="Note 3 2 2 8" xfId="28651" xr:uid="{00000000-0005-0000-0000-00003A700000}"/>
    <cellStyle name="Note 3 2 2 8 2" xfId="28652" xr:uid="{00000000-0005-0000-0000-00003B700000}"/>
    <cellStyle name="Note 3 2 2 8 2 2" xfId="28653" xr:uid="{00000000-0005-0000-0000-00003C700000}"/>
    <cellStyle name="Note 3 2 2 8 3" xfId="28654" xr:uid="{00000000-0005-0000-0000-00003D700000}"/>
    <cellStyle name="Note 3 2 2 8 3 2" xfId="28655" xr:uid="{00000000-0005-0000-0000-00003E700000}"/>
    <cellStyle name="Note 3 2 2 8 4" xfId="28656" xr:uid="{00000000-0005-0000-0000-00003F700000}"/>
    <cellStyle name="Note 3 2 2 9" xfId="28657" xr:uid="{00000000-0005-0000-0000-000040700000}"/>
    <cellStyle name="Note 3 2 2 9 2" xfId="28658" xr:uid="{00000000-0005-0000-0000-000041700000}"/>
    <cellStyle name="Note 3 2 2 9 2 2" xfId="28659" xr:uid="{00000000-0005-0000-0000-000042700000}"/>
    <cellStyle name="Note 3 2 2 9 3" xfId="28660" xr:uid="{00000000-0005-0000-0000-000043700000}"/>
    <cellStyle name="Note 3 2 2 9 3 2" xfId="28661" xr:uid="{00000000-0005-0000-0000-000044700000}"/>
    <cellStyle name="Note 3 2 2 9 4" xfId="28662" xr:uid="{00000000-0005-0000-0000-000045700000}"/>
    <cellStyle name="Note 3 2 20" xfId="28663" xr:uid="{00000000-0005-0000-0000-000046700000}"/>
    <cellStyle name="Note 3 2 3" xfId="28664" xr:uid="{00000000-0005-0000-0000-000047700000}"/>
    <cellStyle name="Note 3 2 3 10" xfId="28665" xr:uid="{00000000-0005-0000-0000-000048700000}"/>
    <cellStyle name="Note 3 2 3 10 2" xfId="28666" xr:uid="{00000000-0005-0000-0000-000049700000}"/>
    <cellStyle name="Note 3 2 3 10 2 2" xfId="28667" xr:uid="{00000000-0005-0000-0000-00004A700000}"/>
    <cellStyle name="Note 3 2 3 10 3" xfId="28668" xr:uid="{00000000-0005-0000-0000-00004B700000}"/>
    <cellStyle name="Note 3 2 3 11" xfId="28669" xr:uid="{00000000-0005-0000-0000-00004C700000}"/>
    <cellStyle name="Note 3 2 3 11 2" xfId="28670" xr:uid="{00000000-0005-0000-0000-00004D700000}"/>
    <cellStyle name="Note 3 2 3 12" xfId="28671" xr:uid="{00000000-0005-0000-0000-00004E700000}"/>
    <cellStyle name="Note 3 2 3 12 2" xfId="28672" xr:uid="{00000000-0005-0000-0000-00004F700000}"/>
    <cellStyle name="Note 3 2 3 13" xfId="28673" xr:uid="{00000000-0005-0000-0000-000050700000}"/>
    <cellStyle name="Note 3 2 3 13 2" xfId="28674" xr:uid="{00000000-0005-0000-0000-000051700000}"/>
    <cellStyle name="Note 3 2 3 14" xfId="28675" xr:uid="{00000000-0005-0000-0000-000052700000}"/>
    <cellStyle name="Note 3 2 3 14 2" xfId="28676" xr:uid="{00000000-0005-0000-0000-000053700000}"/>
    <cellStyle name="Note 3 2 3 15" xfId="28677" xr:uid="{00000000-0005-0000-0000-000054700000}"/>
    <cellStyle name="Note 3 2 3 16" xfId="28678" xr:uid="{00000000-0005-0000-0000-000055700000}"/>
    <cellStyle name="Note 3 2 3 2" xfId="28679" xr:uid="{00000000-0005-0000-0000-000056700000}"/>
    <cellStyle name="Note 3 2 3 2 10" xfId="28680" xr:uid="{00000000-0005-0000-0000-000057700000}"/>
    <cellStyle name="Note 3 2 3 2 10 2" xfId="28681" xr:uid="{00000000-0005-0000-0000-000058700000}"/>
    <cellStyle name="Note 3 2 3 2 11" xfId="28682" xr:uid="{00000000-0005-0000-0000-000059700000}"/>
    <cellStyle name="Note 3 2 3 2 11 2" xfId="28683" xr:uid="{00000000-0005-0000-0000-00005A700000}"/>
    <cellStyle name="Note 3 2 3 2 12" xfId="28684" xr:uid="{00000000-0005-0000-0000-00005B700000}"/>
    <cellStyle name="Note 3 2 3 2 12 2" xfId="28685" xr:uid="{00000000-0005-0000-0000-00005C700000}"/>
    <cellStyle name="Note 3 2 3 2 13" xfId="28686" xr:uid="{00000000-0005-0000-0000-00005D700000}"/>
    <cellStyle name="Note 3 2 3 2 13 2" xfId="28687" xr:uid="{00000000-0005-0000-0000-00005E700000}"/>
    <cellStyle name="Note 3 2 3 2 14" xfId="28688" xr:uid="{00000000-0005-0000-0000-00005F700000}"/>
    <cellStyle name="Note 3 2 3 2 15" xfId="28689" xr:uid="{00000000-0005-0000-0000-000060700000}"/>
    <cellStyle name="Note 3 2 3 2 2" xfId="28690" xr:uid="{00000000-0005-0000-0000-000061700000}"/>
    <cellStyle name="Note 3 2 3 2 2 2" xfId="28691" xr:uid="{00000000-0005-0000-0000-000062700000}"/>
    <cellStyle name="Note 3 2 3 2 3" xfId="28692" xr:uid="{00000000-0005-0000-0000-000063700000}"/>
    <cellStyle name="Note 3 2 3 2 3 2" xfId="28693" xr:uid="{00000000-0005-0000-0000-000064700000}"/>
    <cellStyle name="Note 3 2 3 2 4" xfId="28694" xr:uid="{00000000-0005-0000-0000-000065700000}"/>
    <cellStyle name="Note 3 2 3 2 4 2" xfId="28695" xr:uid="{00000000-0005-0000-0000-000066700000}"/>
    <cellStyle name="Note 3 2 3 2 5" xfId="28696" xr:uid="{00000000-0005-0000-0000-000067700000}"/>
    <cellStyle name="Note 3 2 3 2 5 2" xfId="28697" xr:uid="{00000000-0005-0000-0000-000068700000}"/>
    <cellStyle name="Note 3 2 3 2 6" xfId="28698" xr:uid="{00000000-0005-0000-0000-000069700000}"/>
    <cellStyle name="Note 3 2 3 2 6 2" xfId="28699" xr:uid="{00000000-0005-0000-0000-00006A700000}"/>
    <cellStyle name="Note 3 2 3 2 7" xfId="28700" xr:uid="{00000000-0005-0000-0000-00006B700000}"/>
    <cellStyle name="Note 3 2 3 2 7 2" xfId="28701" xr:uid="{00000000-0005-0000-0000-00006C700000}"/>
    <cellStyle name="Note 3 2 3 2 8" xfId="28702" xr:uid="{00000000-0005-0000-0000-00006D700000}"/>
    <cellStyle name="Note 3 2 3 2 8 2" xfId="28703" xr:uid="{00000000-0005-0000-0000-00006E700000}"/>
    <cellStyle name="Note 3 2 3 2 9" xfId="28704" xr:uid="{00000000-0005-0000-0000-00006F700000}"/>
    <cellStyle name="Note 3 2 3 2 9 2" xfId="28705" xr:uid="{00000000-0005-0000-0000-000070700000}"/>
    <cellStyle name="Note 3 2 3 3" xfId="28706" xr:uid="{00000000-0005-0000-0000-000071700000}"/>
    <cellStyle name="Note 3 2 3 3 2" xfId="28707" xr:uid="{00000000-0005-0000-0000-000072700000}"/>
    <cellStyle name="Note 3 2 3 3 2 2" xfId="28708" xr:uid="{00000000-0005-0000-0000-000073700000}"/>
    <cellStyle name="Note 3 2 3 3 3" xfId="28709" xr:uid="{00000000-0005-0000-0000-000074700000}"/>
    <cellStyle name="Note 3 2 3 3 3 2" xfId="28710" xr:uid="{00000000-0005-0000-0000-000075700000}"/>
    <cellStyle name="Note 3 2 3 3 4" xfId="28711" xr:uid="{00000000-0005-0000-0000-000076700000}"/>
    <cellStyle name="Note 3 2 3 4" xfId="28712" xr:uid="{00000000-0005-0000-0000-000077700000}"/>
    <cellStyle name="Note 3 2 3 4 2" xfId="28713" xr:uid="{00000000-0005-0000-0000-000078700000}"/>
    <cellStyle name="Note 3 2 3 4 2 2" xfId="28714" xr:uid="{00000000-0005-0000-0000-000079700000}"/>
    <cellStyle name="Note 3 2 3 4 3" xfId="28715" xr:uid="{00000000-0005-0000-0000-00007A700000}"/>
    <cellStyle name="Note 3 2 3 4 3 2" xfId="28716" xr:uid="{00000000-0005-0000-0000-00007B700000}"/>
    <cellStyle name="Note 3 2 3 4 4" xfId="28717" xr:uid="{00000000-0005-0000-0000-00007C700000}"/>
    <cellStyle name="Note 3 2 3 5" xfId="28718" xr:uid="{00000000-0005-0000-0000-00007D700000}"/>
    <cellStyle name="Note 3 2 3 5 2" xfId="28719" xr:uid="{00000000-0005-0000-0000-00007E700000}"/>
    <cellStyle name="Note 3 2 3 5 2 2" xfId="28720" xr:uid="{00000000-0005-0000-0000-00007F700000}"/>
    <cellStyle name="Note 3 2 3 5 3" xfId="28721" xr:uid="{00000000-0005-0000-0000-000080700000}"/>
    <cellStyle name="Note 3 2 3 5 3 2" xfId="28722" xr:uid="{00000000-0005-0000-0000-000081700000}"/>
    <cellStyle name="Note 3 2 3 5 4" xfId="28723" xr:uid="{00000000-0005-0000-0000-000082700000}"/>
    <cellStyle name="Note 3 2 3 6" xfId="28724" xr:uid="{00000000-0005-0000-0000-000083700000}"/>
    <cellStyle name="Note 3 2 3 6 2" xfId="28725" xr:uid="{00000000-0005-0000-0000-000084700000}"/>
    <cellStyle name="Note 3 2 3 6 2 2" xfId="28726" xr:uid="{00000000-0005-0000-0000-000085700000}"/>
    <cellStyle name="Note 3 2 3 6 3" xfId="28727" xr:uid="{00000000-0005-0000-0000-000086700000}"/>
    <cellStyle name="Note 3 2 3 6 3 2" xfId="28728" xr:uid="{00000000-0005-0000-0000-000087700000}"/>
    <cellStyle name="Note 3 2 3 6 4" xfId="28729" xr:uid="{00000000-0005-0000-0000-000088700000}"/>
    <cellStyle name="Note 3 2 3 7" xfId="28730" xr:uid="{00000000-0005-0000-0000-000089700000}"/>
    <cellStyle name="Note 3 2 3 7 2" xfId="28731" xr:uid="{00000000-0005-0000-0000-00008A700000}"/>
    <cellStyle name="Note 3 2 3 7 2 2" xfId="28732" xr:uid="{00000000-0005-0000-0000-00008B700000}"/>
    <cellStyle name="Note 3 2 3 7 3" xfId="28733" xr:uid="{00000000-0005-0000-0000-00008C700000}"/>
    <cellStyle name="Note 3 2 3 7 3 2" xfId="28734" xr:uid="{00000000-0005-0000-0000-00008D700000}"/>
    <cellStyle name="Note 3 2 3 7 4" xfId="28735" xr:uid="{00000000-0005-0000-0000-00008E700000}"/>
    <cellStyle name="Note 3 2 3 8" xfId="28736" xr:uid="{00000000-0005-0000-0000-00008F700000}"/>
    <cellStyle name="Note 3 2 3 8 2" xfId="28737" xr:uid="{00000000-0005-0000-0000-000090700000}"/>
    <cellStyle name="Note 3 2 3 8 2 2" xfId="28738" xr:uid="{00000000-0005-0000-0000-000091700000}"/>
    <cellStyle name="Note 3 2 3 8 3" xfId="28739" xr:uid="{00000000-0005-0000-0000-000092700000}"/>
    <cellStyle name="Note 3 2 3 8 3 2" xfId="28740" xr:uid="{00000000-0005-0000-0000-000093700000}"/>
    <cellStyle name="Note 3 2 3 8 4" xfId="28741" xr:uid="{00000000-0005-0000-0000-000094700000}"/>
    <cellStyle name="Note 3 2 3 9" xfId="28742" xr:uid="{00000000-0005-0000-0000-000095700000}"/>
    <cellStyle name="Note 3 2 3 9 2" xfId="28743" xr:uid="{00000000-0005-0000-0000-000096700000}"/>
    <cellStyle name="Note 3 2 3 9 2 2" xfId="28744" xr:uid="{00000000-0005-0000-0000-000097700000}"/>
    <cellStyle name="Note 3 2 3 9 3" xfId="28745" xr:uid="{00000000-0005-0000-0000-000098700000}"/>
    <cellStyle name="Note 3 2 3 9 3 2" xfId="28746" xr:uid="{00000000-0005-0000-0000-000099700000}"/>
    <cellStyle name="Note 3 2 3 9 4" xfId="28747" xr:uid="{00000000-0005-0000-0000-00009A700000}"/>
    <cellStyle name="Note 3 2 4" xfId="28748" xr:uid="{00000000-0005-0000-0000-00009B700000}"/>
    <cellStyle name="Note 3 2 4 10" xfId="28749" xr:uid="{00000000-0005-0000-0000-00009C700000}"/>
    <cellStyle name="Note 3 2 4 10 2" xfId="28750" xr:uid="{00000000-0005-0000-0000-00009D700000}"/>
    <cellStyle name="Note 3 2 4 11" xfId="28751" xr:uid="{00000000-0005-0000-0000-00009E700000}"/>
    <cellStyle name="Note 3 2 4 11 2" xfId="28752" xr:uid="{00000000-0005-0000-0000-00009F700000}"/>
    <cellStyle name="Note 3 2 4 12" xfId="28753" xr:uid="{00000000-0005-0000-0000-0000A0700000}"/>
    <cellStyle name="Note 3 2 4 12 2" xfId="28754" xr:uid="{00000000-0005-0000-0000-0000A1700000}"/>
    <cellStyle name="Note 3 2 4 13" xfId="28755" xr:uid="{00000000-0005-0000-0000-0000A2700000}"/>
    <cellStyle name="Note 3 2 4 13 2" xfId="28756" xr:uid="{00000000-0005-0000-0000-0000A3700000}"/>
    <cellStyle name="Note 3 2 4 14" xfId="28757" xr:uid="{00000000-0005-0000-0000-0000A4700000}"/>
    <cellStyle name="Note 3 2 4 14 2" xfId="28758" xr:uid="{00000000-0005-0000-0000-0000A5700000}"/>
    <cellStyle name="Note 3 2 4 15" xfId="28759" xr:uid="{00000000-0005-0000-0000-0000A6700000}"/>
    <cellStyle name="Note 3 2 4 16" xfId="28760" xr:uid="{00000000-0005-0000-0000-0000A7700000}"/>
    <cellStyle name="Note 3 2 4 2" xfId="28761" xr:uid="{00000000-0005-0000-0000-0000A8700000}"/>
    <cellStyle name="Note 3 2 4 2 10" xfId="28762" xr:uid="{00000000-0005-0000-0000-0000A9700000}"/>
    <cellStyle name="Note 3 2 4 2 10 2" xfId="28763" xr:uid="{00000000-0005-0000-0000-0000AA700000}"/>
    <cellStyle name="Note 3 2 4 2 11" xfId="28764" xr:uid="{00000000-0005-0000-0000-0000AB700000}"/>
    <cellStyle name="Note 3 2 4 2 11 2" xfId="28765" xr:uid="{00000000-0005-0000-0000-0000AC700000}"/>
    <cellStyle name="Note 3 2 4 2 12" xfId="28766" xr:uid="{00000000-0005-0000-0000-0000AD700000}"/>
    <cellStyle name="Note 3 2 4 2 12 2" xfId="28767" xr:uid="{00000000-0005-0000-0000-0000AE700000}"/>
    <cellStyle name="Note 3 2 4 2 13" xfId="28768" xr:uid="{00000000-0005-0000-0000-0000AF700000}"/>
    <cellStyle name="Note 3 2 4 2 13 2" xfId="28769" xr:uid="{00000000-0005-0000-0000-0000B0700000}"/>
    <cellStyle name="Note 3 2 4 2 14" xfId="28770" xr:uid="{00000000-0005-0000-0000-0000B1700000}"/>
    <cellStyle name="Note 3 2 4 2 15" xfId="28771" xr:uid="{00000000-0005-0000-0000-0000B2700000}"/>
    <cellStyle name="Note 3 2 4 2 2" xfId="28772" xr:uid="{00000000-0005-0000-0000-0000B3700000}"/>
    <cellStyle name="Note 3 2 4 2 2 2" xfId="28773" xr:uid="{00000000-0005-0000-0000-0000B4700000}"/>
    <cellStyle name="Note 3 2 4 2 3" xfId="28774" xr:uid="{00000000-0005-0000-0000-0000B5700000}"/>
    <cellStyle name="Note 3 2 4 2 3 2" xfId="28775" xr:uid="{00000000-0005-0000-0000-0000B6700000}"/>
    <cellStyle name="Note 3 2 4 2 4" xfId="28776" xr:uid="{00000000-0005-0000-0000-0000B7700000}"/>
    <cellStyle name="Note 3 2 4 2 4 2" xfId="28777" xr:uid="{00000000-0005-0000-0000-0000B8700000}"/>
    <cellStyle name="Note 3 2 4 2 5" xfId="28778" xr:uid="{00000000-0005-0000-0000-0000B9700000}"/>
    <cellStyle name="Note 3 2 4 2 5 2" xfId="28779" xr:uid="{00000000-0005-0000-0000-0000BA700000}"/>
    <cellStyle name="Note 3 2 4 2 6" xfId="28780" xr:uid="{00000000-0005-0000-0000-0000BB700000}"/>
    <cellStyle name="Note 3 2 4 2 6 2" xfId="28781" xr:uid="{00000000-0005-0000-0000-0000BC700000}"/>
    <cellStyle name="Note 3 2 4 2 7" xfId="28782" xr:uid="{00000000-0005-0000-0000-0000BD700000}"/>
    <cellStyle name="Note 3 2 4 2 7 2" xfId="28783" xr:uid="{00000000-0005-0000-0000-0000BE700000}"/>
    <cellStyle name="Note 3 2 4 2 8" xfId="28784" xr:uid="{00000000-0005-0000-0000-0000BF700000}"/>
    <cellStyle name="Note 3 2 4 2 8 2" xfId="28785" xr:uid="{00000000-0005-0000-0000-0000C0700000}"/>
    <cellStyle name="Note 3 2 4 2 9" xfId="28786" xr:uid="{00000000-0005-0000-0000-0000C1700000}"/>
    <cellStyle name="Note 3 2 4 2 9 2" xfId="28787" xr:uid="{00000000-0005-0000-0000-0000C2700000}"/>
    <cellStyle name="Note 3 2 4 3" xfId="28788" xr:uid="{00000000-0005-0000-0000-0000C3700000}"/>
    <cellStyle name="Note 3 2 4 3 2" xfId="28789" xr:uid="{00000000-0005-0000-0000-0000C4700000}"/>
    <cellStyle name="Note 3 2 4 4" xfId="28790" xr:uid="{00000000-0005-0000-0000-0000C5700000}"/>
    <cellStyle name="Note 3 2 4 4 2" xfId="28791" xr:uid="{00000000-0005-0000-0000-0000C6700000}"/>
    <cellStyle name="Note 3 2 4 5" xfId="28792" xr:uid="{00000000-0005-0000-0000-0000C7700000}"/>
    <cellStyle name="Note 3 2 4 5 2" xfId="28793" xr:uid="{00000000-0005-0000-0000-0000C8700000}"/>
    <cellStyle name="Note 3 2 4 6" xfId="28794" xr:uid="{00000000-0005-0000-0000-0000C9700000}"/>
    <cellStyle name="Note 3 2 4 6 2" xfId="28795" xr:uid="{00000000-0005-0000-0000-0000CA700000}"/>
    <cellStyle name="Note 3 2 4 7" xfId="28796" xr:uid="{00000000-0005-0000-0000-0000CB700000}"/>
    <cellStyle name="Note 3 2 4 7 2" xfId="28797" xr:uid="{00000000-0005-0000-0000-0000CC700000}"/>
    <cellStyle name="Note 3 2 4 8" xfId="28798" xr:uid="{00000000-0005-0000-0000-0000CD700000}"/>
    <cellStyle name="Note 3 2 4 8 2" xfId="28799" xr:uid="{00000000-0005-0000-0000-0000CE700000}"/>
    <cellStyle name="Note 3 2 4 9" xfId="28800" xr:uid="{00000000-0005-0000-0000-0000CF700000}"/>
    <cellStyle name="Note 3 2 4 9 2" xfId="28801" xr:uid="{00000000-0005-0000-0000-0000D0700000}"/>
    <cellStyle name="Note 3 2 5" xfId="28802" xr:uid="{00000000-0005-0000-0000-0000D1700000}"/>
    <cellStyle name="Note 3 2 5 10" xfId="28803" xr:uid="{00000000-0005-0000-0000-0000D2700000}"/>
    <cellStyle name="Note 3 2 5 10 2" xfId="28804" xr:uid="{00000000-0005-0000-0000-0000D3700000}"/>
    <cellStyle name="Note 3 2 5 11" xfId="28805" xr:uid="{00000000-0005-0000-0000-0000D4700000}"/>
    <cellStyle name="Note 3 2 5 11 2" xfId="28806" xr:uid="{00000000-0005-0000-0000-0000D5700000}"/>
    <cellStyle name="Note 3 2 5 12" xfId="28807" xr:uid="{00000000-0005-0000-0000-0000D6700000}"/>
    <cellStyle name="Note 3 2 5 12 2" xfId="28808" xr:uid="{00000000-0005-0000-0000-0000D7700000}"/>
    <cellStyle name="Note 3 2 5 13" xfId="28809" xr:uid="{00000000-0005-0000-0000-0000D8700000}"/>
    <cellStyle name="Note 3 2 5 13 2" xfId="28810" xr:uid="{00000000-0005-0000-0000-0000D9700000}"/>
    <cellStyle name="Note 3 2 5 14" xfId="28811" xr:uid="{00000000-0005-0000-0000-0000DA700000}"/>
    <cellStyle name="Note 3 2 5 15" xfId="28812" xr:uid="{00000000-0005-0000-0000-0000DB700000}"/>
    <cellStyle name="Note 3 2 5 2" xfId="28813" xr:uid="{00000000-0005-0000-0000-0000DC700000}"/>
    <cellStyle name="Note 3 2 5 2 2" xfId="28814" xr:uid="{00000000-0005-0000-0000-0000DD700000}"/>
    <cellStyle name="Note 3 2 5 3" xfId="28815" xr:uid="{00000000-0005-0000-0000-0000DE700000}"/>
    <cellStyle name="Note 3 2 5 3 2" xfId="28816" xr:uid="{00000000-0005-0000-0000-0000DF700000}"/>
    <cellStyle name="Note 3 2 5 4" xfId="28817" xr:uid="{00000000-0005-0000-0000-0000E0700000}"/>
    <cellStyle name="Note 3 2 5 4 2" xfId="28818" xr:uid="{00000000-0005-0000-0000-0000E1700000}"/>
    <cellStyle name="Note 3 2 5 5" xfId="28819" xr:uid="{00000000-0005-0000-0000-0000E2700000}"/>
    <cellStyle name="Note 3 2 5 5 2" xfId="28820" xr:uid="{00000000-0005-0000-0000-0000E3700000}"/>
    <cellStyle name="Note 3 2 5 6" xfId="28821" xr:uid="{00000000-0005-0000-0000-0000E4700000}"/>
    <cellStyle name="Note 3 2 5 6 2" xfId="28822" xr:uid="{00000000-0005-0000-0000-0000E5700000}"/>
    <cellStyle name="Note 3 2 5 7" xfId="28823" xr:uid="{00000000-0005-0000-0000-0000E6700000}"/>
    <cellStyle name="Note 3 2 5 7 2" xfId="28824" xr:uid="{00000000-0005-0000-0000-0000E7700000}"/>
    <cellStyle name="Note 3 2 5 8" xfId="28825" xr:uid="{00000000-0005-0000-0000-0000E8700000}"/>
    <cellStyle name="Note 3 2 5 8 2" xfId="28826" xr:uid="{00000000-0005-0000-0000-0000E9700000}"/>
    <cellStyle name="Note 3 2 5 9" xfId="28827" xr:uid="{00000000-0005-0000-0000-0000EA700000}"/>
    <cellStyle name="Note 3 2 5 9 2" xfId="28828" xr:uid="{00000000-0005-0000-0000-0000EB700000}"/>
    <cellStyle name="Note 3 2 6" xfId="28829" xr:uid="{00000000-0005-0000-0000-0000EC700000}"/>
    <cellStyle name="Note 3 2 6 2" xfId="28830" xr:uid="{00000000-0005-0000-0000-0000ED700000}"/>
    <cellStyle name="Note 3 2 6 2 2" xfId="28831" xr:uid="{00000000-0005-0000-0000-0000EE700000}"/>
    <cellStyle name="Note 3 2 6 3" xfId="28832" xr:uid="{00000000-0005-0000-0000-0000EF700000}"/>
    <cellStyle name="Note 3 2 6 3 2" xfId="28833" xr:uid="{00000000-0005-0000-0000-0000F0700000}"/>
    <cellStyle name="Note 3 2 6 4" xfId="28834" xr:uid="{00000000-0005-0000-0000-0000F1700000}"/>
    <cellStyle name="Note 3 2 7" xfId="28835" xr:uid="{00000000-0005-0000-0000-0000F2700000}"/>
    <cellStyle name="Note 3 2 7 2" xfId="28836" xr:uid="{00000000-0005-0000-0000-0000F3700000}"/>
    <cellStyle name="Note 3 2 7 2 2" xfId="28837" xr:uid="{00000000-0005-0000-0000-0000F4700000}"/>
    <cellStyle name="Note 3 2 7 3" xfId="28838" xr:uid="{00000000-0005-0000-0000-0000F5700000}"/>
    <cellStyle name="Note 3 2 7 3 2" xfId="28839" xr:uid="{00000000-0005-0000-0000-0000F6700000}"/>
    <cellStyle name="Note 3 2 7 4" xfId="28840" xr:uid="{00000000-0005-0000-0000-0000F7700000}"/>
    <cellStyle name="Note 3 2 8" xfId="28841" xr:uid="{00000000-0005-0000-0000-0000F8700000}"/>
    <cellStyle name="Note 3 2 8 2" xfId="28842" xr:uid="{00000000-0005-0000-0000-0000F9700000}"/>
    <cellStyle name="Note 3 2 8 2 2" xfId="28843" xr:uid="{00000000-0005-0000-0000-0000FA700000}"/>
    <cellStyle name="Note 3 2 8 3" xfId="28844" xr:uid="{00000000-0005-0000-0000-0000FB700000}"/>
    <cellStyle name="Note 3 2 8 3 2" xfId="28845" xr:uid="{00000000-0005-0000-0000-0000FC700000}"/>
    <cellStyle name="Note 3 2 8 4" xfId="28846" xr:uid="{00000000-0005-0000-0000-0000FD700000}"/>
    <cellStyle name="Note 3 2 9" xfId="28847" xr:uid="{00000000-0005-0000-0000-0000FE700000}"/>
    <cellStyle name="Note 3 2 9 2" xfId="28848" xr:uid="{00000000-0005-0000-0000-0000FF700000}"/>
    <cellStyle name="Note 3 2 9 2 2" xfId="28849" xr:uid="{00000000-0005-0000-0000-000000710000}"/>
    <cellStyle name="Note 3 2 9 3" xfId="28850" xr:uid="{00000000-0005-0000-0000-000001710000}"/>
    <cellStyle name="Note 3 2 9 3 2" xfId="28851" xr:uid="{00000000-0005-0000-0000-000002710000}"/>
    <cellStyle name="Note 3 2 9 4" xfId="28852" xr:uid="{00000000-0005-0000-0000-000003710000}"/>
    <cellStyle name="Note 3 3" xfId="28853" xr:uid="{00000000-0005-0000-0000-000004710000}"/>
    <cellStyle name="Note 3 3 10" xfId="28854" xr:uid="{00000000-0005-0000-0000-000005710000}"/>
    <cellStyle name="Note 3 3 10 2" xfId="28855" xr:uid="{00000000-0005-0000-0000-000006710000}"/>
    <cellStyle name="Note 3 3 10 2 2" xfId="28856" xr:uid="{00000000-0005-0000-0000-000007710000}"/>
    <cellStyle name="Note 3 3 10 3" xfId="28857" xr:uid="{00000000-0005-0000-0000-000008710000}"/>
    <cellStyle name="Note 3 3 11" xfId="28858" xr:uid="{00000000-0005-0000-0000-000009710000}"/>
    <cellStyle name="Note 3 3 11 2" xfId="28859" xr:uid="{00000000-0005-0000-0000-00000A710000}"/>
    <cellStyle name="Note 3 3 12" xfId="28860" xr:uid="{00000000-0005-0000-0000-00000B710000}"/>
    <cellStyle name="Note 3 3 12 2" xfId="28861" xr:uid="{00000000-0005-0000-0000-00000C710000}"/>
    <cellStyle name="Note 3 3 13" xfId="28862" xr:uid="{00000000-0005-0000-0000-00000D710000}"/>
    <cellStyle name="Note 3 3 13 2" xfId="28863" xr:uid="{00000000-0005-0000-0000-00000E710000}"/>
    <cellStyle name="Note 3 3 14" xfId="28864" xr:uid="{00000000-0005-0000-0000-00000F710000}"/>
    <cellStyle name="Note 3 3 14 2" xfId="28865" xr:uid="{00000000-0005-0000-0000-000010710000}"/>
    <cellStyle name="Note 3 3 15" xfId="28866" xr:uid="{00000000-0005-0000-0000-000011710000}"/>
    <cellStyle name="Note 3 3 16" xfId="28867" xr:uid="{00000000-0005-0000-0000-000012710000}"/>
    <cellStyle name="Note 3 3 2" xfId="28868" xr:uid="{00000000-0005-0000-0000-000013710000}"/>
    <cellStyle name="Note 3 3 2 10" xfId="28869" xr:uid="{00000000-0005-0000-0000-000014710000}"/>
    <cellStyle name="Note 3 3 2 10 2" xfId="28870" xr:uid="{00000000-0005-0000-0000-000015710000}"/>
    <cellStyle name="Note 3 3 2 11" xfId="28871" xr:uid="{00000000-0005-0000-0000-000016710000}"/>
    <cellStyle name="Note 3 3 2 11 2" xfId="28872" xr:uid="{00000000-0005-0000-0000-000017710000}"/>
    <cellStyle name="Note 3 3 2 12" xfId="28873" xr:uid="{00000000-0005-0000-0000-000018710000}"/>
    <cellStyle name="Note 3 3 2 12 2" xfId="28874" xr:uid="{00000000-0005-0000-0000-000019710000}"/>
    <cellStyle name="Note 3 3 2 13" xfId="28875" xr:uid="{00000000-0005-0000-0000-00001A710000}"/>
    <cellStyle name="Note 3 3 2 13 2" xfId="28876" xr:uid="{00000000-0005-0000-0000-00001B710000}"/>
    <cellStyle name="Note 3 3 2 14" xfId="28877" xr:uid="{00000000-0005-0000-0000-00001C710000}"/>
    <cellStyle name="Note 3 3 2 15" xfId="28878" xr:uid="{00000000-0005-0000-0000-00001D710000}"/>
    <cellStyle name="Note 3 3 2 2" xfId="28879" xr:uid="{00000000-0005-0000-0000-00001E710000}"/>
    <cellStyle name="Note 3 3 2 2 2" xfId="28880" xr:uid="{00000000-0005-0000-0000-00001F710000}"/>
    <cellStyle name="Note 3 3 2 3" xfId="28881" xr:uid="{00000000-0005-0000-0000-000020710000}"/>
    <cellStyle name="Note 3 3 2 3 2" xfId="28882" xr:uid="{00000000-0005-0000-0000-000021710000}"/>
    <cellStyle name="Note 3 3 2 4" xfId="28883" xr:uid="{00000000-0005-0000-0000-000022710000}"/>
    <cellStyle name="Note 3 3 2 4 2" xfId="28884" xr:uid="{00000000-0005-0000-0000-000023710000}"/>
    <cellStyle name="Note 3 3 2 5" xfId="28885" xr:uid="{00000000-0005-0000-0000-000024710000}"/>
    <cellStyle name="Note 3 3 2 5 2" xfId="28886" xr:uid="{00000000-0005-0000-0000-000025710000}"/>
    <cellStyle name="Note 3 3 2 6" xfId="28887" xr:uid="{00000000-0005-0000-0000-000026710000}"/>
    <cellStyle name="Note 3 3 2 6 2" xfId="28888" xr:uid="{00000000-0005-0000-0000-000027710000}"/>
    <cellStyle name="Note 3 3 2 7" xfId="28889" xr:uid="{00000000-0005-0000-0000-000028710000}"/>
    <cellStyle name="Note 3 3 2 7 2" xfId="28890" xr:uid="{00000000-0005-0000-0000-000029710000}"/>
    <cellStyle name="Note 3 3 2 8" xfId="28891" xr:uid="{00000000-0005-0000-0000-00002A710000}"/>
    <cellStyle name="Note 3 3 2 8 2" xfId="28892" xr:uid="{00000000-0005-0000-0000-00002B710000}"/>
    <cellStyle name="Note 3 3 2 9" xfId="28893" xr:uid="{00000000-0005-0000-0000-00002C710000}"/>
    <cellStyle name="Note 3 3 2 9 2" xfId="28894" xr:uid="{00000000-0005-0000-0000-00002D710000}"/>
    <cellStyle name="Note 3 3 3" xfId="28895" xr:uid="{00000000-0005-0000-0000-00002E710000}"/>
    <cellStyle name="Note 3 3 3 2" xfId="28896" xr:uid="{00000000-0005-0000-0000-00002F710000}"/>
    <cellStyle name="Note 3 3 3 2 2" xfId="28897" xr:uid="{00000000-0005-0000-0000-000030710000}"/>
    <cellStyle name="Note 3 3 3 3" xfId="28898" xr:uid="{00000000-0005-0000-0000-000031710000}"/>
    <cellStyle name="Note 3 3 3 3 2" xfId="28899" xr:uid="{00000000-0005-0000-0000-000032710000}"/>
    <cellStyle name="Note 3 3 3 4" xfId="28900" xr:uid="{00000000-0005-0000-0000-000033710000}"/>
    <cellStyle name="Note 3 3 4" xfId="28901" xr:uid="{00000000-0005-0000-0000-000034710000}"/>
    <cellStyle name="Note 3 3 4 2" xfId="28902" xr:uid="{00000000-0005-0000-0000-000035710000}"/>
    <cellStyle name="Note 3 3 4 2 2" xfId="28903" xr:uid="{00000000-0005-0000-0000-000036710000}"/>
    <cellStyle name="Note 3 3 4 3" xfId="28904" xr:uid="{00000000-0005-0000-0000-000037710000}"/>
    <cellStyle name="Note 3 3 4 3 2" xfId="28905" xr:uid="{00000000-0005-0000-0000-000038710000}"/>
    <cellStyle name="Note 3 3 4 4" xfId="28906" xr:uid="{00000000-0005-0000-0000-000039710000}"/>
    <cellStyle name="Note 3 3 5" xfId="28907" xr:uid="{00000000-0005-0000-0000-00003A710000}"/>
    <cellStyle name="Note 3 3 5 2" xfId="28908" xr:uid="{00000000-0005-0000-0000-00003B710000}"/>
    <cellStyle name="Note 3 3 5 2 2" xfId="28909" xr:uid="{00000000-0005-0000-0000-00003C710000}"/>
    <cellStyle name="Note 3 3 5 3" xfId="28910" xr:uid="{00000000-0005-0000-0000-00003D710000}"/>
    <cellStyle name="Note 3 3 5 3 2" xfId="28911" xr:uid="{00000000-0005-0000-0000-00003E710000}"/>
    <cellStyle name="Note 3 3 5 4" xfId="28912" xr:uid="{00000000-0005-0000-0000-00003F710000}"/>
    <cellStyle name="Note 3 3 6" xfId="28913" xr:uid="{00000000-0005-0000-0000-000040710000}"/>
    <cellStyle name="Note 3 3 6 2" xfId="28914" xr:uid="{00000000-0005-0000-0000-000041710000}"/>
    <cellStyle name="Note 3 3 6 2 2" xfId="28915" xr:uid="{00000000-0005-0000-0000-000042710000}"/>
    <cellStyle name="Note 3 3 6 3" xfId="28916" xr:uid="{00000000-0005-0000-0000-000043710000}"/>
    <cellStyle name="Note 3 3 6 3 2" xfId="28917" xr:uid="{00000000-0005-0000-0000-000044710000}"/>
    <cellStyle name="Note 3 3 6 4" xfId="28918" xr:uid="{00000000-0005-0000-0000-000045710000}"/>
    <cellStyle name="Note 3 3 7" xfId="28919" xr:uid="{00000000-0005-0000-0000-000046710000}"/>
    <cellStyle name="Note 3 3 7 2" xfId="28920" xr:uid="{00000000-0005-0000-0000-000047710000}"/>
    <cellStyle name="Note 3 3 7 2 2" xfId="28921" xr:uid="{00000000-0005-0000-0000-000048710000}"/>
    <cellStyle name="Note 3 3 7 3" xfId="28922" xr:uid="{00000000-0005-0000-0000-000049710000}"/>
    <cellStyle name="Note 3 3 7 3 2" xfId="28923" xr:uid="{00000000-0005-0000-0000-00004A710000}"/>
    <cellStyle name="Note 3 3 7 4" xfId="28924" xr:uid="{00000000-0005-0000-0000-00004B710000}"/>
    <cellStyle name="Note 3 3 8" xfId="28925" xr:uid="{00000000-0005-0000-0000-00004C710000}"/>
    <cellStyle name="Note 3 3 8 2" xfId="28926" xr:uid="{00000000-0005-0000-0000-00004D710000}"/>
    <cellStyle name="Note 3 3 8 2 2" xfId="28927" xr:uid="{00000000-0005-0000-0000-00004E710000}"/>
    <cellStyle name="Note 3 3 8 3" xfId="28928" xr:uid="{00000000-0005-0000-0000-00004F710000}"/>
    <cellStyle name="Note 3 3 8 3 2" xfId="28929" xr:uid="{00000000-0005-0000-0000-000050710000}"/>
    <cellStyle name="Note 3 3 8 4" xfId="28930" xr:uid="{00000000-0005-0000-0000-000051710000}"/>
    <cellStyle name="Note 3 3 9" xfId="28931" xr:uid="{00000000-0005-0000-0000-000052710000}"/>
    <cellStyle name="Note 3 3 9 2" xfId="28932" xr:uid="{00000000-0005-0000-0000-000053710000}"/>
    <cellStyle name="Note 3 3 9 2 2" xfId="28933" xr:uid="{00000000-0005-0000-0000-000054710000}"/>
    <cellStyle name="Note 3 3 9 3" xfId="28934" xr:uid="{00000000-0005-0000-0000-000055710000}"/>
    <cellStyle name="Note 3 3 9 3 2" xfId="28935" xr:uid="{00000000-0005-0000-0000-000056710000}"/>
    <cellStyle name="Note 3 3 9 4" xfId="28936" xr:uid="{00000000-0005-0000-0000-000057710000}"/>
    <cellStyle name="Note 3 4" xfId="28937" xr:uid="{00000000-0005-0000-0000-000058710000}"/>
    <cellStyle name="Note 3 4 10" xfId="28938" xr:uid="{00000000-0005-0000-0000-000059710000}"/>
    <cellStyle name="Note 3 4 10 2" xfId="28939" xr:uid="{00000000-0005-0000-0000-00005A710000}"/>
    <cellStyle name="Note 3 4 11" xfId="28940" xr:uid="{00000000-0005-0000-0000-00005B710000}"/>
    <cellStyle name="Note 3 4 11 2" xfId="28941" xr:uid="{00000000-0005-0000-0000-00005C710000}"/>
    <cellStyle name="Note 3 4 12" xfId="28942" xr:uid="{00000000-0005-0000-0000-00005D710000}"/>
    <cellStyle name="Note 3 4 12 2" xfId="28943" xr:uid="{00000000-0005-0000-0000-00005E710000}"/>
    <cellStyle name="Note 3 4 13" xfId="28944" xr:uid="{00000000-0005-0000-0000-00005F710000}"/>
    <cellStyle name="Note 3 4 13 2" xfId="28945" xr:uid="{00000000-0005-0000-0000-000060710000}"/>
    <cellStyle name="Note 3 4 14" xfId="28946" xr:uid="{00000000-0005-0000-0000-000061710000}"/>
    <cellStyle name="Note 3 4 14 2" xfId="28947" xr:uid="{00000000-0005-0000-0000-000062710000}"/>
    <cellStyle name="Note 3 4 15" xfId="28948" xr:uid="{00000000-0005-0000-0000-000063710000}"/>
    <cellStyle name="Note 3 4 16" xfId="28949" xr:uid="{00000000-0005-0000-0000-000064710000}"/>
    <cellStyle name="Note 3 4 2" xfId="28950" xr:uid="{00000000-0005-0000-0000-000065710000}"/>
    <cellStyle name="Note 3 4 2 10" xfId="28951" xr:uid="{00000000-0005-0000-0000-000066710000}"/>
    <cellStyle name="Note 3 4 2 10 2" xfId="28952" xr:uid="{00000000-0005-0000-0000-000067710000}"/>
    <cellStyle name="Note 3 4 2 11" xfId="28953" xr:uid="{00000000-0005-0000-0000-000068710000}"/>
    <cellStyle name="Note 3 4 2 11 2" xfId="28954" xr:uid="{00000000-0005-0000-0000-000069710000}"/>
    <cellStyle name="Note 3 4 2 12" xfId="28955" xr:uid="{00000000-0005-0000-0000-00006A710000}"/>
    <cellStyle name="Note 3 4 2 12 2" xfId="28956" xr:uid="{00000000-0005-0000-0000-00006B710000}"/>
    <cellStyle name="Note 3 4 2 13" xfId="28957" xr:uid="{00000000-0005-0000-0000-00006C710000}"/>
    <cellStyle name="Note 3 4 2 13 2" xfId="28958" xr:uid="{00000000-0005-0000-0000-00006D710000}"/>
    <cellStyle name="Note 3 4 2 14" xfId="28959" xr:uid="{00000000-0005-0000-0000-00006E710000}"/>
    <cellStyle name="Note 3 4 2 15" xfId="28960" xr:uid="{00000000-0005-0000-0000-00006F710000}"/>
    <cellStyle name="Note 3 4 2 2" xfId="28961" xr:uid="{00000000-0005-0000-0000-000070710000}"/>
    <cellStyle name="Note 3 4 2 2 2" xfId="28962" xr:uid="{00000000-0005-0000-0000-000071710000}"/>
    <cellStyle name="Note 3 4 2 3" xfId="28963" xr:uid="{00000000-0005-0000-0000-000072710000}"/>
    <cellStyle name="Note 3 4 2 3 2" xfId="28964" xr:uid="{00000000-0005-0000-0000-000073710000}"/>
    <cellStyle name="Note 3 4 2 4" xfId="28965" xr:uid="{00000000-0005-0000-0000-000074710000}"/>
    <cellStyle name="Note 3 4 2 4 2" xfId="28966" xr:uid="{00000000-0005-0000-0000-000075710000}"/>
    <cellStyle name="Note 3 4 2 5" xfId="28967" xr:uid="{00000000-0005-0000-0000-000076710000}"/>
    <cellStyle name="Note 3 4 2 5 2" xfId="28968" xr:uid="{00000000-0005-0000-0000-000077710000}"/>
    <cellStyle name="Note 3 4 2 6" xfId="28969" xr:uid="{00000000-0005-0000-0000-000078710000}"/>
    <cellStyle name="Note 3 4 2 6 2" xfId="28970" xr:uid="{00000000-0005-0000-0000-000079710000}"/>
    <cellStyle name="Note 3 4 2 7" xfId="28971" xr:uid="{00000000-0005-0000-0000-00007A710000}"/>
    <cellStyle name="Note 3 4 2 7 2" xfId="28972" xr:uid="{00000000-0005-0000-0000-00007B710000}"/>
    <cellStyle name="Note 3 4 2 8" xfId="28973" xr:uid="{00000000-0005-0000-0000-00007C710000}"/>
    <cellStyle name="Note 3 4 2 8 2" xfId="28974" xr:uid="{00000000-0005-0000-0000-00007D710000}"/>
    <cellStyle name="Note 3 4 2 9" xfId="28975" xr:uid="{00000000-0005-0000-0000-00007E710000}"/>
    <cellStyle name="Note 3 4 2 9 2" xfId="28976" xr:uid="{00000000-0005-0000-0000-00007F710000}"/>
    <cellStyle name="Note 3 4 3" xfId="28977" xr:uid="{00000000-0005-0000-0000-000080710000}"/>
    <cellStyle name="Note 3 4 3 2" xfId="28978" xr:uid="{00000000-0005-0000-0000-000081710000}"/>
    <cellStyle name="Note 3 4 4" xfId="28979" xr:uid="{00000000-0005-0000-0000-000082710000}"/>
    <cellStyle name="Note 3 4 4 2" xfId="28980" xr:uid="{00000000-0005-0000-0000-000083710000}"/>
    <cellStyle name="Note 3 4 5" xfId="28981" xr:uid="{00000000-0005-0000-0000-000084710000}"/>
    <cellStyle name="Note 3 4 5 2" xfId="28982" xr:uid="{00000000-0005-0000-0000-000085710000}"/>
    <cellStyle name="Note 3 4 6" xfId="28983" xr:uid="{00000000-0005-0000-0000-000086710000}"/>
    <cellStyle name="Note 3 4 6 2" xfId="28984" xr:uid="{00000000-0005-0000-0000-000087710000}"/>
    <cellStyle name="Note 3 4 7" xfId="28985" xr:uid="{00000000-0005-0000-0000-000088710000}"/>
    <cellStyle name="Note 3 4 7 2" xfId="28986" xr:uid="{00000000-0005-0000-0000-000089710000}"/>
    <cellStyle name="Note 3 4 8" xfId="28987" xr:uid="{00000000-0005-0000-0000-00008A710000}"/>
    <cellStyle name="Note 3 4 8 2" xfId="28988" xr:uid="{00000000-0005-0000-0000-00008B710000}"/>
    <cellStyle name="Note 3 4 9" xfId="28989" xr:uid="{00000000-0005-0000-0000-00008C710000}"/>
    <cellStyle name="Note 3 4 9 2" xfId="28990" xr:uid="{00000000-0005-0000-0000-00008D710000}"/>
    <cellStyle name="Note 3 5" xfId="28991" xr:uid="{00000000-0005-0000-0000-00008E710000}"/>
    <cellStyle name="Note 3 5 10" xfId="28992" xr:uid="{00000000-0005-0000-0000-00008F710000}"/>
    <cellStyle name="Note 3 5 10 2" xfId="28993" xr:uid="{00000000-0005-0000-0000-000090710000}"/>
    <cellStyle name="Note 3 5 11" xfId="28994" xr:uid="{00000000-0005-0000-0000-000091710000}"/>
    <cellStyle name="Note 3 5 11 2" xfId="28995" xr:uid="{00000000-0005-0000-0000-000092710000}"/>
    <cellStyle name="Note 3 5 12" xfId="28996" xr:uid="{00000000-0005-0000-0000-000093710000}"/>
    <cellStyle name="Note 3 5 12 2" xfId="28997" xr:uid="{00000000-0005-0000-0000-000094710000}"/>
    <cellStyle name="Note 3 5 13" xfId="28998" xr:uid="{00000000-0005-0000-0000-000095710000}"/>
    <cellStyle name="Note 3 5 13 2" xfId="28999" xr:uid="{00000000-0005-0000-0000-000096710000}"/>
    <cellStyle name="Note 3 5 14" xfId="29000" xr:uid="{00000000-0005-0000-0000-000097710000}"/>
    <cellStyle name="Note 3 5 14 2" xfId="29001" xr:uid="{00000000-0005-0000-0000-000098710000}"/>
    <cellStyle name="Note 3 5 15" xfId="29002" xr:uid="{00000000-0005-0000-0000-000099710000}"/>
    <cellStyle name="Note 3 5 16" xfId="29003" xr:uid="{00000000-0005-0000-0000-00009A710000}"/>
    <cellStyle name="Note 3 5 2" xfId="29004" xr:uid="{00000000-0005-0000-0000-00009B710000}"/>
    <cellStyle name="Note 3 5 2 2" xfId="29005" xr:uid="{00000000-0005-0000-0000-00009C710000}"/>
    <cellStyle name="Note 3 5 3" xfId="29006" xr:uid="{00000000-0005-0000-0000-00009D710000}"/>
    <cellStyle name="Note 3 5 3 2" xfId="29007" xr:uid="{00000000-0005-0000-0000-00009E710000}"/>
    <cellStyle name="Note 3 5 4" xfId="29008" xr:uid="{00000000-0005-0000-0000-00009F710000}"/>
    <cellStyle name="Note 3 5 4 2" xfId="29009" xr:uid="{00000000-0005-0000-0000-0000A0710000}"/>
    <cellStyle name="Note 3 5 5" xfId="29010" xr:uid="{00000000-0005-0000-0000-0000A1710000}"/>
    <cellStyle name="Note 3 5 5 2" xfId="29011" xr:uid="{00000000-0005-0000-0000-0000A2710000}"/>
    <cellStyle name="Note 3 5 6" xfId="29012" xr:uid="{00000000-0005-0000-0000-0000A3710000}"/>
    <cellStyle name="Note 3 5 6 2" xfId="29013" xr:uid="{00000000-0005-0000-0000-0000A4710000}"/>
    <cellStyle name="Note 3 5 7" xfId="29014" xr:uid="{00000000-0005-0000-0000-0000A5710000}"/>
    <cellStyle name="Note 3 5 7 2" xfId="29015" xr:uid="{00000000-0005-0000-0000-0000A6710000}"/>
    <cellStyle name="Note 3 5 8" xfId="29016" xr:uid="{00000000-0005-0000-0000-0000A7710000}"/>
    <cellStyle name="Note 3 5 8 2" xfId="29017" xr:uid="{00000000-0005-0000-0000-0000A8710000}"/>
    <cellStyle name="Note 3 5 9" xfId="29018" xr:uid="{00000000-0005-0000-0000-0000A9710000}"/>
    <cellStyle name="Note 3 5 9 2" xfId="29019" xr:uid="{00000000-0005-0000-0000-0000AA710000}"/>
    <cellStyle name="Note 3 6" xfId="29020" xr:uid="{00000000-0005-0000-0000-0000AB710000}"/>
    <cellStyle name="Note 3 6 2" xfId="29021" xr:uid="{00000000-0005-0000-0000-0000AC710000}"/>
    <cellStyle name="Note 3 6 2 2" xfId="29022" xr:uid="{00000000-0005-0000-0000-0000AD710000}"/>
    <cellStyle name="Note 3 6 3" xfId="29023" xr:uid="{00000000-0005-0000-0000-0000AE710000}"/>
    <cellStyle name="Note 3 6 3 2" xfId="29024" xr:uid="{00000000-0005-0000-0000-0000AF710000}"/>
    <cellStyle name="Note 3 6 4" xfId="29025" xr:uid="{00000000-0005-0000-0000-0000B0710000}"/>
    <cellStyle name="Note 3 7" xfId="29026" xr:uid="{00000000-0005-0000-0000-0000B1710000}"/>
    <cellStyle name="Note 3 7 2" xfId="29027" xr:uid="{00000000-0005-0000-0000-0000B2710000}"/>
    <cellStyle name="Note 3 8" xfId="29028" xr:uid="{00000000-0005-0000-0000-0000B3710000}"/>
    <cellStyle name="Note 3 8 2" xfId="29029" xr:uid="{00000000-0005-0000-0000-0000B4710000}"/>
    <cellStyle name="Note 3 9" xfId="29030" xr:uid="{00000000-0005-0000-0000-0000B5710000}"/>
    <cellStyle name="Note 3 9 2" xfId="29031" xr:uid="{00000000-0005-0000-0000-0000B6710000}"/>
    <cellStyle name="Note 4" xfId="29032" xr:uid="{00000000-0005-0000-0000-0000B7710000}"/>
    <cellStyle name="Note 4 10" xfId="29033" xr:uid="{00000000-0005-0000-0000-0000B8710000}"/>
    <cellStyle name="Note 4 10 2" xfId="29034" xr:uid="{00000000-0005-0000-0000-0000B9710000}"/>
    <cellStyle name="Note 4 10 2 2" xfId="29035" xr:uid="{00000000-0005-0000-0000-0000BA710000}"/>
    <cellStyle name="Note 4 10 3" xfId="29036" xr:uid="{00000000-0005-0000-0000-0000BB710000}"/>
    <cellStyle name="Note 4 10 3 2" xfId="29037" xr:uid="{00000000-0005-0000-0000-0000BC710000}"/>
    <cellStyle name="Note 4 10 4" xfId="29038" xr:uid="{00000000-0005-0000-0000-0000BD710000}"/>
    <cellStyle name="Note 4 11" xfId="29039" xr:uid="{00000000-0005-0000-0000-0000BE710000}"/>
    <cellStyle name="Note 4 11 2" xfId="29040" xr:uid="{00000000-0005-0000-0000-0000BF710000}"/>
    <cellStyle name="Note 4 11 2 2" xfId="29041" xr:uid="{00000000-0005-0000-0000-0000C0710000}"/>
    <cellStyle name="Note 4 11 3" xfId="29042" xr:uid="{00000000-0005-0000-0000-0000C1710000}"/>
    <cellStyle name="Note 4 11 3 2" xfId="29043" xr:uid="{00000000-0005-0000-0000-0000C2710000}"/>
    <cellStyle name="Note 4 11 4" xfId="29044" xr:uid="{00000000-0005-0000-0000-0000C3710000}"/>
    <cellStyle name="Note 4 12" xfId="29045" xr:uid="{00000000-0005-0000-0000-0000C4710000}"/>
    <cellStyle name="Note 4 12 2" xfId="29046" xr:uid="{00000000-0005-0000-0000-0000C5710000}"/>
    <cellStyle name="Note 4 12 2 2" xfId="29047" xr:uid="{00000000-0005-0000-0000-0000C6710000}"/>
    <cellStyle name="Note 4 12 3" xfId="29048" xr:uid="{00000000-0005-0000-0000-0000C7710000}"/>
    <cellStyle name="Note 4 13" xfId="29049" xr:uid="{00000000-0005-0000-0000-0000C8710000}"/>
    <cellStyle name="Note 4 13 2" xfId="29050" xr:uid="{00000000-0005-0000-0000-0000C9710000}"/>
    <cellStyle name="Note 4 14" xfId="29051" xr:uid="{00000000-0005-0000-0000-0000CA710000}"/>
    <cellStyle name="Note 4 14 2" xfId="29052" xr:uid="{00000000-0005-0000-0000-0000CB710000}"/>
    <cellStyle name="Note 4 15" xfId="29053" xr:uid="{00000000-0005-0000-0000-0000CC710000}"/>
    <cellStyle name="Note 4 15 2" xfId="29054" xr:uid="{00000000-0005-0000-0000-0000CD710000}"/>
    <cellStyle name="Note 4 16" xfId="29055" xr:uid="{00000000-0005-0000-0000-0000CE710000}"/>
    <cellStyle name="Note 4 16 2" xfId="29056" xr:uid="{00000000-0005-0000-0000-0000CF710000}"/>
    <cellStyle name="Note 4 17" xfId="29057" xr:uid="{00000000-0005-0000-0000-0000D0710000}"/>
    <cellStyle name="Note 4 17 2" xfId="29058" xr:uid="{00000000-0005-0000-0000-0000D1710000}"/>
    <cellStyle name="Note 4 18" xfId="29059" xr:uid="{00000000-0005-0000-0000-0000D2710000}"/>
    <cellStyle name="Note 4 18 2" xfId="29060" xr:uid="{00000000-0005-0000-0000-0000D3710000}"/>
    <cellStyle name="Note 4 19" xfId="29061" xr:uid="{00000000-0005-0000-0000-0000D4710000}"/>
    <cellStyle name="Note 4 19 2" xfId="29062" xr:uid="{00000000-0005-0000-0000-0000D5710000}"/>
    <cellStyle name="Note 4 2" xfId="29063" xr:uid="{00000000-0005-0000-0000-0000D6710000}"/>
    <cellStyle name="Note 4 2 10" xfId="29064" xr:uid="{00000000-0005-0000-0000-0000D7710000}"/>
    <cellStyle name="Note 4 2 10 2" xfId="29065" xr:uid="{00000000-0005-0000-0000-0000D8710000}"/>
    <cellStyle name="Note 4 2 10 2 2" xfId="29066" xr:uid="{00000000-0005-0000-0000-0000D9710000}"/>
    <cellStyle name="Note 4 2 10 3" xfId="29067" xr:uid="{00000000-0005-0000-0000-0000DA710000}"/>
    <cellStyle name="Note 4 2 10 3 2" xfId="29068" xr:uid="{00000000-0005-0000-0000-0000DB710000}"/>
    <cellStyle name="Note 4 2 10 4" xfId="29069" xr:uid="{00000000-0005-0000-0000-0000DC710000}"/>
    <cellStyle name="Note 4 2 11" xfId="29070" xr:uid="{00000000-0005-0000-0000-0000DD710000}"/>
    <cellStyle name="Note 4 2 11 2" xfId="29071" xr:uid="{00000000-0005-0000-0000-0000DE710000}"/>
    <cellStyle name="Note 4 2 11 2 2" xfId="29072" xr:uid="{00000000-0005-0000-0000-0000DF710000}"/>
    <cellStyle name="Note 4 2 11 3" xfId="29073" xr:uid="{00000000-0005-0000-0000-0000E0710000}"/>
    <cellStyle name="Note 4 2 12" xfId="29074" xr:uid="{00000000-0005-0000-0000-0000E1710000}"/>
    <cellStyle name="Note 4 2 12 2" xfId="29075" xr:uid="{00000000-0005-0000-0000-0000E2710000}"/>
    <cellStyle name="Note 4 2 13" xfId="29076" xr:uid="{00000000-0005-0000-0000-0000E3710000}"/>
    <cellStyle name="Note 4 2 13 2" xfId="29077" xr:uid="{00000000-0005-0000-0000-0000E4710000}"/>
    <cellStyle name="Note 4 2 14" xfId="29078" xr:uid="{00000000-0005-0000-0000-0000E5710000}"/>
    <cellStyle name="Note 4 2 14 2" xfId="29079" xr:uid="{00000000-0005-0000-0000-0000E6710000}"/>
    <cellStyle name="Note 4 2 15" xfId="29080" xr:uid="{00000000-0005-0000-0000-0000E7710000}"/>
    <cellStyle name="Note 4 2 15 2" xfId="29081" xr:uid="{00000000-0005-0000-0000-0000E8710000}"/>
    <cellStyle name="Note 4 2 16" xfId="29082" xr:uid="{00000000-0005-0000-0000-0000E9710000}"/>
    <cellStyle name="Note 4 2 16 2" xfId="29083" xr:uid="{00000000-0005-0000-0000-0000EA710000}"/>
    <cellStyle name="Note 4 2 17" xfId="29084" xr:uid="{00000000-0005-0000-0000-0000EB710000}"/>
    <cellStyle name="Note 4 2 17 2" xfId="29085" xr:uid="{00000000-0005-0000-0000-0000EC710000}"/>
    <cellStyle name="Note 4 2 18" xfId="29086" xr:uid="{00000000-0005-0000-0000-0000ED710000}"/>
    <cellStyle name="Note 4 2 19" xfId="29087" xr:uid="{00000000-0005-0000-0000-0000EE710000}"/>
    <cellStyle name="Note 4 2 2" xfId="29088" xr:uid="{00000000-0005-0000-0000-0000EF710000}"/>
    <cellStyle name="Note 4 2 2 10" xfId="29089" xr:uid="{00000000-0005-0000-0000-0000F0710000}"/>
    <cellStyle name="Note 4 2 2 10 2" xfId="29090" xr:uid="{00000000-0005-0000-0000-0000F1710000}"/>
    <cellStyle name="Note 4 2 2 10 2 2" xfId="29091" xr:uid="{00000000-0005-0000-0000-0000F2710000}"/>
    <cellStyle name="Note 4 2 2 10 3" xfId="29092" xr:uid="{00000000-0005-0000-0000-0000F3710000}"/>
    <cellStyle name="Note 4 2 2 11" xfId="29093" xr:uid="{00000000-0005-0000-0000-0000F4710000}"/>
    <cellStyle name="Note 4 2 2 11 2" xfId="29094" xr:uid="{00000000-0005-0000-0000-0000F5710000}"/>
    <cellStyle name="Note 4 2 2 12" xfId="29095" xr:uid="{00000000-0005-0000-0000-0000F6710000}"/>
    <cellStyle name="Note 4 2 2 12 2" xfId="29096" xr:uid="{00000000-0005-0000-0000-0000F7710000}"/>
    <cellStyle name="Note 4 2 2 13" xfId="29097" xr:uid="{00000000-0005-0000-0000-0000F8710000}"/>
    <cellStyle name="Note 4 2 2 13 2" xfId="29098" xr:uid="{00000000-0005-0000-0000-0000F9710000}"/>
    <cellStyle name="Note 4 2 2 14" xfId="29099" xr:uid="{00000000-0005-0000-0000-0000FA710000}"/>
    <cellStyle name="Note 4 2 2 14 2" xfId="29100" xr:uid="{00000000-0005-0000-0000-0000FB710000}"/>
    <cellStyle name="Note 4 2 2 15" xfId="29101" xr:uid="{00000000-0005-0000-0000-0000FC710000}"/>
    <cellStyle name="Note 4 2 2 16" xfId="29102" xr:uid="{00000000-0005-0000-0000-0000FD710000}"/>
    <cellStyle name="Note 4 2 2 2" xfId="29103" xr:uid="{00000000-0005-0000-0000-0000FE710000}"/>
    <cellStyle name="Note 4 2 2 2 10" xfId="29104" xr:uid="{00000000-0005-0000-0000-0000FF710000}"/>
    <cellStyle name="Note 4 2 2 2 10 2" xfId="29105" xr:uid="{00000000-0005-0000-0000-000000720000}"/>
    <cellStyle name="Note 4 2 2 2 11" xfId="29106" xr:uid="{00000000-0005-0000-0000-000001720000}"/>
    <cellStyle name="Note 4 2 2 2 11 2" xfId="29107" xr:uid="{00000000-0005-0000-0000-000002720000}"/>
    <cellStyle name="Note 4 2 2 2 12" xfId="29108" xr:uid="{00000000-0005-0000-0000-000003720000}"/>
    <cellStyle name="Note 4 2 2 2 12 2" xfId="29109" xr:uid="{00000000-0005-0000-0000-000004720000}"/>
    <cellStyle name="Note 4 2 2 2 13" xfId="29110" xr:uid="{00000000-0005-0000-0000-000005720000}"/>
    <cellStyle name="Note 4 2 2 2 13 2" xfId="29111" xr:uid="{00000000-0005-0000-0000-000006720000}"/>
    <cellStyle name="Note 4 2 2 2 14" xfId="29112" xr:uid="{00000000-0005-0000-0000-000007720000}"/>
    <cellStyle name="Note 4 2 2 2 15" xfId="29113" xr:uid="{00000000-0005-0000-0000-000008720000}"/>
    <cellStyle name="Note 4 2 2 2 2" xfId="29114" xr:uid="{00000000-0005-0000-0000-000009720000}"/>
    <cellStyle name="Note 4 2 2 2 2 2" xfId="29115" xr:uid="{00000000-0005-0000-0000-00000A720000}"/>
    <cellStyle name="Note 4 2 2 2 3" xfId="29116" xr:uid="{00000000-0005-0000-0000-00000B720000}"/>
    <cellStyle name="Note 4 2 2 2 3 2" xfId="29117" xr:uid="{00000000-0005-0000-0000-00000C720000}"/>
    <cellStyle name="Note 4 2 2 2 4" xfId="29118" xr:uid="{00000000-0005-0000-0000-00000D720000}"/>
    <cellStyle name="Note 4 2 2 2 4 2" xfId="29119" xr:uid="{00000000-0005-0000-0000-00000E720000}"/>
    <cellStyle name="Note 4 2 2 2 5" xfId="29120" xr:uid="{00000000-0005-0000-0000-00000F720000}"/>
    <cellStyle name="Note 4 2 2 2 5 2" xfId="29121" xr:uid="{00000000-0005-0000-0000-000010720000}"/>
    <cellStyle name="Note 4 2 2 2 6" xfId="29122" xr:uid="{00000000-0005-0000-0000-000011720000}"/>
    <cellStyle name="Note 4 2 2 2 6 2" xfId="29123" xr:uid="{00000000-0005-0000-0000-000012720000}"/>
    <cellStyle name="Note 4 2 2 2 7" xfId="29124" xr:uid="{00000000-0005-0000-0000-000013720000}"/>
    <cellStyle name="Note 4 2 2 2 7 2" xfId="29125" xr:uid="{00000000-0005-0000-0000-000014720000}"/>
    <cellStyle name="Note 4 2 2 2 8" xfId="29126" xr:uid="{00000000-0005-0000-0000-000015720000}"/>
    <cellStyle name="Note 4 2 2 2 8 2" xfId="29127" xr:uid="{00000000-0005-0000-0000-000016720000}"/>
    <cellStyle name="Note 4 2 2 2 9" xfId="29128" xr:uid="{00000000-0005-0000-0000-000017720000}"/>
    <cellStyle name="Note 4 2 2 2 9 2" xfId="29129" xr:uid="{00000000-0005-0000-0000-000018720000}"/>
    <cellStyle name="Note 4 2 2 3" xfId="29130" xr:uid="{00000000-0005-0000-0000-000019720000}"/>
    <cellStyle name="Note 4 2 2 3 2" xfId="29131" xr:uid="{00000000-0005-0000-0000-00001A720000}"/>
    <cellStyle name="Note 4 2 2 3 2 2" xfId="29132" xr:uid="{00000000-0005-0000-0000-00001B720000}"/>
    <cellStyle name="Note 4 2 2 3 3" xfId="29133" xr:uid="{00000000-0005-0000-0000-00001C720000}"/>
    <cellStyle name="Note 4 2 2 3 3 2" xfId="29134" xr:uid="{00000000-0005-0000-0000-00001D720000}"/>
    <cellStyle name="Note 4 2 2 3 4" xfId="29135" xr:uid="{00000000-0005-0000-0000-00001E720000}"/>
    <cellStyle name="Note 4 2 2 4" xfId="29136" xr:uid="{00000000-0005-0000-0000-00001F720000}"/>
    <cellStyle name="Note 4 2 2 4 2" xfId="29137" xr:uid="{00000000-0005-0000-0000-000020720000}"/>
    <cellStyle name="Note 4 2 2 4 2 2" xfId="29138" xr:uid="{00000000-0005-0000-0000-000021720000}"/>
    <cellStyle name="Note 4 2 2 4 3" xfId="29139" xr:uid="{00000000-0005-0000-0000-000022720000}"/>
    <cellStyle name="Note 4 2 2 4 3 2" xfId="29140" xr:uid="{00000000-0005-0000-0000-000023720000}"/>
    <cellStyle name="Note 4 2 2 4 4" xfId="29141" xr:uid="{00000000-0005-0000-0000-000024720000}"/>
    <cellStyle name="Note 4 2 2 5" xfId="29142" xr:uid="{00000000-0005-0000-0000-000025720000}"/>
    <cellStyle name="Note 4 2 2 5 2" xfId="29143" xr:uid="{00000000-0005-0000-0000-000026720000}"/>
    <cellStyle name="Note 4 2 2 5 2 2" xfId="29144" xr:uid="{00000000-0005-0000-0000-000027720000}"/>
    <cellStyle name="Note 4 2 2 5 3" xfId="29145" xr:uid="{00000000-0005-0000-0000-000028720000}"/>
    <cellStyle name="Note 4 2 2 5 3 2" xfId="29146" xr:uid="{00000000-0005-0000-0000-000029720000}"/>
    <cellStyle name="Note 4 2 2 5 4" xfId="29147" xr:uid="{00000000-0005-0000-0000-00002A720000}"/>
    <cellStyle name="Note 4 2 2 6" xfId="29148" xr:uid="{00000000-0005-0000-0000-00002B720000}"/>
    <cellStyle name="Note 4 2 2 6 2" xfId="29149" xr:uid="{00000000-0005-0000-0000-00002C720000}"/>
    <cellStyle name="Note 4 2 2 6 2 2" xfId="29150" xr:uid="{00000000-0005-0000-0000-00002D720000}"/>
    <cellStyle name="Note 4 2 2 6 3" xfId="29151" xr:uid="{00000000-0005-0000-0000-00002E720000}"/>
    <cellStyle name="Note 4 2 2 6 3 2" xfId="29152" xr:uid="{00000000-0005-0000-0000-00002F720000}"/>
    <cellStyle name="Note 4 2 2 6 4" xfId="29153" xr:uid="{00000000-0005-0000-0000-000030720000}"/>
    <cellStyle name="Note 4 2 2 7" xfId="29154" xr:uid="{00000000-0005-0000-0000-000031720000}"/>
    <cellStyle name="Note 4 2 2 7 2" xfId="29155" xr:uid="{00000000-0005-0000-0000-000032720000}"/>
    <cellStyle name="Note 4 2 2 7 2 2" xfId="29156" xr:uid="{00000000-0005-0000-0000-000033720000}"/>
    <cellStyle name="Note 4 2 2 7 3" xfId="29157" xr:uid="{00000000-0005-0000-0000-000034720000}"/>
    <cellStyle name="Note 4 2 2 7 3 2" xfId="29158" xr:uid="{00000000-0005-0000-0000-000035720000}"/>
    <cellStyle name="Note 4 2 2 7 4" xfId="29159" xr:uid="{00000000-0005-0000-0000-000036720000}"/>
    <cellStyle name="Note 4 2 2 8" xfId="29160" xr:uid="{00000000-0005-0000-0000-000037720000}"/>
    <cellStyle name="Note 4 2 2 8 2" xfId="29161" xr:uid="{00000000-0005-0000-0000-000038720000}"/>
    <cellStyle name="Note 4 2 2 8 2 2" xfId="29162" xr:uid="{00000000-0005-0000-0000-000039720000}"/>
    <cellStyle name="Note 4 2 2 8 3" xfId="29163" xr:uid="{00000000-0005-0000-0000-00003A720000}"/>
    <cellStyle name="Note 4 2 2 8 3 2" xfId="29164" xr:uid="{00000000-0005-0000-0000-00003B720000}"/>
    <cellStyle name="Note 4 2 2 8 4" xfId="29165" xr:uid="{00000000-0005-0000-0000-00003C720000}"/>
    <cellStyle name="Note 4 2 2 9" xfId="29166" xr:uid="{00000000-0005-0000-0000-00003D720000}"/>
    <cellStyle name="Note 4 2 2 9 2" xfId="29167" xr:uid="{00000000-0005-0000-0000-00003E720000}"/>
    <cellStyle name="Note 4 2 2 9 2 2" xfId="29168" xr:uid="{00000000-0005-0000-0000-00003F720000}"/>
    <cellStyle name="Note 4 2 2 9 3" xfId="29169" xr:uid="{00000000-0005-0000-0000-000040720000}"/>
    <cellStyle name="Note 4 2 2 9 3 2" xfId="29170" xr:uid="{00000000-0005-0000-0000-000041720000}"/>
    <cellStyle name="Note 4 2 2 9 4" xfId="29171" xr:uid="{00000000-0005-0000-0000-000042720000}"/>
    <cellStyle name="Note 4 2 3" xfId="29172" xr:uid="{00000000-0005-0000-0000-000043720000}"/>
    <cellStyle name="Note 4 2 3 10" xfId="29173" xr:uid="{00000000-0005-0000-0000-000044720000}"/>
    <cellStyle name="Note 4 2 3 10 2" xfId="29174" xr:uid="{00000000-0005-0000-0000-000045720000}"/>
    <cellStyle name="Note 4 2 3 11" xfId="29175" xr:uid="{00000000-0005-0000-0000-000046720000}"/>
    <cellStyle name="Note 4 2 3 11 2" xfId="29176" xr:uid="{00000000-0005-0000-0000-000047720000}"/>
    <cellStyle name="Note 4 2 3 12" xfId="29177" xr:uid="{00000000-0005-0000-0000-000048720000}"/>
    <cellStyle name="Note 4 2 3 12 2" xfId="29178" xr:uid="{00000000-0005-0000-0000-000049720000}"/>
    <cellStyle name="Note 4 2 3 13" xfId="29179" xr:uid="{00000000-0005-0000-0000-00004A720000}"/>
    <cellStyle name="Note 4 2 3 13 2" xfId="29180" xr:uid="{00000000-0005-0000-0000-00004B720000}"/>
    <cellStyle name="Note 4 2 3 14" xfId="29181" xr:uid="{00000000-0005-0000-0000-00004C720000}"/>
    <cellStyle name="Note 4 2 3 14 2" xfId="29182" xr:uid="{00000000-0005-0000-0000-00004D720000}"/>
    <cellStyle name="Note 4 2 3 15" xfId="29183" xr:uid="{00000000-0005-0000-0000-00004E720000}"/>
    <cellStyle name="Note 4 2 3 16" xfId="29184" xr:uid="{00000000-0005-0000-0000-00004F720000}"/>
    <cellStyle name="Note 4 2 3 2" xfId="29185" xr:uid="{00000000-0005-0000-0000-000050720000}"/>
    <cellStyle name="Note 4 2 3 2 10" xfId="29186" xr:uid="{00000000-0005-0000-0000-000051720000}"/>
    <cellStyle name="Note 4 2 3 2 10 2" xfId="29187" xr:uid="{00000000-0005-0000-0000-000052720000}"/>
    <cellStyle name="Note 4 2 3 2 11" xfId="29188" xr:uid="{00000000-0005-0000-0000-000053720000}"/>
    <cellStyle name="Note 4 2 3 2 11 2" xfId="29189" xr:uid="{00000000-0005-0000-0000-000054720000}"/>
    <cellStyle name="Note 4 2 3 2 12" xfId="29190" xr:uid="{00000000-0005-0000-0000-000055720000}"/>
    <cellStyle name="Note 4 2 3 2 12 2" xfId="29191" xr:uid="{00000000-0005-0000-0000-000056720000}"/>
    <cellStyle name="Note 4 2 3 2 13" xfId="29192" xr:uid="{00000000-0005-0000-0000-000057720000}"/>
    <cellStyle name="Note 4 2 3 2 13 2" xfId="29193" xr:uid="{00000000-0005-0000-0000-000058720000}"/>
    <cellStyle name="Note 4 2 3 2 14" xfId="29194" xr:uid="{00000000-0005-0000-0000-000059720000}"/>
    <cellStyle name="Note 4 2 3 2 15" xfId="29195" xr:uid="{00000000-0005-0000-0000-00005A720000}"/>
    <cellStyle name="Note 4 2 3 2 2" xfId="29196" xr:uid="{00000000-0005-0000-0000-00005B720000}"/>
    <cellStyle name="Note 4 2 3 2 2 2" xfId="29197" xr:uid="{00000000-0005-0000-0000-00005C720000}"/>
    <cellStyle name="Note 4 2 3 2 3" xfId="29198" xr:uid="{00000000-0005-0000-0000-00005D720000}"/>
    <cellStyle name="Note 4 2 3 2 3 2" xfId="29199" xr:uid="{00000000-0005-0000-0000-00005E720000}"/>
    <cellStyle name="Note 4 2 3 2 4" xfId="29200" xr:uid="{00000000-0005-0000-0000-00005F720000}"/>
    <cellStyle name="Note 4 2 3 2 4 2" xfId="29201" xr:uid="{00000000-0005-0000-0000-000060720000}"/>
    <cellStyle name="Note 4 2 3 2 5" xfId="29202" xr:uid="{00000000-0005-0000-0000-000061720000}"/>
    <cellStyle name="Note 4 2 3 2 5 2" xfId="29203" xr:uid="{00000000-0005-0000-0000-000062720000}"/>
    <cellStyle name="Note 4 2 3 2 6" xfId="29204" xr:uid="{00000000-0005-0000-0000-000063720000}"/>
    <cellStyle name="Note 4 2 3 2 6 2" xfId="29205" xr:uid="{00000000-0005-0000-0000-000064720000}"/>
    <cellStyle name="Note 4 2 3 2 7" xfId="29206" xr:uid="{00000000-0005-0000-0000-000065720000}"/>
    <cellStyle name="Note 4 2 3 2 7 2" xfId="29207" xr:uid="{00000000-0005-0000-0000-000066720000}"/>
    <cellStyle name="Note 4 2 3 2 8" xfId="29208" xr:uid="{00000000-0005-0000-0000-000067720000}"/>
    <cellStyle name="Note 4 2 3 2 8 2" xfId="29209" xr:uid="{00000000-0005-0000-0000-000068720000}"/>
    <cellStyle name="Note 4 2 3 2 9" xfId="29210" xr:uid="{00000000-0005-0000-0000-000069720000}"/>
    <cellStyle name="Note 4 2 3 2 9 2" xfId="29211" xr:uid="{00000000-0005-0000-0000-00006A720000}"/>
    <cellStyle name="Note 4 2 3 3" xfId="29212" xr:uid="{00000000-0005-0000-0000-00006B720000}"/>
    <cellStyle name="Note 4 2 3 3 2" xfId="29213" xr:uid="{00000000-0005-0000-0000-00006C720000}"/>
    <cellStyle name="Note 4 2 3 4" xfId="29214" xr:uid="{00000000-0005-0000-0000-00006D720000}"/>
    <cellStyle name="Note 4 2 3 4 2" xfId="29215" xr:uid="{00000000-0005-0000-0000-00006E720000}"/>
    <cellStyle name="Note 4 2 3 5" xfId="29216" xr:uid="{00000000-0005-0000-0000-00006F720000}"/>
    <cellStyle name="Note 4 2 3 5 2" xfId="29217" xr:uid="{00000000-0005-0000-0000-000070720000}"/>
    <cellStyle name="Note 4 2 3 6" xfId="29218" xr:uid="{00000000-0005-0000-0000-000071720000}"/>
    <cellStyle name="Note 4 2 3 6 2" xfId="29219" xr:uid="{00000000-0005-0000-0000-000072720000}"/>
    <cellStyle name="Note 4 2 3 7" xfId="29220" xr:uid="{00000000-0005-0000-0000-000073720000}"/>
    <cellStyle name="Note 4 2 3 7 2" xfId="29221" xr:uid="{00000000-0005-0000-0000-000074720000}"/>
    <cellStyle name="Note 4 2 3 8" xfId="29222" xr:uid="{00000000-0005-0000-0000-000075720000}"/>
    <cellStyle name="Note 4 2 3 8 2" xfId="29223" xr:uid="{00000000-0005-0000-0000-000076720000}"/>
    <cellStyle name="Note 4 2 3 9" xfId="29224" xr:uid="{00000000-0005-0000-0000-000077720000}"/>
    <cellStyle name="Note 4 2 3 9 2" xfId="29225" xr:uid="{00000000-0005-0000-0000-000078720000}"/>
    <cellStyle name="Note 4 2 4" xfId="29226" xr:uid="{00000000-0005-0000-0000-000079720000}"/>
    <cellStyle name="Note 4 2 4 10" xfId="29227" xr:uid="{00000000-0005-0000-0000-00007A720000}"/>
    <cellStyle name="Note 4 2 4 10 2" xfId="29228" xr:uid="{00000000-0005-0000-0000-00007B720000}"/>
    <cellStyle name="Note 4 2 4 11" xfId="29229" xr:uid="{00000000-0005-0000-0000-00007C720000}"/>
    <cellStyle name="Note 4 2 4 11 2" xfId="29230" xr:uid="{00000000-0005-0000-0000-00007D720000}"/>
    <cellStyle name="Note 4 2 4 12" xfId="29231" xr:uid="{00000000-0005-0000-0000-00007E720000}"/>
    <cellStyle name="Note 4 2 4 12 2" xfId="29232" xr:uid="{00000000-0005-0000-0000-00007F720000}"/>
    <cellStyle name="Note 4 2 4 13" xfId="29233" xr:uid="{00000000-0005-0000-0000-000080720000}"/>
    <cellStyle name="Note 4 2 4 13 2" xfId="29234" xr:uid="{00000000-0005-0000-0000-000081720000}"/>
    <cellStyle name="Note 4 2 4 14" xfId="29235" xr:uid="{00000000-0005-0000-0000-000082720000}"/>
    <cellStyle name="Note 4 2 4 15" xfId="29236" xr:uid="{00000000-0005-0000-0000-000083720000}"/>
    <cellStyle name="Note 4 2 4 2" xfId="29237" xr:uid="{00000000-0005-0000-0000-000084720000}"/>
    <cellStyle name="Note 4 2 4 2 2" xfId="29238" xr:uid="{00000000-0005-0000-0000-000085720000}"/>
    <cellStyle name="Note 4 2 4 3" xfId="29239" xr:uid="{00000000-0005-0000-0000-000086720000}"/>
    <cellStyle name="Note 4 2 4 3 2" xfId="29240" xr:uid="{00000000-0005-0000-0000-000087720000}"/>
    <cellStyle name="Note 4 2 4 4" xfId="29241" xr:uid="{00000000-0005-0000-0000-000088720000}"/>
    <cellStyle name="Note 4 2 4 4 2" xfId="29242" xr:uid="{00000000-0005-0000-0000-000089720000}"/>
    <cellStyle name="Note 4 2 4 5" xfId="29243" xr:uid="{00000000-0005-0000-0000-00008A720000}"/>
    <cellStyle name="Note 4 2 4 5 2" xfId="29244" xr:uid="{00000000-0005-0000-0000-00008B720000}"/>
    <cellStyle name="Note 4 2 4 6" xfId="29245" xr:uid="{00000000-0005-0000-0000-00008C720000}"/>
    <cellStyle name="Note 4 2 4 6 2" xfId="29246" xr:uid="{00000000-0005-0000-0000-00008D720000}"/>
    <cellStyle name="Note 4 2 4 7" xfId="29247" xr:uid="{00000000-0005-0000-0000-00008E720000}"/>
    <cellStyle name="Note 4 2 4 7 2" xfId="29248" xr:uid="{00000000-0005-0000-0000-00008F720000}"/>
    <cellStyle name="Note 4 2 4 8" xfId="29249" xr:uid="{00000000-0005-0000-0000-000090720000}"/>
    <cellStyle name="Note 4 2 4 8 2" xfId="29250" xr:uid="{00000000-0005-0000-0000-000091720000}"/>
    <cellStyle name="Note 4 2 4 9" xfId="29251" xr:uid="{00000000-0005-0000-0000-000092720000}"/>
    <cellStyle name="Note 4 2 4 9 2" xfId="29252" xr:uid="{00000000-0005-0000-0000-000093720000}"/>
    <cellStyle name="Note 4 2 5" xfId="29253" xr:uid="{00000000-0005-0000-0000-000094720000}"/>
    <cellStyle name="Note 4 2 5 2" xfId="29254" xr:uid="{00000000-0005-0000-0000-000095720000}"/>
    <cellStyle name="Note 4 2 5 2 2" xfId="29255" xr:uid="{00000000-0005-0000-0000-000096720000}"/>
    <cellStyle name="Note 4 2 5 3" xfId="29256" xr:uid="{00000000-0005-0000-0000-000097720000}"/>
    <cellStyle name="Note 4 2 5 3 2" xfId="29257" xr:uid="{00000000-0005-0000-0000-000098720000}"/>
    <cellStyle name="Note 4 2 5 4" xfId="29258" xr:uid="{00000000-0005-0000-0000-000099720000}"/>
    <cellStyle name="Note 4 2 6" xfId="29259" xr:uid="{00000000-0005-0000-0000-00009A720000}"/>
    <cellStyle name="Note 4 2 6 2" xfId="29260" xr:uid="{00000000-0005-0000-0000-00009B720000}"/>
    <cellStyle name="Note 4 2 6 2 2" xfId="29261" xr:uid="{00000000-0005-0000-0000-00009C720000}"/>
    <cellStyle name="Note 4 2 6 3" xfId="29262" xr:uid="{00000000-0005-0000-0000-00009D720000}"/>
    <cellStyle name="Note 4 2 6 3 2" xfId="29263" xr:uid="{00000000-0005-0000-0000-00009E720000}"/>
    <cellStyle name="Note 4 2 6 4" xfId="29264" xr:uid="{00000000-0005-0000-0000-00009F720000}"/>
    <cellStyle name="Note 4 2 7" xfId="29265" xr:uid="{00000000-0005-0000-0000-0000A0720000}"/>
    <cellStyle name="Note 4 2 7 2" xfId="29266" xr:uid="{00000000-0005-0000-0000-0000A1720000}"/>
    <cellStyle name="Note 4 2 7 2 2" xfId="29267" xr:uid="{00000000-0005-0000-0000-0000A2720000}"/>
    <cellStyle name="Note 4 2 7 3" xfId="29268" xr:uid="{00000000-0005-0000-0000-0000A3720000}"/>
    <cellStyle name="Note 4 2 7 3 2" xfId="29269" xr:uid="{00000000-0005-0000-0000-0000A4720000}"/>
    <cellStyle name="Note 4 2 7 4" xfId="29270" xr:uid="{00000000-0005-0000-0000-0000A5720000}"/>
    <cellStyle name="Note 4 2 8" xfId="29271" xr:uid="{00000000-0005-0000-0000-0000A6720000}"/>
    <cellStyle name="Note 4 2 8 2" xfId="29272" xr:uid="{00000000-0005-0000-0000-0000A7720000}"/>
    <cellStyle name="Note 4 2 8 2 2" xfId="29273" xr:uid="{00000000-0005-0000-0000-0000A8720000}"/>
    <cellStyle name="Note 4 2 8 3" xfId="29274" xr:uid="{00000000-0005-0000-0000-0000A9720000}"/>
    <cellStyle name="Note 4 2 8 3 2" xfId="29275" xr:uid="{00000000-0005-0000-0000-0000AA720000}"/>
    <cellStyle name="Note 4 2 8 4" xfId="29276" xr:uid="{00000000-0005-0000-0000-0000AB720000}"/>
    <cellStyle name="Note 4 2 9" xfId="29277" xr:uid="{00000000-0005-0000-0000-0000AC720000}"/>
    <cellStyle name="Note 4 2 9 2" xfId="29278" xr:uid="{00000000-0005-0000-0000-0000AD720000}"/>
    <cellStyle name="Note 4 2 9 2 2" xfId="29279" xr:uid="{00000000-0005-0000-0000-0000AE720000}"/>
    <cellStyle name="Note 4 2 9 3" xfId="29280" xr:uid="{00000000-0005-0000-0000-0000AF720000}"/>
    <cellStyle name="Note 4 2 9 3 2" xfId="29281" xr:uid="{00000000-0005-0000-0000-0000B0720000}"/>
    <cellStyle name="Note 4 2 9 4" xfId="29282" xr:uid="{00000000-0005-0000-0000-0000B1720000}"/>
    <cellStyle name="Note 4 20" xfId="29283" xr:uid="{00000000-0005-0000-0000-0000B2720000}"/>
    <cellStyle name="Note 4 21" xfId="29284" xr:uid="{00000000-0005-0000-0000-0000B3720000}"/>
    <cellStyle name="Note 4 3" xfId="29285" xr:uid="{00000000-0005-0000-0000-0000B4720000}"/>
    <cellStyle name="Note 4 3 10" xfId="29286" xr:uid="{00000000-0005-0000-0000-0000B5720000}"/>
    <cellStyle name="Note 4 3 10 2" xfId="29287" xr:uid="{00000000-0005-0000-0000-0000B6720000}"/>
    <cellStyle name="Note 4 3 10 2 2" xfId="29288" xr:uid="{00000000-0005-0000-0000-0000B7720000}"/>
    <cellStyle name="Note 4 3 10 3" xfId="29289" xr:uid="{00000000-0005-0000-0000-0000B8720000}"/>
    <cellStyle name="Note 4 3 11" xfId="29290" xr:uid="{00000000-0005-0000-0000-0000B9720000}"/>
    <cellStyle name="Note 4 3 11 2" xfId="29291" xr:uid="{00000000-0005-0000-0000-0000BA720000}"/>
    <cellStyle name="Note 4 3 12" xfId="29292" xr:uid="{00000000-0005-0000-0000-0000BB720000}"/>
    <cellStyle name="Note 4 3 12 2" xfId="29293" xr:uid="{00000000-0005-0000-0000-0000BC720000}"/>
    <cellStyle name="Note 4 3 13" xfId="29294" xr:uid="{00000000-0005-0000-0000-0000BD720000}"/>
    <cellStyle name="Note 4 3 13 2" xfId="29295" xr:uid="{00000000-0005-0000-0000-0000BE720000}"/>
    <cellStyle name="Note 4 3 14" xfId="29296" xr:uid="{00000000-0005-0000-0000-0000BF720000}"/>
    <cellStyle name="Note 4 3 14 2" xfId="29297" xr:uid="{00000000-0005-0000-0000-0000C0720000}"/>
    <cellStyle name="Note 4 3 15" xfId="29298" xr:uid="{00000000-0005-0000-0000-0000C1720000}"/>
    <cellStyle name="Note 4 3 16" xfId="29299" xr:uid="{00000000-0005-0000-0000-0000C2720000}"/>
    <cellStyle name="Note 4 3 2" xfId="29300" xr:uid="{00000000-0005-0000-0000-0000C3720000}"/>
    <cellStyle name="Note 4 3 2 10" xfId="29301" xr:uid="{00000000-0005-0000-0000-0000C4720000}"/>
    <cellStyle name="Note 4 3 2 10 2" xfId="29302" xr:uid="{00000000-0005-0000-0000-0000C5720000}"/>
    <cellStyle name="Note 4 3 2 11" xfId="29303" xr:uid="{00000000-0005-0000-0000-0000C6720000}"/>
    <cellStyle name="Note 4 3 2 11 2" xfId="29304" xr:uid="{00000000-0005-0000-0000-0000C7720000}"/>
    <cellStyle name="Note 4 3 2 12" xfId="29305" xr:uid="{00000000-0005-0000-0000-0000C8720000}"/>
    <cellStyle name="Note 4 3 2 12 2" xfId="29306" xr:uid="{00000000-0005-0000-0000-0000C9720000}"/>
    <cellStyle name="Note 4 3 2 13" xfId="29307" xr:uid="{00000000-0005-0000-0000-0000CA720000}"/>
    <cellStyle name="Note 4 3 2 13 2" xfId="29308" xr:uid="{00000000-0005-0000-0000-0000CB720000}"/>
    <cellStyle name="Note 4 3 2 14" xfId="29309" xr:uid="{00000000-0005-0000-0000-0000CC720000}"/>
    <cellStyle name="Note 4 3 2 15" xfId="29310" xr:uid="{00000000-0005-0000-0000-0000CD720000}"/>
    <cellStyle name="Note 4 3 2 2" xfId="29311" xr:uid="{00000000-0005-0000-0000-0000CE720000}"/>
    <cellStyle name="Note 4 3 2 2 2" xfId="29312" xr:uid="{00000000-0005-0000-0000-0000CF720000}"/>
    <cellStyle name="Note 4 3 2 3" xfId="29313" xr:uid="{00000000-0005-0000-0000-0000D0720000}"/>
    <cellStyle name="Note 4 3 2 3 2" xfId="29314" xr:uid="{00000000-0005-0000-0000-0000D1720000}"/>
    <cellStyle name="Note 4 3 2 4" xfId="29315" xr:uid="{00000000-0005-0000-0000-0000D2720000}"/>
    <cellStyle name="Note 4 3 2 4 2" xfId="29316" xr:uid="{00000000-0005-0000-0000-0000D3720000}"/>
    <cellStyle name="Note 4 3 2 5" xfId="29317" xr:uid="{00000000-0005-0000-0000-0000D4720000}"/>
    <cellStyle name="Note 4 3 2 5 2" xfId="29318" xr:uid="{00000000-0005-0000-0000-0000D5720000}"/>
    <cellStyle name="Note 4 3 2 6" xfId="29319" xr:uid="{00000000-0005-0000-0000-0000D6720000}"/>
    <cellStyle name="Note 4 3 2 6 2" xfId="29320" xr:uid="{00000000-0005-0000-0000-0000D7720000}"/>
    <cellStyle name="Note 4 3 2 7" xfId="29321" xr:uid="{00000000-0005-0000-0000-0000D8720000}"/>
    <cellStyle name="Note 4 3 2 7 2" xfId="29322" xr:uid="{00000000-0005-0000-0000-0000D9720000}"/>
    <cellStyle name="Note 4 3 2 8" xfId="29323" xr:uid="{00000000-0005-0000-0000-0000DA720000}"/>
    <cellStyle name="Note 4 3 2 8 2" xfId="29324" xr:uid="{00000000-0005-0000-0000-0000DB720000}"/>
    <cellStyle name="Note 4 3 2 9" xfId="29325" xr:uid="{00000000-0005-0000-0000-0000DC720000}"/>
    <cellStyle name="Note 4 3 2 9 2" xfId="29326" xr:uid="{00000000-0005-0000-0000-0000DD720000}"/>
    <cellStyle name="Note 4 3 3" xfId="29327" xr:uid="{00000000-0005-0000-0000-0000DE720000}"/>
    <cellStyle name="Note 4 3 3 2" xfId="29328" xr:uid="{00000000-0005-0000-0000-0000DF720000}"/>
    <cellStyle name="Note 4 3 3 2 2" xfId="29329" xr:uid="{00000000-0005-0000-0000-0000E0720000}"/>
    <cellStyle name="Note 4 3 3 3" xfId="29330" xr:uid="{00000000-0005-0000-0000-0000E1720000}"/>
    <cellStyle name="Note 4 3 3 3 2" xfId="29331" xr:uid="{00000000-0005-0000-0000-0000E2720000}"/>
    <cellStyle name="Note 4 3 3 4" xfId="29332" xr:uid="{00000000-0005-0000-0000-0000E3720000}"/>
    <cellStyle name="Note 4 3 4" xfId="29333" xr:uid="{00000000-0005-0000-0000-0000E4720000}"/>
    <cellStyle name="Note 4 3 4 2" xfId="29334" xr:uid="{00000000-0005-0000-0000-0000E5720000}"/>
    <cellStyle name="Note 4 3 4 2 2" xfId="29335" xr:uid="{00000000-0005-0000-0000-0000E6720000}"/>
    <cellStyle name="Note 4 3 4 3" xfId="29336" xr:uid="{00000000-0005-0000-0000-0000E7720000}"/>
    <cellStyle name="Note 4 3 4 3 2" xfId="29337" xr:uid="{00000000-0005-0000-0000-0000E8720000}"/>
    <cellStyle name="Note 4 3 4 4" xfId="29338" xr:uid="{00000000-0005-0000-0000-0000E9720000}"/>
    <cellStyle name="Note 4 3 5" xfId="29339" xr:uid="{00000000-0005-0000-0000-0000EA720000}"/>
    <cellStyle name="Note 4 3 5 2" xfId="29340" xr:uid="{00000000-0005-0000-0000-0000EB720000}"/>
    <cellStyle name="Note 4 3 5 2 2" xfId="29341" xr:uid="{00000000-0005-0000-0000-0000EC720000}"/>
    <cellStyle name="Note 4 3 5 3" xfId="29342" xr:uid="{00000000-0005-0000-0000-0000ED720000}"/>
    <cellStyle name="Note 4 3 5 3 2" xfId="29343" xr:uid="{00000000-0005-0000-0000-0000EE720000}"/>
    <cellStyle name="Note 4 3 5 4" xfId="29344" xr:uid="{00000000-0005-0000-0000-0000EF720000}"/>
    <cellStyle name="Note 4 3 6" xfId="29345" xr:uid="{00000000-0005-0000-0000-0000F0720000}"/>
    <cellStyle name="Note 4 3 6 2" xfId="29346" xr:uid="{00000000-0005-0000-0000-0000F1720000}"/>
    <cellStyle name="Note 4 3 6 2 2" xfId="29347" xr:uid="{00000000-0005-0000-0000-0000F2720000}"/>
    <cellStyle name="Note 4 3 6 3" xfId="29348" xr:uid="{00000000-0005-0000-0000-0000F3720000}"/>
    <cellStyle name="Note 4 3 6 3 2" xfId="29349" xr:uid="{00000000-0005-0000-0000-0000F4720000}"/>
    <cellStyle name="Note 4 3 6 4" xfId="29350" xr:uid="{00000000-0005-0000-0000-0000F5720000}"/>
    <cellStyle name="Note 4 3 7" xfId="29351" xr:uid="{00000000-0005-0000-0000-0000F6720000}"/>
    <cellStyle name="Note 4 3 7 2" xfId="29352" xr:uid="{00000000-0005-0000-0000-0000F7720000}"/>
    <cellStyle name="Note 4 3 7 2 2" xfId="29353" xr:uid="{00000000-0005-0000-0000-0000F8720000}"/>
    <cellStyle name="Note 4 3 7 3" xfId="29354" xr:uid="{00000000-0005-0000-0000-0000F9720000}"/>
    <cellStyle name="Note 4 3 7 3 2" xfId="29355" xr:uid="{00000000-0005-0000-0000-0000FA720000}"/>
    <cellStyle name="Note 4 3 7 4" xfId="29356" xr:uid="{00000000-0005-0000-0000-0000FB720000}"/>
    <cellStyle name="Note 4 3 8" xfId="29357" xr:uid="{00000000-0005-0000-0000-0000FC720000}"/>
    <cellStyle name="Note 4 3 8 2" xfId="29358" xr:uid="{00000000-0005-0000-0000-0000FD720000}"/>
    <cellStyle name="Note 4 3 8 2 2" xfId="29359" xr:uid="{00000000-0005-0000-0000-0000FE720000}"/>
    <cellStyle name="Note 4 3 8 3" xfId="29360" xr:uid="{00000000-0005-0000-0000-0000FF720000}"/>
    <cellStyle name="Note 4 3 8 3 2" xfId="29361" xr:uid="{00000000-0005-0000-0000-000000730000}"/>
    <cellStyle name="Note 4 3 8 4" xfId="29362" xr:uid="{00000000-0005-0000-0000-000001730000}"/>
    <cellStyle name="Note 4 3 9" xfId="29363" xr:uid="{00000000-0005-0000-0000-000002730000}"/>
    <cellStyle name="Note 4 3 9 2" xfId="29364" xr:uid="{00000000-0005-0000-0000-000003730000}"/>
    <cellStyle name="Note 4 3 9 2 2" xfId="29365" xr:uid="{00000000-0005-0000-0000-000004730000}"/>
    <cellStyle name="Note 4 3 9 3" xfId="29366" xr:uid="{00000000-0005-0000-0000-000005730000}"/>
    <cellStyle name="Note 4 3 9 3 2" xfId="29367" xr:uid="{00000000-0005-0000-0000-000006730000}"/>
    <cellStyle name="Note 4 3 9 4" xfId="29368" xr:uid="{00000000-0005-0000-0000-000007730000}"/>
    <cellStyle name="Note 4 4" xfId="29369" xr:uid="{00000000-0005-0000-0000-000008730000}"/>
    <cellStyle name="Note 4 4 10" xfId="29370" xr:uid="{00000000-0005-0000-0000-000009730000}"/>
    <cellStyle name="Note 4 4 10 2" xfId="29371" xr:uid="{00000000-0005-0000-0000-00000A730000}"/>
    <cellStyle name="Note 4 4 11" xfId="29372" xr:uid="{00000000-0005-0000-0000-00000B730000}"/>
    <cellStyle name="Note 4 4 11 2" xfId="29373" xr:uid="{00000000-0005-0000-0000-00000C730000}"/>
    <cellStyle name="Note 4 4 12" xfId="29374" xr:uid="{00000000-0005-0000-0000-00000D730000}"/>
    <cellStyle name="Note 4 4 12 2" xfId="29375" xr:uid="{00000000-0005-0000-0000-00000E730000}"/>
    <cellStyle name="Note 4 4 13" xfId="29376" xr:uid="{00000000-0005-0000-0000-00000F730000}"/>
    <cellStyle name="Note 4 4 13 2" xfId="29377" xr:uid="{00000000-0005-0000-0000-000010730000}"/>
    <cellStyle name="Note 4 4 14" xfId="29378" xr:uid="{00000000-0005-0000-0000-000011730000}"/>
    <cellStyle name="Note 4 4 14 2" xfId="29379" xr:uid="{00000000-0005-0000-0000-000012730000}"/>
    <cellStyle name="Note 4 4 15" xfId="29380" xr:uid="{00000000-0005-0000-0000-000013730000}"/>
    <cellStyle name="Note 4 4 16" xfId="29381" xr:uid="{00000000-0005-0000-0000-000014730000}"/>
    <cellStyle name="Note 4 4 2" xfId="29382" xr:uid="{00000000-0005-0000-0000-000015730000}"/>
    <cellStyle name="Note 4 4 2 10" xfId="29383" xr:uid="{00000000-0005-0000-0000-000016730000}"/>
    <cellStyle name="Note 4 4 2 10 2" xfId="29384" xr:uid="{00000000-0005-0000-0000-000017730000}"/>
    <cellStyle name="Note 4 4 2 11" xfId="29385" xr:uid="{00000000-0005-0000-0000-000018730000}"/>
    <cellStyle name="Note 4 4 2 11 2" xfId="29386" xr:uid="{00000000-0005-0000-0000-000019730000}"/>
    <cellStyle name="Note 4 4 2 12" xfId="29387" xr:uid="{00000000-0005-0000-0000-00001A730000}"/>
    <cellStyle name="Note 4 4 2 12 2" xfId="29388" xr:uid="{00000000-0005-0000-0000-00001B730000}"/>
    <cellStyle name="Note 4 4 2 13" xfId="29389" xr:uid="{00000000-0005-0000-0000-00001C730000}"/>
    <cellStyle name="Note 4 4 2 13 2" xfId="29390" xr:uid="{00000000-0005-0000-0000-00001D730000}"/>
    <cellStyle name="Note 4 4 2 14" xfId="29391" xr:uid="{00000000-0005-0000-0000-00001E730000}"/>
    <cellStyle name="Note 4 4 2 15" xfId="29392" xr:uid="{00000000-0005-0000-0000-00001F730000}"/>
    <cellStyle name="Note 4 4 2 2" xfId="29393" xr:uid="{00000000-0005-0000-0000-000020730000}"/>
    <cellStyle name="Note 4 4 2 2 2" xfId="29394" xr:uid="{00000000-0005-0000-0000-000021730000}"/>
    <cellStyle name="Note 4 4 2 3" xfId="29395" xr:uid="{00000000-0005-0000-0000-000022730000}"/>
    <cellStyle name="Note 4 4 2 3 2" xfId="29396" xr:uid="{00000000-0005-0000-0000-000023730000}"/>
    <cellStyle name="Note 4 4 2 4" xfId="29397" xr:uid="{00000000-0005-0000-0000-000024730000}"/>
    <cellStyle name="Note 4 4 2 4 2" xfId="29398" xr:uid="{00000000-0005-0000-0000-000025730000}"/>
    <cellStyle name="Note 4 4 2 5" xfId="29399" xr:uid="{00000000-0005-0000-0000-000026730000}"/>
    <cellStyle name="Note 4 4 2 5 2" xfId="29400" xr:uid="{00000000-0005-0000-0000-000027730000}"/>
    <cellStyle name="Note 4 4 2 6" xfId="29401" xr:uid="{00000000-0005-0000-0000-000028730000}"/>
    <cellStyle name="Note 4 4 2 6 2" xfId="29402" xr:uid="{00000000-0005-0000-0000-000029730000}"/>
    <cellStyle name="Note 4 4 2 7" xfId="29403" xr:uid="{00000000-0005-0000-0000-00002A730000}"/>
    <cellStyle name="Note 4 4 2 7 2" xfId="29404" xr:uid="{00000000-0005-0000-0000-00002B730000}"/>
    <cellStyle name="Note 4 4 2 8" xfId="29405" xr:uid="{00000000-0005-0000-0000-00002C730000}"/>
    <cellStyle name="Note 4 4 2 8 2" xfId="29406" xr:uid="{00000000-0005-0000-0000-00002D730000}"/>
    <cellStyle name="Note 4 4 2 9" xfId="29407" xr:uid="{00000000-0005-0000-0000-00002E730000}"/>
    <cellStyle name="Note 4 4 2 9 2" xfId="29408" xr:uid="{00000000-0005-0000-0000-00002F730000}"/>
    <cellStyle name="Note 4 4 3" xfId="29409" xr:uid="{00000000-0005-0000-0000-000030730000}"/>
    <cellStyle name="Note 4 4 3 2" xfId="29410" xr:uid="{00000000-0005-0000-0000-000031730000}"/>
    <cellStyle name="Note 4 4 4" xfId="29411" xr:uid="{00000000-0005-0000-0000-000032730000}"/>
    <cellStyle name="Note 4 4 4 2" xfId="29412" xr:uid="{00000000-0005-0000-0000-000033730000}"/>
    <cellStyle name="Note 4 4 5" xfId="29413" xr:uid="{00000000-0005-0000-0000-000034730000}"/>
    <cellStyle name="Note 4 4 5 2" xfId="29414" xr:uid="{00000000-0005-0000-0000-000035730000}"/>
    <cellStyle name="Note 4 4 6" xfId="29415" xr:uid="{00000000-0005-0000-0000-000036730000}"/>
    <cellStyle name="Note 4 4 6 2" xfId="29416" xr:uid="{00000000-0005-0000-0000-000037730000}"/>
    <cellStyle name="Note 4 4 7" xfId="29417" xr:uid="{00000000-0005-0000-0000-000038730000}"/>
    <cellStyle name="Note 4 4 7 2" xfId="29418" xr:uid="{00000000-0005-0000-0000-000039730000}"/>
    <cellStyle name="Note 4 4 8" xfId="29419" xr:uid="{00000000-0005-0000-0000-00003A730000}"/>
    <cellStyle name="Note 4 4 8 2" xfId="29420" xr:uid="{00000000-0005-0000-0000-00003B730000}"/>
    <cellStyle name="Note 4 4 9" xfId="29421" xr:uid="{00000000-0005-0000-0000-00003C730000}"/>
    <cellStyle name="Note 4 4 9 2" xfId="29422" xr:uid="{00000000-0005-0000-0000-00003D730000}"/>
    <cellStyle name="Note 4 5" xfId="29423" xr:uid="{00000000-0005-0000-0000-00003E730000}"/>
    <cellStyle name="Note 4 5 10" xfId="29424" xr:uid="{00000000-0005-0000-0000-00003F730000}"/>
    <cellStyle name="Note 4 5 10 2" xfId="29425" xr:uid="{00000000-0005-0000-0000-000040730000}"/>
    <cellStyle name="Note 4 5 11" xfId="29426" xr:uid="{00000000-0005-0000-0000-000041730000}"/>
    <cellStyle name="Note 4 5 11 2" xfId="29427" xr:uid="{00000000-0005-0000-0000-000042730000}"/>
    <cellStyle name="Note 4 5 12" xfId="29428" xr:uid="{00000000-0005-0000-0000-000043730000}"/>
    <cellStyle name="Note 4 5 12 2" xfId="29429" xr:uid="{00000000-0005-0000-0000-000044730000}"/>
    <cellStyle name="Note 4 5 13" xfId="29430" xr:uid="{00000000-0005-0000-0000-000045730000}"/>
    <cellStyle name="Note 4 5 13 2" xfId="29431" xr:uid="{00000000-0005-0000-0000-000046730000}"/>
    <cellStyle name="Note 4 5 14" xfId="29432" xr:uid="{00000000-0005-0000-0000-000047730000}"/>
    <cellStyle name="Note 4 5 15" xfId="29433" xr:uid="{00000000-0005-0000-0000-000048730000}"/>
    <cellStyle name="Note 4 5 2" xfId="29434" xr:uid="{00000000-0005-0000-0000-000049730000}"/>
    <cellStyle name="Note 4 5 2 2" xfId="29435" xr:uid="{00000000-0005-0000-0000-00004A730000}"/>
    <cellStyle name="Note 4 5 3" xfId="29436" xr:uid="{00000000-0005-0000-0000-00004B730000}"/>
    <cellStyle name="Note 4 5 3 2" xfId="29437" xr:uid="{00000000-0005-0000-0000-00004C730000}"/>
    <cellStyle name="Note 4 5 4" xfId="29438" xr:uid="{00000000-0005-0000-0000-00004D730000}"/>
    <cellStyle name="Note 4 5 4 2" xfId="29439" xr:uid="{00000000-0005-0000-0000-00004E730000}"/>
    <cellStyle name="Note 4 5 5" xfId="29440" xr:uid="{00000000-0005-0000-0000-00004F730000}"/>
    <cellStyle name="Note 4 5 5 2" xfId="29441" xr:uid="{00000000-0005-0000-0000-000050730000}"/>
    <cellStyle name="Note 4 5 6" xfId="29442" xr:uid="{00000000-0005-0000-0000-000051730000}"/>
    <cellStyle name="Note 4 5 6 2" xfId="29443" xr:uid="{00000000-0005-0000-0000-000052730000}"/>
    <cellStyle name="Note 4 5 7" xfId="29444" xr:uid="{00000000-0005-0000-0000-000053730000}"/>
    <cellStyle name="Note 4 5 7 2" xfId="29445" xr:uid="{00000000-0005-0000-0000-000054730000}"/>
    <cellStyle name="Note 4 5 8" xfId="29446" xr:uid="{00000000-0005-0000-0000-000055730000}"/>
    <cellStyle name="Note 4 5 8 2" xfId="29447" xr:uid="{00000000-0005-0000-0000-000056730000}"/>
    <cellStyle name="Note 4 5 9" xfId="29448" xr:uid="{00000000-0005-0000-0000-000057730000}"/>
    <cellStyle name="Note 4 5 9 2" xfId="29449" xr:uid="{00000000-0005-0000-0000-000058730000}"/>
    <cellStyle name="Note 4 6" xfId="29450" xr:uid="{00000000-0005-0000-0000-000059730000}"/>
    <cellStyle name="Note 4 6 2" xfId="29451" xr:uid="{00000000-0005-0000-0000-00005A730000}"/>
    <cellStyle name="Note 4 6 2 2" xfId="29452" xr:uid="{00000000-0005-0000-0000-00005B730000}"/>
    <cellStyle name="Note 4 6 3" xfId="29453" xr:uid="{00000000-0005-0000-0000-00005C730000}"/>
    <cellStyle name="Note 4 6 3 2" xfId="29454" xr:uid="{00000000-0005-0000-0000-00005D730000}"/>
    <cellStyle name="Note 4 6 4" xfId="29455" xr:uid="{00000000-0005-0000-0000-00005E730000}"/>
    <cellStyle name="Note 4 7" xfId="29456" xr:uid="{00000000-0005-0000-0000-00005F730000}"/>
    <cellStyle name="Note 4 7 2" xfId="29457" xr:uid="{00000000-0005-0000-0000-000060730000}"/>
    <cellStyle name="Note 4 7 2 2" xfId="29458" xr:uid="{00000000-0005-0000-0000-000061730000}"/>
    <cellStyle name="Note 4 7 3" xfId="29459" xr:uid="{00000000-0005-0000-0000-000062730000}"/>
    <cellStyle name="Note 4 7 3 2" xfId="29460" xr:uid="{00000000-0005-0000-0000-000063730000}"/>
    <cellStyle name="Note 4 7 4" xfId="29461" xr:uid="{00000000-0005-0000-0000-000064730000}"/>
    <cellStyle name="Note 4 8" xfId="29462" xr:uid="{00000000-0005-0000-0000-000065730000}"/>
    <cellStyle name="Note 4 8 2" xfId="29463" xr:uid="{00000000-0005-0000-0000-000066730000}"/>
    <cellStyle name="Note 4 8 2 2" xfId="29464" xr:uid="{00000000-0005-0000-0000-000067730000}"/>
    <cellStyle name="Note 4 8 3" xfId="29465" xr:uid="{00000000-0005-0000-0000-000068730000}"/>
    <cellStyle name="Note 4 8 3 2" xfId="29466" xr:uid="{00000000-0005-0000-0000-000069730000}"/>
    <cellStyle name="Note 4 8 4" xfId="29467" xr:uid="{00000000-0005-0000-0000-00006A730000}"/>
    <cellStyle name="Note 4 9" xfId="29468" xr:uid="{00000000-0005-0000-0000-00006B730000}"/>
    <cellStyle name="Note 4 9 2" xfId="29469" xr:uid="{00000000-0005-0000-0000-00006C730000}"/>
    <cellStyle name="Note 4 9 2 2" xfId="29470" xr:uid="{00000000-0005-0000-0000-00006D730000}"/>
    <cellStyle name="Note 4 9 3" xfId="29471" xr:uid="{00000000-0005-0000-0000-00006E730000}"/>
    <cellStyle name="Note 4 9 3 2" xfId="29472" xr:uid="{00000000-0005-0000-0000-00006F730000}"/>
    <cellStyle name="Note 4 9 4" xfId="29473" xr:uid="{00000000-0005-0000-0000-000070730000}"/>
    <cellStyle name="OddBodyShade" xfId="29474" xr:uid="{00000000-0005-0000-0000-000071730000}"/>
    <cellStyle name="OddBodyShade 10" xfId="29475" xr:uid="{00000000-0005-0000-0000-000072730000}"/>
    <cellStyle name="OddBodyShade 10 2" xfId="29476" xr:uid="{00000000-0005-0000-0000-000073730000}"/>
    <cellStyle name="OddBodyShade 11" xfId="29477" xr:uid="{00000000-0005-0000-0000-000074730000}"/>
    <cellStyle name="OddBodyShade 11 2" xfId="29478" xr:uid="{00000000-0005-0000-0000-000075730000}"/>
    <cellStyle name="OddBodyShade 12" xfId="29479" xr:uid="{00000000-0005-0000-0000-000076730000}"/>
    <cellStyle name="OddBodyShade 13" xfId="29480" xr:uid="{00000000-0005-0000-0000-000077730000}"/>
    <cellStyle name="OddBodyShade 2" xfId="29481" xr:uid="{00000000-0005-0000-0000-000078730000}"/>
    <cellStyle name="OddBodyShade 2 10" xfId="29482" xr:uid="{00000000-0005-0000-0000-000079730000}"/>
    <cellStyle name="OddBodyShade 2 10 2" xfId="29483" xr:uid="{00000000-0005-0000-0000-00007A730000}"/>
    <cellStyle name="OddBodyShade 2 10 2 2" xfId="29484" xr:uid="{00000000-0005-0000-0000-00007B730000}"/>
    <cellStyle name="OddBodyShade 2 10 3" xfId="29485" xr:uid="{00000000-0005-0000-0000-00007C730000}"/>
    <cellStyle name="OddBodyShade 2 10 3 2" xfId="29486" xr:uid="{00000000-0005-0000-0000-00007D730000}"/>
    <cellStyle name="OddBodyShade 2 10 4" xfId="29487" xr:uid="{00000000-0005-0000-0000-00007E730000}"/>
    <cellStyle name="OddBodyShade 2 11" xfId="29488" xr:uid="{00000000-0005-0000-0000-00007F730000}"/>
    <cellStyle name="OddBodyShade 2 11 2" xfId="29489" xr:uid="{00000000-0005-0000-0000-000080730000}"/>
    <cellStyle name="OddBodyShade 2 11 2 2" xfId="29490" xr:uid="{00000000-0005-0000-0000-000081730000}"/>
    <cellStyle name="OddBodyShade 2 11 3" xfId="29491" xr:uid="{00000000-0005-0000-0000-000082730000}"/>
    <cellStyle name="OddBodyShade 2 11 3 2" xfId="29492" xr:uid="{00000000-0005-0000-0000-000083730000}"/>
    <cellStyle name="OddBodyShade 2 11 4" xfId="29493" xr:uid="{00000000-0005-0000-0000-000084730000}"/>
    <cellStyle name="OddBodyShade 2 12" xfId="29494" xr:uid="{00000000-0005-0000-0000-000085730000}"/>
    <cellStyle name="OddBodyShade 2 12 2" xfId="29495" xr:uid="{00000000-0005-0000-0000-000086730000}"/>
    <cellStyle name="OddBodyShade 2 12 2 2" xfId="29496" xr:uid="{00000000-0005-0000-0000-000087730000}"/>
    <cellStyle name="OddBodyShade 2 12 3" xfId="29497" xr:uid="{00000000-0005-0000-0000-000088730000}"/>
    <cellStyle name="OddBodyShade 2 13" xfId="29498" xr:uid="{00000000-0005-0000-0000-000089730000}"/>
    <cellStyle name="OddBodyShade 2 13 2" xfId="29499" xr:uid="{00000000-0005-0000-0000-00008A730000}"/>
    <cellStyle name="OddBodyShade 2 14" xfId="29500" xr:uid="{00000000-0005-0000-0000-00008B730000}"/>
    <cellStyle name="OddBodyShade 2 14 2" xfId="29501" xr:uid="{00000000-0005-0000-0000-00008C730000}"/>
    <cellStyle name="OddBodyShade 2 15" xfId="29502" xr:uid="{00000000-0005-0000-0000-00008D730000}"/>
    <cellStyle name="OddBodyShade 2 15 2" xfId="29503" xr:uid="{00000000-0005-0000-0000-00008E730000}"/>
    <cellStyle name="OddBodyShade 2 16" xfId="29504" xr:uid="{00000000-0005-0000-0000-00008F730000}"/>
    <cellStyle name="OddBodyShade 2 16 2" xfId="29505" xr:uid="{00000000-0005-0000-0000-000090730000}"/>
    <cellStyle name="OddBodyShade 2 17" xfId="29506" xr:uid="{00000000-0005-0000-0000-000091730000}"/>
    <cellStyle name="OddBodyShade 2 17 2" xfId="29507" xr:uid="{00000000-0005-0000-0000-000092730000}"/>
    <cellStyle name="OddBodyShade 2 18" xfId="29508" xr:uid="{00000000-0005-0000-0000-000093730000}"/>
    <cellStyle name="OddBodyShade 2 18 2" xfId="29509" xr:uid="{00000000-0005-0000-0000-000094730000}"/>
    <cellStyle name="OddBodyShade 2 19" xfId="29510" xr:uid="{00000000-0005-0000-0000-000095730000}"/>
    <cellStyle name="OddBodyShade 2 19 2" xfId="29511" xr:uid="{00000000-0005-0000-0000-000096730000}"/>
    <cellStyle name="OddBodyShade 2 2" xfId="29512" xr:uid="{00000000-0005-0000-0000-000097730000}"/>
    <cellStyle name="OddBodyShade 2 2 10" xfId="29513" xr:uid="{00000000-0005-0000-0000-000098730000}"/>
    <cellStyle name="OddBodyShade 2 2 10 2" xfId="29514" xr:uid="{00000000-0005-0000-0000-000099730000}"/>
    <cellStyle name="OddBodyShade 2 2 10 2 2" xfId="29515" xr:uid="{00000000-0005-0000-0000-00009A730000}"/>
    <cellStyle name="OddBodyShade 2 2 10 3" xfId="29516" xr:uid="{00000000-0005-0000-0000-00009B730000}"/>
    <cellStyle name="OddBodyShade 2 2 10 3 2" xfId="29517" xr:uid="{00000000-0005-0000-0000-00009C730000}"/>
    <cellStyle name="OddBodyShade 2 2 10 4" xfId="29518" xr:uid="{00000000-0005-0000-0000-00009D730000}"/>
    <cellStyle name="OddBodyShade 2 2 11" xfId="29519" xr:uid="{00000000-0005-0000-0000-00009E730000}"/>
    <cellStyle name="OddBodyShade 2 2 11 2" xfId="29520" xr:uid="{00000000-0005-0000-0000-00009F730000}"/>
    <cellStyle name="OddBodyShade 2 2 11 2 2" xfId="29521" xr:uid="{00000000-0005-0000-0000-0000A0730000}"/>
    <cellStyle name="OddBodyShade 2 2 11 3" xfId="29522" xr:uid="{00000000-0005-0000-0000-0000A1730000}"/>
    <cellStyle name="OddBodyShade 2 2 12" xfId="29523" xr:uid="{00000000-0005-0000-0000-0000A2730000}"/>
    <cellStyle name="OddBodyShade 2 2 12 2" xfId="29524" xr:uid="{00000000-0005-0000-0000-0000A3730000}"/>
    <cellStyle name="OddBodyShade 2 2 13" xfId="29525" xr:uid="{00000000-0005-0000-0000-0000A4730000}"/>
    <cellStyle name="OddBodyShade 2 2 13 2" xfId="29526" xr:uid="{00000000-0005-0000-0000-0000A5730000}"/>
    <cellStyle name="OddBodyShade 2 2 14" xfId="29527" xr:uid="{00000000-0005-0000-0000-0000A6730000}"/>
    <cellStyle name="OddBodyShade 2 2 14 2" xfId="29528" xr:uid="{00000000-0005-0000-0000-0000A7730000}"/>
    <cellStyle name="OddBodyShade 2 2 15" xfId="29529" xr:uid="{00000000-0005-0000-0000-0000A8730000}"/>
    <cellStyle name="OddBodyShade 2 2 15 2" xfId="29530" xr:uid="{00000000-0005-0000-0000-0000A9730000}"/>
    <cellStyle name="OddBodyShade 2 2 16" xfId="29531" xr:uid="{00000000-0005-0000-0000-0000AA730000}"/>
    <cellStyle name="OddBodyShade 2 2 16 2" xfId="29532" xr:uid="{00000000-0005-0000-0000-0000AB730000}"/>
    <cellStyle name="OddBodyShade 2 2 17" xfId="29533" xr:uid="{00000000-0005-0000-0000-0000AC730000}"/>
    <cellStyle name="OddBodyShade 2 2 17 2" xfId="29534" xr:uid="{00000000-0005-0000-0000-0000AD730000}"/>
    <cellStyle name="OddBodyShade 2 2 18" xfId="29535" xr:uid="{00000000-0005-0000-0000-0000AE730000}"/>
    <cellStyle name="OddBodyShade 2 2 19" xfId="29536" xr:uid="{00000000-0005-0000-0000-0000AF730000}"/>
    <cellStyle name="OddBodyShade 2 2 2" xfId="29537" xr:uid="{00000000-0005-0000-0000-0000B0730000}"/>
    <cellStyle name="OddBodyShade 2 2 2 10" xfId="29538" xr:uid="{00000000-0005-0000-0000-0000B1730000}"/>
    <cellStyle name="OddBodyShade 2 2 2 10 2" xfId="29539" xr:uid="{00000000-0005-0000-0000-0000B2730000}"/>
    <cellStyle name="OddBodyShade 2 2 2 10 2 2" xfId="29540" xr:uid="{00000000-0005-0000-0000-0000B3730000}"/>
    <cellStyle name="OddBodyShade 2 2 2 10 3" xfId="29541" xr:uid="{00000000-0005-0000-0000-0000B4730000}"/>
    <cellStyle name="OddBodyShade 2 2 2 11" xfId="29542" xr:uid="{00000000-0005-0000-0000-0000B5730000}"/>
    <cellStyle name="OddBodyShade 2 2 2 11 2" xfId="29543" xr:uid="{00000000-0005-0000-0000-0000B6730000}"/>
    <cellStyle name="OddBodyShade 2 2 2 12" xfId="29544" xr:uid="{00000000-0005-0000-0000-0000B7730000}"/>
    <cellStyle name="OddBodyShade 2 2 2 12 2" xfId="29545" xr:uid="{00000000-0005-0000-0000-0000B8730000}"/>
    <cellStyle name="OddBodyShade 2 2 2 13" xfId="29546" xr:uid="{00000000-0005-0000-0000-0000B9730000}"/>
    <cellStyle name="OddBodyShade 2 2 2 13 2" xfId="29547" xr:uid="{00000000-0005-0000-0000-0000BA730000}"/>
    <cellStyle name="OddBodyShade 2 2 2 14" xfId="29548" xr:uid="{00000000-0005-0000-0000-0000BB730000}"/>
    <cellStyle name="OddBodyShade 2 2 2 15" xfId="29549" xr:uid="{00000000-0005-0000-0000-0000BC730000}"/>
    <cellStyle name="OddBodyShade 2 2 2 2" xfId="29550" xr:uid="{00000000-0005-0000-0000-0000BD730000}"/>
    <cellStyle name="OddBodyShade 2 2 2 2 10" xfId="29551" xr:uid="{00000000-0005-0000-0000-0000BE730000}"/>
    <cellStyle name="OddBodyShade 2 2 2 2 10 2" xfId="29552" xr:uid="{00000000-0005-0000-0000-0000BF730000}"/>
    <cellStyle name="OddBodyShade 2 2 2 2 11" xfId="29553" xr:uid="{00000000-0005-0000-0000-0000C0730000}"/>
    <cellStyle name="OddBodyShade 2 2 2 2 11 2" xfId="29554" xr:uid="{00000000-0005-0000-0000-0000C1730000}"/>
    <cellStyle name="OddBodyShade 2 2 2 2 12" xfId="29555" xr:uid="{00000000-0005-0000-0000-0000C2730000}"/>
    <cellStyle name="OddBodyShade 2 2 2 2 12 2" xfId="29556" xr:uid="{00000000-0005-0000-0000-0000C3730000}"/>
    <cellStyle name="OddBodyShade 2 2 2 2 13" xfId="29557" xr:uid="{00000000-0005-0000-0000-0000C4730000}"/>
    <cellStyle name="OddBodyShade 2 2 2 2 13 2" xfId="29558" xr:uid="{00000000-0005-0000-0000-0000C5730000}"/>
    <cellStyle name="OddBodyShade 2 2 2 2 14" xfId="29559" xr:uid="{00000000-0005-0000-0000-0000C6730000}"/>
    <cellStyle name="OddBodyShade 2 2 2 2 14 2" xfId="29560" xr:uid="{00000000-0005-0000-0000-0000C7730000}"/>
    <cellStyle name="OddBodyShade 2 2 2 2 15" xfId="29561" xr:uid="{00000000-0005-0000-0000-0000C8730000}"/>
    <cellStyle name="OddBodyShade 2 2 2 2 16" xfId="29562" xr:uid="{00000000-0005-0000-0000-0000C9730000}"/>
    <cellStyle name="OddBodyShade 2 2 2 2 2" xfId="29563" xr:uid="{00000000-0005-0000-0000-0000CA730000}"/>
    <cellStyle name="OddBodyShade 2 2 2 2 2 2" xfId="29564" xr:uid="{00000000-0005-0000-0000-0000CB730000}"/>
    <cellStyle name="OddBodyShade 2 2 2 2 3" xfId="29565" xr:uid="{00000000-0005-0000-0000-0000CC730000}"/>
    <cellStyle name="OddBodyShade 2 2 2 2 3 2" xfId="29566" xr:uid="{00000000-0005-0000-0000-0000CD730000}"/>
    <cellStyle name="OddBodyShade 2 2 2 2 4" xfId="29567" xr:uid="{00000000-0005-0000-0000-0000CE730000}"/>
    <cellStyle name="OddBodyShade 2 2 2 2 4 2" xfId="29568" xr:uid="{00000000-0005-0000-0000-0000CF730000}"/>
    <cellStyle name="OddBodyShade 2 2 2 2 5" xfId="29569" xr:uid="{00000000-0005-0000-0000-0000D0730000}"/>
    <cellStyle name="OddBodyShade 2 2 2 2 5 2" xfId="29570" xr:uid="{00000000-0005-0000-0000-0000D1730000}"/>
    <cellStyle name="OddBodyShade 2 2 2 2 6" xfId="29571" xr:uid="{00000000-0005-0000-0000-0000D2730000}"/>
    <cellStyle name="OddBodyShade 2 2 2 2 6 2" xfId="29572" xr:uid="{00000000-0005-0000-0000-0000D3730000}"/>
    <cellStyle name="OddBodyShade 2 2 2 2 7" xfId="29573" xr:uid="{00000000-0005-0000-0000-0000D4730000}"/>
    <cellStyle name="OddBodyShade 2 2 2 2 7 2" xfId="29574" xr:uid="{00000000-0005-0000-0000-0000D5730000}"/>
    <cellStyle name="OddBodyShade 2 2 2 2 8" xfId="29575" xr:uid="{00000000-0005-0000-0000-0000D6730000}"/>
    <cellStyle name="OddBodyShade 2 2 2 2 8 2" xfId="29576" xr:uid="{00000000-0005-0000-0000-0000D7730000}"/>
    <cellStyle name="OddBodyShade 2 2 2 2 9" xfId="29577" xr:uid="{00000000-0005-0000-0000-0000D8730000}"/>
    <cellStyle name="OddBodyShade 2 2 2 2 9 2" xfId="29578" xr:uid="{00000000-0005-0000-0000-0000D9730000}"/>
    <cellStyle name="OddBodyShade 2 2 2 3" xfId="29579" xr:uid="{00000000-0005-0000-0000-0000DA730000}"/>
    <cellStyle name="OddBodyShade 2 2 2 3 2" xfId="29580" xr:uid="{00000000-0005-0000-0000-0000DB730000}"/>
    <cellStyle name="OddBodyShade 2 2 2 3 2 2" xfId="29581" xr:uid="{00000000-0005-0000-0000-0000DC730000}"/>
    <cellStyle name="OddBodyShade 2 2 2 3 3" xfId="29582" xr:uid="{00000000-0005-0000-0000-0000DD730000}"/>
    <cellStyle name="OddBodyShade 2 2 2 3 3 2" xfId="29583" xr:uid="{00000000-0005-0000-0000-0000DE730000}"/>
    <cellStyle name="OddBodyShade 2 2 2 3 4" xfId="29584" xr:uid="{00000000-0005-0000-0000-0000DF730000}"/>
    <cellStyle name="OddBodyShade 2 2 2 4" xfId="29585" xr:uid="{00000000-0005-0000-0000-0000E0730000}"/>
    <cellStyle name="OddBodyShade 2 2 2 4 2" xfId="29586" xr:uid="{00000000-0005-0000-0000-0000E1730000}"/>
    <cellStyle name="OddBodyShade 2 2 2 4 2 2" xfId="29587" xr:uid="{00000000-0005-0000-0000-0000E2730000}"/>
    <cellStyle name="OddBodyShade 2 2 2 4 3" xfId="29588" xr:uid="{00000000-0005-0000-0000-0000E3730000}"/>
    <cellStyle name="OddBodyShade 2 2 2 4 3 2" xfId="29589" xr:uid="{00000000-0005-0000-0000-0000E4730000}"/>
    <cellStyle name="OddBodyShade 2 2 2 4 4" xfId="29590" xr:uid="{00000000-0005-0000-0000-0000E5730000}"/>
    <cellStyle name="OddBodyShade 2 2 2 5" xfId="29591" xr:uid="{00000000-0005-0000-0000-0000E6730000}"/>
    <cellStyle name="OddBodyShade 2 2 2 5 2" xfId="29592" xr:uid="{00000000-0005-0000-0000-0000E7730000}"/>
    <cellStyle name="OddBodyShade 2 2 2 5 2 2" xfId="29593" xr:uid="{00000000-0005-0000-0000-0000E8730000}"/>
    <cellStyle name="OddBodyShade 2 2 2 5 3" xfId="29594" xr:uid="{00000000-0005-0000-0000-0000E9730000}"/>
    <cellStyle name="OddBodyShade 2 2 2 5 3 2" xfId="29595" xr:uid="{00000000-0005-0000-0000-0000EA730000}"/>
    <cellStyle name="OddBodyShade 2 2 2 5 4" xfId="29596" xr:uid="{00000000-0005-0000-0000-0000EB730000}"/>
    <cellStyle name="OddBodyShade 2 2 2 6" xfId="29597" xr:uid="{00000000-0005-0000-0000-0000EC730000}"/>
    <cellStyle name="OddBodyShade 2 2 2 6 2" xfId="29598" xr:uid="{00000000-0005-0000-0000-0000ED730000}"/>
    <cellStyle name="OddBodyShade 2 2 2 6 2 2" xfId="29599" xr:uid="{00000000-0005-0000-0000-0000EE730000}"/>
    <cellStyle name="OddBodyShade 2 2 2 6 3" xfId="29600" xr:uid="{00000000-0005-0000-0000-0000EF730000}"/>
    <cellStyle name="OddBodyShade 2 2 2 6 3 2" xfId="29601" xr:uid="{00000000-0005-0000-0000-0000F0730000}"/>
    <cellStyle name="OddBodyShade 2 2 2 6 4" xfId="29602" xr:uid="{00000000-0005-0000-0000-0000F1730000}"/>
    <cellStyle name="OddBodyShade 2 2 2 7" xfId="29603" xr:uid="{00000000-0005-0000-0000-0000F2730000}"/>
    <cellStyle name="OddBodyShade 2 2 2 7 2" xfId="29604" xr:uid="{00000000-0005-0000-0000-0000F3730000}"/>
    <cellStyle name="OddBodyShade 2 2 2 7 2 2" xfId="29605" xr:uid="{00000000-0005-0000-0000-0000F4730000}"/>
    <cellStyle name="OddBodyShade 2 2 2 7 3" xfId="29606" xr:uid="{00000000-0005-0000-0000-0000F5730000}"/>
    <cellStyle name="OddBodyShade 2 2 2 7 3 2" xfId="29607" xr:uid="{00000000-0005-0000-0000-0000F6730000}"/>
    <cellStyle name="OddBodyShade 2 2 2 7 4" xfId="29608" xr:uid="{00000000-0005-0000-0000-0000F7730000}"/>
    <cellStyle name="OddBodyShade 2 2 2 8" xfId="29609" xr:uid="{00000000-0005-0000-0000-0000F8730000}"/>
    <cellStyle name="OddBodyShade 2 2 2 8 2" xfId="29610" xr:uid="{00000000-0005-0000-0000-0000F9730000}"/>
    <cellStyle name="OddBodyShade 2 2 2 8 2 2" xfId="29611" xr:uid="{00000000-0005-0000-0000-0000FA730000}"/>
    <cellStyle name="OddBodyShade 2 2 2 8 3" xfId="29612" xr:uid="{00000000-0005-0000-0000-0000FB730000}"/>
    <cellStyle name="OddBodyShade 2 2 2 8 3 2" xfId="29613" xr:uid="{00000000-0005-0000-0000-0000FC730000}"/>
    <cellStyle name="OddBodyShade 2 2 2 8 4" xfId="29614" xr:uid="{00000000-0005-0000-0000-0000FD730000}"/>
    <cellStyle name="OddBodyShade 2 2 2 9" xfId="29615" xr:uid="{00000000-0005-0000-0000-0000FE730000}"/>
    <cellStyle name="OddBodyShade 2 2 2 9 2" xfId="29616" xr:uid="{00000000-0005-0000-0000-0000FF730000}"/>
    <cellStyle name="OddBodyShade 2 2 2 9 2 2" xfId="29617" xr:uid="{00000000-0005-0000-0000-000000740000}"/>
    <cellStyle name="OddBodyShade 2 2 2 9 3" xfId="29618" xr:uid="{00000000-0005-0000-0000-000001740000}"/>
    <cellStyle name="OddBodyShade 2 2 2 9 3 2" xfId="29619" xr:uid="{00000000-0005-0000-0000-000002740000}"/>
    <cellStyle name="OddBodyShade 2 2 2 9 4" xfId="29620" xr:uid="{00000000-0005-0000-0000-000003740000}"/>
    <cellStyle name="OddBodyShade 2 2 3" xfId="29621" xr:uid="{00000000-0005-0000-0000-000004740000}"/>
    <cellStyle name="OddBodyShade 2 2 3 10" xfId="29622" xr:uid="{00000000-0005-0000-0000-000005740000}"/>
    <cellStyle name="OddBodyShade 2 2 3 10 2" xfId="29623" xr:uid="{00000000-0005-0000-0000-000006740000}"/>
    <cellStyle name="OddBodyShade 2 2 3 11" xfId="29624" xr:uid="{00000000-0005-0000-0000-000007740000}"/>
    <cellStyle name="OddBodyShade 2 2 3 11 2" xfId="29625" xr:uid="{00000000-0005-0000-0000-000008740000}"/>
    <cellStyle name="OddBodyShade 2 2 3 12" xfId="29626" xr:uid="{00000000-0005-0000-0000-000009740000}"/>
    <cellStyle name="OddBodyShade 2 2 3 12 2" xfId="29627" xr:uid="{00000000-0005-0000-0000-00000A740000}"/>
    <cellStyle name="OddBodyShade 2 2 3 13" xfId="29628" xr:uid="{00000000-0005-0000-0000-00000B740000}"/>
    <cellStyle name="OddBodyShade 2 2 3 13 2" xfId="29629" xr:uid="{00000000-0005-0000-0000-00000C740000}"/>
    <cellStyle name="OddBodyShade 2 2 3 14" xfId="29630" xr:uid="{00000000-0005-0000-0000-00000D740000}"/>
    <cellStyle name="OddBodyShade 2 2 3 15" xfId="29631" xr:uid="{00000000-0005-0000-0000-00000E740000}"/>
    <cellStyle name="OddBodyShade 2 2 3 2" xfId="29632" xr:uid="{00000000-0005-0000-0000-00000F740000}"/>
    <cellStyle name="OddBodyShade 2 2 3 2 10" xfId="29633" xr:uid="{00000000-0005-0000-0000-000010740000}"/>
    <cellStyle name="OddBodyShade 2 2 3 2 10 2" xfId="29634" xr:uid="{00000000-0005-0000-0000-000011740000}"/>
    <cellStyle name="OddBodyShade 2 2 3 2 11" xfId="29635" xr:uid="{00000000-0005-0000-0000-000012740000}"/>
    <cellStyle name="OddBodyShade 2 2 3 2 11 2" xfId="29636" xr:uid="{00000000-0005-0000-0000-000013740000}"/>
    <cellStyle name="OddBodyShade 2 2 3 2 12" xfId="29637" xr:uid="{00000000-0005-0000-0000-000014740000}"/>
    <cellStyle name="OddBodyShade 2 2 3 2 12 2" xfId="29638" xr:uid="{00000000-0005-0000-0000-000015740000}"/>
    <cellStyle name="OddBodyShade 2 2 3 2 13" xfId="29639" xr:uid="{00000000-0005-0000-0000-000016740000}"/>
    <cellStyle name="OddBodyShade 2 2 3 2 13 2" xfId="29640" xr:uid="{00000000-0005-0000-0000-000017740000}"/>
    <cellStyle name="OddBodyShade 2 2 3 2 14" xfId="29641" xr:uid="{00000000-0005-0000-0000-000018740000}"/>
    <cellStyle name="OddBodyShade 2 2 3 2 14 2" xfId="29642" xr:uid="{00000000-0005-0000-0000-000019740000}"/>
    <cellStyle name="OddBodyShade 2 2 3 2 15" xfId="29643" xr:uid="{00000000-0005-0000-0000-00001A740000}"/>
    <cellStyle name="OddBodyShade 2 2 3 2 16" xfId="29644" xr:uid="{00000000-0005-0000-0000-00001B740000}"/>
    <cellStyle name="OddBodyShade 2 2 3 2 2" xfId="29645" xr:uid="{00000000-0005-0000-0000-00001C740000}"/>
    <cellStyle name="OddBodyShade 2 2 3 2 2 2" xfId="29646" xr:uid="{00000000-0005-0000-0000-00001D740000}"/>
    <cellStyle name="OddBodyShade 2 2 3 2 3" xfId="29647" xr:uid="{00000000-0005-0000-0000-00001E740000}"/>
    <cellStyle name="OddBodyShade 2 2 3 2 3 2" xfId="29648" xr:uid="{00000000-0005-0000-0000-00001F740000}"/>
    <cellStyle name="OddBodyShade 2 2 3 2 4" xfId="29649" xr:uid="{00000000-0005-0000-0000-000020740000}"/>
    <cellStyle name="OddBodyShade 2 2 3 2 4 2" xfId="29650" xr:uid="{00000000-0005-0000-0000-000021740000}"/>
    <cellStyle name="OddBodyShade 2 2 3 2 5" xfId="29651" xr:uid="{00000000-0005-0000-0000-000022740000}"/>
    <cellStyle name="OddBodyShade 2 2 3 2 5 2" xfId="29652" xr:uid="{00000000-0005-0000-0000-000023740000}"/>
    <cellStyle name="OddBodyShade 2 2 3 2 6" xfId="29653" xr:uid="{00000000-0005-0000-0000-000024740000}"/>
    <cellStyle name="OddBodyShade 2 2 3 2 6 2" xfId="29654" xr:uid="{00000000-0005-0000-0000-000025740000}"/>
    <cellStyle name="OddBodyShade 2 2 3 2 7" xfId="29655" xr:uid="{00000000-0005-0000-0000-000026740000}"/>
    <cellStyle name="OddBodyShade 2 2 3 2 7 2" xfId="29656" xr:uid="{00000000-0005-0000-0000-000027740000}"/>
    <cellStyle name="OddBodyShade 2 2 3 2 8" xfId="29657" xr:uid="{00000000-0005-0000-0000-000028740000}"/>
    <cellStyle name="OddBodyShade 2 2 3 2 8 2" xfId="29658" xr:uid="{00000000-0005-0000-0000-000029740000}"/>
    <cellStyle name="OddBodyShade 2 2 3 2 9" xfId="29659" xr:uid="{00000000-0005-0000-0000-00002A740000}"/>
    <cellStyle name="OddBodyShade 2 2 3 2 9 2" xfId="29660" xr:uid="{00000000-0005-0000-0000-00002B740000}"/>
    <cellStyle name="OddBodyShade 2 2 3 3" xfId="29661" xr:uid="{00000000-0005-0000-0000-00002C740000}"/>
    <cellStyle name="OddBodyShade 2 2 3 3 2" xfId="29662" xr:uid="{00000000-0005-0000-0000-00002D740000}"/>
    <cellStyle name="OddBodyShade 2 2 3 4" xfId="29663" xr:uid="{00000000-0005-0000-0000-00002E740000}"/>
    <cellStyle name="OddBodyShade 2 2 3 4 2" xfId="29664" xr:uid="{00000000-0005-0000-0000-00002F740000}"/>
    <cellStyle name="OddBodyShade 2 2 3 5" xfId="29665" xr:uid="{00000000-0005-0000-0000-000030740000}"/>
    <cellStyle name="OddBodyShade 2 2 3 5 2" xfId="29666" xr:uid="{00000000-0005-0000-0000-000031740000}"/>
    <cellStyle name="OddBodyShade 2 2 3 6" xfId="29667" xr:uid="{00000000-0005-0000-0000-000032740000}"/>
    <cellStyle name="OddBodyShade 2 2 3 6 2" xfId="29668" xr:uid="{00000000-0005-0000-0000-000033740000}"/>
    <cellStyle name="OddBodyShade 2 2 3 7" xfId="29669" xr:uid="{00000000-0005-0000-0000-000034740000}"/>
    <cellStyle name="OddBodyShade 2 2 3 7 2" xfId="29670" xr:uid="{00000000-0005-0000-0000-000035740000}"/>
    <cellStyle name="OddBodyShade 2 2 3 8" xfId="29671" xr:uid="{00000000-0005-0000-0000-000036740000}"/>
    <cellStyle name="OddBodyShade 2 2 3 8 2" xfId="29672" xr:uid="{00000000-0005-0000-0000-000037740000}"/>
    <cellStyle name="OddBodyShade 2 2 3 9" xfId="29673" xr:uid="{00000000-0005-0000-0000-000038740000}"/>
    <cellStyle name="OddBodyShade 2 2 3 9 2" xfId="29674" xr:uid="{00000000-0005-0000-0000-000039740000}"/>
    <cellStyle name="OddBodyShade 2 2 4" xfId="29675" xr:uid="{00000000-0005-0000-0000-00003A740000}"/>
    <cellStyle name="OddBodyShade 2 2 4 10" xfId="29676" xr:uid="{00000000-0005-0000-0000-00003B740000}"/>
    <cellStyle name="OddBodyShade 2 2 4 10 2" xfId="29677" xr:uid="{00000000-0005-0000-0000-00003C740000}"/>
    <cellStyle name="OddBodyShade 2 2 4 11" xfId="29678" xr:uid="{00000000-0005-0000-0000-00003D740000}"/>
    <cellStyle name="OddBodyShade 2 2 4 11 2" xfId="29679" xr:uid="{00000000-0005-0000-0000-00003E740000}"/>
    <cellStyle name="OddBodyShade 2 2 4 12" xfId="29680" xr:uid="{00000000-0005-0000-0000-00003F740000}"/>
    <cellStyle name="OddBodyShade 2 2 4 12 2" xfId="29681" xr:uid="{00000000-0005-0000-0000-000040740000}"/>
    <cellStyle name="OddBodyShade 2 2 4 13" xfId="29682" xr:uid="{00000000-0005-0000-0000-000041740000}"/>
    <cellStyle name="OddBodyShade 2 2 4 13 2" xfId="29683" xr:uid="{00000000-0005-0000-0000-000042740000}"/>
    <cellStyle name="OddBodyShade 2 2 4 14" xfId="29684" xr:uid="{00000000-0005-0000-0000-000043740000}"/>
    <cellStyle name="OddBodyShade 2 2 4 14 2" xfId="29685" xr:uid="{00000000-0005-0000-0000-000044740000}"/>
    <cellStyle name="OddBodyShade 2 2 4 15" xfId="29686" xr:uid="{00000000-0005-0000-0000-000045740000}"/>
    <cellStyle name="OddBodyShade 2 2 4 16" xfId="29687" xr:uid="{00000000-0005-0000-0000-000046740000}"/>
    <cellStyle name="OddBodyShade 2 2 4 2" xfId="29688" xr:uid="{00000000-0005-0000-0000-000047740000}"/>
    <cellStyle name="OddBodyShade 2 2 4 2 2" xfId="29689" xr:uid="{00000000-0005-0000-0000-000048740000}"/>
    <cellStyle name="OddBodyShade 2 2 4 3" xfId="29690" xr:uid="{00000000-0005-0000-0000-000049740000}"/>
    <cellStyle name="OddBodyShade 2 2 4 3 2" xfId="29691" xr:uid="{00000000-0005-0000-0000-00004A740000}"/>
    <cellStyle name="OddBodyShade 2 2 4 4" xfId="29692" xr:uid="{00000000-0005-0000-0000-00004B740000}"/>
    <cellStyle name="OddBodyShade 2 2 4 4 2" xfId="29693" xr:uid="{00000000-0005-0000-0000-00004C740000}"/>
    <cellStyle name="OddBodyShade 2 2 4 5" xfId="29694" xr:uid="{00000000-0005-0000-0000-00004D740000}"/>
    <cellStyle name="OddBodyShade 2 2 4 5 2" xfId="29695" xr:uid="{00000000-0005-0000-0000-00004E740000}"/>
    <cellStyle name="OddBodyShade 2 2 4 6" xfId="29696" xr:uid="{00000000-0005-0000-0000-00004F740000}"/>
    <cellStyle name="OddBodyShade 2 2 4 6 2" xfId="29697" xr:uid="{00000000-0005-0000-0000-000050740000}"/>
    <cellStyle name="OddBodyShade 2 2 4 7" xfId="29698" xr:uid="{00000000-0005-0000-0000-000051740000}"/>
    <cellStyle name="OddBodyShade 2 2 4 7 2" xfId="29699" xr:uid="{00000000-0005-0000-0000-000052740000}"/>
    <cellStyle name="OddBodyShade 2 2 4 8" xfId="29700" xr:uid="{00000000-0005-0000-0000-000053740000}"/>
    <cellStyle name="OddBodyShade 2 2 4 8 2" xfId="29701" xr:uid="{00000000-0005-0000-0000-000054740000}"/>
    <cellStyle name="OddBodyShade 2 2 4 9" xfId="29702" xr:uid="{00000000-0005-0000-0000-000055740000}"/>
    <cellStyle name="OddBodyShade 2 2 4 9 2" xfId="29703" xr:uid="{00000000-0005-0000-0000-000056740000}"/>
    <cellStyle name="OddBodyShade 2 2 5" xfId="29704" xr:uid="{00000000-0005-0000-0000-000057740000}"/>
    <cellStyle name="OddBodyShade 2 2 5 2" xfId="29705" xr:uid="{00000000-0005-0000-0000-000058740000}"/>
    <cellStyle name="OddBodyShade 2 2 5 2 2" xfId="29706" xr:uid="{00000000-0005-0000-0000-000059740000}"/>
    <cellStyle name="OddBodyShade 2 2 5 3" xfId="29707" xr:uid="{00000000-0005-0000-0000-00005A740000}"/>
    <cellStyle name="OddBodyShade 2 2 5 3 2" xfId="29708" xr:uid="{00000000-0005-0000-0000-00005B740000}"/>
    <cellStyle name="OddBodyShade 2 2 5 4" xfId="29709" xr:uid="{00000000-0005-0000-0000-00005C740000}"/>
    <cellStyle name="OddBodyShade 2 2 6" xfId="29710" xr:uid="{00000000-0005-0000-0000-00005D740000}"/>
    <cellStyle name="OddBodyShade 2 2 6 2" xfId="29711" xr:uid="{00000000-0005-0000-0000-00005E740000}"/>
    <cellStyle name="OddBodyShade 2 2 6 2 2" xfId="29712" xr:uid="{00000000-0005-0000-0000-00005F740000}"/>
    <cellStyle name="OddBodyShade 2 2 6 3" xfId="29713" xr:uid="{00000000-0005-0000-0000-000060740000}"/>
    <cellStyle name="OddBodyShade 2 2 6 3 2" xfId="29714" xr:uid="{00000000-0005-0000-0000-000061740000}"/>
    <cellStyle name="OddBodyShade 2 2 6 4" xfId="29715" xr:uid="{00000000-0005-0000-0000-000062740000}"/>
    <cellStyle name="OddBodyShade 2 2 7" xfId="29716" xr:uid="{00000000-0005-0000-0000-000063740000}"/>
    <cellStyle name="OddBodyShade 2 2 7 2" xfId="29717" xr:uid="{00000000-0005-0000-0000-000064740000}"/>
    <cellStyle name="OddBodyShade 2 2 7 2 2" xfId="29718" xr:uid="{00000000-0005-0000-0000-000065740000}"/>
    <cellStyle name="OddBodyShade 2 2 7 3" xfId="29719" xr:uid="{00000000-0005-0000-0000-000066740000}"/>
    <cellStyle name="OddBodyShade 2 2 7 3 2" xfId="29720" xr:uid="{00000000-0005-0000-0000-000067740000}"/>
    <cellStyle name="OddBodyShade 2 2 7 4" xfId="29721" xr:uid="{00000000-0005-0000-0000-000068740000}"/>
    <cellStyle name="OddBodyShade 2 2 8" xfId="29722" xr:uid="{00000000-0005-0000-0000-000069740000}"/>
    <cellStyle name="OddBodyShade 2 2 8 2" xfId="29723" xr:uid="{00000000-0005-0000-0000-00006A740000}"/>
    <cellStyle name="OddBodyShade 2 2 8 2 2" xfId="29724" xr:uid="{00000000-0005-0000-0000-00006B740000}"/>
    <cellStyle name="OddBodyShade 2 2 8 3" xfId="29725" xr:uid="{00000000-0005-0000-0000-00006C740000}"/>
    <cellStyle name="OddBodyShade 2 2 8 3 2" xfId="29726" xr:uid="{00000000-0005-0000-0000-00006D740000}"/>
    <cellStyle name="OddBodyShade 2 2 8 4" xfId="29727" xr:uid="{00000000-0005-0000-0000-00006E740000}"/>
    <cellStyle name="OddBodyShade 2 2 9" xfId="29728" xr:uid="{00000000-0005-0000-0000-00006F740000}"/>
    <cellStyle name="OddBodyShade 2 2 9 2" xfId="29729" xr:uid="{00000000-0005-0000-0000-000070740000}"/>
    <cellStyle name="OddBodyShade 2 2 9 2 2" xfId="29730" xr:uid="{00000000-0005-0000-0000-000071740000}"/>
    <cellStyle name="OddBodyShade 2 2 9 3" xfId="29731" xr:uid="{00000000-0005-0000-0000-000072740000}"/>
    <cellStyle name="OddBodyShade 2 2 9 3 2" xfId="29732" xr:uid="{00000000-0005-0000-0000-000073740000}"/>
    <cellStyle name="OddBodyShade 2 2 9 4" xfId="29733" xr:uid="{00000000-0005-0000-0000-000074740000}"/>
    <cellStyle name="OddBodyShade 2 20" xfId="29734" xr:uid="{00000000-0005-0000-0000-000075740000}"/>
    <cellStyle name="OddBodyShade 2 3" xfId="29735" xr:uid="{00000000-0005-0000-0000-000076740000}"/>
    <cellStyle name="OddBodyShade 2 3 10" xfId="29736" xr:uid="{00000000-0005-0000-0000-000077740000}"/>
    <cellStyle name="OddBodyShade 2 3 10 2" xfId="29737" xr:uid="{00000000-0005-0000-0000-000078740000}"/>
    <cellStyle name="OddBodyShade 2 3 10 2 2" xfId="29738" xr:uid="{00000000-0005-0000-0000-000079740000}"/>
    <cellStyle name="OddBodyShade 2 3 10 3" xfId="29739" xr:uid="{00000000-0005-0000-0000-00007A740000}"/>
    <cellStyle name="OddBodyShade 2 3 11" xfId="29740" xr:uid="{00000000-0005-0000-0000-00007B740000}"/>
    <cellStyle name="OddBodyShade 2 3 11 2" xfId="29741" xr:uid="{00000000-0005-0000-0000-00007C740000}"/>
    <cellStyle name="OddBodyShade 2 3 12" xfId="29742" xr:uid="{00000000-0005-0000-0000-00007D740000}"/>
    <cellStyle name="OddBodyShade 2 3 12 2" xfId="29743" xr:uid="{00000000-0005-0000-0000-00007E740000}"/>
    <cellStyle name="OddBodyShade 2 3 13" xfId="29744" xr:uid="{00000000-0005-0000-0000-00007F740000}"/>
    <cellStyle name="OddBodyShade 2 3 13 2" xfId="29745" xr:uid="{00000000-0005-0000-0000-000080740000}"/>
    <cellStyle name="OddBodyShade 2 3 14" xfId="29746" xr:uid="{00000000-0005-0000-0000-000081740000}"/>
    <cellStyle name="OddBodyShade 2 3 15" xfId="29747" xr:uid="{00000000-0005-0000-0000-000082740000}"/>
    <cellStyle name="OddBodyShade 2 3 2" xfId="29748" xr:uid="{00000000-0005-0000-0000-000083740000}"/>
    <cellStyle name="OddBodyShade 2 3 2 10" xfId="29749" xr:uid="{00000000-0005-0000-0000-000084740000}"/>
    <cellStyle name="OddBodyShade 2 3 2 10 2" xfId="29750" xr:uid="{00000000-0005-0000-0000-000085740000}"/>
    <cellStyle name="OddBodyShade 2 3 2 11" xfId="29751" xr:uid="{00000000-0005-0000-0000-000086740000}"/>
    <cellStyle name="OddBodyShade 2 3 2 11 2" xfId="29752" xr:uid="{00000000-0005-0000-0000-000087740000}"/>
    <cellStyle name="OddBodyShade 2 3 2 12" xfId="29753" xr:uid="{00000000-0005-0000-0000-000088740000}"/>
    <cellStyle name="OddBodyShade 2 3 2 12 2" xfId="29754" xr:uid="{00000000-0005-0000-0000-000089740000}"/>
    <cellStyle name="OddBodyShade 2 3 2 13" xfId="29755" xr:uid="{00000000-0005-0000-0000-00008A740000}"/>
    <cellStyle name="OddBodyShade 2 3 2 13 2" xfId="29756" xr:uid="{00000000-0005-0000-0000-00008B740000}"/>
    <cellStyle name="OddBodyShade 2 3 2 14" xfId="29757" xr:uid="{00000000-0005-0000-0000-00008C740000}"/>
    <cellStyle name="OddBodyShade 2 3 2 14 2" xfId="29758" xr:uid="{00000000-0005-0000-0000-00008D740000}"/>
    <cellStyle name="OddBodyShade 2 3 2 15" xfId="29759" xr:uid="{00000000-0005-0000-0000-00008E740000}"/>
    <cellStyle name="OddBodyShade 2 3 2 16" xfId="29760" xr:uid="{00000000-0005-0000-0000-00008F740000}"/>
    <cellStyle name="OddBodyShade 2 3 2 2" xfId="29761" xr:uid="{00000000-0005-0000-0000-000090740000}"/>
    <cellStyle name="OddBodyShade 2 3 2 2 2" xfId="29762" xr:uid="{00000000-0005-0000-0000-000091740000}"/>
    <cellStyle name="OddBodyShade 2 3 2 3" xfId="29763" xr:uid="{00000000-0005-0000-0000-000092740000}"/>
    <cellStyle name="OddBodyShade 2 3 2 3 2" xfId="29764" xr:uid="{00000000-0005-0000-0000-000093740000}"/>
    <cellStyle name="OddBodyShade 2 3 2 4" xfId="29765" xr:uid="{00000000-0005-0000-0000-000094740000}"/>
    <cellStyle name="OddBodyShade 2 3 2 4 2" xfId="29766" xr:uid="{00000000-0005-0000-0000-000095740000}"/>
    <cellStyle name="OddBodyShade 2 3 2 5" xfId="29767" xr:uid="{00000000-0005-0000-0000-000096740000}"/>
    <cellStyle name="OddBodyShade 2 3 2 5 2" xfId="29768" xr:uid="{00000000-0005-0000-0000-000097740000}"/>
    <cellStyle name="OddBodyShade 2 3 2 6" xfId="29769" xr:uid="{00000000-0005-0000-0000-000098740000}"/>
    <cellStyle name="OddBodyShade 2 3 2 6 2" xfId="29770" xr:uid="{00000000-0005-0000-0000-000099740000}"/>
    <cellStyle name="OddBodyShade 2 3 2 7" xfId="29771" xr:uid="{00000000-0005-0000-0000-00009A740000}"/>
    <cellStyle name="OddBodyShade 2 3 2 7 2" xfId="29772" xr:uid="{00000000-0005-0000-0000-00009B740000}"/>
    <cellStyle name="OddBodyShade 2 3 2 8" xfId="29773" xr:uid="{00000000-0005-0000-0000-00009C740000}"/>
    <cellStyle name="OddBodyShade 2 3 2 8 2" xfId="29774" xr:uid="{00000000-0005-0000-0000-00009D740000}"/>
    <cellStyle name="OddBodyShade 2 3 2 9" xfId="29775" xr:uid="{00000000-0005-0000-0000-00009E740000}"/>
    <cellStyle name="OddBodyShade 2 3 2 9 2" xfId="29776" xr:uid="{00000000-0005-0000-0000-00009F740000}"/>
    <cellStyle name="OddBodyShade 2 3 3" xfId="29777" xr:uid="{00000000-0005-0000-0000-0000A0740000}"/>
    <cellStyle name="OddBodyShade 2 3 3 2" xfId="29778" xr:uid="{00000000-0005-0000-0000-0000A1740000}"/>
    <cellStyle name="OddBodyShade 2 3 3 2 2" xfId="29779" xr:uid="{00000000-0005-0000-0000-0000A2740000}"/>
    <cellStyle name="OddBodyShade 2 3 3 3" xfId="29780" xr:uid="{00000000-0005-0000-0000-0000A3740000}"/>
    <cellStyle name="OddBodyShade 2 3 3 3 2" xfId="29781" xr:uid="{00000000-0005-0000-0000-0000A4740000}"/>
    <cellStyle name="OddBodyShade 2 3 3 4" xfId="29782" xr:uid="{00000000-0005-0000-0000-0000A5740000}"/>
    <cellStyle name="OddBodyShade 2 3 4" xfId="29783" xr:uid="{00000000-0005-0000-0000-0000A6740000}"/>
    <cellStyle name="OddBodyShade 2 3 4 2" xfId="29784" xr:uid="{00000000-0005-0000-0000-0000A7740000}"/>
    <cellStyle name="OddBodyShade 2 3 4 2 2" xfId="29785" xr:uid="{00000000-0005-0000-0000-0000A8740000}"/>
    <cellStyle name="OddBodyShade 2 3 4 3" xfId="29786" xr:uid="{00000000-0005-0000-0000-0000A9740000}"/>
    <cellStyle name="OddBodyShade 2 3 4 3 2" xfId="29787" xr:uid="{00000000-0005-0000-0000-0000AA740000}"/>
    <cellStyle name="OddBodyShade 2 3 4 4" xfId="29788" xr:uid="{00000000-0005-0000-0000-0000AB740000}"/>
    <cellStyle name="OddBodyShade 2 3 5" xfId="29789" xr:uid="{00000000-0005-0000-0000-0000AC740000}"/>
    <cellStyle name="OddBodyShade 2 3 5 2" xfId="29790" xr:uid="{00000000-0005-0000-0000-0000AD740000}"/>
    <cellStyle name="OddBodyShade 2 3 5 2 2" xfId="29791" xr:uid="{00000000-0005-0000-0000-0000AE740000}"/>
    <cellStyle name="OddBodyShade 2 3 5 3" xfId="29792" xr:uid="{00000000-0005-0000-0000-0000AF740000}"/>
    <cellStyle name="OddBodyShade 2 3 5 3 2" xfId="29793" xr:uid="{00000000-0005-0000-0000-0000B0740000}"/>
    <cellStyle name="OddBodyShade 2 3 5 4" xfId="29794" xr:uid="{00000000-0005-0000-0000-0000B1740000}"/>
    <cellStyle name="OddBodyShade 2 3 6" xfId="29795" xr:uid="{00000000-0005-0000-0000-0000B2740000}"/>
    <cellStyle name="OddBodyShade 2 3 6 2" xfId="29796" xr:uid="{00000000-0005-0000-0000-0000B3740000}"/>
    <cellStyle name="OddBodyShade 2 3 6 2 2" xfId="29797" xr:uid="{00000000-0005-0000-0000-0000B4740000}"/>
    <cellStyle name="OddBodyShade 2 3 6 3" xfId="29798" xr:uid="{00000000-0005-0000-0000-0000B5740000}"/>
    <cellStyle name="OddBodyShade 2 3 6 3 2" xfId="29799" xr:uid="{00000000-0005-0000-0000-0000B6740000}"/>
    <cellStyle name="OddBodyShade 2 3 6 4" xfId="29800" xr:uid="{00000000-0005-0000-0000-0000B7740000}"/>
    <cellStyle name="OddBodyShade 2 3 7" xfId="29801" xr:uid="{00000000-0005-0000-0000-0000B8740000}"/>
    <cellStyle name="OddBodyShade 2 3 7 2" xfId="29802" xr:uid="{00000000-0005-0000-0000-0000B9740000}"/>
    <cellStyle name="OddBodyShade 2 3 7 2 2" xfId="29803" xr:uid="{00000000-0005-0000-0000-0000BA740000}"/>
    <cellStyle name="OddBodyShade 2 3 7 3" xfId="29804" xr:uid="{00000000-0005-0000-0000-0000BB740000}"/>
    <cellStyle name="OddBodyShade 2 3 7 3 2" xfId="29805" xr:uid="{00000000-0005-0000-0000-0000BC740000}"/>
    <cellStyle name="OddBodyShade 2 3 7 4" xfId="29806" xr:uid="{00000000-0005-0000-0000-0000BD740000}"/>
    <cellStyle name="OddBodyShade 2 3 8" xfId="29807" xr:uid="{00000000-0005-0000-0000-0000BE740000}"/>
    <cellStyle name="OddBodyShade 2 3 8 2" xfId="29808" xr:uid="{00000000-0005-0000-0000-0000BF740000}"/>
    <cellStyle name="OddBodyShade 2 3 8 2 2" xfId="29809" xr:uid="{00000000-0005-0000-0000-0000C0740000}"/>
    <cellStyle name="OddBodyShade 2 3 8 3" xfId="29810" xr:uid="{00000000-0005-0000-0000-0000C1740000}"/>
    <cellStyle name="OddBodyShade 2 3 8 3 2" xfId="29811" xr:uid="{00000000-0005-0000-0000-0000C2740000}"/>
    <cellStyle name="OddBodyShade 2 3 8 4" xfId="29812" xr:uid="{00000000-0005-0000-0000-0000C3740000}"/>
    <cellStyle name="OddBodyShade 2 3 9" xfId="29813" xr:uid="{00000000-0005-0000-0000-0000C4740000}"/>
    <cellStyle name="OddBodyShade 2 3 9 2" xfId="29814" xr:uid="{00000000-0005-0000-0000-0000C5740000}"/>
    <cellStyle name="OddBodyShade 2 3 9 2 2" xfId="29815" xr:uid="{00000000-0005-0000-0000-0000C6740000}"/>
    <cellStyle name="OddBodyShade 2 3 9 3" xfId="29816" xr:uid="{00000000-0005-0000-0000-0000C7740000}"/>
    <cellStyle name="OddBodyShade 2 3 9 3 2" xfId="29817" xr:uid="{00000000-0005-0000-0000-0000C8740000}"/>
    <cellStyle name="OddBodyShade 2 3 9 4" xfId="29818" xr:uid="{00000000-0005-0000-0000-0000C9740000}"/>
    <cellStyle name="OddBodyShade 2 4" xfId="29819" xr:uid="{00000000-0005-0000-0000-0000CA740000}"/>
    <cellStyle name="OddBodyShade 2 4 10" xfId="29820" xr:uid="{00000000-0005-0000-0000-0000CB740000}"/>
    <cellStyle name="OddBodyShade 2 4 10 2" xfId="29821" xr:uid="{00000000-0005-0000-0000-0000CC740000}"/>
    <cellStyle name="OddBodyShade 2 4 11" xfId="29822" xr:uid="{00000000-0005-0000-0000-0000CD740000}"/>
    <cellStyle name="OddBodyShade 2 4 11 2" xfId="29823" xr:uid="{00000000-0005-0000-0000-0000CE740000}"/>
    <cellStyle name="OddBodyShade 2 4 12" xfId="29824" xr:uid="{00000000-0005-0000-0000-0000CF740000}"/>
    <cellStyle name="OddBodyShade 2 4 12 2" xfId="29825" xr:uid="{00000000-0005-0000-0000-0000D0740000}"/>
    <cellStyle name="OddBodyShade 2 4 13" xfId="29826" xr:uid="{00000000-0005-0000-0000-0000D1740000}"/>
    <cellStyle name="OddBodyShade 2 4 13 2" xfId="29827" xr:uid="{00000000-0005-0000-0000-0000D2740000}"/>
    <cellStyle name="OddBodyShade 2 4 14" xfId="29828" xr:uid="{00000000-0005-0000-0000-0000D3740000}"/>
    <cellStyle name="OddBodyShade 2 4 15" xfId="29829" xr:uid="{00000000-0005-0000-0000-0000D4740000}"/>
    <cellStyle name="OddBodyShade 2 4 2" xfId="29830" xr:uid="{00000000-0005-0000-0000-0000D5740000}"/>
    <cellStyle name="OddBodyShade 2 4 2 10" xfId="29831" xr:uid="{00000000-0005-0000-0000-0000D6740000}"/>
    <cellStyle name="OddBodyShade 2 4 2 10 2" xfId="29832" xr:uid="{00000000-0005-0000-0000-0000D7740000}"/>
    <cellStyle name="OddBodyShade 2 4 2 11" xfId="29833" xr:uid="{00000000-0005-0000-0000-0000D8740000}"/>
    <cellStyle name="OddBodyShade 2 4 2 11 2" xfId="29834" xr:uid="{00000000-0005-0000-0000-0000D9740000}"/>
    <cellStyle name="OddBodyShade 2 4 2 12" xfId="29835" xr:uid="{00000000-0005-0000-0000-0000DA740000}"/>
    <cellStyle name="OddBodyShade 2 4 2 12 2" xfId="29836" xr:uid="{00000000-0005-0000-0000-0000DB740000}"/>
    <cellStyle name="OddBodyShade 2 4 2 13" xfId="29837" xr:uid="{00000000-0005-0000-0000-0000DC740000}"/>
    <cellStyle name="OddBodyShade 2 4 2 13 2" xfId="29838" xr:uid="{00000000-0005-0000-0000-0000DD740000}"/>
    <cellStyle name="OddBodyShade 2 4 2 14" xfId="29839" xr:uid="{00000000-0005-0000-0000-0000DE740000}"/>
    <cellStyle name="OddBodyShade 2 4 2 14 2" xfId="29840" xr:uid="{00000000-0005-0000-0000-0000DF740000}"/>
    <cellStyle name="OddBodyShade 2 4 2 15" xfId="29841" xr:uid="{00000000-0005-0000-0000-0000E0740000}"/>
    <cellStyle name="OddBodyShade 2 4 2 16" xfId="29842" xr:uid="{00000000-0005-0000-0000-0000E1740000}"/>
    <cellStyle name="OddBodyShade 2 4 2 2" xfId="29843" xr:uid="{00000000-0005-0000-0000-0000E2740000}"/>
    <cellStyle name="OddBodyShade 2 4 2 2 2" xfId="29844" xr:uid="{00000000-0005-0000-0000-0000E3740000}"/>
    <cellStyle name="OddBodyShade 2 4 2 3" xfId="29845" xr:uid="{00000000-0005-0000-0000-0000E4740000}"/>
    <cellStyle name="OddBodyShade 2 4 2 3 2" xfId="29846" xr:uid="{00000000-0005-0000-0000-0000E5740000}"/>
    <cellStyle name="OddBodyShade 2 4 2 4" xfId="29847" xr:uid="{00000000-0005-0000-0000-0000E6740000}"/>
    <cellStyle name="OddBodyShade 2 4 2 4 2" xfId="29848" xr:uid="{00000000-0005-0000-0000-0000E7740000}"/>
    <cellStyle name="OddBodyShade 2 4 2 5" xfId="29849" xr:uid="{00000000-0005-0000-0000-0000E8740000}"/>
    <cellStyle name="OddBodyShade 2 4 2 5 2" xfId="29850" xr:uid="{00000000-0005-0000-0000-0000E9740000}"/>
    <cellStyle name="OddBodyShade 2 4 2 6" xfId="29851" xr:uid="{00000000-0005-0000-0000-0000EA740000}"/>
    <cellStyle name="OddBodyShade 2 4 2 6 2" xfId="29852" xr:uid="{00000000-0005-0000-0000-0000EB740000}"/>
    <cellStyle name="OddBodyShade 2 4 2 7" xfId="29853" xr:uid="{00000000-0005-0000-0000-0000EC740000}"/>
    <cellStyle name="OddBodyShade 2 4 2 7 2" xfId="29854" xr:uid="{00000000-0005-0000-0000-0000ED740000}"/>
    <cellStyle name="OddBodyShade 2 4 2 8" xfId="29855" xr:uid="{00000000-0005-0000-0000-0000EE740000}"/>
    <cellStyle name="OddBodyShade 2 4 2 8 2" xfId="29856" xr:uid="{00000000-0005-0000-0000-0000EF740000}"/>
    <cellStyle name="OddBodyShade 2 4 2 9" xfId="29857" xr:uid="{00000000-0005-0000-0000-0000F0740000}"/>
    <cellStyle name="OddBodyShade 2 4 2 9 2" xfId="29858" xr:uid="{00000000-0005-0000-0000-0000F1740000}"/>
    <cellStyle name="OddBodyShade 2 4 3" xfId="29859" xr:uid="{00000000-0005-0000-0000-0000F2740000}"/>
    <cellStyle name="OddBodyShade 2 4 3 2" xfId="29860" xr:uid="{00000000-0005-0000-0000-0000F3740000}"/>
    <cellStyle name="OddBodyShade 2 4 4" xfId="29861" xr:uid="{00000000-0005-0000-0000-0000F4740000}"/>
    <cellStyle name="OddBodyShade 2 4 4 2" xfId="29862" xr:uid="{00000000-0005-0000-0000-0000F5740000}"/>
    <cellStyle name="OddBodyShade 2 4 5" xfId="29863" xr:uid="{00000000-0005-0000-0000-0000F6740000}"/>
    <cellStyle name="OddBodyShade 2 4 5 2" xfId="29864" xr:uid="{00000000-0005-0000-0000-0000F7740000}"/>
    <cellStyle name="OddBodyShade 2 4 6" xfId="29865" xr:uid="{00000000-0005-0000-0000-0000F8740000}"/>
    <cellStyle name="OddBodyShade 2 4 6 2" xfId="29866" xr:uid="{00000000-0005-0000-0000-0000F9740000}"/>
    <cellStyle name="OddBodyShade 2 4 7" xfId="29867" xr:uid="{00000000-0005-0000-0000-0000FA740000}"/>
    <cellStyle name="OddBodyShade 2 4 7 2" xfId="29868" xr:uid="{00000000-0005-0000-0000-0000FB740000}"/>
    <cellStyle name="OddBodyShade 2 4 8" xfId="29869" xr:uid="{00000000-0005-0000-0000-0000FC740000}"/>
    <cellStyle name="OddBodyShade 2 4 8 2" xfId="29870" xr:uid="{00000000-0005-0000-0000-0000FD740000}"/>
    <cellStyle name="OddBodyShade 2 4 9" xfId="29871" xr:uid="{00000000-0005-0000-0000-0000FE740000}"/>
    <cellStyle name="OddBodyShade 2 4 9 2" xfId="29872" xr:uid="{00000000-0005-0000-0000-0000FF740000}"/>
    <cellStyle name="OddBodyShade 2 5" xfId="29873" xr:uid="{00000000-0005-0000-0000-000000750000}"/>
    <cellStyle name="OddBodyShade 2 5 10" xfId="29874" xr:uid="{00000000-0005-0000-0000-000001750000}"/>
    <cellStyle name="OddBodyShade 2 5 10 2" xfId="29875" xr:uid="{00000000-0005-0000-0000-000002750000}"/>
    <cellStyle name="OddBodyShade 2 5 11" xfId="29876" xr:uid="{00000000-0005-0000-0000-000003750000}"/>
    <cellStyle name="OddBodyShade 2 5 11 2" xfId="29877" xr:uid="{00000000-0005-0000-0000-000004750000}"/>
    <cellStyle name="OddBodyShade 2 5 12" xfId="29878" xr:uid="{00000000-0005-0000-0000-000005750000}"/>
    <cellStyle name="OddBodyShade 2 5 12 2" xfId="29879" xr:uid="{00000000-0005-0000-0000-000006750000}"/>
    <cellStyle name="OddBodyShade 2 5 13" xfId="29880" xr:uid="{00000000-0005-0000-0000-000007750000}"/>
    <cellStyle name="OddBodyShade 2 5 13 2" xfId="29881" xr:uid="{00000000-0005-0000-0000-000008750000}"/>
    <cellStyle name="OddBodyShade 2 5 14" xfId="29882" xr:uid="{00000000-0005-0000-0000-000009750000}"/>
    <cellStyle name="OddBodyShade 2 5 14 2" xfId="29883" xr:uid="{00000000-0005-0000-0000-00000A750000}"/>
    <cellStyle name="OddBodyShade 2 5 15" xfId="29884" xr:uid="{00000000-0005-0000-0000-00000B750000}"/>
    <cellStyle name="OddBodyShade 2 5 16" xfId="29885" xr:uid="{00000000-0005-0000-0000-00000C750000}"/>
    <cellStyle name="OddBodyShade 2 5 2" xfId="29886" xr:uid="{00000000-0005-0000-0000-00000D750000}"/>
    <cellStyle name="OddBodyShade 2 5 2 2" xfId="29887" xr:uid="{00000000-0005-0000-0000-00000E750000}"/>
    <cellStyle name="OddBodyShade 2 5 3" xfId="29888" xr:uid="{00000000-0005-0000-0000-00000F750000}"/>
    <cellStyle name="OddBodyShade 2 5 3 2" xfId="29889" xr:uid="{00000000-0005-0000-0000-000010750000}"/>
    <cellStyle name="OddBodyShade 2 5 4" xfId="29890" xr:uid="{00000000-0005-0000-0000-000011750000}"/>
    <cellStyle name="OddBodyShade 2 5 4 2" xfId="29891" xr:uid="{00000000-0005-0000-0000-000012750000}"/>
    <cellStyle name="OddBodyShade 2 5 5" xfId="29892" xr:uid="{00000000-0005-0000-0000-000013750000}"/>
    <cellStyle name="OddBodyShade 2 5 5 2" xfId="29893" xr:uid="{00000000-0005-0000-0000-000014750000}"/>
    <cellStyle name="OddBodyShade 2 5 6" xfId="29894" xr:uid="{00000000-0005-0000-0000-000015750000}"/>
    <cellStyle name="OddBodyShade 2 5 6 2" xfId="29895" xr:uid="{00000000-0005-0000-0000-000016750000}"/>
    <cellStyle name="OddBodyShade 2 5 7" xfId="29896" xr:uid="{00000000-0005-0000-0000-000017750000}"/>
    <cellStyle name="OddBodyShade 2 5 7 2" xfId="29897" xr:uid="{00000000-0005-0000-0000-000018750000}"/>
    <cellStyle name="OddBodyShade 2 5 8" xfId="29898" xr:uid="{00000000-0005-0000-0000-000019750000}"/>
    <cellStyle name="OddBodyShade 2 5 8 2" xfId="29899" xr:uid="{00000000-0005-0000-0000-00001A750000}"/>
    <cellStyle name="OddBodyShade 2 5 9" xfId="29900" xr:uid="{00000000-0005-0000-0000-00001B750000}"/>
    <cellStyle name="OddBodyShade 2 5 9 2" xfId="29901" xr:uid="{00000000-0005-0000-0000-00001C750000}"/>
    <cellStyle name="OddBodyShade 2 6" xfId="29902" xr:uid="{00000000-0005-0000-0000-00001D750000}"/>
    <cellStyle name="OddBodyShade 2 6 2" xfId="29903" xr:uid="{00000000-0005-0000-0000-00001E750000}"/>
    <cellStyle name="OddBodyShade 2 6 2 2" xfId="29904" xr:uid="{00000000-0005-0000-0000-00001F750000}"/>
    <cellStyle name="OddBodyShade 2 6 3" xfId="29905" xr:uid="{00000000-0005-0000-0000-000020750000}"/>
    <cellStyle name="OddBodyShade 2 6 3 2" xfId="29906" xr:uid="{00000000-0005-0000-0000-000021750000}"/>
    <cellStyle name="OddBodyShade 2 6 4" xfId="29907" xr:uid="{00000000-0005-0000-0000-000022750000}"/>
    <cellStyle name="OddBodyShade 2 7" xfId="29908" xr:uid="{00000000-0005-0000-0000-000023750000}"/>
    <cellStyle name="OddBodyShade 2 7 2" xfId="29909" xr:uid="{00000000-0005-0000-0000-000024750000}"/>
    <cellStyle name="OddBodyShade 2 7 2 2" xfId="29910" xr:uid="{00000000-0005-0000-0000-000025750000}"/>
    <cellStyle name="OddBodyShade 2 7 3" xfId="29911" xr:uid="{00000000-0005-0000-0000-000026750000}"/>
    <cellStyle name="OddBodyShade 2 7 3 2" xfId="29912" xr:uid="{00000000-0005-0000-0000-000027750000}"/>
    <cellStyle name="OddBodyShade 2 7 4" xfId="29913" xr:uid="{00000000-0005-0000-0000-000028750000}"/>
    <cellStyle name="OddBodyShade 2 8" xfId="29914" xr:uid="{00000000-0005-0000-0000-000029750000}"/>
    <cellStyle name="OddBodyShade 2 8 2" xfId="29915" xr:uid="{00000000-0005-0000-0000-00002A750000}"/>
    <cellStyle name="OddBodyShade 2 8 2 2" xfId="29916" xr:uid="{00000000-0005-0000-0000-00002B750000}"/>
    <cellStyle name="OddBodyShade 2 8 3" xfId="29917" xr:uid="{00000000-0005-0000-0000-00002C750000}"/>
    <cellStyle name="OddBodyShade 2 8 3 2" xfId="29918" xr:uid="{00000000-0005-0000-0000-00002D750000}"/>
    <cellStyle name="OddBodyShade 2 8 4" xfId="29919" xr:uid="{00000000-0005-0000-0000-00002E750000}"/>
    <cellStyle name="OddBodyShade 2 9" xfId="29920" xr:uid="{00000000-0005-0000-0000-00002F750000}"/>
    <cellStyle name="OddBodyShade 2 9 2" xfId="29921" xr:uid="{00000000-0005-0000-0000-000030750000}"/>
    <cellStyle name="OddBodyShade 2 9 2 2" xfId="29922" xr:uid="{00000000-0005-0000-0000-000031750000}"/>
    <cellStyle name="OddBodyShade 2 9 3" xfId="29923" xr:uid="{00000000-0005-0000-0000-000032750000}"/>
    <cellStyle name="OddBodyShade 2 9 3 2" xfId="29924" xr:uid="{00000000-0005-0000-0000-000033750000}"/>
    <cellStyle name="OddBodyShade 2 9 4" xfId="29925" xr:uid="{00000000-0005-0000-0000-000034750000}"/>
    <cellStyle name="OddBodyShade 3" xfId="29926" xr:uid="{00000000-0005-0000-0000-000035750000}"/>
    <cellStyle name="OddBodyShade 3 10" xfId="29927" xr:uid="{00000000-0005-0000-0000-000036750000}"/>
    <cellStyle name="OddBodyShade 3 10 2" xfId="29928" xr:uid="{00000000-0005-0000-0000-000037750000}"/>
    <cellStyle name="OddBodyShade 3 11" xfId="29929" xr:uid="{00000000-0005-0000-0000-000038750000}"/>
    <cellStyle name="OddBodyShade 3 11 2" xfId="29930" xr:uid="{00000000-0005-0000-0000-000039750000}"/>
    <cellStyle name="OddBodyShade 3 12" xfId="29931" xr:uid="{00000000-0005-0000-0000-00003A750000}"/>
    <cellStyle name="OddBodyShade 3 2" xfId="29932" xr:uid="{00000000-0005-0000-0000-00003B750000}"/>
    <cellStyle name="OddBodyShade 3 2 10" xfId="29933" xr:uid="{00000000-0005-0000-0000-00003C750000}"/>
    <cellStyle name="OddBodyShade 3 2 10 2" xfId="29934" xr:uid="{00000000-0005-0000-0000-00003D750000}"/>
    <cellStyle name="OddBodyShade 3 2 11" xfId="29935" xr:uid="{00000000-0005-0000-0000-00003E750000}"/>
    <cellStyle name="OddBodyShade 3 2 11 2" xfId="29936" xr:uid="{00000000-0005-0000-0000-00003F750000}"/>
    <cellStyle name="OddBodyShade 3 2 12" xfId="29937" xr:uid="{00000000-0005-0000-0000-000040750000}"/>
    <cellStyle name="OddBodyShade 3 2 12 2" xfId="29938" xr:uid="{00000000-0005-0000-0000-000041750000}"/>
    <cellStyle name="OddBodyShade 3 2 13" xfId="29939" xr:uid="{00000000-0005-0000-0000-000042750000}"/>
    <cellStyle name="OddBodyShade 3 2 13 2" xfId="29940" xr:uid="{00000000-0005-0000-0000-000043750000}"/>
    <cellStyle name="OddBodyShade 3 2 14" xfId="29941" xr:uid="{00000000-0005-0000-0000-000044750000}"/>
    <cellStyle name="OddBodyShade 3 2 14 2" xfId="29942" xr:uid="{00000000-0005-0000-0000-000045750000}"/>
    <cellStyle name="OddBodyShade 3 2 15" xfId="29943" xr:uid="{00000000-0005-0000-0000-000046750000}"/>
    <cellStyle name="OddBodyShade 3 2 16" xfId="29944" xr:uid="{00000000-0005-0000-0000-000047750000}"/>
    <cellStyle name="OddBodyShade 3 2 2" xfId="29945" xr:uid="{00000000-0005-0000-0000-000048750000}"/>
    <cellStyle name="OddBodyShade 3 2 2 2" xfId="29946" xr:uid="{00000000-0005-0000-0000-000049750000}"/>
    <cellStyle name="OddBodyShade 3 2 3" xfId="29947" xr:uid="{00000000-0005-0000-0000-00004A750000}"/>
    <cellStyle name="OddBodyShade 3 2 3 2" xfId="29948" xr:uid="{00000000-0005-0000-0000-00004B750000}"/>
    <cellStyle name="OddBodyShade 3 2 4" xfId="29949" xr:uid="{00000000-0005-0000-0000-00004C750000}"/>
    <cellStyle name="OddBodyShade 3 2 4 2" xfId="29950" xr:uid="{00000000-0005-0000-0000-00004D750000}"/>
    <cellStyle name="OddBodyShade 3 2 5" xfId="29951" xr:uid="{00000000-0005-0000-0000-00004E750000}"/>
    <cellStyle name="OddBodyShade 3 2 5 2" xfId="29952" xr:uid="{00000000-0005-0000-0000-00004F750000}"/>
    <cellStyle name="OddBodyShade 3 2 6" xfId="29953" xr:uid="{00000000-0005-0000-0000-000050750000}"/>
    <cellStyle name="OddBodyShade 3 2 6 2" xfId="29954" xr:uid="{00000000-0005-0000-0000-000051750000}"/>
    <cellStyle name="OddBodyShade 3 2 7" xfId="29955" xr:uid="{00000000-0005-0000-0000-000052750000}"/>
    <cellStyle name="OddBodyShade 3 2 7 2" xfId="29956" xr:uid="{00000000-0005-0000-0000-000053750000}"/>
    <cellStyle name="OddBodyShade 3 2 8" xfId="29957" xr:uid="{00000000-0005-0000-0000-000054750000}"/>
    <cellStyle name="OddBodyShade 3 2 8 2" xfId="29958" xr:uid="{00000000-0005-0000-0000-000055750000}"/>
    <cellStyle name="OddBodyShade 3 2 9" xfId="29959" xr:uid="{00000000-0005-0000-0000-000056750000}"/>
    <cellStyle name="OddBodyShade 3 2 9 2" xfId="29960" xr:uid="{00000000-0005-0000-0000-000057750000}"/>
    <cellStyle name="OddBodyShade 3 3" xfId="29961" xr:uid="{00000000-0005-0000-0000-000058750000}"/>
    <cellStyle name="OddBodyShade 3 3 2" xfId="29962" xr:uid="{00000000-0005-0000-0000-000059750000}"/>
    <cellStyle name="OddBodyShade 3 3 2 2" xfId="29963" xr:uid="{00000000-0005-0000-0000-00005A750000}"/>
    <cellStyle name="OddBodyShade 3 3 3" xfId="29964" xr:uid="{00000000-0005-0000-0000-00005B750000}"/>
    <cellStyle name="OddBodyShade 3 3 3 2" xfId="29965" xr:uid="{00000000-0005-0000-0000-00005C750000}"/>
    <cellStyle name="OddBodyShade 3 3 4" xfId="29966" xr:uid="{00000000-0005-0000-0000-00005D750000}"/>
    <cellStyle name="OddBodyShade 3 4" xfId="29967" xr:uid="{00000000-0005-0000-0000-00005E750000}"/>
    <cellStyle name="OddBodyShade 3 4 2" xfId="29968" xr:uid="{00000000-0005-0000-0000-00005F750000}"/>
    <cellStyle name="OddBodyShade 3 4 2 2" xfId="29969" xr:uid="{00000000-0005-0000-0000-000060750000}"/>
    <cellStyle name="OddBodyShade 3 4 3" xfId="29970" xr:uid="{00000000-0005-0000-0000-000061750000}"/>
    <cellStyle name="OddBodyShade 3 4 3 2" xfId="29971" xr:uid="{00000000-0005-0000-0000-000062750000}"/>
    <cellStyle name="OddBodyShade 3 4 4" xfId="29972" xr:uid="{00000000-0005-0000-0000-000063750000}"/>
    <cellStyle name="OddBodyShade 3 5" xfId="29973" xr:uid="{00000000-0005-0000-0000-000064750000}"/>
    <cellStyle name="OddBodyShade 3 5 2" xfId="29974" xr:uid="{00000000-0005-0000-0000-000065750000}"/>
    <cellStyle name="OddBodyShade 3 5 2 2" xfId="29975" xr:uid="{00000000-0005-0000-0000-000066750000}"/>
    <cellStyle name="OddBodyShade 3 5 3" xfId="29976" xr:uid="{00000000-0005-0000-0000-000067750000}"/>
    <cellStyle name="OddBodyShade 3 6" xfId="29977" xr:uid="{00000000-0005-0000-0000-000068750000}"/>
    <cellStyle name="OddBodyShade 3 6 2" xfId="29978" xr:uid="{00000000-0005-0000-0000-000069750000}"/>
    <cellStyle name="OddBodyShade 3 7" xfId="29979" xr:uid="{00000000-0005-0000-0000-00006A750000}"/>
    <cellStyle name="OddBodyShade 3 7 2" xfId="29980" xr:uid="{00000000-0005-0000-0000-00006B750000}"/>
    <cellStyle name="OddBodyShade 3 8" xfId="29981" xr:uid="{00000000-0005-0000-0000-00006C750000}"/>
    <cellStyle name="OddBodyShade 3 8 2" xfId="29982" xr:uid="{00000000-0005-0000-0000-00006D750000}"/>
    <cellStyle name="OddBodyShade 3 9" xfId="29983" xr:uid="{00000000-0005-0000-0000-00006E750000}"/>
    <cellStyle name="OddBodyShade 3 9 2" xfId="29984" xr:uid="{00000000-0005-0000-0000-00006F750000}"/>
    <cellStyle name="OddBodyShade 4" xfId="29985" xr:uid="{00000000-0005-0000-0000-000070750000}"/>
    <cellStyle name="OddBodyShade 4 10" xfId="29986" xr:uid="{00000000-0005-0000-0000-000071750000}"/>
    <cellStyle name="OddBodyShade 4 10 2" xfId="29987" xr:uid="{00000000-0005-0000-0000-000072750000}"/>
    <cellStyle name="OddBodyShade 4 11" xfId="29988" xr:uid="{00000000-0005-0000-0000-000073750000}"/>
    <cellStyle name="OddBodyShade 4 11 2" xfId="29989" xr:uid="{00000000-0005-0000-0000-000074750000}"/>
    <cellStyle name="OddBodyShade 4 12" xfId="29990" xr:uid="{00000000-0005-0000-0000-000075750000}"/>
    <cellStyle name="OddBodyShade 4 12 2" xfId="29991" xr:uid="{00000000-0005-0000-0000-000076750000}"/>
    <cellStyle name="OddBodyShade 4 13" xfId="29992" xr:uid="{00000000-0005-0000-0000-000077750000}"/>
    <cellStyle name="OddBodyShade 4 13 2" xfId="29993" xr:uid="{00000000-0005-0000-0000-000078750000}"/>
    <cellStyle name="OddBodyShade 4 14" xfId="29994" xr:uid="{00000000-0005-0000-0000-000079750000}"/>
    <cellStyle name="OddBodyShade 4 15" xfId="29995" xr:uid="{00000000-0005-0000-0000-00007A750000}"/>
    <cellStyle name="OddBodyShade 4 2" xfId="29996" xr:uid="{00000000-0005-0000-0000-00007B750000}"/>
    <cellStyle name="OddBodyShade 4 2 10" xfId="29997" xr:uid="{00000000-0005-0000-0000-00007C750000}"/>
    <cellStyle name="OddBodyShade 4 2 10 2" xfId="29998" xr:uid="{00000000-0005-0000-0000-00007D750000}"/>
    <cellStyle name="OddBodyShade 4 2 11" xfId="29999" xr:uid="{00000000-0005-0000-0000-00007E750000}"/>
    <cellStyle name="OddBodyShade 4 2 11 2" xfId="30000" xr:uid="{00000000-0005-0000-0000-00007F750000}"/>
    <cellStyle name="OddBodyShade 4 2 12" xfId="30001" xr:uid="{00000000-0005-0000-0000-000080750000}"/>
    <cellStyle name="OddBodyShade 4 2 12 2" xfId="30002" xr:uid="{00000000-0005-0000-0000-000081750000}"/>
    <cellStyle name="OddBodyShade 4 2 13" xfId="30003" xr:uid="{00000000-0005-0000-0000-000082750000}"/>
    <cellStyle name="OddBodyShade 4 2 13 2" xfId="30004" xr:uid="{00000000-0005-0000-0000-000083750000}"/>
    <cellStyle name="OddBodyShade 4 2 14" xfId="30005" xr:uid="{00000000-0005-0000-0000-000084750000}"/>
    <cellStyle name="OddBodyShade 4 2 14 2" xfId="30006" xr:uid="{00000000-0005-0000-0000-000085750000}"/>
    <cellStyle name="OddBodyShade 4 2 15" xfId="30007" xr:uid="{00000000-0005-0000-0000-000086750000}"/>
    <cellStyle name="OddBodyShade 4 2 16" xfId="30008" xr:uid="{00000000-0005-0000-0000-000087750000}"/>
    <cellStyle name="OddBodyShade 4 2 2" xfId="30009" xr:uid="{00000000-0005-0000-0000-000088750000}"/>
    <cellStyle name="OddBodyShade 4 2 2 2" xfId="30010" xr:uid="{00000000-0005-0000-0000-000089750000}"/>
    <cellStyle name="OddBodyShade 4 2 2 2 2" xfId="30011" xr:uid="{00000000-0005-0000-0000-00008A750000}"/>
    <cellStyle name="OddBodyShade 4 2 2 3" xfId="30012" xr:uid="{00000000-0005-0000-0000-00008B750000}"/>
    <cellStyle name="OddBodyShade 4 2 3" xfId="30013" xr:uid="{00000000-0005-0000-0000-00008C750000}"/>
    <cellStyle name="OddBodyShade 4 2 3 2" xfId="30014" xr:uid="{00000000-0005-0000-0000-00008D750000}"/>
    <cellStyle name="OddBodyShade 4 2 4" xfId="30015" xr:uid="{00000000-0005-0000-0000-00008E750000}"/>
    <cellStyle name="OddBodyShade 4 2 4 2" xfId="30016" xr:uid="{00000000-0005-0000-0000-00008F750000}"/>
    <cellStyle name="OddBodyShade 4 2 5" xfId="30017" xr:uid="{00000000-0005-0000-0000-000090750000}"/>
    <cellStyle name="OddBodyShade 4 2 5 2" xfId="30018" xr:uid="{00000000-0005-0000-0000-000091750000}"/>
    <cellStyle name="OddBodyShade 4 2 6" xfId="30019" xr:uid="{00000000-0005-0000-0000-000092750000}"/>
    <cellStyle name="OddBodyShade 4 2 6 2" xfId="30020" xr:uid="{00000000-0005-0000-0000-000093750000}"/>
    <cellStyle name="OddBodyShade 4 2 7" xfId="30021" xr:uid="{00000000-0005-0000-0000-000094750000}"/>
    <cellStyle name="OddBodyShade 4 2 7 2" xfId="30022" xr:uid="{00000000-0005-0000-0000-000095750000}"/>
    <cellStyle name="OddBodyShade 4 2 8" xfId="30023" xr:uid="{00000000-0005-0000-0000-000096750000}"/>
    <cellStyle name="OddBodyShade 4 2 8 2" xfId="30024" xr:uid="{00000000-0005-0000-0000-000097750000}"/>
    <cellStyle name="OddBodyShade 4 2 9" xfId="30025" xr:uid="{00000000-0005-0000-0000-000098750000}"/>
    <cellStyle name="OddBodyShade 4 2 9 2" xfId="30026" xr:uid="{00000000-0005-0000-0000-000099750000}"/>
    <cellStyle name="OddBodyShade 4 3" xfId="30027" xr:uid="{00000000-0005-0000-0000-00009A750000}"/>
    <cellStyle name="OddBodyShade 4 3 2" xfId="30028" xr:uid="{00000000-0005-0000-0000-00009B750000}"/>
    <cellStyle name="OddBodyShade 4 3 2 2" xfId="30029" xr:uid="{00000000-0005-0000-0000-00009C750000}"/>
    <cellStyle name="OddBodyShade 4 3 3" xfId="30030" xr:uid="{00000000-0005-0000-0000-00009D750000}"/>
    <cellStyle name="OddBodyShade 4 4" xfId="30031" xr:uid="{00000000-0005-0000-0000-00009E750000}"/>
    <cellStyle name="OddBodyShade 4 4 2" xfId="30032" xr:uid="{00000000-0005-0000-0000-00009F750000}"/>
    <cellStyle name="OddBodyShade 4 5" xfId="30033" xr:uid="{00000000-0005-0000-0000-0000A0750000}"/>
    <cellStyle name="OddBodyShade 4 5 2" xfId="30034" xr:uid="{00000000-0005-0000-0000-0000A1750000}"/>
    <cellStyle name="OddBodyShade 4 6" xfId="30035" xr:uid="{00000000-0005-0000-0000-0000A2750000}"/>
    <cellStyle name="OddBodyShade 4 6 2" xfId="30036" xr:uid="{00000000-0005-0000-0000-0000A3750000}"/>
    <cellStyle name="OddBodyShade 4 7" xfId="30037" xr:uid="{00000000-0005-0000-0000-0000A4750000}"/>
    <cellStyle name="OddBodyShade 4 7 2" xfId="30038" xr:uid="{00000000-0005-0000-0000-0000A5750000}"/>
    <cellStyle name="OddBodyShade 4 8" xfId="30039" xr:uid="{00000000-0005-0000-0000-0000A6750000}"/>
    <cellStyle name="OddBodyShade 4 8 2" xfId="30040" xr:uid="{00000000-0005-0000-0000-0000A7750000}"/>
    <cellStyle name="OddBodyShade 4 9" xfId="30041" xr:uid="{00000000-0005-0000-0000-0000A8750000}"/>
    <cellStyle name="OddBodyShade 4 9 2" xfId="30042" xr:uid="{00000000-0005-0000-0000-0000A9750000}"/>
    <cellStyle name="OddBodyShade 5" xfId="30043" xr:uid="{00000000-0005-0000-0000-0000AA750000}"/>
    <cellStyle name="OddBodyShade 5 10" xfId="30044" xr:uid="{00000000-0005-0000-0000-0000AB750000}"/>
    <cellStyle name="OddBodyShade 5 10 2" xfId="30045" xr:uid="{00000000-0005-0000-0000-0000AC750000}"/>
    <cellStyle name="OddBodyShade 5 11" xfId="30046" xr:uid="{00000000-0005-0000-0000-0000AD750000}"/>
    <cellStyle name="OddBodyShade 5 11 2" xfId="30047" xr:uid="{00000000-0005-0000-0000-0000AE750000}"/>
    <cellStyle name="OddBodyShade 5 12" xfId="30048" xr:uid="{00000000-0005-0000-0000-0000AF750000}"/>
    <cellStyle name="OddBodyShade 5 12 2" xfId="30049" xr:uid="{00000000-0005-0000-0000-0000B0750000}"/>
    <cellStyle name="OddBodyShade 5 13" xfId="30050" xr:uid="{00000000-0005-0000-0000-0000B1750000}"/>
    <cellStyle name="OddBodyShade 5 13 2" xfId="30051" xr:uid="{00000000-0005-0000-0000-0000B2750000}"/>
    <cellStyle name="OddBodyShade 5 14" xfId="30052" xr:uid="{00000000-0005-0000-0000-0000B3750000}"/>
    <cellStyle name="OddBodyShade 5 14 2" xfId="30053" xr:uid="{00000000-0005-0000-0000-0000B4750000}"/>
    <cellStyle name="OddBodyShade 5 15" xfId="30054" xr:uid="{00000000-0005-0000-0000-0000B5750000}"/>
    <cellStyle name="OddBodyShade 5 16" xfId="30055" xr:uid="{00000000-0005-0000-0000-0000B6750000}"/>
    <cellStyle name="OddBodyShade 5 2" xfId="30056" xr:uid="{00000000-0005-0000-0000-0000B7750000}"/>
    <cellStyle name="OddBodyShade 5 2 2" xfId="30057" xr:uid="{00000000-0005-0000-0000-0000B8750000}"/>
    <cellStyle name="OddBodyShade 5 3" xfId="30058" xr:uid="{00000000-0005-0000-0000-0000B9750000}"/>
    <cellStyle name="OddBodyShade 5 3 2" xfId="30059" xr:uid="{00000000-0005-0000-0000-0000BA750000}"/>
    <cellStyle name="OddBodyShade 5 4" xfId="30060" xr:uid="{00000000-0005-0000-0000-0000BB750000}"/>
    <cellStyle name="OddBodyShade 5 4 2" xfId="30061" xr:uid="{00000000-0005-0000-0000-0000BC750000}"/>
    <cellStyle name="OddBodyShade 5 5" xfId="30062" xr:uid="{00000000-0005-0000-0000-0000BD750000}"/>
    <cellStyle name="OddBodyShade 5 5 2" xfId="30063" xr:uid="{00000000-0005-0000-0000-0000BE750000}"/>
    <cellStyle name="OddBodyShade 5 6" xfId="30064" xr:uid="{00000000-0005-0000-0000-0000BF750000}"/>
    <cellStyle name="OddBodyShade 5 6 2" xfId="30065" xr:uid="{00000000-0005-0000-0000-0000C0750000}"/>
    <cellStyle name="OddBodyShade 5 7" xfId="30066" xr:uid="{00000000-0005-0000-0000-0000C1750000}"/>
    <cellStyle name="OddBodyShade 5 7 2" xfId="30067" xr:uid="{00000000-0005-0000-0000-0000C2750000}"/>
    <cellStyle name="OddBodyShade 5 8" xfId="30068" xr:uid="{00000000-0005-0000-0000-0000C3750000}"/>
    <cellStyle name="OddBodyShade 5 8 2" xfId="30069" xr:uid="{00000000-0005-0000-0000-0000C4750000}"/>
    <cellStyle name="OddBodyShade 5 9" xfId="30070" xr:uid="{00000000-0005-0000-0000-0000C5750000}"/>
    <cellStyle name="OddBodyShade 5 9 2" xfId="30071" xr:uid="{00000000-0005-0000-0000-0000C6750000}"/>
    <cellStyle name="OddBodyShade 6" xfId="30072" xr:uid="{00000000-0005-0000-0000-0000C7750000}"/>
    <cellStyle name="OddBodyShade 6 2" xfId="30073" xr:uid="{00000000-0005-0000-0000-0000C8750000}"/>
    <cellStyle name="OddBodyShade 6 2 2" xfId="30074" xr:uid="{00000000-0005-0000-0000-0000C9750000}"/>
    <cellStyle name="OddBodyShade 6 3" xfId="30075" xr:uid="{00000000-0005-0000-0000-0000CA750000}"/>
    <cellStyle name="OddBodyShade 6 3 2" xfId="30076" xr:uid="{00000000-0005-0000-0000-0000CB750000}"/>
    <cellStyle name="OddBodyShade 6 4" xfId="30077" xr:uid="{00000000-0005-0000-0000-0000CC750000}"/>
    <cellStyle name="OddBodyShade 7" xfId="30078" xr:uid="{00000000-0005-0000-0000-0000CD750000}"/>
    <cellStyle name="OddBodyShade 7 2" xfId="30079" xr:uid="{00000000-0005-0000-0000-0000CE750000}"/>
    <cellStyle name="OddBodyShade 8" xfId="30080" xr:uid="{00000000-0005-0000-0000-0000CF750000}"/>
    <cellStyle name="OddBodyShade 8 2" xfId="30081" xr:uid="{00000000-0005-0000-0000-0000D0750000}"/>
    <cellStyle name="OddBodyShade 9" xfId="30082" xr:uid="{00000000-0005-0000-0000-0000D1750000}"/>
    <cellStyle name="OddBodyShade 9 2" xfId="30083" xr:uid="{00000000-0005-0000-0000-0000D2750000}"/>
    <cellStyle name="Output 2" xfId="30084" xr:uid="{00000000-0005-0000-0000-0000D3750000}"/>
    <cellStyle name="Output 2 10" xfId="30085" xr:uid="{00000000-0005-0000-0000-0000D4750000}"/>
    <cellStyle name="Output 2 10 2" xfId="30086" xr:uid="{00000000-0005-0000-0000-0000D5750000}"/>
    <cellStyle name="Output 2 10 3" xfId="30087" xr:uid="{00000000-0005-0000-0000-0000D6750000}"/>
    <cellStyle name="Output 2 11" xfId="30088" xr:uid="{00000000-0005-0000-0000-0000D7750000}"/>
    <cellStyle name="Output 2 12" xfId="30089" xr:uid="{00000000-0005-0000-0000-0000D8750000}"/>
    <cellStyle name="Output 2 2" xfId="30090" xr:uid="{00000000-0005-0000-0000-0000D9750000}"/>
    <cellStyle name="Output 2 2 10" xfId="30091" xr:uid="{00000000-0005-0000-0000-0000DA750000}"/>
    <cellStyle name="Output 2 2 10 2" xfId="30092" xr:uid="{00000000-0005-0000-0000-0000DB750000}"/>
    <cellStyle name="Output 2 2 10 2 2" xfId="30093" xr:uid="{00000000-0005-0000-0000-0000DC750000}"/>
    <cellStyle name="Output 2 2 10 3" xfId="30094" xr:uid="{00000000-0005-0000-0000-0000DD750000}"/>
    <cellStyle name="Output 2 2 10 3 2" xfId="30095" xr:uid="{00000000-0005-0000-0000-0000DE750000}"/>
    <cellStyle name="Output 2 2 10 4" xfId="30096" xr:uid="{00000000-0005-0000-0000-0000DF750000}"/>
    <cellStyle name="Output 2 2 11" xfId="30097" xr:uid="{00000000-0005-0000-0000-0000E0750000}"/>
    <cellStyle name="Output 2 2 11 2" xfId="30098" xr:uid="{00000000-0005-0000-0000-0000E1750000}"/>
    <cellStyle name="Output 2 2 11 2 2" xfId="30099" xr:uid="{00000000-0005-0000-0000-0000E2750000}"/>
    <cellStyle name="Output 2 2 11 3" xfId="30100" xr:uid="{00000000-0005-0000-0000-0000E3750000}"/>
    <cellStyle name="Output 2 2 11 3 2" xfId="30101" xr:uid="{00000000-0005-0000-0000-0000E4750000}"/>
    <cellStyle name="Output 2 2 11 4" xfId="30102" xr:uid="{00000000-0005-0000-0000-0000E5750000}"/>
    <cellStyle name="Output 2 2 12" xfId="30103" xr:uid="{00000000-0005-0000-0000-0000E6750000}"/>
    <cellStyle name="Output 2 2 12 2" xfId="30104" xr:uid="{00000000-0005-0000-0000-0000E7750000}"/>
    <cellStyle name="Output 2 2 12 2 2" xfId="30105" xr:uid="{00000000-0005-0000-0000-0000E8750000}"/>
    <cellStyle name="Output 2 2 12 3" xfId="30106" xr:uid="{00000000-0005-0000-0000-0000E9750000}"/>
    <cellStyle name="Output 2 2 13" xfId="30107" xr:uid="{00000000-0005-0000-0000-0000EA750000}"/>
    <cellStyle name="Output 2 2 13 2" xfId="30108" xr:uid="{00000000-0005-0000-0000-0000EB750000}"/>
    <cellStyle name="Output 2 2 13 2 2" xfId="30109" xr:uid="{00000000-0005-0000-0000-0000EC750000}"/>
    <cellStyle name="Output 2 2 13 3" xfId="30110" xr:uid="{00000000-0005-0000-0000-0000ED750000}"/>
    <cellStyle name="Output 2 2 14" xfId="30111" xr:uid="{00000000-0005-0000-0000-0000EE750000}"/>
    <cellStyle name="Output 2 2 14 2" xfId="30112" xr:uid="{00000000-0005-0000-0000-0000EF750000}"/>
    <cellStyle name="Output 2 2 14 3" xfId="30113" xr:uid="{00000000-0005-0000-0000-0000F0750000}"/>
    <cellStyle name="Output 2 2 15" xfId="30114" xr:uid="{00000000-0005-0000-0000-0000F1750000}"/>
    <cellStyle name="Output 2 2 15 2" xfId="30115" xr:uid="{00000000-0005-0000-0000-0000F2750000}"/>
    <cellStyle name="Output 2 2 16" xfId="30116" xr:uid="{00000000-0005-0000-0000-0000F3750000}"/>
    <cellStyle name="Output 2 2 16 2" xfId="30117" xr:uid="{00000000-0005-0000-0000-0000F4750000}"/>
    <cellStyle name="Output 2 2 17" xfId="30118" xr:uid="{00000000-0005-0000-0000-0000F5750000}"/>
    <cellStyle name="Output 2 2 17 2" xfId="30119" xr:uid="{00000000-0005-0000-0000-0000F6750000}"/>
    <cellStyle name="Output 2 2 18" xfId="30120" xr:uid="{00000000-0005-0000-0000-0000F7750000}"/>
    <cellStyle name="Output 2 2 18 2" xfId="30121" xr:uid="{00000000-0005-0000-0000-0000F8750000}"/>
    <cellStyle name="Output 2 2 19" xfId="30122" xr:uid="{00000000-0005-0000-0000-0000F9750000}"/>
    <cellStyle name="Output 2 2 19 2" xfId="30123" xr:uid="{00000000-0005-0000-0000-0000FA750000}"/>
    <cellStyle name="Output 2 2 2" xfId="30124" xr:uid="{00000000-0005-0000-0000-0000FB750000}"/>
    <cellStyle name="Output 2 2 2 10" xfId="30125" xr:uid="{00000000-0005-0000-0000-0000FC750000}"/>
    <cellStyle name="Output 2 2 2 10 2" xfId="30126" xr:uid="{00000000-0005-0000-0000-0000FD750000}"/>
    <cellStyle name="Output 2 2 2 10 2 2" xfId="30127" xr:uid="{00000000-0005-0000-0000-0000FE750000}"/>
    <cellStyle name="Output 2 2 2 10 3" xfId="30128" xr:uid="{00000000-0005-0000-0000-0000FF750000}"/>
    <cellStyle name="Output 2 2 2 11" xfId="30129" xr:uid="{00000000-0005-0000-0000-000000760000}"/>
    <cellStyle name="Output 2 2 2 11 2" xfId="30130" xr:uid="{00000000-0005-0000-0000-000001760000}"/>
    <cellStyle name="Output 2 2 2 11 3" xfId="30131" xr:uid="{00000000-0005-0000-0000-000002760000}"/>
    <cellStyle name="Output 2 2 2 12" xfId="30132" xr:uid="{00000000-0005-0000-0000-000003760000}"/>
    <cellStyle name="Output 2 2 2 12 2" xfId="30133" xr:uid="{00000000-0005-0000-0000-000004760000}"/>
    <cellStyle name="Output 2 2 2 12 3" xfId="30134" xr:uid="{00000000-0005-0000-0000-000005760000}"/>
    <cellStyle name="Output 2 2 2 13" xfId="30135" xr:uid="{00000000-0005-0000-0000-000006760000}"/>
    <cellStyle name="Output 2 2 2 13 2" xfId="30136" xr:uid="{00000000-0005-0000-0000-000007760000}"/>
    <cellStyle name="Output 2 2 2 14" xfId="30137" xr:uid="{00000000-0005-0000-0000-000008760000}"/>
    <cellStyle name="Output 2 2 2 14 2" xfId="30138" xr:uid="{00000000-0005-0000-0000-000009760000}"/>
    <cellStyle name="Output 2 2 2 15" xfId="30139" xr:uid="{00000000-0005-0000-0000-00000A760000}"/>
    <cellStyle name="Output 2 2 2 15 2" xfId="30140" xr:uid="{00000000-0005-0000-0000-00000B760000}"/>
    <cellStyle name="Output 2 2 2 16" xfId="30141" xr:uid="{00000000-0005-0000-0000-00000C760000}"/>
    <cellStyle name="Output 2 2 2 16 2" xfId="30142" xr:uid="{00000000-0005-0000-0000-00000D760000}"/>
    <cellStyle name="Output 2 2 2 17" xfId="30143" xr:uid="{00000000-0005-0000-0000-00000E760000}"/>
    <cellStyle name="Output 2 2 2 17 2" xfId="30144" xr:uid="{00000000-0005-0000-0000-00000F760000}"/>
    <cellStyle name="Output 2 2 2 18" xfId="30145" xr:uid="{00000000-0005-0000-0000-000010760000}"/>
    <cellStyle name="Output 2 2 2 2" xfId="30146" xr:uid="{00000000-0005-0000-0000-000011760000}"/>
    <cellStyle name="Output 2 2 2 2 10" xfId="30147" xr:uid="{00000000-0005-0000-0000-000012760000}"/>
    <cellStyle name="Output 2 2 2 2 10 2" xfId="30148" xr:uid="{00000000-0005-0000-0000-000013760000}"/>
    <cellStyle name="Output 2 2 2 2 10 2 2" xfId="30149" xr:uid="{00000000-0005-0000-0000-000014760000}"/>
    <cellStyle name="Output 2 2 2 2 10 3" xfId="30150" xr:uid="{00000000-0005-0000-0000-000015760000}"/>
    <cellStyle name="Output 2 2 2 2 11" xfId="30151" xr:uid="{00000000-0005-0000-0000-000016760000}"/>
    <cellStyle name="Output 2 2 2 2 11 2" xfId="30152" xr:uid="{00000000-0005-0000-0000-000017760000}"/>
    <cellStyle name="Output 2 2 2 2 12" xfId="30153" xr:uid="{00000000-0005-0000-0000-000018760000}"/>
    <cellStyle name="Output 2 2 2 2 12 2" xfId="30154" xr:uid="{00000000-0005-0000-0000-000019760000}"/>
    <cellStyle name="Output 2 2 2 2 13" xfId="30155" xr:uid="{00000000-0005-0000-0000-00001A760000}"/>
    <cellStyle name="Output 2 2 2 2 13 2" xfId="30156" xr:uid="{00000000-0005-0000-0000-00001B760000}"/>
    <cellStyle name="Output 2 2 2 2 14" xfId="30157" xr:uid="{00000000-0005-0000-0000-00001C760000}"/>
    <cellStyle name="Output 2 2 2 2 14 2" xfId="30158" xr:uid="{00000000-0005-0000-0000-00001D760000}"/>
    <cellStyle name="Output 2 2 2 2 15" xfId="30159" xr:uid="{00000000-0005-0000-0000-00001E760000}"/>
    <cellStyle name="Output 2 2 2 2 16" xfId="30160" xr:uid="{00000000-0005-0000-0000-00001F760000}"/>
    <cellStyle name="Output 2 2 2 2 2" xfId="30161" xr:uid="{00000000-0005-0000-0000-000020760000}"/>
    <cellStyle name="Output 2 2 2 2 2 10" xfId="30162" xr:uid="{00000000-0005-0000-0000-000021760000}"/>
    <cellStyle name="Output 2 2 2 2 2 10 2" xfId="30163" xr:uid="{00000000-0005-0000-0000-000022760000}"/>
    <cellStyle name="Output 2 2 2 2 2 11" xfId="30164" xr:uid="{00000000-0005-0000-0000-000023760000}"/>
    <cellStyle name="Output 2 2 2 2 2 11 2" xfId="30165" xr:uid="{00000000-0005-0000-0000-000024760000}"/>
    <cellStyle name="Output 2 2 2 2 2 12" xfId="30166" xr:uid="{00000000-0005-0000-0000-000025760000}"/>
    <cellStyle name="Output 2 2 2 2 2 12 2" xfId="30167" xr:uid="{00000000-0005-0000-0000-000026760000}"/>
    <cellStyle name="Output 2 2 2 2 2 13" xfId="30168" xr:uid="{00000000-0005-0000-0000-000027760000}"/>
    <cellStyle name="Output 2 2 2 2 2 13 2" xfId="30169" xr:uid="{00000000-0005-0000-0000-000028760000}"/>
    <cellStyle name="Output 2 2 2 2 2 14" xfId="30170" xr:uid="{00000000-0005-0000-0000-000029760000}"/>
    <cellStyle name="Output 2 2 2 2 2 15" xfId="30171" xr:uid="{00000000-0005-0000-0000-00002A760000}"/>
    <cellStyle name="Output 2 2 2 2 2 2" xfId="30172" xr:uid="{00000000-0005-0000-0000-00002B760000}"/>
    <cellStyle name="Output 2 2 2 2 2 2 2" xfId="30173" xr:uid="{00000000-0005-0000-0000-00002C760000}"/>
    <cellStyle name="Output 2 2 2 2 2 2 3" xfId="30174" xr:uid="{00000000-0005-0000-0000-00002D760000}"/>
    <cellStyle name="Output 2 2 2 2 2 3" xfId="30175" xr:uid="{00000000-0005-0000-0000-00002E760000}"/>
    <cellStyle name="Output 2 2 2 2 2 3 2" xfId="30176" xr:uid="{00000000-0005-0000-0000-00002F760000}"/>
    <cellStyle name="Output 2 2 2 2 2 3 3" xfId="30177" xr:uid="{00000000-0005-0000-0000-000030760000}"/>
    <cellStyle name="Output 2 2 2 2 2 4" xfId="30178" xr:uid="{00000000-0005-0000-0000-000031760000}"/>
    <cellStyle name="Output 2 2 2 2 2 4 2" xfId="30179" xr:uid="{00000000-0005-0000-0000-000032760000}"/>
    <cellStyle name="Output 2 2 2 2 2 4 3" xfId="30180" xr:uid="{00000000-0005-0000-0000-000033760000}"/>
    <cellStyle name="Output 2 2 2 2 2 5" xfId="30181" xr:uid="{00000000-0005-0000-0000-000034760000}"/>
    <cellStyle name="Output 2 2 2 2 2 5 2" xfId="30182" xr:uid="{00000000-0005-0000-0000-000035760000}"/>
    <cellStyle name="Output 2 2 2 2 2 5 3" xfId="30183" xr:uid="{00000000-0005-0000-0000-000036760000}"/>
    <cellStyle name="Output 2 2 2 2 2 6" xfId="30184" xr:uid="{00000000-0005-0000-0000-000037760000}"/>
    <cellStyle name="Output 2 2 2 2 2 6 2" xfId="30185" xr:uid="{00000000-0005-0000-0000-000038760000}"/>
    <cellStyle name="Output 2 2 2 2 2 6 3" xfId="30186" xr:uid="{00000000-0005-0000-0000-000039760000}"/>
    <cellStyle name="Output 2 2 2 2 2 7" xfId="30187" xr:uid="{00000000-0005-0000-0000-00003A760000}"/>
    <cellStyle name="Output 2 2 2 2 2 7 2" xfId="30188" xr:uid="{00000000-0005-0000-0000-00003B760000}"/>
    <cellStyle name="Output 2 2 2 2 2 7 3" xfId="30189" xr:uid="{00000000-0005-0000-0000-00003C760000}"/>
    <cellStyle name="Output 2 2 2 2 2 8" xfId="30190" xr:uid="{00000000-0005-0000-0000-00003D760000}"/>
    <cellStyle name="Output 2 2 2 2 2 8 2" xfId="30191" xr:uid="{00000000-0005-0000-0000-00003E760000}"/>
    <cellStyle name="Output 2 2 2 2 2 8 3" xfId="30192" xr:uid="{00000000-0005-0000-0000-00003F760000}"/>
    <cellStyle name="Output 2 2 2 2 2 9" xfId="30193" xr:uid="{00000000-0005-0000-0000-000040760000}"/>
    <cellStyle name="Output 2 2 2 2 2 9 2" xfId="30194" xr:uid="{00000000-0005-0000-0000-000041760000}"/>
    <cellStyle name="Output 2 2 2 2 3" xfId="30195" xr:uid="{00000000-0005-0000-0000-000042760000}"/>
    <cellStyle name="Output 2 2 2 2 3 2" xfId="30196" xr:uid="{00000000-0005-0000-0000-000043760000}"/>
    <cellStyle name="Output 2 2 2 2 3 2 2" xfId="30197" xr:uid="{00000000-0005-0000-0000-000044760000}"/>
    <cellStyle name="Output 2 2 2 2 3 3" xfId="30198" xr:uid="{00000000-0005-0000-0000-000045760000}"/>
    <cellStyle name="Output 2 2 2 2 3 3 2" xfId="30199" xr:uid="{00000000-0005-0000-0000-000046760000}"/>
    <cellStyle name="Output 2 2 2 2 3 4" xfId="30200" xr:uid="{00000000-0005-0000-0000-000047760000}"/>
    <cellStyle name="Output 2 2 2 2 4" xfId="30201" xr:uid="{00000000-0005-0000-0000-000048760000}"/>
    <cellStyle name="Output 2 2 2 2 4 2" xfId="30202" xr:uid="{00000000-0005-0000-0000-000049760000}"/>
    <cellStyle name="Output 2 2 2 2 4 2 2" xfId="30203" xr:uid="{00000000-0005-0000-0000-00004A760000}"/>
    <cellStyle name="Output 2 2 2 2 4 3" xfId="30204" xr:uid="{00000000-0005-0000-0000-00004B760000}"/>
    <cellStyle name="Output 2 2 2 2 4 3 2" xfId="30205" xr:uid="{00000000-0005-0000-0000-00004C760000}"/>
    <cellStyle name="Output 2 2 2 2 4 4" xfId="30206" xr:uid="{00000000-0005-0000-0000-00004D760000}"/>
    <cellStyle name="Output 2 2 2 2 5" xfId="30207" xr:uid="{00000000-0005-0000-0000-00004E760000}"/>
    <cellStyle name="Output 2 2 2 2 5 2" xfId="30208" xr:uid="{00000000-0005-0000-0000-00004F760000}"/>
    <cellStyle name="Output 2 2 2 2 5 2 2" xfId="30209" xr:uid="{00000000-0005-0000-0000-000050760000}"/>
    <cellStyle name="Output 2 2 2 2 5 3" xfId="30210" xr:uid="{00000000-0005-0000-0000-000051760000}"/>
    <cellStyle name="Output 2 2 2 2 5 3 2" xfId="30211" xr:uid="{00000000-0005-0000-0000-000052760000}"/>
    <cellStyle name="Output 2 2 2 2 5 4" xfId="30212" xr:uid="{00000000-0005-0000-0000-000053760000}"/>
    <cellStyle name="Output 2 2 2 2 6" xfId="30213" xr:uid="{00000000-0005-0000-0000-000054760000}"/>
    <cellStyle name="Output 2 2 2 2 6 2" xfId="30214" xr:uid="{00000000-0005-0000-0000-000055760000}"/>
    <cellStyle name="Output 2 2 2 2 6 2 2" xfId="30215" xr:uid="{00000000-0005-0000-0000-000056760000}"/>
    <cellStyle name="Output 2 2 2 2 6 3" xfId="30216" xr:uid="{00000000-0005-0000-0000-000057760000}"/>
    <cellStyle name="Output 2 2 2 2 6 3 2" xfId="30217" xr:uid="{00000000-0005-0000-0000-000058760000}"/>
    <cellStyle name="Output 2 2 2 2 6 4" xfId="30218" xr:uid="{00000000-0005-0000-0000-000059760000}"/>
    <cellStyle name="Output 2 2 2 2 7" xfId="30219" xr:uid="{00000000-0005-0000-0000-00005A760000}"/>
    <cellStyle name="Output 2 2 2 2 7 2" xfId="30220" xr:uid="{00000000-0005-0000-0000-00005B760000}"/>
    <cellStyle name="Output 2 2 2 2 7 2 2" xfId="30221" xr:uid="{00000000-0005-0000-0000-00005C760000}"/>
    <cellStyle name="Output 2 2 2 2 7 3" xfId="30222" xr:uid="{00000000-0005-0000-0000-00005D760000}"/>
    <cellStyle name="Output 2 2 2 2 7 3 2" xfId="30223" xr:uid="{00000000-0005-0000-0000-00005E760000}"/>
    <cellStyle name="Output 2 2 2 2 7 4" xfId="30224" xr:uid="{00000000-0005-0000-0000-00005F760000}"/>
    <cellStyle name="Output 2 2 2 2 8" xfId="30225" xr:uid="{00000000-0005-0000-0000-000060760000}"/>
    <cellStyle name="Output 2 2 2 2 8 2" xfId="30226" xr:uid="{00000000-0005-0000-0000-000061760000}"/>
    <cellStyle name="Output 2 2 2 2 8 2 2" xfId="30227" xr:uid="{00000000-0005-0000-0000-000062760000}"/>
    <cellStyle name="Output 2 2 2 2 8 3" xfId="30228" xr:uid="{00000000-0005-0000-0000-000063760000}"/>
    <cellStyle name="Output 2 2 2 2 8 3 2" xfId="30229" xr:uid="{00000000-0005-0000-0000-000064760000}"/>
    <cellStyle name="Output 2 2 2 2 8 4" xfId="30230" xr:uid="{00000000-0005-0000-0000-000065760000}"/>
    <cellStyle name="Output 2 2 2 2 9" xfId="30231" xr:uid="{00000000-0005-0000-0000-000066760000}"/>
    <cellStyle name="Output 2 2 2 2 9 2" xfId="30232" xr:uid="{00000000-0005-0000-0000-000067760000}"/>
    <cellStyle name="Output 2 2 2 2 9 2 2" xfId="30233" xr:uid="{00000000-0005-0000-0000-000068760000}"/>
    <cellStyle name="Output 2 2 2 2 9 3" xfId="30234" xr:uid="{00000000-0005-0000-0000-000069760000}"/>
    <cellStyle name="Output 2 2 2 2 9 3 2" xfId="30235" xr:uid="{00000000-0005-0000-0000-00006A760000}"/>
    <cellStyle name="Output 2 2 2 2 9 4" xfId="30236" xr:uid="{00000000-0005-0000-0000-00006B760000}"/>
    <cellStyle name="Output 2 2 2 3" xfId="30237" xr:uid="{00000000-0005-0000-0000-00006C760000}"/>
    <cellStyle name="Output 2 2 2 3 10" xfId="30238" xr:uid="{00000000-0005-0000-0000-00006D760000}"/>
    <cellStyle name="Output 2 2 2 3 10 2" xfId="30239" xr:uid="{00000000-0005-0000-0000-00006E760000}"/>
    <cellStyle name="Output 2 2 2 3 11" xfId="30240" xr:uid="{00000000-0005-0000-0000-00006F760000}"/>
    <cellStyle name="Output 2 2 2 3 11 2" xfId="30241" xr:uid="{00000000-0005-0000-0000-000070760000}"/>
    <cellStyle name="Output 2 2 2 3 12" xfId="30242" xr:uid="{00000000-0005-0000-0000-000071760000}"/>
    <cellStyle name="Output 2 2 2 3 12 2" xfId="30243" xr:uid="{00000000-0005-0000-0000-000072760000}"/>
    <cellStyle name="Output 2 2 2 3 13" xfId="30244" xr:uid="{00000000-0005-0000-0000-000073760000}"/>
    <cellStyle name="Output 2 2 2 3 13 2" xfId="30245" xr:uid="{00000000-0005-0000-0000-000074760000}"/>
    <cellStyle name="Output 2 2 2 3 14" xfId="30246" xr:uid="{00000000-0005-0000-0000-000075760000}"/>
    <cellStyle name="Output 2 2 2 3 14 2" xfId="30247" xr:uid="{00000000-0005-0000-0000-000076760000}"/>
    <cellStyle name="Output 2 2 2 3 15" xfId="30248" xr:uid="{00000000-0005-0000-0000-000077760000}"/>
    <cellStyle name="Output 2 2 2 3 16" xfId="30249" xr:uid="{00000000-0005-0000-0000-000078760000}"/>
    <cellStyle name="Output 2 2 2 3 2" xfId="30250" xr:uid="{00000000-0005-0000-0000-000079760000}"/>
    <cellStyle name="Output 2 2 2 3 2 10" xfId="30251" xr:uid="{00000000-0005-0000-0000-00007A760000}"/>
    <cellStyle name="Output 2 2 2 3 2 10 2" xfId="30252" xr:uid="{00000000-0005-0000-0000-00007B760000}"/>
    <cellStyle name="Output 2 2 2 3 2 11" xfId="30253" xr:uid="{00000000-0005-0000-0000-00007C760000}"/>
    <cellStyle name="Output 2 2 2 3 2 11 2" xfId="30254" xr:uid="{00000000-0005-0000-0000-00007D760000}"/>
    <cellStyle name="Output 2 2 2 3 2 12" xfId="30255" xr:uid="{00000000-0005-0000-0000-00007E760000}"/>
    <cellStyle name="Output 2 2 2 3 2 12 2" xfId="30256" xr:uid="{00000000-0005-0000-0000-00007F760000}"/>
    <cellStyle name="Output 2 2 2 3 2 13" xfId="30257" xr:uid="{00000000-0005-0000-0000-000080760000}"/>
    <cellStyle name="Output 2 2 2 3 2 13 2" xfId="30258" xr:uid="{00000000-0005-0000-0000-000081760000}"/>
    <cellStyle name="Output 2 2 2 3 2 14" xfId="30259" xr:uid="{00000000-0005-0000-0000-000082760000}"/>
    <cellStyle name="Output 2 2 2 3 2 15" xfId="30260" xr:uid="{00000000-0005-0000-0000-000083760000}"/>
    <cellStyle name="Output 2 2 2 3 2 2" xfId="30261" xr:uid="{00000000-0005-0000-0000-000084760000}"/>
    <cellStyle name="Output 2 2 2 3 2 2 2" xfId="30262" xr:uid="{00000000-0005-0000-0000-000085760000}"/>
    <cellStyle name="Output 2 2 2 3 2 2 3" xfId="30263" xr:uid="{00000000-0005-0000-0000-000086760000}"/>
    <cellStyle name="Output 2 2 2 3 2 3" xfId="30264" xr:uid="{00000000-0005-0000-0000-000087760000}"/>
    <cellStyle name="Output 2 2 2 3 2 3 2" xfId="30265" xr:uid="{00000000-0005-0000-0000-000088760000}"/>
    <cellStyle name="Output 2 2 2 3 2 3 3" xfId="30266" xr:uid="{00000000-0005-0000-0000-000089760000}"/>
    <cellStyle name="Output 2 2 2 3 2 4" xfId="30267" xr:uid="{00000000-0005-0000-0000-00008A760000}"/>
    <cellStyle name="Output 2 2 2 3 2 4 2" xfId="30268" xr:uid="{00000000-0005-0000-0000-00008B760000}"/>
    <cellStyle name="Output 2 2 2 3 2 4 3" xfId="30269" xr:uid="{00000000-0005-0000-0000-00008C760000}"/>
    <cellStyle name="Output 2 2 2 3 2 5" xfId="30270" xr:uid="{00000000-0005-0000-0000-00008D760000}"/>
    <cellStyle name="Output 2 2 2 3 2 5 2" xfId="30271" xr:uid="{00000000-0005-0000-0000-00008E760000}"/>
    <cellStyle name="Output 2 2 2 3 2 5 3" xfId="30272" xr:uid="{00000000-0005-0000-0000-00008F760000}"/>
    <cellStyle name="Output 2 2 2 3 2 6" xfId="30273" xr:uid="{00000000-0005-0000-0000-000090760000}"/>
    <cellStyle name="Output 2 2 2 3 2 6 2" xfId="30274" xr:uid="{00000000-0005-0000-0000-000091760000}"/>
    <cellStyle name="Output 2 2 2 3 2 6 3" xfId="30275" xr:uid="{00000000-0005-0000-0000-000092760000}"/>
    <cellStyle name="Output 2 2 2 3 2 7" xfId="30276" xr:uid="{00000000-0005-0000-0000-000093760000}"/>
    <cellStyle name="Output 2 2 2 3 2 7 2" xfId="30277" xr:uid="{00000000-0005-0000-0000-000094760000}"/>
    <cellStyle name="Output 2 2 2 3 2 7 3" xfId="30278" xr:uid="{00000000-0005-0000-0000-000095760000}"/>
    <cellStyle name="Output 2 2 2 3 2 8" xfId="30279" xr:uid="{00000000-0005-0000-0000-000096760000}"/>
    <cellStyle name="Output 2 2 2 3 2 8 2" xfId="30280" xr:uid="{00000000-0005-0000-0000-000097760000}"/>
    <cellStyle name="Output 2 2 2 3 2 8 3" xfId="30281" xr:uid="{00000000-0005-0000-0000-000098760000}"/>
    <cellStyle name="Output 2 2 2 3 2 9" xfId="30282" xr:uid="{00000000-0005-0000-0000-000099760000}"/>
    <cellStyle name="Output 2 2 2 3 2 9 2" xfId="30283" xr:uid="{00000000-0005-0000-0000-00009A760000}"/>
    <cellStyle name="Output 2 2 2 3 3" xfId="30284" xr:uid="{00000000-0005-0000-0000-00009B760000}"/>
    <cellStyle name="Output 2 2 2 3 3 2" xfId="30285" xr:uid="{00000000-0005-0000-0000-00009C760000}"/>
    <cellStyle name="Output 2 2 2 3 3 3" xfId="30286" xr:uid="{00000000-0005-0000-0000-00009D760000}"/>
    <cellStyle name="Output 2 2 2 3 4" xfId="30287" xr:uid="{00000000-0005-0000-0000-00009E760000}"/>
    <cellStyle name="Output 2 2 2 3 4 2" xfId="30288" xr:uid="{00000000-0005-0000-0000-00009F760000}"/>
    <cellStyle name="Output 2 2 2 3 4 3" xfId="30289" xr:uid="{00000000-0005-0000-0000-0000A0760000}"/>
    <cellStyle name="Output 2 2 2 3 5" xfId="30290" xr:uid="{00000000-0005-0000-0000-0000A1760000}"/>
    <cellStyle name="Output 2 2 2 3 5 2" xfId="30291" xr:uid="{00000000-0005-0000-0000-0000A2760000}"/>
    <cellStyle name="Output 2 2 2 3 5 3" xfId="30292" xr:uid="{00000000-0005-0000-0000-0000A3760000}"/>
    <cellStyle name="Output 2 2 2 3 6" xfId="30293" xr:uid="{00000000-0005-0000-0000-0000A4760000}"/>
    <cellStyle name="Output 2 2 2 3 6 2" xfId="30294" xr:uid="{00000000-0005-0000-0000-0000A5760000}"/>
    <cellStyle name="Output 2 2 2 3 6 3" xfId="30295" xr:uid="{00000000-0005-0000-0000-0000A6760000}"/>
    <cellStyle name="Output 2 2 2 3 7" xfId="30296" xr:uid="{00000000-0005-0000-0000-0000A7760000}"/>
    <cellStyle name="Output 2 2 2 3 7 2" xfId="30297" xr:uid="{00000000-0005-0000-0000-0000A8760000}"/>
    <cellStyle name="Output 2 2 2 3 7 3" xfId="30298" xr:uid="{00000000-0005-0000-0000-0000A9760000}"/>
    <cellStyle name="Output 2 2 2 3 8" xfId="30299" xr:uid="{00000000-0005-0000-0000-0000AA760000}"/>
    <cellStyle name="Output 2 2 2 3 8 2" xfId="30300" xr:uid="{00000000-0005-0000-0000-0000AB760000}"/>
    <cellStyle name="Output 2 2 2 3 8 3" xfId="30301" xr:uid="{00000000-0005-0000-0000-0000AC760000}"/>
    <cellStyle name="Output 2 2 2 3 9" xfId="30302" xr:uid="{00000000-0005-0000-0000-0000AD760000}"/>
    <cellStyle name="Output 2 2 2 3 9 2" xfId="30303" xr:uid="{00000000-0005-0000-0000-0000AE760000}"/>
    <cellStyle name="Output 2 2 2 3 9 3" xfId="30304" xr:uid="{00000000-0005-0000-0000-0000AF760000}"/>
    <cellStyle name="Output 2 2 2 4" xfId="30305" xr:uid="{00000000-0005-0000-0000-0000B0760000}"/>
    <cellStyle name="Output 2 2 2 4 10" xfId="30306" xr:uid="{00000000-0005-0000-0000-0000B1760000}"/>
    <cellStyle name="Output 2 2 2 4 10 2" xfId="30307" xr:uid="{00000000-0005-0000-0000-0000B2760000}"/>
    <cellStyle name="Output 2 2 2 4 11" xfId="30308" xr:uid="{00000000-0005-0000-0000-0000B3760000}"/>
    <cellStyle name="Output 2 2 2 4 11 2" xfId="30309" xr:uid="{00000000-0005-0000-0000-0000B4760000}"/>
    <cellStyle name="Output 2 2 2 4 12" xfId="30310" xr:uid="{00000000-0005-0000-0000-0000B5760000}"/>
    <cellStyle name="Output 2 2 2 4 12 2" xfId="30311" xr:uid="{00000000-0005-0000-0000-0000B6760000}"/>
    <cellStyle name="Output 2 2 2 4 13" xfId="30312" xr:uid="{00000000-0005-0000-0000-0000B7760000}"/>
    <cellStyle name="Output 2 2 2 4 13 2" xfId="30313" xr:uid="{00000000-0005-0000-0000-0000B8760000}"/>
    <cellStyle name="Output 2 2 2 4 14" xfId="30314" xr:uid="{00000000-0005-0000-0000-0000B9760000}"/>
    <cellStyle name="Output 2 2 2 4 15" xfId="30315" xr:uid="{00000000-0005-0000-0000-0000BA760000}"/>
    <cellStyle name="Output 2 2 2 4 2" xfId="30316" xr:uid="{00000000-0005-0000-0000-0000BB760000}"/>
    <cellStyle name="Output 2 2 2 4 2 2" xfId="30317" xr:uid="{00000000-0005-0000-0000-0000BC760000}"/>
    <cellStyle name="Output 2 2 2 4 2 3" xfId="30318" xr:uid="{00000000-0005-0000-0000-0000BD760000}"/>
    <cellStyle name="Output 2 2 2 4 3" xfId="30319" xr:uid="{00000000-0005-0000-0000-0000BE760000}"/>
    <cellStyle name="Output 2 2 2 4 3 2" xfId="30320" xr:uid="{00000000-0005-0000-0000-0000BF760000}"/>
    <cellStyle name="Output 2 2 2 4 3 3" xfId="30321" xr:uid="{00000000-0005-0000-0000-0000C0760000}"/>
    <cellStyle name="Output 2 2 2 4 4" xfId="30322" xr:uid="{00000000-0005-0000-0000-0000C1760000}"/>
    <cellStyle name="Output 2 2 2 4 4 2" xfId="30323" xr:uid="{00000000-0005-0000-0000-0000C2760000}"/>
    <cellStyle name="Output 2 2 2 4 4 3" xfId="30324" xr:uid="{00000000-0005-0000-0000-0000C3760000}"/>
    <cellStyle name="Output 2 2 2 4 5" xfId="30325" xr:uid="{00000000-0005-0000-0000-0000C4760000}"/>
    <cellStyle name="Output 2 2 2 4 5 2" xfId="30326" xr:uid="{00000000-0005-0000-0000-0000C5760000}"/>
    <cellStyle name="Output 2 2 2 4 5 3" xfId="30327" xr:uid="{00000000-0005-0000-0000-0000C6760000}"/>
    <cellStyle name="Output 2 2 2 4 6" xfId="30328" xr:uid="{00000000-0005-0000-0000-0000C7760000}"/>
    <cellStyle name="Output 2 2 2 4 6 2" xfId="30329" xr:uid="{00000000-0005-0000-0000-0000C8760000}"/>
    <cellStyle name="Output 2 2 2 4 6 3" xfId="30330" xr:uid="{00000000-0005-0000-0000-0000C9760000}"/>
    <cellStyle name="Output 2 2 2 4 7" xfId="30331" xr:uid="{00000000-0005-0000-0000-0000CA760000}"/>
    <cellStyle name="Output 2 2 2 4 7 2" xfId="30332" xr:uid="{00000000-0005-0000-0000-0000CB760000}"/>
    <cellStyle name="Output 2 2 2 4 7 3" xfId="30333" xr:uid="{00000000-0005-0000-0000-0000CC760000}"/>
    <cellStyle name="Output 2 2 2 4 8" xfId="30334" xr:uid="{00000000-0005-0000-0000-0000CD760000}"/>
    <cellStyle name="Output 2 2 2 4 8 2" xfId="30335" xr:uid="{00000000-0005-0000-0000-0000CE760000}"/>
    <cellStyle name="Output 2 2 2 4 8 3" xfId="30336" xr:uid="{00000000-0005-0000-0000-0000CF760000}"/>
    <cellStyle name="Output 2 2 2 4 9" xfId="30337" xr:uid="{00000000-0005-0000-0000-0000D0760000}"/>
    <cellStyle name="Output 2 2 2 4 9 2" xfId="30338" xr:uid="{00000000-0005-0000-0000-0000D1760000}"/>
    <cellStyle name="Output 2 2 2 5" xfId="30339" xr:uid="{00000000-0005-0000-0000-0000D2760000}"/>
    <cellStyle name="Output 2 2 2 5 2" xfId="30340" xr:uid="{00000000-0005-0000-0000-0000D3760000}"/>
    <cellStyle name="Output 2 2 2 5 2 2" xfId="30341" xr:uid="{00000000-0005-0000-0000-0000D4760000}"/>
    <cellStyle name="Output 2 2 2 5 3" xfId="30342" xr:uid="{00000000-0005-0000-0000-0000D5760000}"/>
    <cellStyle name="Output 2 2 2 5 3 2" xfId="30343" xr:uid="{00000000-0005-0000-0000-0000D6760000}"/>
    <cellStyle name="Output 2 2 2 5 4" xfId="30344" xr:uid="{00000000-0005-0000-0000-0000D7760000}"/>
    <cellStyle name="Output 2 2 2 6" xfId="30345" xr:uid="{00000000-0005-0000-0000-0000D8760000}"/>
    <cellStyle name="Output 2 2 2 6 2" xfId="30346" xr:uid="{00000000-0005-0000-0000-0000D9760000}"/>
    <cellStyle name="Output 2 2 2 6 2 2" xfId="30347" xr:uid="{00000000-0005-0000-0000-0000DA760000}"/>
    <cellStyle name="Output 2 2 2 6 3" xfId="30348" xr:uid="{00000000-0005-0000-0000-0000DB760000}"/>
    <cellStyle name="Output 2 2 2 6 3 2" xfId="30349" xr:uid="{00000000-0005-0000-0000-0000DC760000}"/>
    <cellStyle name="Output 2 2 2 6 4" xfId="30350" xr:uid="{00000000-0005-0000-0000-0000DD760000}"/>
    <cellStyle name="Output 2 2 2 7" xfId="30351" xr:uid="{00000000-0005-0000-0000-0000DE760000}"/>
    <cellStyle name="Output 2 2 2 7 2" xfId="30352" xr:uid="{00000000-0005-0000-0000-0000DF760000}"/>
    <cellStyle name="Output 2 2 2 7 2 2" xfId="30353" xr:uid="{00000000-0005-0000-0000-0000E0760000}"/>
    <cellStyle name="Output 2 2 2 7 3" xfId="30354" xr:uid="{00000000-0005-0000-0000-0000E1760000}"/>
    <cellStyle name="Output 2 2 2 7 3 2" xfId="30355" xr:uid="{00000000-0005-0000-0000-0000E2760000}"/>
    <cellStyle name="Output 2 2 2 7 4" xfId="30356" xr:uid="{00000000-0005-0000-0000-0000E3760000}"/>
    <cellStyle name="Output 2 2 2 8" xfId="30357" xr:uid="{00000000-0005-0000-0000-0000E4760000}"/>
    <cellStyle name="Output 2 2 2 8 2" xfId="30358" xr:uid="{00000000-0005-0000-0000-0000E5760000}"/>
    <cellStyle name="Output 2 2 2 8 2 2" xfId="30359" xr:uid="{00000000-0005-0000-0000-0000E6760000}"/>
    <cellStyle name="Output 2 2 2 8 3" xfId="30360" xr:uid="{00000000-0005-0000-0000-0000E7760000}"/>
    <cellStyle name="Output 2 2 2 8 3 2" xfId="30361" xr:uid="{00000000-0005-0000-0000-0000E8760000}"/>
    <cellStyle name="Output 2 2 2 8 4" xfId="30362" xr:uid="{00000000-0005-0000-0000-0000E9760000}"/>
    <cellStyle name="Output 2 2 2 9" xfId="30363" xr:uid="{00000000-0005-0000-0000-0000EA760000}"/>
    <cellStyle name="Output 2 2 2 9 2" xfId="30364" xr:uid="{00000000-0005-0000-0000-0000EB760000}"/>
    <cellStyle name="Output 2 2 2 9 2 2" xfId="30365" xr:uid="{00000000-0005-0000-0000-0000EC760000}"/>
    <cellStyle name="Output 2 2 2 9 3" xfId="30366" xr:uid="{00000000-0005-0000-0000-0000ED760000}"/>
    <cellStyle name="Output 2 2 2 9 3 2" xfId="30367" xr:uid="{00000000-0005-0000-0000-0000EE760000}"/>
    <cellStyle name="Output 2 2 2 9 4" xfId="30368" xr:uid="{00000000-0005-0000-0000-0000EF760000}"/>
    <cellStyle name="Output 2 2 20" xfId="30369" xr:uid="{00000000-0005-0000-0000-0000F0760000}"/>
    <cellStyle name="Output 2 2 21" xfId="30370" xr:uid="{00000000-0005-0000-0000-0000F1760000}"/>
    <cellStyle name="Output 2 2 22" xfId="40299" xr:uid="{00000000-0005-0000-0000-0000F2760000}"/>
    <cellStyle name="Output 2 2 3" xfId="30371" xr:uid="{00000000-0005-0000-0000-0000F3760000}"/>
    <cellStyle name="Output 2 2 3 10" xfId="30372" xr:uid="{00000000-0005-0000-0000-0000F4760000}"/>
    <cellStyle name="Output 2 2 3 10 2" xfId="30373" xr:uid="{00000000-0005-0000-0000-0000F5760000}"/>
    <cellStyle name="Output 2 2 3 10 2 2" xfId="30374" xr:uid="{00000000-0005-0000-0000-0000F6760000}"/>
    <cellStyle name="Output 2 2 3 10 3" xfId="30375" xr:uid="{00000000-0005-0000-0000-0000F7760000}"/>
    <cellStyle name="Output 2 2 3 11" xfId="30376" xr:uid="{00000000-0005-0000-0000-0000F8760000}"/>
    <cellStyle name="Output 2 2 3 11 2" xfId="30377" xr:uid="{00000000-0005-0000-0000-0000F9760000}"/>
    <cellStyle name="Output 2 2 3 12" xfId="30378" xr:uid="{00000000-0005-0000-0000-0000FA760000}"/>
    <cellStyle name="Output 2 2 3 12 2" xfId="30379" xr:uid="{00000000-0005-0000-0000-0000FB760000}"/>
    <cellStyle name="Output 2 2 3 13" xfId="30380" xr:uid="{00000000-0005-0000-0000-0000FC760000}"/>
    <cellStyle name="Output 2 2 3 13 2" xfId="30381" xr:uid="{00000000-0005-0000-0000-0000FD760000}"/>
    <cellStyle name="Output 2 2 3 14" xfId="30382" xr:uid="{00000000-0005-0000-0000-0000FE760000}"/>
    <cellStyle name="Output 2 2 3 14 2" xfId="30383" xr:uid="{00000000-0005-0000-0000-0000FF760000}"/>
    <cellStyle name="Output 2 2 3 15" xfId="30384" xr:uid="{00000000-0005-0000-0000-000000770000}"/>
    <cellStyle name="Output 2 2 3 16" xfId="30385" xr:uid="{00000000-0005-0000-0000-000001770000}"/>
    <cellStyle name="Output 2 2 3 2" xfId="30386" xr:uid="{00000000-0005-0000-0000-000002770000}"/>
    <cellStyle name="Output 2 2 3 2 10" xfId="30387" xr:uid="{00000000-0005-0000-0000-000003770000}"/>
    <cellStyle name="Output 2 2 3 2 10 2" xfId="30388" xr:uid="{00000000-0005-0000-0000-000004770000}"/>
    <cellStyle name="Output 2 2 3 2 11" xfId="30389" xr:uid="{00000000-0005-0000-0000-000005770000}"/>
    <cellStyle name="Output 2 2 3 2 11 2" xfId="30390" xr:uid="{00000000-0005-0000-0000-000006770000}"/>
    <cellStyle name="Output 2 2 3 2 12" xfId="30391" xr:uid="{00000000-0005-0000-0000-000007770000}"/>
    <cellStyle name="Output 2 2 3 2 12 2" xfId="30392" xr:uid="{00000000-0005-0000-0000-000008770000}"/>
    <cellStyle name="Output 2 2 3 2 13" xfId="30393" xr:uid="{00000000-0005-0000-0000-000009770000}"/>
    <cellStyle name="Output 2 2 3 2 13 2" xfId="30394" xr:uid="{00000000-0005-0000-0000-00000A770000}"/>
    <cellStyle name="Output 2 2 3 2 14" xfId="30395" xr:uid="{00000000-0005-0000-0000-00000B770000}"/>
    <cellStyle name="Output 2 2 3 2 15" xfId="30396" xr:uid="{00000000-0005-0000-0000-00000C770000}"/>
    <cellStyle name="Output 2 2 3 2 2" xfId="30397" xr:uid="{00000000-0005-0000-0000-00000D770000}"/>
    <cellStyle name="Output 2 2 3 2 2 2" xfId="30398" xr:uid="{00000000-0005-0000-0000-00000E770000}"/>
    <cellStyle name="Output 2 2 3 2 2 3" xfId="30399" xr:uid="{00000000-0005-0000-0000-00000F770000}"/>
    <cellStyle name="Output 2 2 3 2 3" xfId="30400" xr:uid="{00000000-0005-0000-0000-000010770000}"/>
    <cellStyle name="Output 2 2 3 2 3 2" xfId="30401" xr:uid="{00000000-0005-0000-0000-000011770000}"/>
    <cellStyle name="Output 2 2 3 2 3 3" xfId="30402" xr:uid="{00000000-0005-0000-0000-000012770000}"/>
    <cellStyle name="Output 2 2 3 2 4" xfId="30403" xr:uid="{00000000-0005-0000-0000-000013770000}"/>
    <cellStyle name="Output 2 2 3 2 4 2" xfId="30404" xr:uid="{00000000-0005-0000-0000-000014770000}"/>
    <cellStyle name="Output 2 2 3 2 4 3" xfId="30405" xr:uid="{00000000-0005-0000-0000-000015770000}"/>
    <cellStyle name="Output 2 2 3 2 5" xfId="30406" xr:uid="{00000000-0005-0000-0000-000016770000}"/>
    <cellStyle name="Output 2 2 3 2 5 2" xfId="30407" xr:uid="{00000000-0005-0000-0000-000017770000}"/>
    <cellStyle name="Output 2 2 3 2 5 3" xfId="30408" xr:uid="{00000000-0005-0000-0000-000018770000}"/>
    <cellStyle name="Output 2 2 3 2 6" xfId="30409" xr:uid="{00000000-0005-0000-0000-000019770000}"/>
    <cellStyle name="Output 2 2 3 2 6 2" xfId="30410" xr:uid="{00000000-0005-0000-0000-00001A770000}"/>
    <cellStyle name="Output 2 2 3 2 6 3" xfId="30411" xr:uid="{00000000-0005-0000-0000-00001B770000}"/>
    <cellStyle name="Output 2 2 3 2 7" xfId="30412" xr:uid="{00000000-0005-0000-0000-00001C770000}"/>
    <cellStyle name="Output 2 2 3 2 7 2" xfId="30413" xr:uid="{00000000-0005-0000-0000-00001D770000}"/>
    <cellStyle name="Output 2 2 3 2 7 3" xfId="30414" xr:uid="{00000000-0005-0000-0000-00001E770000}"/>
    <cellStyle name="Output 2 2 3 2 8" xfId="30415" xr:uid="{00000000-0005-0000-0000-00001F770000}"/>
    <cellStyle name="Output 2 2 3 2 8 2" xfId="30416" xr:uid="{00000000-0005-0000-0000-000020770000}"/>
    <cellStyle name="Output 2 2 3 2 8 3" xfId="30417" xr:uid="{00000000-0005-0000-0000-000021770000}"/>
    <cellStyle name="Output 2 2 3 2 9" xfId="30418" xr:uid="{00000000-0005-0000-0000-000022770000}"/>
    <cellStyle name="Output 2 2 3 2 9 2" xfId="30419" xr:uid="{00000000-0005-0000-0000-000023770000}"/>
    <cellStyle name="Output 2 2 3 3" xfId="30420" xr:uid="{00000000-0005-0000-0000-000024770000}"/>
    <cellStyle name="Output 2 2 3 3 2" xfId="30421" xr:uid="{00000000-0005-0000-0000-000025770000}"/>
    <cellStyle name="Output 2 2 3 3 2 2" xfId="30422" xr:uid="{00000000-0005-0000-0000-000026770000}"/>
    <cellStyle name="Output 2 2 3 3 3" xfId="30423" xr:uid="{00000000-0005-0000-0000-000027770000}"/>
    <cellStyle name="Output 2 2 3 3 3 2" xfId="30424" xr:uid="{00000000-0005-0000-0000-000028770000}"/>
    <cellStyle name="Output 2 2 3 3 4" xfId="30425" xr:uid="{00000000-0005-0000-0000-000029770000}"/>
    <cellStyle name="Output 2 2 3 4" xfId="30426" xr:uid="{00000000-0005-0000-0000-00002A770000}"/>
    <cellStyle name="Output 2 2 3 4 2" xfId="30427" xr:uid="{00000000-0005-0000-0000-00002B770000}"/>
    <cellStyle name="Output 2 2 3 4 2 2" xfId="30428" xr:uid="{00000000-0005-0000-0000-00002C770000}"/>
    <cellStyle name="Output 2 2 3 4 3" xfId="30429" xr:uid="{00000000-0005-0000-0000-00002D770000}"/>
    <cellStyle name="Output 2 2 3 4 3 2" xfId="30430" xr:uid="{00000000-0005-0000-0000-00002E770000}"/>
    <cellStyle name="Output 2 2 3 4 4" xfId="30431" xr:uid="{00000000-0005-0000-0000-00002F770000}"/>
    <cellStyle name="Output 2 2 3 5" xfId="30432" xr:uid="{00000000-0005-0000-0000-000030770000}"/>
    <cellStyle name="Output 2 2 3 5 2" xfId="30433" xr:uid="{00000000-0005-0000-0000-000031770000}"/>
    <cellStyle name="Output 2 2 3 5 2 2" xfId="30434" xr:uid="{00000000-0005-0000-0000-000032770000}"/>
    <cellStyle name="Output 2 2 3 5 3" xfId="30435" xr:uid="{00000000-0005-0000-0000-000033770000}"/>
    <cellStyle name="Output 2 2 3 5 3 2" xfId="30436" xr:uid="{00000000-0005-0000-0000-000034770000}"/>
    <cellStyle name="Output 2 2 3 5 4" xfId="30437" xr:uid="{00000000-0005-0000-0000-000035770000}"/>
    <cellStyle name="Output 2 2 3 6" xfId="30438" xr:uid="{00000000-0005-0000-0000-000036770000}"/>
    <cellStyle name="Output 2 2 3 6 2" xfId="30439" xr:uid="{00000000-0005-0000-0000-000037770000}"/>
    <cellStyle name="Output 2 2 3 6 2 2" xfId="30440" xr:uid="{00000000-0005-0000-0000-000038770000}"/>
    <cellStyle name="Output 2 2 3 6 3" xfId="30441" xr:uid="{00000000-0005-0000-0000-000039770000}"/>
    <cellStyle name="Output 2 2 3 6 3 2" xfId="30442" xr:uid="{00000000-0005-0000-0000-00003A770000}"/>
    <cellStyle name="Output 2 2 3 6 4" xfId="30443" xr:uid="{00000000-0005-0000-0000-00003B770000}"/>
    <cellStyle name="Output 2 2 3 7" xfId="30444" xr:uid="{00000000-0005-0000-0000-00003C770000}"/>
    <cellStyle name="Output 2 2 3 7 2" xfId="30445" xr:uid="{00000000-0005-0000-0000-00003D770000}"/>
    <cellStyle name="Output 2 2 3 7 2 2" xfId="30446" xr:uid="{00000000-0005-0000-0000-00003E770000}"/>
    <cellStyle name="Output 2 2 3 7 3" xfId="30447" xr:uid="{00000000-0005-0000-0000-00003F770000}"/>
    <cellStyle name="Output 2 2 3 7 3 2" xfId="30448" xr:uid="{00000000-0005-0000-0000-000040770000}"/>
    <cellStyle name="Output 2 2 3 7 4" xfId="30449" xr:uid="{00000000-0005-0000-0000-000041770000}"/>
    <cellStyle name="Output 2 2 3 8" xfId="30450" xr:uid="{00000000-0005-0000-0000-000042770000}"/>
    <cellStyle name="Output 2 2 3 8 2" xfId="30451" xr:uid="{00000000-0005-0000-0000-000043770000}"/>
    <cellStyle name="Output 2 2 3 8 2 2" xfId="30452" xr:uid="{00000000-0005-0000-0000-000044770000}"/>
    <cellStyle name="Output 2 2 3 8 3" xfId="30453" xr:uid="{00000000-0005-0000-0000-000045770000}"/>
    <cellStyle name="Output 2 2 3 8 3 2" xfId="30454" xr:uid="{00000000-0005-0000-0000-000046770000}"/>
    <cellStyle name="Output 2 2 3 8 4" xfId="30455" xr:uid="{00000000-0005-0000-0000-000047770000}"/>
    <cellStyle name="Output 2 2 3 9" xfId="30456" xr:uid="{00000000-0005-0000-0000-000048770000}"/>
    <cellStyle name="Output 2 2 3 9 2" xfId="30457" xr:uid="{00000000-0005-0000-0000-000049770000}"/>
    <cellStyle name="Output 2 2 3 9 2 2" xfId="30458" xr:uid="{00000000-0005-0000-0000-00004A770000}"/>
    <cellStyle name="Output 2 2 3 9 3" xfId="30459" xr:uid="{00000000-0005-0000-0000-00004B770000}"/>
    <cellStyle name="Output 2 2 3 9 3 2" xfId="30460" xr:uid="{00000000-0005-0000-0000-00004C770000}"/>
    <cellStyle name="Output 2 2 3 9 4" xfId="30461" xr:uid="{00000000-0005-0000-0000-00004D770000}"/>
    <cellStyle name="Output 2 2 4" xfId="30462" xr:uid="{00000000-0005-0000-0000-00004E770000}"/>
    <cellStyle name="Output 2 2 4 10" xfId="30463" xr:uid="{00000000-0005-0000-0000-00004F770000}"/>
    <cellStyle name="Output 2 2 4 10 2" xfId="30464" xr:uid="{00000000-0005-0000-0000-000050770000}"/>
    <cellStyle name="Output 2 2 4 11" xfId="30465" xr:uid="{00000000-0005-0000-0000-000051770000}"/>
    <cellStyle name="Output 2 2 4 11 2" xfId="30466" xr:uid="{00000000-0005-0000-0000-000052770000}"/>
    <cellStyle name="Output 2 2 4 12" xfId="30467" xr:uid="{00000000-0005-0000-0000-000053770000}"/>
    <cellStyle name="Output 2 2 4 12 2" xfId="30468" xr:uid="{00000000-0005-0000-0000-000054770000}"/>
    <cellStyle name="Output 2 2 4 13" xfId="30469" xr:uid="{00000000-0005-0000-0000-000055770000}"/>
    <cellStyle name="Output 2 2 4 13 2" xfId="30470" xr:uid="{00000000-0005-0000-0000-000056770000}"/>
    <cellStyle name="Output 2 2 4 14" xfId="30471" xr:uid="{00000000-0005-0000-0000-000057770000}"/>
    <cellStyle name="Output 2 2 4 14 2" xfId="30472" xr:uid="{00000000-0005-0000-0000-000058770000}"/>
    <cellStyle name="Output 2 2 4 15" xfId="30473" xr:uid="{00000000-0005-0000-0000-000059770000}"/>
    <cellStyle name="Output 2 2 4 16" xfId="30474" xr:uid="{00000000-0005-0000-0000-00005A770000}"/>
    <cellStyle name="Output 2 2 4 2" xfId="30475" xr:uid="{00000000-0005-0000-0000-00005B770000}"/>
    <cellStyle name="Output 2 2 4 2 10" xfId="30476" xr:uid="{00000000-0005-0000-0000-00005C770000}"/>
    <cellStyle name="Output 2 2 4 2 10 2" xfId="30477" xr:uid="{00000000-0005-0000-0000-00005D770000}"/>
    <cellStyle name="Output 2 2 4 2 11" xfId="30478" xr:uid="{00000000-0005-0000-0000-00005E770000}"/>
    <cellStyle name="Output 2 2 4 2 11 2" xfId="30479" xr:uid="{00000000-0005-0000-0000-00005F770000}"/>
    <cellStyle name="Output 2 2 4 2 12" xfId="30480" xr:uid="{00000000-0005-0000-0000-000060770000}"/>
    <cellStyle name="Output 2 2 4 2 12 2" xfId="30481" xr:uid="{00000000-0005-0000-0000-000061770000}"/>
    <cellStyle name="Output 2 2 4 2 13" xfId="30482" xr:uid="{00000000-0005-0000-0000-000062770000}"/>
    <cellStyle name="Output 2 2 4 2 13 2" xfId="30483" xr:uid="{00000000-0005-0000-0000-000063770000}"/>
    <cellStyle name="Output 2 2 4 2 14" xfId="30484" xr:uid="{00000000-0005-0000-0000-000064770000}"/>
    <cellStyle name="Output 2 2 4 2 15" xfId="30485" xr:uid="{00000000-0005-0000-0000-000065770000}"/>
    <cellStyle name="Output 2 2 4 2 2" xfId="30486" xr:uid="{00000000-0005-0000-0000-000066770000}"/>
    <cellStyle name="Output 2 2 4 2 2 2" xfId="30487" xr:uid="{00000000-0005-0000-0000-000067770000}"/>
    <cellStyle name="Output 2 2 4 2 2 3" xfId="30488" xr:uid="{00000000-0005-0000-0000-000068770000}"/>
    <cellStyle name="Output 2 2 4 2 3" xfId="30489" xr:uid="{00000000-0005-0000-0000-000069770000}"/>
    <cellStyle name="Output 2 2 4 2 3 2" xfId="30490" xr:uid="{00000000-0005-0000-0000-00006A770000}"/>
    <cellStyle name="Output 2 2 4 2 3 3" xfId="30491" xr:uid="{00000000-0005-0000-0000-00006B770000}"/>
    <cellStyle name="Output 2 2 4 2 4" xfId="30492" xr:uid="{00000000-0005-0000-0000-00006C770000}"/>
    <cellStyle name="Output 2 2 4 2 4 2" xfId="30493" xr:uid="{00000000-0005-0000-0000-00006D770000}"/>
    <cellStyle name="Output 2 2 4 2 4 3" xfId="30494" xr:uid="{00000000-0005-0000-0000-00006E770000}"/>
    <cellStyle name="Output 2 2 4 2 5" xfId="30495" xr:uid="{00000000-0005-0000-0000-00006F770000}"/>
    <cellStyle name="Output 2 2 4 2 5 2" xfId="30496" xr:uid="{00000000-0005-0000-0000-000070770000}"/>
    <cellStyle name="Output 2 2 4 2 5 3" xfId="30497" xr:uid="{00000000-0005-0000-0000-000071770000}"/>
    <cellStyle name="Output 2 2 4 2 6" xfId="30498" xr:uid="{00000000-0005-0000-0000-000072770000}"/>
    <cellStyle name="Output 2 2 4 2 6 2" xfId="30499" xr:uid="{00000000-0005-0000-0000-000073770000}"/>
    <cellStyle name="Output 2 2 4 2 6 3" xfId="30500" xr:uid="{00000000-0005-0000-0000-000074770000}"/>
    <cellStyle name="Output 2 2 4 2 7" xfId="30501" xr:uid="{00000000-0005-0000-0000-000075770000}"/>
    <cellStyle name="Output 2 2 4 2 7 2" xfId="30502" xr:uid="{00000000-0005-0000-0000-000076770000}"/>
    <cellStyle name="Output 2 2 4 2 7 3" xfId="30503" xr:uid="{00000000-0005-0000-0000-000077770000}"/>
    <cellStyle name="Output 2 2 4 2 8" xfId="30504" xr:uid="{00000000-0005-0000-0000-000078770000}"/>
    <cellStyle name="Output 2 2 4 2 8 2" xfId="30505" xr:uid="{00000000-0005-0000-0000-000079770000}"/>
    <cellStyle name="Output 2 2 4 2 8 3" xfId="30506" xr:uid="{00000000-0005-0000-0000-00007A770000}"/>
    <cellStyle name="Output 2 2 4 2 9" xfId="30507" xr:uid="{00000000-0005-0000-0000-00007B770000}"/>
    <cellStyle name="Output 2 2 4 2 9 2" xfId="30508" xr:uid="{00000000-0005-0000-0000-00007C770000}"/>
    <cellStyle name="Output 2 2 4 3" xfId="30509" xr:uid="{00000000-0005-0000-0000-00007D770000}"/>
    <cellStyle name="Output 2 2 4 3 2" xfId="30510" xr:uid="{00000000-0005-0000-0000-00007E770000}"/>
    <cellStyle name="Output 2 2 4 3 3" xfId="30511" xr:uid="{00000000-0005-0000-0000-00007F770000}"/>
    <cellStyle name="Output 2 2 4 4" xfId="30512" xr:uid="{00000000-0005-0000-0000-000080770000}"/>
    <cellStyle name="Output 2 2 4 4 2" xfId="30513" xr:uid="{00000000-0005-0000-0000-000081770000}"/>
    <cellStyle name="Output 2 2 4 4 3" xfId="30514" xr:uid="{00000000-0005-0000-0000-000082770000}"/>
    <cellStyle name="Output 2 2 4 5" xfId="30515" xr:uid="{00000000-0005-0000-0000-000083770000}"/>
    <cellStyle name="Output 2 2 4 5 2" xfId="30516" xr:uid="{00000000-0005-0000-0000-000084770000}"/>
    <cellStyle name="Output 2 2 4 5 3" xfId="30517" xr:uid="{00000000-0005-0000-0000-000085770000}"/>
    <cellStyle name="Output 2 2 4 6" xfId="30518" xr:uid="{00000000-0005-0000-0000-000086770000}"/>
    <cellStyle name="Output 2 2 4 6 2" xfId="30519" xr:uid="{00000000-0005-0000-0000-000087770000}"/>
    <cellStyle name="Output 2 2 4 6 3" xfId="30520" xr:uid="{00000000-0005-0000-0000-000088770000}"/>
    <cellStyle name="Output 2 2 4 7" xfId="30521" xr:uid="{00000000-0005-0000-0000-000089770000}"/>
    <cellStyle name="Output 2 2 4 7 2" xfId="30522" xr:uid="{00000000-0005-0000-0000-00008A770000}"/>
    <cellStyle name="Output 2 2 4 7 3" xfId="30523" xr:uid="{00000000-0005-0000-0000-00008B770000}"/>
    <cellStyle name="Output 2 2 4 8" xfId="30524" xr:uid="{00000000-0005-0000-0000-00008C770000}"/>
    <cellStyle name="Output 2 2 4 8 2" xfId="30525" xr:uid="{00000000-0005-0000-0000-00008D770000}"/>
    <cellStyle name="Output 2 2 4 8 3" xfId="30526" xr:uid="{00000000-0005-0000-0000-00008E770000}"/>
    <cellStyle name="Output 2 2 4 9" xfId="30527" xr:uid="{00000000-0005-0000-0000-00008F770000}"/>
    <cellStyle name="Output 2 2 4 9 2" xfId="30528" xr:uid="{00000000-0005-0000-0000-000090770000}"/>
    <cellStyle name="Output 2 2 5" xfId="30529" xr:uid="{00000000-0005-0000-0000-000091770000}"/>
    <cellStyle name="Output 2 2 5 10" xfId="30530" xr:uid="{00000000-0005-0000-0000-000092770000}"/>
    <cellStyle name="Output 2 2 5 10 2" xfId="30531" xr:uid="{00000000-0005-0000-0000-000093770000}"/>
    <cellStyle name="Output 2 2 5 11" xfId="30532" xr:uid="{00000000-0005-0000-0000-000094770000}"/>
    <cellStyle name="Output 2 2 5 11 2" xfId="30533" xr:uid="{00000000-0005-0000-0000-000095770000}"/>
    <cellStyle name="Output 2 2 5 12" xfId="30534" xr:uid="{00000000-0005-0000-0000-000096770000}"/>
    <cellStyle name="Output 2 2 5 12 2" xfId="30535" xr:uid="{00000000-0005-0000-0000-000097770000}"/>
    <cellStyle name="Output 2 2 5 13" xfId="30536" xr:uid="{00000000-0005-0000-0000-000098770000}"/>
    <cellStyle name="Output 2 2 5 13 2" xfId="30537" xr:uid="{00000000-0005-0000-0000-000099770000}"/>
    <cellStyle name="Output 2 2 5 14" xfId="30538" xr:uid="{00000000-0005-0000-0000-00009A770000}"/>
    <cellStyle name="Output 2 2 5 15" xfId="30539" xr:uid="{00000000-0005-0000-0000-00009B770000}"/>
    <cellStyle name="Output 2 2 5 2" xfId="30540" xr:uid="{00000000-0005-0000-0000-00009C770000}"/>
    <cellStyle name="Output 2 2 5 2 2" xfId="30541" xr:uid="{00000000-0005-0000-0000-00009D770000}"/>
    <cellStyle name="Output 2 2 5 2 3" xfId="30542" xr:uid="{00000000-0005-0000-0000-00009E770000}"/>
    <cellStyle name="Output 2 2 5 3" xfId="30543" xr:uid="{00000000-0005-0000-0000-00009F770000}"/>
    <cellStyle name="Output 2 2 5 3 2" xfId="30544" xr:uid="{00000000-0005-0000-0000-0000A0770000}"/>
    <cellStyle name="Output 2 2 5 3 3" xfId="30545" xr:uid="{00000000-0005-0000-0000-0000A1770000}"/>
    <cellStyle name="Output 2 2 5 4" xfId="30546" xr:uid="{00000000-0005-0000-0000-0000A2770000}"/>
    <cellStyle name="Output 2 2 5 4 2" xfId="30547" xr:uid="{00000000-0005-0000-0000-0000A3770000}"/>
    <cellStyle name="Output 2 2 5 4 3" xfId="30548" xr:uid="{00000000-0005-0000-0000-0000A4770000}"/>
    <cellStyle name="Output 2 2 5 5" xfId="30549" xr:uid="{00000000-0005-0000-0000-0000A5770000}"/>
    <cellStyle name="Output 2 2 5 5 2" xfId="30550" xr:uid="{00000000-0005-0000-0000-0000A6770000}"/>
    <cellStyle name="Output 2 2 5 5 3" xfId="30551" xr:uid="{00000000-0005-0000-0000-0000A7770000}"/>
    <cellStyle name="Output 2 2 5 6" xfId="30552" xr:uid="{00000000-0005-0000-0000-0000A8770000}"/>
    <cellStyle name="Output 2 2 5 6 2" xfId="30553" xr:uid="{00000000-0005-0000-0000-0000A9770000}"/>
    <cellStyle name="Output 2 2 5 6 3" xfId="30554" xr:uid="{00000000-0005-0000-0000-0000AA770000}"/>
    <cellStyle name="Output 2 2 5 7" xfId="30555" xr:uid="{00000000-0005-0000-0000-0000AB770000}"/>
    <cellStyle name="Output 2 2 5 7 2" xfId="30556" xr:uid="{00000000-0005-0000-0000-0000AC770000}"/>
    <cellStyle name="Output 2 2 5 7 3" xfId="30557" xr:uid="{00000000-0005-0000-0000-0000AD770000}"/>
    <cellStyle name="Output 2 2 5 8" xfId="30558" xr:uid="{00000000-0005-0000-0000-0000AE770000}"/>
    <cellStyle name="Output 2 2 5 8 2" xfId="30559" xr:uid="{00000000-0005-0000-0000-0000AF770000}"/>
    <cellStyle name="Output 2 2 5 8 3" xfId="30560" xr:uid="{00000000-0005-0000-0000-0000B0770000}"/>
    <cellStyle name="Output 2 2 5 9" xfId="30561" xr:uid="{00000000-0005-0000-0000-0000B1770000}"/>
    <cellStyle name="Output 2 2 5 9 2" xfId="30562" xr:uid="{00000000-0005-0000-0000-0000B2770000}"/>
    <cellStyle name="Output 2 2 6" xfId="30563" xr:uid="{00000000-0005-0000-0000-0000B3770000}"/>
    <cellStyle name="Output 2 2 6 2" xfId="30564" xr:uid="{00000000-0005-0000-0000-0000B4770000}"/>
    <cellStyle name="Output 2 2 6 2 2" xfId="30565" xr:uid="{00000000-0005-0000-0000-0000B5770000}"/>
    <cellStyle name="Output 2 2 6 3" xfId="30566" xr:uid="{00000000-0005-0000-0000-0000B6770000}"/>
    <cellStyle name="Output 2 2 6 3 2" xfId="30567" xr:uid="{00000000-0005-0000-0000-0000B7770000}"/>
    <cellStyle name="Output 2 2 6 4" xfId="30568" xr:uid="{00000000-0005-0000-0000-0000B8770000}"/>
    <cellStyle name="Output 2 2 7" xfId="30569" xr:uid="{00000000-0005-0000-0000-0000B9770000}"/>
    <cellStyle name="Output 2 2 7 2" xfId="30570" xr:uid="{00000000-0005-0000-0000-0000BA770000}"/>
    <cellStyle name="Output 2 2 7 2 2" xfId="30571" xr:uid="{00000000-0005-0000-0000-0000BB770000}"/>
    <cellStyle name="Output 2 2 7 3" xfId="30572" xr:uid="{00000000-0005-0000-0000-0000BC770000}"/>
    <cellStyle name="Output 2 2 7 3 2" xfId="30573" xr:uid="{00000000-0005-0000-0000-0000BD770000}"/>
    <cellStyle name="Output 2 2 7 4" xfId="30574" xr:uid="{00000000-0005-0000-0000-0000BE770000}"/>
    <cellStyle name="Output 2 2 8" xfId="30575" xr:uid="{00000000-0005-0000-0000-0000BF770000}"/>
    <cellStyle name="Output 2 2 8 2" xfId="30576" xr:uid="{00000000-0005-0000-0000-0000C0770000}"/>
    <cellStyle name="Output 2 2 8 2 2" xfId="30577" xr:uid="{00000000-0005-0000-0000-0000C1770000}"/>
    <cellStyle name="Output 2 2 8 3" xfId="30578" xr:uid="{00000000-0005-0000-0000-0000C2770000}"/>
    <cellStyle name="Output 2 2 8 3 2" xfId="30579" xr:uid="{00000000-0005-0000-0000-0000C3770000}"/>
    <cellStyle name="Output 2 2 8 4" xfId="30580" xr:uid="{00000000-0005-0000-0000-0000C4770000}"/>
    <cellStyle name="Output 2 2 9" xfId="30581" xr:uid="{00000000-0005-0000-0000-0000C5770000}"/>
    <cellStyle name="Output 2 2 9 2" xfId="30582" xr:uid="{00000000-0005-0000-0000-0000C6770000}"/>
    <cellStyle name="Output 2 2 9 2 2" xfId="30583" xr:uid="{00000000-0005-0000-0000-0000C7770000}"/>
    <cellStyle name="Output 2 2 9 3" xfId="30584" xr:uid="{00000000-0005-0000-0000-0000C8770000}"/>
    <cellStyle name="Output 2 2 9 3 2" xfId="30585" xr:uid="{00000000-0005-0000-0000-0000C9770000}"/>
    <cellStyle name="Output 2 2 9 4" xfId="30586" xr:uid="{00000000-0005-0000-0000-0000CA770000}"/>
    <cellStyle name="Output 2 3" xfId="30587" xr:uid="{00000000-0005-0000-0000-0000CB770000}"/>
    <cellStyle name="Output 2 3 10" xfId="30588" xr:uid="{00000000-0005-0000-0000-0000CC770000}"/>
    <cellStyle name="Output 2 3 10 2" xfId="30589" xr:uid="{00000000-0005-0000-0000-0000CD770000}"/>
    <cellStyle name="Output 2 3 10 2 2" xfId="30590" xr:uid="{00000000-0005-0000-0000-0000CE770000}"/>
    <cellStyle name="Output 2 3 10 3" xfId="30591" xr:uid="{00000000-0005-0000-0000-0000CF770000}"/>
    <cellStyle name="Output 2 3 11" xfId="30592" xr:uid="{00000000-0005-0000-0000-0000D0770000}"/>
    <cellStyle name="Output 2 3 11 2" xfId="30593" xr:uid="{00000000-0005-0000-0000-0000D1770000}"/>
    <cellStyle name="Output 2 3 12" xfId="30594" xr:uid="{00000000-0005-0000-0000-0000D2770000}"/>
    <cellStyle name="Output 2 3 12 2" xfId="30595" xr:uid="{00000000-0005-0000-0000-0000D3770000}"/>
    <cellStyle name="Output 2 3 13" xfId="30596" xr:uid="{00000000-0005-0000-0000-0000D4770000}"/>
    <cellStyle name="Output 2 3 13 2" xfId="30597" xr:uid="{00000000-0005-0000-0000-0000D5770000}"/>
    <cellStyle name="Output 2 3 14" xfId="30598" xr:uid="{00000000-0005-0000-0000-0000D6770000}"/>
    <cellStyle name="Output 2 3 14 2" xfId="30599" xr:uid="{00000000-0005-0000-0000-0000D7770000}"/>
    <cellStyle name="Output 2 3 15" xfId="30600" xr:uid="{00000000-0005-0000-0000-0000D8770000}"/>
    <cellStyle name="Output 2 3 16" xfId="30601" xr:uid="{00000000-0005-0000-0000-0000D9770000}"/>
    <cellStyle name="Output 2 3 2" xfId="30602" xr:uid="{00000000-0005-0000-0000-0000DA770000}"/>
    <cellStyle name="Output 2 3 2 10" xfId="30603" xr:uid="{00000000-0005-0000-0000-0000DB770000}"/>
    <cellStyle name="Output 2 3 2 10 2" xfId="30604" xr:uid="{00000000-0005-0000-0000-0000DC770000}"/>
    <cellStyle name="Output 2 3 2 11" xfId="30605" xr:uid="{00000000-0005-0000-0000-0000DD770000}"/>
    <cellStyle name="Output 2 3 2 11 2" xfId="30606" xr:uid="{00000000-0005-0000-0000-0000DE770000}"/>
    <cellStyle name="Output 2 3 2 12" xfId="30607" xr:uid="{00000000-0005-0000-0000-0000DF770000}"/>
    <cellStyle name="Output 2 3 2 12 2" xfId="30608" xr:uid="{00000000-0005-0000-0000-0000E0770000}"/>
    <cellStyle name="Output 2 3 2 13" xfId="30609" xr:uid="{00000000-0005-0000-0000-0000E1770000}"/>
    <cellStyle name="Output 2 3 2 13 2" xfId="30610" xr:uid="{00000000-0005-0000-0000-0000E2770000}"/>
    <cellStyle name="Output 2 3 2 14" xfId="30611" xr:uid="{00000000-0005-0000-0000-0000E3770000}"/>
    <cellStyle name="Output 2 3 2 15" xfId="30612" xr:uid="{00000000-0005-0000-0000-0000E4770000}"/>
    <cellStyle name="Output 2 3 2 2" xfId="30613" xr:uid="{00000000-0005-0000-0000-0000E5770000}"/>
    <cellStyle name="Output 2 3 2 2 2" xfId="30614" xr:uid="{00000000-0005-0000-0000-0000E6770000}"/>
    <cellStyle name="Output 2 3 2 2 3" xfId="30615" xr:uid="{00000000-0005-0000-0000-0000E7770000}"/>
    <cellStyle name="Output 2 3 2 3" xfId="30616" xr:uid="{00000000-0005-0000-0000-0000E8770000}"/>
    <cellStyle name="Output 2 3 2 3 2" xfId="30617" xr:uid="{00000000-0005-0000-0000-0000E9770000}"/>
    <cellStyle name="Output 2 3 2 3 3" xfId="30618" xr:uid="{00000000-0005-0000-0000-0000EA770000}"/>
    <cellStyle name="Output 2 3 2 4" xfId="30619" xr:uid="{00000000-0005-0000-0000-0000EB770000}"/>
    <cellStyle name="Output 2 3 2 4 2" xfId="30620" xr:uid="{00000000-0005-0000-0000-0000EC770000}"/>
    <cellStyle name="Output 2 3 2 4 3" xfId="30621" xr:uid="{00000000-0005-0000-0000-0000ED770000}"/>
    <cellStyle name="Output 2 3 2 5" xfId="30622" xr:uid="{00000000-0005-0000-0000-0000EE770000}"/>
    <cellStyle name="Output 2 3 2 5 2" xfId="30623" xr:uid="{00000000-0005-0000-0000-0000EF770000}"/>
    <cellStyle name="Output 2 3 2 5 3" xfId="30624" xr:uid="{00000000-0005-0000-0000-0000F0770000}"/>
    <cellStyle name="Output 2 3 2 6" xfId="30625" xr:uid="{00000000-0005-0000-0000-0000F1770000}"/>
    <cellStyle name="Output 2 3 2 6 2" xfId="30626" xr:uid="{00000000-0005-0000-0000-0000F2770000}"/>
    <cellStyle name="Output 2 3 2 6 3" xfId="30627" xr:uid="{00000000-0005-0000-0000-0000F3770000}"/>
    <cellStyle name="Output 2 3 2 7" xfId="30628" xr:uid="{00000000-0005-0000-0000-0000F4770000}"/>
    <cellStyle name="Output 2 3 2 7 2" xfId="30629" xr:uid="{00000000-0005-0000-0000-0000F5770000}"/>
    <cellStyle name="Output 2 3 2 7 3" xfId="30630" xr:uid="{00000000-0005-0000-0000-0000F6770000}"/>
    <cellStyle name="Output 2 3 2 8" xfId="30631" xr:uid="{00000000-0005-0000-0000-0000F7770000}"/>
    <cellStyle name="Output 2 3 2 8 2" xfId="30632" xr:uid="{00000000-0005-0000-0000-0000F8770000}"/>
    <cellStyle name="Output 2 3 2 8 3" xfId="30633" xr:uid="{00000000-0005-0000-0000-0000F9770000}"/>
    <cellStyle name="Output 2 3 2 9" xfId="30634" xr:uid="{00000000-0005-0000-0000-0000FA770000}"/>
    <cellStyle name="Output 2 3 2 9 2" xfId="30635" xr:uid="{00000000-0005-0000-0000-0000FB770000}"/>
    <cellStyle name="Output 2 3 3" xfId="30636" xr:uid="{00000000-0005-0000-0000-0000FC770000}"/>
    <cellStyle name="Output 2 3 3 2" xfId="30637" xr:uid="{00000000-0005-0000-0000-0000FD770000}"/>
    <cellStyle name="Output 2 3 3 2 2" xfId="30638" xr:uid="{00000000-0005-0000-0000-0000FE770000}"/>
    <cellStyle name="Output 2 3 3 3" xfId="30639" xr:uid="{00000000-0005-0000-0000-0000FF770000}"/>
    <cellStyle name="Output 2 3 3 3 2" xfId="30640" xr:uid="{00000000-0005-0000-0000-000000780000}"/>
    <cellStyle name="Output 2 3 3 4" xfId="30641" xr:uid="{00000000-0005-0000-0000-000001780000}"/>
    <cellStyle name="Output 2 3 4" xfId="30642" xr:uid="{00000000-0005-0000-0000-000002780000}"/>
    <cellStyle name="Output 2 3 4 2" xfId="30643" xr:uid="{00000000-0005-0000-0000-000003780000}"/>
    <cellStyle name="Output 2 3 4 2 2" xfId="30644" xr:uid="{00000000-0005-0000-0000-000004780000}"/>
    <cellStyle name="Output 2 3 4 3" xfId="30645" xr:uid="{00000000-0005-0000-0000-000005780000}"/>
    <cellStyle name="Output 2 3 4 3 2" xfId="30646" xr:uid="{00000000-0005-0000-0000-000006780000}"/>
    <cellStyle name="Output 2 3 4 4" xfId="30647" xr:uid="{00000000-0005-0000-0000-000007780000}"/>
    <cellStyle name="Output 2 3 5" xfId="30648" xr:uid="{00000000-0005-0000-0000-000008780000}"/>
    <cellStyle name="Output 2 3 5 2" xfId="30649" xr:uid="{00000000-0005-0000-0000-000009780000}"/>
    <cellStyle name="Output 2 3 5 2 2" xfId="30650" xr:uid="{00000000-0005-0000-0000-00000A780000}"/>
    <cellStyle name="Output 2 3 5 3" xfId="30651" xr:uid="{00000000-0005-0000-0000-00000B780000}"/>
    <cellStyle name="Output 2 3 5 3 2" xfId="30652" xr:uid="{00000000-0005-0000-0000-00000C780000}"/>
    <cellStyle name="Output 2 3 5 4" xfId="30653" xr:uid="{00000000-0005-0000-0000-00000D780000}"/>
    <cellStyle name="Output 2 3 6" xfId="30654" xr:uid="{00000000-0005-0000-0000-00000E780000}"/>
    <cellStyle name="Output 2 3 6 2" xfId="30655" xr:uid="{00000000-0005-0000-0000-00000F780000}"/>
    <cellStyle name="Output 2 3 6 2 2" xfId="30656" xr:uid="{00000000-0005-0000-0000-000010780000}"/>
    <cellStyle name="Output 2 3 6 3" xfId="30657" xr:uid="{00000000-0005-0000-0000-000011780000}"/>
    <cellStyle name="Output 2 3 6 3 2" xfId="30658" xr:uid="{00000000-0005-0000-0000-000012780000}"/>
    <cellStyle name="Output 2 3 6 4" xfId="30659" xr:uid="{00000000-0005-0000-0000-000013780000}"/>
    <cellStyle name="Output 2 3 7" xfId="30660" xr:uid="{00000000-0005-0000-0000-000014780000}"/>
    <cellStyle name="Output 2 3 7 2" xfId="30661" xr:uid="{00000000-0005-0000-0000-000015780000}"/>
    <cellStyle name="Output 2 3 7 2 2" xfId="30662" xr:uid="{00000000-0005-0000-0000-000016780000}"/>
    <cellStyle name="Output 2 3 7 3" xfId="30663" xr:uid="{00000000-0005-0000-0000-000017780000}"/>
    <cellStyle name="Output 2 3 7 3 2" xfId="30664" xr:uid="{00000000-0005-0000-0000-000018780000}"/>
    <cellStyle name="Output 2 3 7 4" xfId="30665" xr:uid="{00000000-0005-0000-0000-000019780000}"/>
    <cellStyle name="Output 2 3 8" xfId="30666" xr:uid="{00000000-0005-0000-0000-00001A780000}"/>
    <cellStyle name="Output 2 3 8 2" xfId="30667" xr:uid="{00000000-0005-0000-0000-00001B780000}"/>
    <cellStyle name="Output 2 3 8 2 2" xfId="30668" xr:uid="{00000000-0005-0000-0000-00001C780000}"/>
    <cellStyle name="Output 2 3 8 3" xfId="30669" xr:uid="{00000000-0005-0000-0000-00001D780000}"/>
    <cellStyle name="Output 2 3 8 3 2" xfId="30670" xr:uid="{00000000-0005-0000-0000-00001E780000}"/>
    <cellStyle name="Output 2 3 8 4" xfId="30671" xr:uid="{00000000-0005-0000-0000-00001F780000}"/>
    <cellStyle name="Output 2 3 9" xfId="30672" xr:uid="{00000000-0005-0000-0000-000020780000}"/>
    <cellStyle name="Output 2 3 9 2" xfId="30673" xr:uid="{00000000-0005-0000-0000-000021780000}"/>
    <cellStyle name="Output 2 3 9 2 2" xfId="30674" xr:uid="{00000000-0005-0000-0000-000022780000}"/>
    <cellStyle name="Output 2 3 9 3" xfId="30675" xr:uid="{00000000-0005-0000-0000-000023780000}"/>
    <cellStyle name="Output 2 3 9 3 2" xfId="30676" xr:uid="{00000000-0005-0000-0000-000024780000}"/>
    <cellStyle name="Output 2 3 9 4" xfId="30677" xr:uid="{00000000-0005-0000-0000-000025780000}"/>
    <cellStyle name="Output 2 4" xfId="30678" xr:uid="{00000000-0005-0000-0000-000026780000}"/>
    <cellStyle name="Output 2 4 10" xfId="30679" xr:uid="{00000000-0005-0000-0000-000027780000}"/>
    <cellStyle name="Output 2 4 10 2" xfId="30680" xr:uid="{00000000-0005-0000-0000-000028780000}"/>
    <cellStyle name="Output 2 4 11" xfId="30681" xr:uid="{00000000-0005-0000-0000-000029780000}"/>
    <cellStyle name="Output 2 4 11 2" xfId="30682" xr:uid="{00000000-0005-0000-0000-00002A780000}"/>
    <cellStyle name="Output 2 4 12" xfId="30683" xr:uid="{00000000-0005-0000-0000-00002B780000}"/>
    <cellStyle name="Output 2 4 12 2" xfId="30684" xr:uid="{00000000-0005-0000-0000-00002C780000}"/>
    <cellStyle name="Output 2 4 13" xfId="30685" xr:uid="{00000000-0005-0000-0000-00002D780000}"/>
    <cellStyle name="Output 2 4 13 2" xfId="30686" xr:uid="{00000000-0005-0000-0000-00002E780000}"/>
    <cellStyle name="Output 2 4 14" xfId="30687" xr:uid="{00000000-0005-0000-0000-00002F780000}"/>
    <cellStyle name="Output 2 4 14 2" xfId="30688" xr:uid="{00000000-0005-0000-0000-000030780000}"/>
    <cellStyle name="Output 2 4 15" xfId="30689" xr:uid="{00000000-0005-0000-0000-000031780000}"/>
    <cellStyle name="Output 2 4 16" xfId="30690" xr:uid="{00000000-0005-0000-0000-000032780000}"/>
    <cellStyle name="Output 2 4 2" xfId="30691" xr:uid="{00000000-0005-0000-0000-000033780000}"/>
    <cellStyle name="Output 2 4 2 10" xfId="30692" xr:uid="{00000000-0005-0000-0000-000034780000}"/>
    <cellStyle name="Output 2 4 2 10 2" xfId="30693" xr:uid="{00000000-0005-0000-0000-000035780000}"/>
    <cellStyle name="Output 2 4 2 11" xfId="30694" xr:uid="{00000000-0005-0000-0000-000036780000}"/>
    <cellStyle name="Output 2 4 2 11 2" xfId="30695" xr:uid="{00000000-0005-0000-0000-000037780000}"/>
    <cellStyle name="Output 2 4 2 12" xfId="30696" xr:uid="{00000000-0005-0000-0000-000038780000}"/>
    <cellStyle name="Output 2 4 2 12 2" xfId="30697" xr:uid="{00000000-0005-0000-0000-000039780000}"/>
    <cellStyle name="Output 2 4 2 13" xfId="30698" xr:uid="{00000000-0005-0000-0000-00003A780000}"/>
    <cellStyle name="Output 2 4 2 13 2" xfId="30699" xr:uid="{00000000-0005-0000-0000-00003B780000}"/>
    <cellStyle name="Output 2 4 2 14" xfId="30700" xr:uid="{00000000-0005-0000-0000-00003C780000}"/>
    <cellStyle name="Output 2 4 2 15" xfId="30701" xr:uid="{00000000-0005-0000-0000-00003D780000}"/>
    <cellStyle name="Output 2 4 2 2" xfId="30702" xr:uid="{00000000-0005-0000-0000-00003E780000}"/>
    <cellStyle name="Output 2 4 2 2 2" xfId="30703" xr:uid="{00000000-0005-0000-0000-00003F780000}"/>
    <cellStyle name="Output 2 4 2 2 3" xfId="30704" xr:uid="{00000000-0005-0000-0000-000040780000}"/>
    <cellStyle name="Output 2 4 2 3" xfId="30705" xr:uid="{00000000-0005-0000-0000-000041780000}"/>
    <cellStyle name="Output 2 4 2 3 2" xfId="30706" xr:uid="{00000000-0005-0000-0000-000042780000}"/>
    <cellStyle name="Output 2 4 2 3 3" xfId="30707" xr:uid="{00000000-0005-0000-0000-000043780000}"/>
    <cellStyle name="Output 2 4 2 4" xfId="30708" xr:uid="{00000000-0005-0000-0000-000044780000}"/>
    <cellStyle name="Output 2 4 2 4 2" xfId="30709" xr:uid="{00000000-0005-0000-0000-000045780000}"/>
    <cellStyle name="Output 2 4 2 4 3" xfId="30710" xr:uid="{00000000-0005-0000-0000-000046780000}"/>
    <cellStyle name="Output 2 4 2 5" xfId="30711" xr:uid="{00000000-0005-0000-0000-000047780000}"/>
    <cellStyle name="Output 2 4 2 5 2" xfId="30712" xr:uid="{00000000-0005-0000-0000-000048780000}"/>
    <cellStyle name="Output 2 4 2 5 3" xfId="30713" xr:uid="{00000000-0005-0000-0000-000049780000}"/>
    <cellStyle name="Output 2 4 2 6" xfId="30714" xr:uid="{00000000-0005-0000-0000-00004A780000}"/>
    <cellStyle name="Output 2 4 2 6 2" xfId="30715" xr:uid="{00000000-0005-0000-0000-00004B780000}"/>
    <cellStyle name="Output 2 4 2 6 3" xfId="30716" xr:uid="{00000000-0005-0000-0000-00004C780000}"/>
    <cellStyle name="Output 2 4 2 7" xfId="30717" xr:uid="{00000000-0005-0000-0000-00004D780000}"/>
    <cellStyle name="Output 2 4 2 7 2" xfId="30718" xr:uid="{00000000-0005-0000-0000-00004E780000}"/>
    <cellStyle name="Output 2 4 2 7 3" xfId="30719" xr:uid="{00000000-0005-0000-0000-00004F780000}"/>
    <cellStyle name="Output 2 4 2 8" xfId="30720" xr:uid="{00000000-0005-0000-0000-000050780000}"/>
    <cellStyle name="Output 2 4 2 8 2" xfId="30721" xr:uid="{00000000-0005-0000-0000-000051780000}"/>
    <cellStyle name="Output 2 4 2 8 3" xfId="30722" xr:uid="{00000000-0005-0000-0000-000052780000}"/>
    <cellStyle name="Output 2 4 2 9" xfId="30723" xr:uid="{00000000-0005-0000-0000-000053780000}"/>
    <cellStyle name="Output 2 4 2 9 2" xfId="30724" xr:uid="{00000000-0005-0000-0000-000054780000}"/>
    <cellStyle name="Output 2 4 3" xfId="30725" xr:uid="{00000000-0005-0000-0000-000055780000}"/>
    <cellStyle name="Output 2 4 3 2" xfId="30726" xr:uid="{00000000-0005-0000-0000-000056780000}"/>
    <cellStyle name="Output 2 4 3 3" xfId="30727" xr:uid="{00000000-0005-0000-0000-000057780000}"/>
    <cellStyle name="Output 2 4 4" xfId="30728" xr:uid="{00000000-0005-0000-0000-000058780000}"/>
    <cellStyle name="Output 2 4 4 2" xfId="30729" xr:uid="{00000000-0005-0000-0000-000059780000}"/>
    <cellStyle name="Output 2 4 4 3" xfId="30730" xr:uid="{00000000-0005-0000-0000-00005A780000}"/>
    <cellStyle name="Output 2 4 5" xfId="30731" xr:uid="{00000000-0005-0000-0000-00005B780000}"/>
    <cellStyle name="Output 2 4 5 2" xfId="30732" xr:uid="{00000000-0005-0000-0000-00005C780000}"/>
    <cellStyle name="Output 2 4 5 3" xfId="30733" xr:uid="{00000000-0005-0000-0000-00005D780000}"/>
    <cellStyle name="Output 2 4 6" xfId="30734" xr:uid="{00000000-0005-0000-0000-00005E780000}"/>
    <cellStyle name="Output 2 4 6 2" xfId="30735" xr:uid="{00000000-0005-0000-0000-00005F780000}"/>
    <cellStyle name="Output 2 4 6 3" xfId="30736" xr:uid="{00000000-0005-0000-0000-000060780000}"/>
    <cellStyle name="Output 2 4 7" xfId="30737" xr:uid="{00000000-0005-0000-0000-000061780000}"/>
    <cellStyle name="Output 2 4 7 2" xfId="30738" xr:uid="{00000000-0005-0000-0000-000062780000}"/>
    <cellStyle name="Output 2 4 7 3" xfId="30739" xr:uid="{00000000-0005-0000-0000-000063780000}"/>
    <cellStyle name="Output 2 4 8" xfId="30740" xr:uid="{00000000-0005-0000-0000-000064780000}"/>
    <cellStyle name="Output 2 4 8 2" xfId="30741" xr:uid="{00000000-0005-0000-0000-000065780000}"/>
    <cellStyle name="Output 2 4 8 3" xfId="30742" xr:uid="{00000000-0005-0000-0000-000066780000}"/>
    <cellStyle name="Output 2 4 9" xfId="30743" xr:uid="{00000000-0005-0000-0000-000067780000}"/>
    <cellStyle name="Output 2 4 9 2" xfId="30744" xr:uid="{00000000-0005-0000-0000-000068780000}"/>
    <cellStyle name="Output 2 5" xfId="30745" xr:uid="{00000000-0005-0000-0000-000069780000}"/>
    <cellStyle name="Output 2 5 10" xfId="30746" xr:uid="{00000000-0005-0000-0000-00006A780000}"/>
    <cellStyle name="Output 2 5 10 2" xfId="30747" xr:uid="{00000000-0005-0000-0000-00006B780000}"/>
    <cellStyle name="Output 2 5 11" xfId="30748" xr:uid="{00000000-0005-0000-0000-00006C780000}"/>
    <cellStyle name="Output 2 5 11 2" xfId="30749" xr:uid="{00000000-0005-0000-0000-00006D780000}"/>
    <cellStyle name="Output 2 5 12" xfId="30750" xr:uid="{00000000-0005-0000-0000-00006E780000}"/>
    <cellStyle name="Output 2 5 12 2" xfId="30751" xr:uid="{00000000-0005-0000-0000-00006F780000}"/>
    <cellStyle name="Output 2 5 13" xfId="30752" xr:uid="{00000000-0005-0000-0000-000070780000}"/>
    <cellStyle name="Output 2 5 13 2" xfId="30753" xr:uid="{00000000-0005-0000-0000-000071780000}"/>
    <cellStyle name="Output 2 5 14" xfId="30754" xr:uid="{00000000-0005-0000-0000-000072780000}"/>
    <cellStyle name="Output 2 5 14 2" xfId="30755" xr:uid="{00000000-0005-0000-0000-000073780000}"/>
    <cellStyle name="Output 2 5 15" xfId="30756" xr:uid="{00000000-0005-0000-0000-000074780000}"/>
    <cellStyle name="Output 2 5 16" xfId="30757" xr:uid="{00000000-0005-0000-0000-000075780000}"/>
    <cellStyle name="Output 2 5 2" xfId="30758" xr:uid="{00000000-0005-0000-0000-000076780000}"/>
    <cellStyle name="Output 2 5 2 2" xfId="30759" xr:uid="{00000000-0005-0000-0000-000077780000}"/>
    <cellStyle name="Output 2 5 2 2 2" xfId="30760" xr:uid="{00000000-0005-0000-0000-000078780000}"/>
    <cellStyle name="Output 2 5 2 3" xfId="30761" xr:uid="{00000000-0005-0000-0000-000079780000}"/>
    <cellStyle name="Output 2 5 3" xfId="30762" xr:uid="{00000000-0005-0000-0000-00007A780000}"/>
    <cellStyle name="Output 2 5 3 2" xfId="30763" xr:uid="{00000000-0005-0000-0000-00007B780000}"/>
    <cellStyle name="Output 2 5 3 3" xfId="30764" xr:uid="{00000000-0005-0000-0000-00007C780000}"/>
    <cellStyle name="Output 2 5 4" xfId="30765" xr:uid="{00000000-0005-0000-0000-00007D780000}"/>
    <cellStyle name="Output 2 5 4 2" xfId="30766" xr:uid="{00000000-0005-0000-0000-00007E780000}"/>
    <cellStyle name="Output 2 5 4 3" xfId="30767" xr:uid="{00000000-0005-0000-0000-00007F780000}"/>
    <cellStyle name="Output 2 5 5" xfId="30768" xr:uid="{00000000-0005-0000-0000-000080780000}"/>
    <cellStyle name="Output 2 5 5 2" xfId="30769" xr:uid="{00000000-0005-0000-0000-000081780000}"/>
    <cellStyle name="Output 2 5 5 3" xfId="30770" xr:uid="{00000000-0005-0000-0000-000082780000}"/>
    <cellStyle name="Output 2 5 6" xfId="30771" xr:uid="{00000000-0005-0000-0000-000083780000}"/>
    <cellStyle name="Output 2 5 6 2" xfId="30772" xr:uid="{00000000-0005-0000-0000-000084780000}"/>
    <cellStyle name="Output 2 5 6 3" xfId="30773" xr:uid="{00000000-0005-0000-0000-000085780000}"/>
    <cellStyle name="Output 2 5 7" xfId="30774" xr:uid="{00000000-0005-0000-0000-000086780000}"/>
    <cellStyle name="Output 2 5 7 2" xfId="30775" xr:uid="{00000000-0005-0000-0000-000087780000}"/>
    <cellStyle name="Output 2 5 7 3" xfId="30776" xr:uid="{00000000-0005-0000-0000-000088780000}"/>
    <cellStyle name="Output 2 5 8" xfId="30777" xr:uid="{00000000-0005-0000-0000-000089780000}"/>
    <cellStyle name="Output 2 5 8 2" xfId="30778" xr:uid="{00000000-0005-0000-0000-00008A780000}"/>
    <cellStyle name="Output 2 5 8 3" xfId="30779" xr:uid="{00000000-0005-0000-0000-00008B780000}"/>
    <cellStyle name="Output 2 5 9" xfId="30780" xr:uid="{00000000-0005-0000-0000-00008C780000}"/>
    <cellStyle name="Output 2 5 9 2" xfId="30781" xr:uid="{00000000-0005-0000-0000-00008D780000}"/>
    <cellStyle name="Output 2 5 9 3" xfId="30782" xr:uid="{00000000-0005-0000-0000-00008E780000}"/>
    <cellStyle name="Output 2 6" xfId="30783" xr:uid="{00000000-0005-0000-0000-00008F780000}"/>
    <cellStyle name="Output 2 6 2" xfId="30784" xr:uid="{00000000-0005-0000-0000-000090780000}"/>
    <cellStyle name="Output 2 6 2 2" xfId="30785" xr:uid="{00000000-0005-0000-0000-000091780000}"/>
    <cellStyle name="Output 2 6 2 2 2" xfId="30786" xr:uid="{00000000-0005-0000-0000-000092780000}"/>
    <cellStyle name="Output 2 6 2 3" xfId="30787" xr:uid="{00000000-0005-0000-0000-000093780000}"/>
    <cellStyle name="Output 2 6 3" xfId="30788" xr:uid="{00000000-0005-0000-0000-000094780000}"/>
    <cellStyle name="Output 2 6 3 2" xfId="30789" xr:uid="{00000000-0005-0000-0000-000095780000}"/>
    <cellStyle name="Output 2 6 4" xfId="30790" xr:uid="{00000000-0005-0000-0000-000096780000}"/>
    <cellStyle name="Output 2 6 4 2" xfId="30791" xr:uid="{00000000-0005-0000-0000-000097780000}"/>
    <cellStyle name="Output 2 6 5" xfId="30792" xr:uid="{00000000-0005-0000-0000-000098780000}"/>
    <cellStyle name="Output 2 7" xfId="30793" xr:uid="{00000000-0005-0000-0000-000099780000}"/>
    <cellStyle name="Output 2 7 2" xfId="30794" xr:uid="{00000000-0005-0000-0000-00009A780000}"/>
    <cellStyle name="Output 2 7 2 2" xfId="30795" xr:uid="{00000000-0005-0000-0000-00009B780000}"/>
    <cellStyle name="Output 2 7 3" xfId="30796" xr:uid="{00000000-0005-0000-0000-00009C780000}"/>
    <cellStyle name="Output 2 8" xfId="30797" xr:uid="{00000000-0005-0000-0000-00009D780000}"/>
    <cellStyle name="Output 2 8 2" xfId="30798" xr:uid="{00000000-0005-0000-0000-00009E780000}"/>
    <cellStyle name="Output 2 8 3" xfId="30799" xr:uid="{00000000-0005-0000-0000-00009F780000}"/>
    <cellStyle name="Output 2 9" xfId="30800" xr:uid="{00000000-0005-0000-0000-0000A0780000}"/>
    <cellStyle name="Output 2 9 2" xfId="30801" xr:uid="{00000000-0005-0000-0000-0000A1780000}"/>
    <cellStyle name="Output 2 9 3" xfId="30802" xr:uid="{00000000-0005-0000-0000-0000A2780000}"/>
    <cellStyle name="Output 3" xfId="30803" xr:uid="{00000000-0005-0000-0000-0000A3780000}"/>
    <cellStyle name="Output 3 2" xfId="30804" xr:uid="{00000000-0005-0000-0000-0000A4780000}"/>
    <cellStyle name="Output 4" xfId="30805" xr:uid="{00000000-0005-0000-0000-0000A5780000}"/>
    <cellStyle name="Output 4 2" xfId="30806" xr:uid="{00000000-0005-0000-0000-0000A6780000}"/>
    <cellStyle name="Overscore" xfId="30807" xr:uid="{00000000-0005-0000-0000-0000A7780000}"/>
    <cellStyle name="Overscore 10" xfId="30808" xr:uid="{00000000-0005-0000-0000-0000A8780000}"/>
    <cellStyle name="Overscore 10 2" xfId="30809" xr:uid="{00000000-0005-0000-0000-0000A9780000}"/>
    <cellStyle name="Overscore 11" xfId="30810" xr:uid="{00000000-0005-0000-0000-0000AA780000}"/>
    <cellStyle name="Overscore 11 2" xfId="30811" xr:uid="{00000000-0005-0000-0000-0000AB780000}"/>
    <cellStyle name="Overscore 12" xfId="30812" xr:uid="{00000000-0005-0000-0000-0000AC780000}"/>
    <cellStyle name="Overscore 2" xfId="30813" xr:uid="{00000000-0005-0000-0000-0000AD780000}"/>
    <cellStyle name="Overscore 2 10" xfId="30814" xr:uid="{00000000-0005-0000-0000-0000AE780000}"/>
    <cellStyle name="Overscore 2 10 2" xfId="30815" xr:uid="{00000000-0005-0000-0000-0000AF780000}"/>
    <cellStyle name="Overscore 2 10 2 2" xfId="30816" xr:uid="{00000000-0005-0000-0000-0000B0780000}"/>
    <cellStyle name="Overscore 2 10 3" xfId="30817" xr:uid="{00000000-0005-0000-0000-0000B1780000}"/>
    <cellStyle name="Overscore 2 10 3 2" xfId="30818" xr:uid="{00000000-0005-0000-0000-0000B2780000}"/>
    <cellStyle name="Overscore 2 10 4" xfId="30819" xr:uid="{00000000-0005-0000-0000-0000B3780000}"/>
    <cellStyle name="Overscore 2 11" xfId="30820" xr:uid="{00000000-0005-0000-0000-0000B4780000}"/>
    <cellStyle name="Overscore 2 11 2" xfId="30821" xr:uid="{00000000-0005-0000-0000-0000B5780000}"/>
    <cellStyle name="Overscore 2 11 2 2" xfId="30822" xr:uid="{00000000-0005-0000-0000-0000B6780000}"/>
    <cellStyle name="Overscore 2 11 3" xfId="30823" xr:uid="{00000000-0005-0000-0000-0000B7780000}"/>
    <cellStyle name="Overscore 2 11 3 2" xfId="30824" xr:uid="{00000000-0005-0000-0000-0000B8780000}"/>
    <cellStyle name="Overscore 2 11 4" xfId="30825" xr:uid="{00000000-0005-0000-0000-0000B9780000}"/>
    <cellStyle name="Overscore 2 12" xfId="30826" xr:uid="{00000000-0005-0000-0000-0000BA780000}"/>
    <cellStyle name="Overscore 2 12 2" xfId="30827" xr:uid="{00000000-0005-0000-0000-0000BB780000}"/>
    <cellStyle name="Overscore 2 12 2 2" xfId="30828" xr:uid="{00000000-0005-0000-0000-0000BC780000}"/>
    <cellStyle name="Overscore 2 12 3" xfId="30829" xr:uid="{00000000-0005-0000-0000-0000BD780000}"/>
    <cellStyle name="Overscore 2 13" xfId="30830" xr:uid="{00000000-0005-0000-0000-0000BE780000}"/>
    <cellStyle name="Overscore 2 13 2" xfId="30831" xr:uid="{00000000-0005-0000-0000-0000BF780000}"/>
    <cellStyle name="Overscore 2 14" xfId="30832" xr:uid="{00000000-0005-0000-0000-0000C0780000}"/>
    <cellStyle name="Overscore 2 14 2" xfId="30833" xr:uid="{00000000-0005-0000-0000-0000C1780000}"/>
    <cellStyle name="Overscore 2 15" xfId="30834" xr:uid="{00000000-0005-0000-0000-0000C2780000}"/>
    <cellStyle name="Overscore 2 15 2" xfId="30835" xr:uid="{00000000-0005-0000-0000-0000C3780000}"/>
    <cellStyle name="Overscore 2 16" xfId="30836" xr:uid="{00000000-0005-0000-0000-0000C4780000}"/>
    <cellStyle name="Overscore 2 16 2" xfId="30837" xr:uid="{00000000-0005-0000-0000-0000C5780000}"/>
    <cellStyle name="Overscore 2 17" xfId="30838" xr:uid="{00000000-0005-0000-0000-0000C6780000}"/>
    <cellStyle name="Overscore 2 17 2" xfId="30839" xr:uid="{00000000-0005-0000-0000-0000C7780000}"/>
    <cellStyle name="Overscore 2 18" xfId="30840" xr:uid="{00000000-0005-0000-0000-0000C8780000}"/>
    <cellStyle name="Overscore 2 18 2" xfId="30841" xr:uid="{00000000-0005-0000-0000-0000C9780000}"/>
    <cellStyle name="Overscore 2 19" xfId="30842" xr:uid="{00000000-0005-0000-0000-0000CA780000}"/>
    <cellStyle name="Overscore 2 19 2" xfId="30843" xr:uid="{00000000-0005-0000-0000-0000CB780000}"/>
    <cellStyle name="Overscore 2 2" xfId="30844" xr:uid="{00000000-0005-0000-0000-0000CC780000}"/>
    <cellStyle name="Overscore 2 2 10" xfId="30845" xr:uid="{00000000-0005-0000-0000-0000CD780000}"/>
    <cellStyle name="Overscore 2 2 10 2" xfId="30846" xr:uid="{00000000-0005-0000-0000-0000CE780000}"/>
    <cellStyle name="Overscore 2 2 10 2 2" xfId="30847" xr:uid="{00000000-0005-0000-0000-0000CF780000}"/>
    <cellStyle name="Overscore 2 2 10 3" xfId="30848" xr:uid="{00000000-0005-0000-0000-0000D0780000}"/>
    <cellStyle name="Overscore 2 2 10 3 2" xfId="30849" xr:uid="{00000000-0005-0000-0000-0000D1780000}"/>
    <cellStyle name="Overscore 2 2 10 4" xfId="30850" xr:uid="{00000000-0005-0000-0000-0000D2780000}"/>
    <cellStyle name="Overscore 2 2 11" xfId="30851" xr:uid="{00000000-0005-0000-0000-0000D3780000}"/>
    <cellStyle name="Overscore 2 2 11 2" xfId="30852" xr:uid="{00000000-0005-0000-0000-0000D4780000}"/>
    <cellStyle name="Overscore 2 2 11 2 2" xfId="30853" xr:uid="{00000000-0005-0000-0000-0000D5780000}"/>
    <cellStyle name="Overscore 2 2 11 3" xfId="30854" xr:uid="{00000000-0005-0000-0000-0000D6780000}"/>
    <cellStyle name="Overscore 2 2 12" xfId="30855" xr:uid="{00000000-0005-0000-0000-0000D7780000}"/>
    <cellStyle name="Overscore 2 2 12 2" xfId="30856" xr:uid="{00000000-0005-0000-0000-0000D8780000}"/>
    <cellStyle name="Overscore 2 2 13" xfId="30857" xr:uid="{00000000-0005-0000-0000-0000D9780000}"/>
    <cellStyle name="Overscore 2 2 13 2" xfId="30858" xr:uid="{00000000-0005-0000-0000-0000DA780000}"/>
    <cellStyle name="Overscore 2 2 14" xfId="30859" xr:uid="{00000000-0005-0000-0000-0000DB780000}"/>
    <cellStyle name="Overscore 2 2 14 2" xfId="30860" xr:uid="{00000000-0005-0000-0000-0000DC780000}"/>
    <cellStyle name="Overscore 2 2 15" xfId="30861" xr:uid="{00000000-0005-0000-0000-0000DD780000}"/>
    <cellStyle name="Overscore 2 2 15 2" xfId="30862" xr:uid="{00000000-0005-0000-0000-0000DE780000}"/>
    <cellStyle name="Overscore 2 2 16" xfId="30863" xr:uid="{00000000-0005-0000-0000-0000DF780000}"/>
    <cellStyle name="Overscore 2 2 16 2" xfId="30864" xr:uid="{00000000-0005-0000-0000-0000E0780000}"/>
    <cellStyle name="Overscore 2 2 17" xfId="30865" xr:uid="{00000000-0005-0000-0000-0000E1780000}"/>
    <cellStyle name="Overscore 2 2 17 2" xfId="30866" xr:uid="{00000000-0005-0000-0000-0000E2780000}"/>
    <cellStyle name="Overscore 2 2 18" xfId="30867" xr:uid="{00000000-0005-0000-0000-0000E3780000}"/>
    <cellStyle name="Overscore 2 2 19" xfId="30868" xr:uid="{00000000-0005-0000-0000-0000E4780000}"/>
    <cellStyle name="Overscore 2 2 2" xfId="30869" xr:uid="{00000000-0005-0000-0000-0000E5780000}"/>
    <cellStyle name="Overscore 2 2 2 10" xfId="30870" xr:uid="{00000000-0005-0000-0000-0000E6780000}"/>
    <cellStyle name="Overscore 2 2 2 10 2" xfId="30871" xr:uid="{00000000-0005-0000-0000-0000E7780000}"/>
    <cellStyle name="Overscore 2 2 2 10 2 2" xfId="30872" xr:uid="{00000000-0005-0000-0000-0000E8780000}"/>
    <cellStyle name="Overscore 2 2 2 10 3" xfId="30873" xr:uid="{00000000-0005-0000-0000-0000E9780000}"/>
    <cellStyle name="Overscore 2 2 2 11" xfId="30874" xr:uid="{00000000-0005-0000-0000-0000EA780000}"/>
    <cellStyle name="Overscore 2 2 2 11 2" xfId="30875" xr:uid="{00000000-0005-0000-0000-0000EB780000}"/>
    <cellStyle name="Overscore 2 2 2 12" xfId="30876" xr:uid="{00000000-0005-0000-0000-0000EC780000}"/>
    <cellStyle name="Overscore 2 2 2 12 2" xfId="30877" xr:uid="{00000000-0005-0000-0000-0000ED780000}"/>
    <cellStyle name="Overscore 2 2 2 13" xfId="30878" xr:uid="{00000000-0005-0000-0000-0000EE780000}"/>
    <cellStyle name="Overscore 2 2 2 13 2" xfId="30879" xr:uid="{00000000-0005-0000-0000-0000EF780000}"/>
    <cellStyle name="Overscore 2 2 2 14" xfId="30880" xr:uid="{00000000-0005-0000-0000-0000F0780000}"/>
    <cellStyle name="Overscore 2 2 2 14 2" xfId="30881" xr:uid="{00000000-0005-0000-0000-0000F1780000}"/>
    <cellStyle name="Overscore 2 2 2 15" xfId="30882" xr:uid="{00000000-0005-0000-0000-0000F2780000}"/>
    <cellStyle name="Overscore 2 2 2 16" xfId="30883" xr:uid="{00000000-0005-0000-0000-0000F3780000}"/>
    <cellStyle name="Overscore 2 2 2 2" xfId="30884" xr:uid="{00000000-0005-0000-0000-0000F4780000}"/>
    <cellStyle name="Overscore 2 2 2 2 10" xfId="30885" xr:uid="{00000000-0005-0000-0000-0000F5780000}"/>
    <cellStyle name="Overscore 2 2 2 2 10 2" xfId="30886" xr:uid="{00000000-0005-0000-0000-0000F6780000}"/>
    <cellStyle name="Overscore 2 2 2 2 11" xfId="30887" xr:uid="{00000000-0005-0000-0000-0000F7780000}"/>
    <cellStyle name="Overscore 2 2 2 2 11 2" xfId="30888" xr:uid="{00000000-0005-0000-0000-0000F8780000}"/>
    <cellStyle name="Overscore 2 2 2 2 12" xfId="30889" xr:uid="{00000000-0005-0000-0000-0000F9780000}"/>
    <cellStyle name="Overscore 2 2 2 2 12 2" xfId="30890" xr:uid="{00000000-0005-0000-0000-0000FA780000}"/>
    <cellStyle name="Overscore 2 2 2 2 13" xfId="30891" xr:uid="{00000000-0005-0000-0000-0000FB780000}"/>
    <cellStyle name="Overscore 2 2 2 2 13 2" xfId="30892" xr:uid="{00000000-0005-0000-0000-0000FC780000}"/>
    <cellStyle name="Overscore 2 2 2 2 14" xfId="30893" xr:uid="{00000000-0005-0000-0000-0000FD780000}"/>
    <cellStyle name="Overscore 2 2 2 2 15" xfId="30894" xr:uid="{00000000-0005-0000-0000-0000FE780000}"/>
    <cellStyle name="Overscore 2 2 2 2 2" xfId="30895" xr:uid="{00000000-0005-0000-0000-0000FF780000}"/>
    <cellStyle name="Overscore 2 2 2 2 2 2" xfId="30896" xr:uid="{00000000-0005-0000-0000-000000790000}"/>
    <cellStyle name="Overscore 2 2 2 2 3" xfId="30897" xr:uid="{00000000-0005-0000-0000-000001790000}"/>
    <cellStyle name="Overscore 2 2 2 2 3 2" xfId="30898" xr:uid="{00000000-0005-0000-0000-000002790000}"/>
    <cellStyle name="Overscore 2 2 2 2 4" xfId="30899" xr:uid="{00000000-0005-0000-0000-000003790000}"/>
    <cellStyle name="Overscore 2 2 2 2 4 2" xfId="30900" xr:uid="{00000000-0005-0000-0000-000004790000}"/>
    <cellStyle name="Overscore 2 2 2 2 5" xfId="30901" xr:uid="{00000000-0005-0000-0000-000005790000}"/>
    <cellStyle name="Overscore 2 2 2 2 5 2" xfId="30902" xr:uid="{00000000-0005-0000-0000-000006790000}"/>
    <cellStyle name="Overscore 2 2 2 2 6" xfId="30903" xr:uid="{00000000-0005-0000-0000-000007790000}"/>
    <cellStyle name="Overscore 2 2 2 2 6 2" xfId="30904" xr:uid="{00000000-0005-0000-0000-000008790000}"/>
    <cellStyle name="Overscore 2 2 2 2 7" xfId="30905" xr:uid="{00000000-0005-0000-0000-000009790000}"/>
    <cellStyle name="Overscore 2 2 2 2 7 2" xfId="30906" xr:uid="{00000000-0005-0000-0000-00000A790000}"/>
    <cellStyle name="Overscore 2 2 2 2 8" xfId="30907" xr:uid="{00000000-0005-0000-0000-00000B790000}"/>
    <cellStyle name="Overscore 2 2 2 2 8 2" xfId="30908" xr:uid="{00000000-0005-0000-0000-00000C790000}"/>
    <cellStyle name="Overscore 2 2 2 2 9" xfId="30909" xr:uid="{00000000-0005-0000-0000-00000D790000}"/>
    <cellStyle name="Overscore 2 2 2 2 9 2" xfId="30910" xr:uid="{00000000-0005-0000-0000-00000E790000}"/>
    <cellStyle name="Overscore 2 2 2 3" xfId="30911" xr:uid="{00000000-0005-0000-0000-00000F790000}"/>
    <cellStyle name="Overscore 2 2 2 3 2" xfId="30912" xr:uid="{00000000-0005-0000-0000-000010790000}"/>
    <cellStyle name="Overscore 2 2 2 3 2 2" xfId="30913" xr:uid="{00000000-0005-0000-0000-000011790000}"/>
    <cellStyle name="Overscore 2 2 2 3 3" xfId="30914" xr:uid="{00000000-0005-0000-0000-000012790000}"/>
    <cellStyle name="Overscore 2 2 2 3 3 2" xfId="30915" xr:uid="{00000000-0005-0000-0000-000013790000}"/>
    <cellStyle name="Overscore 2 2 2 3 4" xfId="30916" xr:uid="{00000000-0005-0000-0000-000014790000}"/>
    <cellStyle name="Overscore 2 2 2 4" xfId="30917" xr:uid="{00000000-0005-0000-0000-000015790000}"/>
    <cellStyle name="Overscore 2 2 2 4 2" xfId="30918" xr:uid="{00000000-0005-0000-0000-000016790000}"/>
    <cellStyle name="Overscore 2 2 2 4 2 2" xfId="30919" xr:uid="{00000000-0005-0000-0000-000017790000}"/>
    <cellStyle name="Overscore 2 2 2 4 3" xfId="30920" xr:uid="{00000000-0005-0000-0000-000018790000}"/>
    <cellStyle name="Overscore 2 2 2 4 3 2" xfId="30921" xr:uid="{00000000-0005-0000-0000-000019790000}"/>
    <cellStyle name="Overscore 2 2 2 4 4" xfId="30922" xr:uid="{00000000-0005-0000-0000-00001A790000}"/>
    <cellStyle name="Overscore 2 2 2 5" xfId="30923" xr:uid="{00000000-0005-0000-0000-00001B790000}"/>
    <cellStyle name="Overscore 2 2 2 5 2" xfId="30924" xr:uid="{00000000-0005-0000-0000-00001C790000}"/>
    <cellStyle name="Overscore 2 2 2 5 2 2" xfId="30925" xr:uid="{00000000-0005-0000-0000-00001D790000}"/>
    <cellStyle name="Overscore 2 2 2 5 3" xfId="30926" xr:uid="{00000000-0005-0000-0000-00001E790000}"/>
    <cellStyle name="Overscore 2 2 2 5 3 2" xfId="30927" xr:uid="{00000000-0005-0000-0000-00001F790000}"/>
    <cellStyle name="Overscore 2 2 2 5 4" xfId="30928" xr:uid="{00000000-0005-0000-0000-000020790000}"/>
    <cellStyle name="Overscore 2 2 2 6" xfId="30929" xr:uid="{00000000-0005-0000-0000-000021790000}"/>
    <cellStyle name="Overscore 2 2 2 6 2" xfId="30930" xr:uid="{00000000-0005-0000-0000-000022790000}"/>
    <cellStyle name="Overscore 2 2 2 6 2 2" xfId="30931" xr:uid="{00000000-0005-0000-0000-000023790000}"/>
    <cellStyle name="Overscore 2 2 2 6 3" xfId="30932" xr:uid="{00000000-0005-0000-0000-000024790000}"/>
    <cellStyle name="Overscore 2 2 2 6 3 2" xfId="30933" xr:uid="{00000000-0005-0000-0000-000025790000}"/>
    <cellStyle name="Overscore 2 2 2 6 4" xfId="30934" xr:uid="{00000000-0005-0000-0000-000026790000}"/>
    <cellStyle name="Overscore 2 2 2 7" xfId="30935" xr:uid="{00000000-0005-0000-0000-000027790000}"/>
    <cellStyle name="Overscore 2 2 2 7 2" xfId="30936" xr:uid="{00000000-0005-0000-0000-000028790000}"/>
    <cellStyle name="Overscore 2 2 2 7 2 2" xfId="30937" xr:uid="{00000000-0005-0000-0000-000029790000}"/>
    <cellStyle name="Overscore 2 2 2 7 3" xfId="30938" xr:uid="{00000000-0005-0000-0000-00002A790000}"/>
    <cellStyle name="Overscore 2 2 2 7 3 2" xfId="30939" xr:uid="{00000000-0005-0000-0000-00002B790000}"/>
    <cellStyle name="Overscore 2 2 2 7 4" xfId="30940" xr:uid="{00000000-0005-0000-0000-00002C790000}"/>
    <cellStyle name="Overscore 2 2 2 8" xfId="30941" xr:uid="{00000000-0005-0000-0000-00002D790000}"/>
    <cellStyle name="Overscore 2 2 2 8 2" xfId="30942" xr:uid="{00000000-0005-0000-0000-00002E790000}"/>
    <cellStyle name="Overscore 2 2 2 8 2 2" xfId="30943" xr:uid="{00000000-0005-0000-0000-00002F790000}"/>
    <cellStyle name="Overscore 2 2 2 8 3" xfId="30944" xr:uid="{00000000-0005-0000-0000-000030790000}"/>
    <cellStyle name="Overscore 2 2 2 8 3 2" xfId="30945" xr:uid="{00000000-0005-0000-0000-000031790000}"/>
    <cellStyle name="Overscore 2 2 2 8 4" xfId="30946" xr:uid="{00000000-0005-0000-0000-000032790000}"/>
    <cellStyle name="Overscore 2 2 2 9" xfId="30947" xr:uid="{00000000-0005-0000-0000-000033790000}"/>
    <cellStyle name="Overscore 2 2 2 9 2" xfId="30948" xr:uid="{00000000-0005-0000-0000-000034790000}"/>
    <cellStyle name="Overscore 2 2 2 9 2 2" xfId="30949" xr:uid="{00000000-0005-0000-0000-000035790000}"/>
    <cellStyle name="Overscore 2 2 2 9 3" xfId="30950" xr:uid="{00000000-0005-0000-0000-000036790000}"/>
    <cellStyle name="Overscore 2 2 2 9 3 2" xfId="30951" xr:uid="{00000000-0005-0000-0000-000037790000}"/>
    <cellStyle name="Overscore 2 2 2 9 4" xfId="30952" xr:uid="{00000000-0005-0000-0000-000038790000}"/>
    <cellStyle name="Overscore 2 2 3" xfId="30953" xr:uid="{00000000-0005-0000-0000-000039790000}"/>
    <cellStyle name="Overscore 2 2 3 10" xfId="30954" xr:uid="{00000000-0005-0000-0000-00003A790000}"/>
    <cellStyle name="Overscore 2 2 3 10 2" xfId="30955" xr:uid="{00000000-0005-0000-0000-00003B790000}"/>
    <cellStyle name="Overscore 2 2 3 11" xfId="30956" xr:uid="{00000000-0005-0000-0000-00003C790000}"/>
    <cellStyle name="Overscore 2 2 3 11 2" xfId="30957" xr:uid="{00000000-0005-0000-0000-00003D790000}"/>
    <cellStyle name="Overscore 2 2 3 12" xfId="30958" xr:uid="{00000000-0005-0000-0000-00003E790000}"/>
    <cellStyle name="Overscore 2 2 3 12 2" xfId="30959" xr:uid="{00000000-0005-0000-0000-00003F790000}"/>
    <cellStyle name="Overscore 2 2 3 13" xfId="30960" xr:uid="{00000000-0005-0000-0000-000040790000}"/>
    <cellStyle name="Overscore 2 2 3 13 2" xfId="30961" xr:uid="{00000000-0005-0000-0000-000041790000}"/>
    <cellStyle name="Overscore 2 2 3 14" xfId="30962" xr:uid="{00000000-0005-0000-0000-000042790000}"/>
    <cellStyle name="Overscore 2 2 3 14 2" xfId="30963" xr:uid="{00000000-0005-0000-0000-000043790000}"/>
    <cellStyle name="Overscore 2 2 3 15" xfId="30964" xr:uid="{00000000-0005-0000-0000-000044790000}"/>
    <cellStyle name="Overscore 2 2 3 16" xfId="30965" xr:uid="{00000000-0005-0000-0000-000045790000}"/>
    <cellStyle name="Overscore 2 2 3 2" xfId="30966" xr:uid="{00000000-0005-0000-0000-000046790000}"/>
    <cellStyle name="Overscore 2 2 3 2 10" xfId="30967" xr:uid="{00000000-0005-0000-0000-000047790000}"/>
    <cellStyle name="Overscore 2 2 3 2 10 2" xfId="30968" xr:uid="{00000000-0005-0000-0000-000048790000}"/>
    <cellStyle name="Overscore 2 2 3 2 11" xfId="30969" xr:uid="{00000000-0005-0000-0000-000049790000}"/>
    <cellStyle name="Overscore 2 2 3 2 11 2" xfId="30970" xr:uid="{00000000-0005-0000-0000-00004A790000}"/>
    <cellStyle name="Overscore 2 2 3 2 12" xfId="30971" xr:uid="{00000000-0005-0000-0000-00004B790000}"/>
    <cellStyle name="Overscore 2 2 3 2 12 2" xfId="30972" xr:uid="{00000000-0005-0000-0000-00004C790000}"/>
    <cellStyle name="Overscore 2 2 3 2 13" xfId="30973" xr:uid="{00000000-0005-0000-0000-00004D790000}"/>
    <cellStyle name="Overscore 2 2 3 2 13 2" xfId="30974" xr:uid="{00000000-0005-0000-0000-00004E790000}"/>
    <cellStyle name="Overscore 2 2 3 2 14" xfId="30975" xr:uid="{00000000-0005-0000-0000-00004F790000}"/>
    <cellStyle name="Overscore 2 2 3 2 15" xfId="30976" xr:uid="{00000000-0005-0000-0000-000050790000}"/>
    <cellStyle name="Overscore 2 2 3 2 2" xfId="30977" xr:uid="{00000000-0005-0000-0000-000051790000}"/>
    <cellStyle name="Overscore 2 2 3 2 2 2" xfId="30978" xr:uid="{00000000-0005-0000-0000-000052790000}"/>
    <cellStyle name="Overscore 2 2 3 2 3" xfId="30979" xr:uid="{00000000-0005-0000-0000-000053790000}"/>
    <cellStyle name="Overscore 2 2 3 2 3 2" xfId="30980" xr:uid="{00000000-0005-0000-0000-000054790000}"/>
    <cellStyle name="Overscore 2 2 3 2 4" xfId="30981" xr:uid="{00000000-0005-0000-0000-000055790000}"/>
    <cellStyle name="Overscore 2 2 3 2 4 2" xfId="30982" xr:uid="{00000000-0005-0000-0000-000056790000}"/>
    <cellStyle name="Overscore 2 2 3 2 5" xfId="30983" xr:uid="{00000000-0005-0000-0000-000057790000}"/>
    <cellStyle name="Overscore 2 2 3 2 5 2" xfId="30984" xr:uid="{00000000-0005-0000-0000-000058790000}"/>
    <cellStyle name="Overscore 2 2 3 2 6" xfId="30985" xr:uid="{00000000-0005-0000-0000-000059790000}"/>
    <cellStyle name="Overscore 2 2 3 2 6 2" xfId="30986" xr:uid="{00000000-0005-0000-0000-00005A790000}"/>
    <cellStyle name="Overscore 2 2 3 2 7" xfId="30987" xr:uid="{00000000-0005-0000-0000-00005B790000}"/>
    <cellStyle name="Overscore 2 2 3 2 7 2" xfId="30988" xr:uid="{00000000-0005-0000-0000-00005C790000}"/>
    <cellStyle name="Overscore 2 2 3 2 8" xfId="30989" xr:uid="{00000000-0005-0000-0000-00005D790000}"/>
    <cellStyle name="Overscore 2 2 3 2 8 2" xfId="30990" xr:uid="{00000000-0005-0000-0000-00005E790000}"/>
    <cellStyle name="Overscore 2 2 3 2 9" xfId="30991" xr:uid="{00000000-0005-0000-0000-00005F790000}"/>
    <cellStyle name="Overscore 2 2 3 2 9 2" xfId="30992" xr:uid="{00000000-0005-0000-0000-000060790000}"/>
    <cellStyle name="Overscore 2 2 3 3" xfId="30993" xr:uid="{00000000-0005-0000-0000-000061790000}"/>
    <cellStyle name="Overscore 2 2 3 3 2" xfId="30994" xr:uid="{00000000-0005-0000-0000-000062790000}"/>
    <cellStyle name="Overscore 2 2 3 4" xfId="30995" xr:uid="{00000000-0005-0000-0000-000063790000}"/>
    <cellStyle name="Overscore 2 2 3 4 2" xfId="30996" xr:uid="{00000000-0005-0000-0000-000064790000}"/>
    <cellStyle name="Overscore 2 2 3 5" xfId="30997" xr:uid="{00000000-0005-0000-0000-000065790000}"/>
    <cellStyle name="Overscore 2 2 3 5 2" xfId="30998" xr:uid="{00000000-0005-0000-0000-000066790000}"/>
    <cellStyle name="Overscore 2 2 3 6" xfId="30999" xr:uid="{00000000-0005-0000-0000-000067790000}"/>
    <cellStyle name="Overscore 2 2 3 6 2" xfId="31000" xr:uid="{00000000-0005-0000-0000-000068790000}"/>
    <cellStyle name="Overscore 2 2 3 7" xfId="31001" xr:uid="{00000000-0005-0000-0000-000069790000}"/>
    <cellStyle name="Overscore 2 2 3 7 2" xfId="31002" xr:uid="{00000000-0005-0000-0000-00006A790000}"/>
    <cellStyle name="Overscore 2 2 3 8" xfId="31003" xr:uid="{00000000-0005-0000-0000-00006B790000}"/>
    <cellStyle name="Overscore 2 2 3 8 2" xfId="31004" xr:uid="{00000000-0005-0000-0000-00006C790000}"/>
    <cellStyle name="Overscore 2 2 3 9" xfId="31005" xr:uid="{00000000-0005-0000-0000-00006D790000}"/>
    <cellStyle name="Overscore 2 2 3 9 2" xfId="31006" xr:uid="{00000000-0005-0000-0000-00006E790000}"/>
    <cellStyle name="Overscore 2 2 4" xfId="31007" xr:uid="{00000000-0005-0000-0000-00006F790000}"/>
    <cellStyle name="Overscore 2 2 4 10" xfId="31008" xr:uid="{00000000-0005-0000-0000-000070790000}"/>
    <cellStyle name="Overscore 2 2 4 10 2" xfId="31009" xr:uid="{00000000-0005-0000-0000-000071790000}"/>
    <cellStyle name="Overscore 2 2 4 11" xfId="31010" xr:uid="{00000000-0005-0000-0000-000072790000}"/>
    <cellStyle name="Overscore 2 2 4 11 2" xfId="31011" xr:uid="{00000000-0005-0000-0000-000073790000}"/>
    <cellStyle name="Overscore 2 2 4 12" xfId="31012" xr:uid="{00000000-0005-0000-0000-000074790000}"/>
    <cellStyle name="Overscore 2 2 4 12 2" xfId="31013" xr:uid="{00000000-0005-0000-0000-000075790000}"/>
    <cellStyle name="Overscore 2 2 4 13" xfId="31014" xr:uid="{00000000-0005-0000-0000-000076790000}"/>
    <cellStyle name="Overscore 2 2 4 13 2" xfId="31015" xr:uid="{00000000-0005-0000-0000-000077790000}"/>
    <cellStyle name="Overscore 2 2 4 14" xfId="31016" xr:uid="{00000000-0005-0000-0000-000078790000}"/>
    <cellStyle name="Overscore 2 2 4 15" xfId="31017" xr:uid="{00000000-0005-0000-0000-000079790000}"/>
    <cellStyle name="Overscore 2 2 4 2" xfId="31018" xr:uid="{00000000-0005-0000-0000-00007A790000}"/>
    <cellStyle name="Overscore 2 2 4 2 2" xfId="31019" xr:uid="{00000000-0005-0000-0000-00007B790000}"/>
    <cellStyle name="Overscore 2 2 4 3" xfId="31020" xr:uid="{00000000-0005-0000-0000-00007C790000}"/>
    <cellStyle name="Overscore 2 2 4 3 2" xfId="31021" xr:uid="{00000000-0005-0000-0000-00007D790000}"/>
    <cellStyle name="Overscore 2 2 4 4" xfId="31022" xr:uid="{00000000-0005-0000-0000-00007E790000}"/>
    <cellStyle name="Overscore 2 2 4 4 2" xfId="31023" xr:uid="{00000000-0005-0000-0000-00007F790000}"/>
    <cellStyle name="Overscore 2 2 4 5" xfId="31024" xr:uid="{00000000-0005-0000-0000-000080790000}"/>
    <cellStyle name="Overscore 2 2 4 5 2" xfId="31025" xr:uid="{00000000-0005-0000-0000-000081790000}"/>
    <cellStyle name="Overscore 2 2 4 6" xfId="31026" xr:uid="{00000000-0005-0000-0000-000082790000}"/>
    <cellStyle name="Overscore 2 2 4 6 2" xfId="31027" xr:uid="{00000000-0005-0000-0000-000083790000}"/>
    <cellStyle name="Overscore 2 2 4 7" xfId="31028" xr:uid="{00000000-0005-0000-0000-000084790000}"/>
    <cellStyle name="Overscore 2 2 4 7 2" xfId="31029" xr:uid="{00000000-0005-0000-0000-000085790000}"/>
    <cellStyle name="Overscore 2 2 4 8" xfId="31030" xr:uid="{00000000-0005-0000-0000-000086790000}"/>
    <cellStyle name="Overscore 2 2 4 8 2" xfId="31031" xr:uid="{00000000-0005-0000-0000-000087790000}"/>
    <cellStyle name="Overscore 2 2 4 9" xfId="31032" xr:uid="{00000000-0005-0000-0000-000088790000}"/>
    <cellStyle name="Overscore 2 2 4 9 2" xfId="31033" xr:uid="{00000000-0005-0000-0000-000089790000}"/>
    <cellStyle name="Overscore 2 2 5" xfId="31034" xr:uid="{00000000-0005-0000-0000-00008A790000}"/>
    <cellStyle name="Overscore 2 2 5 2" xfId="31035" xr:uid="{00000000-0005-0000-0000-00008B790000}"/>
    <cellStyle name="Overscore 2 2 5 2 2" xfId="31036" xr:uid="{00000000-0005-0000-0000-00008C790000}"/>
    <cellStyle name="Overscore 2 2 5 3" xfId="31037" xr:uid="{00000000-0005-0000-0000-00008D790000}"/>
    <cellStyle name="Overscore 2 2 5 3 2" xfId="31038" xr:uid="{00000000-0005-0000-0000-00008E790000}"/>
    <cellStyle name="Overscore 2 2 5 4" xfId="31039" xr:uid="{00000000-0005-0000-0000-00008F790000}"/>
    <cellStyle name="Overscore 2 2 6" xfId="31040" xr:uid="{00000000-0005-0000-0000-000090790000}"/>
    <cellStyle name="Overscore 2 2 6 2" xfId="31041" xr:uid="{00000000-0005-0000-0000-000091790000}"/>
    <cellStyle name="Overscore 2 2 6 2 2" xfId="31042" xr:uid="{00000000-0005-0000-0000-000092790000}"/>
    <cellStyle name="Overscore 2 2 6 3" xfId="31043" xr:uid="{00000000-0005-0000-0000-000093790000}"/>
    <cellStyle name="Overscore 2 2 6 3 2" xfId="31044" xr:uid="{00000000-0005-0000-0000-000094790000}"/>
    <cellStyle name="Overscore 2 2 6 4" xfId="31045" xr:uid="{00000000-0005-0000-0000-000095790000}"/>
    <cellStyle name="Overscore 2 2 7" xfId="31046" xr:uid="{00000000-0005-0000-0000-000096790000}"/>
    <cellStyle name="Overscore 2 2 7 2" xfId="31047" xr:uid="{00000000-0005-0000-0000-000097790000}"/>
    <cellStyle name="Overscore 2 2 7 2 2" xfId="31048" xr:uid="{00000000-0005-0000-0000-000098790000}"/>
    <cellStyle name="Overscore 2 2 7 3" xfId="31049" xr:uid="{00000000-0005-0000-0000-000099790000}"/>
    <cellStyle name="Overscore 2 2 7 3 2" xfId="31050" xr:uid="{00000000-0005-0000-0000-00009A790000}"/>
    <cellStyle name="Overscore 2 2 7 4" xfId="31051" xr:uid="{00000000-0005-0000-0000-00009B790000}"/>
    <cellStyle name="Overscore 2 2 8" xfId="31052" xr:uid="{00000000-0005-0000-0000-00009C790000}"/>
    <cellStyle name="Overscore 2 2 8 2" xfId="31053" xr:uid="{00000000-0005-0000-0000-00009D790000}"/>
    <cellStyle name="Overscore 2 2 8 2 2" xfId="31054" xr:uid="{00000000-0005-0000-0000-00009E790000}"/>
    <cellStyle name="Overscore 2 2 8 3" xfId="31055" xr:uid="{00000000-0005-0000-0000-00009F790000}"/>
    <cellStyle name="Overscore 2 2 8 3 2" xfId="31056" xr:uid="{00000000-0005-0000-0000-0000A0790000}"/>
    <cellStyle name="Overscore 2 2 8 4" xfId="31057" xr:uid="{00000000-0005-0000-0000-0000A1790000}"/>
    <cellStyle name="Overscore 2 2 9" xfId="31058" xr:uid="{00000000-0005-0000-0000-0000A2790000}"/>
    <cellStyle name="Overscore 2 2 9 2" xfId="31059" xr:uid="{00000000-0005-0000-0000-0000A3790000}"/>
    <cellStyle name="Overscore 2 2 9 2 2" xfId="31060" xr:uid="{00000000-0005-0000-0000-0000A4790000}"/>
    <cellStyle name="Overscore 2 2 9 3" xfId="31061" xr:uid="{00000000-0005-0000-0000-0000A5790000}"/>
    <cellStyle name="Overscore 2 2 9 3 2" xfId="31062" xr:uid="{00000000-0005-0000-0000-0000A6790000}"/>
    <cellStyle name="Overscore 2 2 9 4" xfId="31063" xr:uid="{00000000-0005-0000-0000-0000A7790000}"/>
    <cellStyle name="Overscore 2 20" xfId="31064" xr:uid="{00000000-0005-0000-0000-0000A8790000}"/>
    <cellStyle name="Overscore 2 3" xfId="31065" xr:uid="{00000000-0005-0000-0000-0000A9790000}"/>
    <cellStyle name="Overscore 2 3 10" xfId="31066" xr:uid="{00000000-0005-0000-0000-0000AA790000}"/>
    <cellStyle name="Overscore 2 3 10 2" xfId="31067" xr:uid="{00000000-0005-0000-0000-0000AB790000}"/>
    <cellStyle name="Overscore 2 3 10 2 2" xfId="31068" xr:uid="{00000000-0005-0000-0000-0000AC790000}"/>
    <cellStyle name="Overscore 2 3 10 3" xfId="31069" xr:uid="{00000000-0005-0000-0000-0000AD790000}"/>
    <cellStyle name="Overscore 2 3 11" xfId="31070" xr:uid="{00000000-0005-0000-0000-0000AE790000}"/>
    <cellStyle name="Overscore 2 3 11 2" xfId="31071" xr:uid="{00000000-0005-0000-0000-0000AF790000}"/>
    <cellStyle name="Overscore 2 3 12" xfId="31072" xr:uid="{00000000-0005-0000-0000-0000B0790000}"/>
    <cellStyle name="Overscore 2 3 12 2" xfId="31073" xr:uid="{00000000-0005-0000-0000-0000B1790000}"/>
    <cellStyle name="Overscore 2 3 13" xfId="31074" xr:uid="{00000000-0005-0000-0000-0000B2790000}"/>
    <cellStyle name="Overscore 2 3 13 2" xfId="31075" xr:uid="{00000000-0005-0000-0000-0000B3790000}"/>
    <cellStyle name="Overscore 2 3 14" xfId="31076" xr:uid="{00000000-0005-0000-0000-0000B4790000}"/>
    <cellStyle name="Overscore 2 3 14 2" xfId="31077" xr:uid="{00000000-0005-0000-0000-0000B5790000}"/>
    <cellStyle name="Overscore 2 3 15" xfId="31078" xr:uid="{00000000-0005-0000-0000-0000B6790000}"/>
    <cellStyle name="Overscore 2 3 16" xfId="31079" xr:uid="{00000000-0005-0000-0000-0000B7790000}"/>
    <cellStyle name="Overscore 2 3 2" xfId="31080" xr:uid="{00000000-0005-0000-0000-0000B8790000}"/>
    <cellStyle name="Overscore 2 3 2 10" xfId="31081" xr:uid="{00000000-0005-0000-0000-0000B9790000}"/>
    <cellStyle name="Overscore 2 3 2 10 2" xfId="31082" xr:uid="{00000000-0005-0000-0000-0000BA790000}"/>
    <cellStyle name="Overscore 2 3 2 11" xfId="31083" xr:uid="{00000000-0005-0000-0000-0000BB790000}"/>
    <cellStyle name="Overscore 2 3 2 11 2" xfId="31084" xr:uid="{00000000-0005-0000-0000-0000BC790000}"/>
    <cellStyle name="Overscore 2 3 2 12" xfId="31085" xr:uid="{00000000-0005-0000-0000-0000BD790000}"/>
    <cellStyle name="Overscore 2 3 2 12 2" xfId="31086" xr:uid="{00000000-0005-0000-0000-0000BE790000}"/>
    <cellStyle name="Overscore 2 3 2 13" xfId="31087" xr:uid="{00000000-0005-0000-0000-0000BF790000}"/>
    <cellStyle name="Overscore 2 3 2 13 2" xfId="31088" xr:uid="{00000000-0005-0000-0000-0000C0790000}"/>
    <cellStyle name="Overscore 2 3 2 14" xfId="31089" xr:uid="{00000000-0005-0000-0000-0000C1790000}"/>
    <cellStyle name="Overscore 2 3 2 15" xfId="31090" xr:uid="{00000000-0005-0000-0000-0000C2790000}"/>
    <cellStyle name="Overscore 2 3 2 2" xfId="31091" xr:uid="{00000000-0005-0000-0000-0000C3790000}"/>
    <cellStyle name="Overscore 2 3 2 2 2" xfId="31092" xr:uid="{00000000-0005-0000-0000-0000C4790000}"/>
    <cellStyle name="Overscore 2 3 2 3" xfId="31093" xr:uid="{00000000-0005-0000-0000-0000C5790000}"/>
    <cellStyle name="Overscore 2 3 2 3 2" xfId="31094" xr:uid="{00000000-0005-0000-0000-0000C6790000}"/>
    <cellStyle name="Overscore 2 3 2 4" xfId="31095" xr:uid="{00000000-0005-0000-0000-0000C7790000}"/>
    <cellStyle name="Overscore 2 3 2 4 2" xfId="31096" xr:uid="{00000000-0005-0000-0000-0000C8790000}"/>
    <cellStyle name="Overscore 2 3 2 5" xfId="31097" xr:uid="{00000000-0005-0000-0000-0000C9790000}"/>
    <cellStyle name="Overscore 2 3 2 5 2" xfId="31098" xr:uid="{00000000-0005-0000-0000-0000CA790000}"/>
    <cellStyle name="Overscore 2 3 2 6" xfId="31099" xr:uid="{00000000-0005-0000-0000-0000CB790000}"/>
    <cellStyle name="Overscore 2 3 2 6 2" xfId="31100" xr:uid="{00000000-0005-0000-0000-0000CC790000}"/>
    <cellStyle name="Overscore 2 3 2 7" xfId="31101" xr:uid="{00000000-0005-0000-0000-0000CD790000}"/>
    <cellStyle name="Overscore 2 3 2 7 2" xfId="31102" xr:uid="{00000000-0005-0000-0000-0000CE790000}"/>
    <cellStyle name="Overscore 2 3 2 8" xfId="31103" xr:uid="{00000000-0005-0000-0000-0000CF790000}"/>
    <cellStyle name="Overscore 2 3 2 8 2" xfId="31104" xr:uid="{00000000-0005-0000-0000-0000D0790000}"/>
    <cellStyle name="Overscore 2 3 2 9" xfId="31105" xr:uid="{00000000-0005-0000-0000-0000D1790000}"/>
    <cellStyle name="Overscore 2 3 2 9 2" xfId="31106" xr:uid="{00000000-0005-0000-0000-0000D2790000}"/>
    <cellStyle name="Overscore 2 3 3" xfId="31107" xr:uid="{00000000-0005-0000-0000-0000D3790000}"/>
    <cellStyle name="Overscore 2 3 3 2" xfId="31108" xr:uid="{00000000-0005-0000-0000-0000D4790000}"/>
    <cellStyle name="Overscore 2 3 3 2 2" xfId="31109" xr:uid="{00000000-0005-0000-0000-0000D5790000}"/>
    <cellStyle name="Overscore 2 3 3 3" xfId="31110" xr:uid="{00000000-0005-0000-0000-0000D6790000}"/>
    <cellStyle name="Overscore 2 3 3 3 2" xfId="31111" xr:uid="{00000000-0005-0000-0000-0000D7790000}"/>
    <cellStyle name="Overscore 2 3 3 4" xfId="31112" xr:uid="{00000000-0005-0000-0000-0000D8790000}"/>
    <cellStyle name="Overscore 2 3 4" xfId="31113" xr:uid="{00000000-0005-0000-0000-0000D9790000}"/>
    <cellStyle name="Overscore 2 3 4 2" xfId="31114" xr:uid="{00000000-0005-0000-0000-0000DA790000}"/>
    <cellStyle name="Overscore 2 3 4 2 2" xfId="31115" xr:uid="{00000000-0005-0000-0000-0000DB790000}"/>
    <cellStyle name="Overscore 2 3 4 3" xfId="31116" xr:uid="{00000000-0005-0000-0000-0000DC790000}"/>
    <cellStyle name="Overscore 2 3 4 3 2" xfId="31117" xr:uid="{00000000-0005-0000-0000-0000DD790000}"/>
    <cellStyle name="Overscore 2 3 4 4" xfId="31118" xr:uid="{00000000-0005-0000-0000-0000DE790000}"/>
    <cellStyle name="Overscore 2 3 5" xfId="31119" xr:uid="{00000000-0005-0000-0000-0000DF790000}"/>
    <cellStyle name="Overscore 2 3 5 2" xfId="31120" xr:uid="{00000000-0005-0000-0000-0000E0790000}"/>
    <cellStyle name="Overscore 2 3 5 2 2" xfId="31121" xr:uid="{00000000-0005-0000-0000-0000E1790000}"/>
    <cellStyle name="Overscore 2 3 5 3" xfId="31122" xr:uid="{00000000-0005-0000-0000-0000E2790000}"/>
    <cellStyle name="Overscore 2 3 5 3 2" xfId="31123" xr:uid="{00000000-0005-0000-0000-0000E3790000}"/>
    <cellStyle name="Overscore 2 3 5 4" xfId="31124" xr:uid="{00000000-0005-0000-0000-0000E4790000}"/>
    <cellStyle name="Overscore 2 3 6" xfId="31125" xr:uid="{00000000-0005-0000-0000-0000E5790000}"/>
    <cellStyle name="Overscore 2 3 6 2" xfId="31126" xr:uid="{00000000-0005-0000-0000-0000E6790000}"/>
    <cellStyle name="Overscore 2 3 6 2 2" xfId="31127" xr:uid="{00000000-0005-0000-0000-0000E7790000}"/>
    <cellStyle name="Overscore 2 3 6 3" xfId="31128" xr:uid="{00000000-0005-0000-0000-0000E8790000}"/>
    <cellStyle name="Overscore 2 3 6 3 2" xfId="31129" xr:uid="{00000000-0005-0000-0000-0000E9790000}"/>
    <cellStyle name="Overscore 2 3 6 4" xfId="31130" xr:uid="{00000000-0005-0000-0000-0000EA790000}"/>
    <cellStyle name="Overscore 2 3 7" xfId="31131" xr:uid="{00000000-0005-0000-0000-0000EB790000}"/>
    <cellStyle name="Overscore 2 3 7 2" xfId="31132" xr:uid="{00000000-0005-0000-0000-0000EC790000}"/>
    <cellStyle name="Overscore 2 3 7 2 2" xfId="31133" xr:uid="{00000000-0005-0000-0000-0000ED790000}"/>
    <cellStyle name="Overscore 2 3 7 3" xfId="31134" xr:uid="{00000000-0005-0000-0000-0000EE790000}"/>
    <cellStyle name="Overscore 2 3 7 3 2" xfId="31135" xr:uid="{00000000-0005-0000-0000-0000EF790000}"/>
    <cellStyle name="Overscore 2 3 7 4" xfId="31136" xr:uid="{00000000-0005-0000-0000-0000F0790000}"/>
    <cellStyle name="Overscore 2 3 8" xfId="31137" xr:uid="{00000000-0005-0000-0000-0000F1790000}"/>
    <cellStyle name="Overscore 2 3 8 2" xfId="31138" xr:uid="{00000000-0005-0000-0000-0000F2790000}"/>
    <cellStyle name="Overscore 2 3 8 2 2" xfId="31139" xr:uid="{00000000-0005-0000-0000-0000F3790000}"/>
    <cellStyle name="Overscore 2 3 8 3" xfId="31140" xr:uid="{00000000-0005-0000-0000-0000F4790000}"/>
    <cellStyle name="Overscore 2 3 8 3 2" xfId="31141" xr:uid="{00000000-0005-0000-0000-0000F5790000}"/>
    <cellStyle name="Overscore 2 3 8 4" xfId="31142" xr:uid="{00000000-0005-0000-0000-0000F6790000}"/>
    <cellStyle name="Overscore 2 3 9" xfId="31143" xr:uid="{00000000-0005-0000-0000-0000F7790000}"/>
    <cellStyle name="Overscore 2 3 9 2" xfId="31144" xr:uid="{00000000-0005-0000-0000-0000F8790000}"/>
    <cellStyle name="Overscore 2 3 9 2 2" xfId="31145" xr:uid="{00000000-0005-0000-0000-0000F9790000}"/>
    <cellStyle name="Overscore 2 3 9 3" xfId="31146" xr:uid="{00000000-0005-0000-0000-0000FA790000}"/>
    <cellStyle name="Overscore 2 3 9 3 2" xfId="31147" xr:uid="{00000000-0005-0000-0000-0000FB790000}"/>
    <cellStyle name="Overscore 2 3 9 4" xfId="31148" xr:uid="{00000000-0005-0000-0000-0000FC790000}"/>
    <cellStyle name="Overscore 2 4" xfId="31149" xr:uid="{00000000-0005-0000-0000-0000FD790000}"/>
    <cellStyle name="Overscore 2 4 10" xfId="31150" xr:uid="{00000000-0005-0000-0000-0000FE790000}"/>
    <cellStyle name="Overscore 2 4 10 2" xfId="31151" xr:uid="{00000000-0005-0000-0000-0000FF790000}"/>
    <cellStyle name="Overscore 2 4 11" xfId="31152" xr:uid="{00000000-0005-0000-0000-0000007A0000}"/>
    <cellStyle name="Overscore 2 4 11 2" xfId="31153" xr:uid="{00000000-0005-0000-0000-0000017A0000}"/>
    <cellStyle name="Overscore 2 4 12" xfId="31154" xr:uid="{00000000-0005-0000-0000-0000027A0000}"/>
    <cellStyle name="Overscore 2 4 12 2" xfId="31155" xr:uid="{00000000-0005-0000-0000-0000037A0000}"/>
    <cellStyle name="Overscore 2 4 13" xfId="31156" xr:uid="{00000000-0005-0000-0000-0000047A0000}"/>
    <cellStyle name="Overscore 2 4 13 2" xfId="31157" xr:uid="{00000000-0005-0000-0000-0000057A0000}"/>
    <cellStyle name="Overscore 2 4 14" xfId="31158" xr:uid="{00000000-0005-0000-0000-0000067A0000}"/>
    <cellStyle name="Overscore 2 4 14 2" xfId="31159" xr:uid="{00000000-0005-0000-0000-0000077A0000}"/>
    <cellStyle name="Overscore 2 4 15" xfId="31160" xr:uid="{00000000-0005-0000-0000-0000087A0000}"/>
    <cellStyle name="Overscore 2 4 16" xfId="31161" xr:uid="{00000000-0005-0000-0000-0000097A0000}"/>
    <cellStyle name="Overscore 2 4 2" xfId="31162" xr:uid="{00000000-0005-0000-0000-00000A7A0000}"/>
    <cellStyle name="Overscore 2 4 2 10" xfId="31163" xr:uid="{00000000-0005-0000-0000-00000B7A0000}"/>
    <cellStyle name="Overscore 2 4 2 10 2" xfId="31164" xr:uid="{00000000-0005-0000-0000-00000C7A0000}"/>
    <cellStyle name="Overscore 2 4 2 11" xfId="31165" xr:uid="{00000000-0005-0000-0000-00000D7A0000}"/>
    <cellStyle name="Overscore 2 4 2 11 2" xfId="31166" xr:uid="{00000000-0005-0000-0000-00000E7A0000}"/>
    <cellStyle name="Overscore 2 4 2 12" xfId="31167" xr:uid="{00000000-0005-0000-0000-00000F7A0000}"/>
    <cellStyle name="Overscore 2 4 2 12 2" xfId="31168" xr:uid="{00000000-0005-0000-0000-0000107A0000}"/>
    <cellStyle name="Overscore 2 4 2 13" xfId="31169" xr:uid="{00000000-0005-0000-0000-0000117A0000}"/>
    <cellStyle name="Overscore 2 4 2 13 2" xfId="31170" xr:uid="{00000000-0005-0000-0000-0000127A0000}"/>
    <cellStyle name="Overscore 2 4 2 14" xfId="31171" xr:uid="{00000000-0005-0000-0000-0000137A0000}"/>
    <cellStyle name="Overscore 2 4 2 15" xfId="31172" xr:uid="{00000000-0005-0000-0000-0000147A0000}"/>
    <cellStyle name="Overscore 2 4 2 2" xfId="31173" xr:uid="{00000000-0005-0000-0000-0000157A0000}"/>
    <cellStyle name="Overscore 2 4 2 2 2" xfId="31174" xr:uid="{00000000-0005-0000-0000-0000167A0000}"/>
    <cellStyle name="Overscore 2 4 2 3" xfId="31175" xr:uid="{00000000-0005-0000-0000-0000177A0000}"/>
    <cellStyle name="Overscore 2 4 2 3 2" xfId="31176" xr:uid="{00000000-0005-0000-0000-0000187A0000}"/>
    <cellStyle name="Overscore 2 4 2 4" xfId="31177" xr:uid="{00000000-0005-0000-0000-0000197A0000}"/>
    <cellStyle name="Overscore 2 4 2 4 2" xfId="31178" xr:uid="{00000000-0005-0000-0000-00001A7A0000}"/>
    <cellStyle name="Overscore 2 4 2 5" xfId="31179" xr:uid="{00000000-0005-0000-0000-00001B7A0000}"/>
    <cellStyle name="Overscore 2 4 2 5 2" xfId="31180" xr:uid="{00000000-0005-0000-0000-00001C7A0000}"/>
    <cellStyle name="Overscore 2 4 2 6" xfId="31181" xr:uid="{00000000-0005-0000-0000-00001D7A0000}"/>
    <cellStyle name="Overscore 2 4 2 6 2" xfId="31182" xr:uid="{00000000-0005-0000-0000-00001E7A0000}"/>
    <cellStyle name="Overscore 2 4 2 7" xfId="31183" xr:uid="{00000000-0005-0000-0000-00001F7A0000}"/>
    <cellStyle name="Overscore 2 4 2 7 2" xfId="31184" xr:uid="{00000000-0005-0000-0000-0000207A0000}"/>
    <cellStyle name="Overscore 2 4 2 8" xfId="31185" xr:uid="{00000000-0005-0000-0000-0000217A0000}"/>
    <cellStyle name="Overscore 2 4 2 8 2" xfId="31186" xr:uid="{00000000-0005-0000-0000-0000227A0000}"/>
    <cellStyle name="Overscore 2 4 2 9" xfId="31187" xr:uid="{00000000-0005-0000-0000-0000237A0000}"/>
    <cellStyle name="Overscore 2 4 2 9 2" xfId="31188" xr:uid="{00000000-0005-0000-0000-0000247A0000}"/>
    <cellStyle name="Overscore 2 4 3" xfId="31189" xr:uid="{00000000-0005-0000-0000-0000257A0000}"/>
    <cellStyle name="Overscore 2 4 3 2" xfId="31190" xr:uid="{00000000-0005-0000-0000-0000267A0000}"/>
    <cellStyle name="Overscore 2 4 4" xfId="31191" xr:uid="{00000000-0005-0000-0000-0000277A0000}"/>
    <cellStyle name="Overscore 2 4 4 2" xfId="31192" xr:uid="{00000000-0005-0000-0000-0000287A0000}"/>
    <cellStyle name="Overscore 2 4 5" xfId="31193" xr:uid="{00000000-0005-0000-0000-0000297A0000}"/>
    <cellStyle name="Overscore 2 4 5 2" xfId="31194" xr:uid="{00000000-0005-0000-0000-00002A7A0000}"/>
    <cellStyle name="Overscore 2 4 6" xfId="31195" xr:uid="{00000000-0005-0000-0000-00002B7A0000}"/>
    <cellStyle name="Overscore 2 4 6 2" xfId="31196" xr:uid="{00000000-0005-0000-0000-00002C7A0000}"/>
    <cellStyle name="Overscore 2 4 7" xfId="31197" xr:uid="{00000000-0005-0000-0000-00002D7A0000}"/>
    <cellStyle name="Overscore 2 4 7 2" xfId="31198" xr:uid="{00000000-0005-0000-0000-00002E7A0000}"/>
    <cellStyle name="Overscore 2 4 8" xfId="31199" xr:uid="{00000000-0005-0000-0000-00002F7A0000}"/>
    <cellStyle name="Overscore 2 4 8 2" xfId="31200" xr:uid="{00000000-0005-0000-0000-0000307A0000}"/>
    <cellStyle name="Overscore 2 4 9" xfId="31201" xr:uid="{00000000-0005-0000-0000-0000317A0000}"/>
    <cellStyle name="Overscore 2 4 9 2" xfId="31202" xr:uid="{00000000-0005-0000-0000-0000327A0000}"/>
    <cellStyle name="Overscore 2 5" xfId="31203" xr:uid="{00000000-0005-0000-0000-0000337A0000}"/>
    <cellStyle name="Overscore 2 5 10" xfId="31204" xr:uid="{00000000-0005-0000-0000-0000347A0000}"/>
    <cellStyle name="Overscore 2 5 10 2" xfId="31205" xr:uid="{00000000-0005-0000-0000-0000357A0000}"/>
    <cellStyle name="Overscore 2 5 11" xfId="31206" xr:uid="{00000000-0005-0000-0000-0000367A0000}"/>
    <cellStyle name="Overscore 2 5 11 2" xfId="31207" xr:uid="{00000000-0005-0000-0000-0000377A0000}"/>
    <cellStyle name="Overscore 2 5 12" xfId="31208" xr:uid="{00000000-0005-0000-0000-0000387A0000}"/>
    <cellStyle name="Overscore 2 5 12 2" xfId="31209" xr:uid="{00000000-0005-0000-0000-0000397A0000}"/>
    <cellStyle name="Overscore 2 5 13" xfId="31210" xr:uid="{00000000-0005-0000-0000-00003A7A0000}"/>
    <cellStyle name="Overscore 2 5 13 2" xfId="31211" xr:uid="{00000000-0005-0000-0000-00003B7A0000}"/>
    <cellStyle name="Overscore 2 5 14" xfId="31212" xr:uid="{00000000-0005-0000-0000-00003C7A0000}"/>
    <cellStyle name="Overscore 2 5 15" xfId="31213" xr:uid="{00000000-0005-0000-0000-00003D7A0000}"/>
    <cellStyle name="Overscore 2 5 2" xfId="31214" xr:uid="{00000000-0005-0000-0000-00003E7A0000}"/>
    <cellStyle name="Overscore 2 5 2 2" xfId="31215" xr:uid="{00000000-0005-0000-0000-00003F7A0000}"/>
    <cellStyle name="Overscore 2 5 3" xfId="31216" xr:uid="{00000000-0005-0000-0000-0000407A0000}"/>
    <cellStyle name="Overscore 2 5 3 2" xfId="31217" xr:uid="{00000000-0005-0000-0000-0000417A0000}"/>
    <cellStyle name="Overscore 2 5 4" xfId="31218" xr:uid="{00000000-0005-0000-0000-0000427A0000}"/>
    <cellStyle name="Overscore 2 5 4 2" xfId="31219" xr:uid="{00000000-0005-0000-0000-0000437A0000}"/>
    <cellStyle name="Overscore 2 5 5" xfId="31220" xr:uid="{00000000-0005-0000-0000-0000447A0000}"/>
    <cellStyle name="Overscore 2 5 5 2" xfId="31221" xr:uid="{00000000-0005-0000-0000-0000457A0000}"/>
    <cellStyle name="Overscore 2 5 6" xfId="31222" xr:uid="{00000000-0005-0000-0000-0000467A0000}"/>
    <cellStyle name="Overscore 2 5 6 2" xfId="31223" xr:uid="{00000000-0005-0000-0000-0000477A0000}"/>
    <cellStyle name="Overscore 2 5 7" xfId="31224" xr:uid="{00000000-0005-0000-0000-0000487A0000}"/>
    <cellStyle name="Overscore 2 5 7 2" xfId="31225" xr:uid="{00000000-0005-0000-0000-0000497A0000}"/>
    <cellStyle name="Overscore 2 5 8" xfId="31226" xr:uid="{00000000-0005-0000-0000-00004A7A0000}"/>
    <cellStyle name="Overscore 2 5 8 2" xfId="31227" xr:uid="{00000000-0005-0000-0000-00004B7A0000}"/>
    <cellStyle name="Overscore 2 5 9" xfId="31228" xr:uid="{00000000-0005-0000-0000-00004C7A0000}"/>
    <cellStyle name="Overscore 2 5 9 2" xfId="31229" xr:uid="{00000000-0005-0000-0000-00004D7A0000}"/>
    <cellStyle name="Overscore 2 6" xfId="31230" xr:uid="{00000000-0005-0000-0000-00004E7A0000}"/>
    <cellStyle name="Overscore 2 6 2" xfId="31231" xr:uid="{00000000-0005-0000-0000-00004F7A0000}"/>
    <cellStyle name="Overscore 2 6 2 2" xfId="31232" xr:uid="{00000000-0005-0000-0000-0000507A0000}"/>
    <cellStyle name="Overscore 2 6 3" xfId="31233" xr:uid="{00000000-0005-0000-0000-0000517A0000}"/>
    <cellStyle name="Overscore 2 6 3 2" xfId="31234" xr:uid="{00000000-0005-0000-0000-0000527A0000}"/>
    <cellStyle name="Overscore 2 6 4" xfId="31235" xr:uid="{00000000-0005-0000-0000-0000537A0000}"/>
    <cellStyle name="Overscore 2 7" xfId="31236" xr:uid="{00000000-0005-0000-0000-0000547A0000}"/>
    <cellStyle name="Overscore 2 7 2" xfId="31237" xr:uid="{00000000-0005-0000-0000-0000557A0000}"/>
    <cellStyle name="Overscore 2 7 2 2" xfId="31238" xr:uid="{00000000-0005-0000-0000-0000567A0000}"/>
    <cellStyle name="Overscore 2 7 3" xfId="31239" xr:uid="{00000000-0005-0000-0000-0000577A0000}"/>
    <cellStyle name="Overscore 2 7 3 2" xfId="31240" xr:uid="{00000000-0005-0000-0000-0000587A0000}"/>
    <cellStyle name="Overscore 2 7 4" xfId="31241" xr:uid="{00000000-0005-0000-0000-0000597A0000}"/>
    <cellStyle name="Overscore 2 8" xfId="31242" xr:uid="{00000000-0005-0000-0000-00005A7A0000}"/>
    <cellStyle name="Overscore 2 8 2" xfId="31243" xr:uid="{00000000-0005-0000-0000-00005B7A0000}"/>
    <cellStyle name="Overscore 2 8 2 2" xfId="31244" xr:uid="{00000000-0005-0000-0000-00005C7A0000}"/>
    <cellStyle name="Overscore 2 8 3" xfId="31245" xr:uid="{00000000-0005-0000-0000-00005D7A0000}"/>
    <cellStyle name="Overscore 2 8 3 2" xfId="31246" xr:uid="{00000000-0005-0000-0000-00005E7A0000}"/>
    <cellStyle name="Overscore 2 8 4" xfId="31247" xr:uid="{00000000-0005-0000-0000-00005F7A0000}"/>
    <cellStyle name="Overscore 2 9" xfId="31248" xr:uid="{00000000-0005-0000-0000-0000607A0000}"/>
    <cellStyle name="Overscore 2 9 2" xfId="31249" xr:uid="{00000000-0005-0000-0000-0000617A0000}"/>
    <cellStyle name="Overscore 2 9 2 2" xfId="31250" xr:uid="{00000000-0005-0000-0000-0000627A0000}"/>
    <cellStyle name="Overscore 2 9 3" xfId="31251" xr:uid="{00000000-0005-0000-0000-0000637A0000}"/>
    <cellStyle name="Overscore 2 9 3 2" xfId="31252" xr:uid="{00000000-0005-0000-0000-0000647A0000}"/>
    <cellStyle name="Overscore 2 9 4" xfId="31253" xr:uid="{00000000-0005-0000-0000-0000657A0000}"/>
    <cellStyle name="Overscore 3" xfId="31254" xr:uid="{00000000-0005-0000-0000-0000667A0000}"/>
    <cellStyle name="Overscore 3 10" xfId="31255" xr:uid="{00000000-0005-0000-0000-0000677A0000}"/>
    <cellStyle name="Overscore 3 10 2" xfId="31256" xr:uid="{00000000-0005-0000-0000-0000687A0000}"/>
    <cellStyle name="Overscore 3 10 2 2" xfId="31257" xr:uid="{00000000-0005-0000-0000-0000697A0000}"/>
    <cellStyle name="Overscore 3 10 3" xfId="31258" xr:uid="{00000000-0005-0000-0000-00006A7A0000}"/>
    <cellStyle name="Overscore 3 11" xfId="31259" xr:uid="{00000000-0005-0000-0000-00006B7A0000}"/>
    <cellStyle name="Overscore 3 11 2" xfId="31260" xr:uid="{00000000-0005-0000-0000-00006C7A0000}"/>
    <cellStyle name="Overscore 3 12" xfId="31261" xr:uid="{00000000-0005-0000-0000-00006D7A0000}"/>
    <cellStyle name="Overscore 3 12 2" xfId="31262" xr:uid="{00000000-0005-0000-0000-00006E7A0000}"/>
    <cellStyle name="Overscore 3 13" xfId="31263" xr:uid="{00000000-0005-0000-0000-00006F7A0000}"/>
    <cellStyle name="Overscore 3 13 2" xfId="31264" xr:uid="{00000000-0005-0000-0000-0000707A0000}"/>
    <cellStyle name="Overscore 3 14" xfId="31265" xr:uid="{00000000-0005-0000-0000-0000717A0000}"/>
    <cellStyle name="Overscore 3 14 2" xfId="31266" xr:uid="{00000000-0005-0000-0000-0000727A0000}"/>
    <cellStyle name="Overscore 3 15" xfId="31267" xr:uid="{00000000-0005-0000-0000-0000737A0000}"/>
    <cellStyle name="Overscore 3 16" xfId="31268" xr:uid="{00000000-0005-0000-0000-0000747A0000}"/>
    <cellStyle name="Overscore 3 2" xfId="31269" xr:uid="{00000000-0005-0000-0000-0000757A0000}"/>
    <cellStyle name="Overscore 3 2 10" xfId="31270" xr:uid="{00000000-0005-0000-0000-0000767A0000}"/>
    <cellStyle name="Overscore 3 2 10 2" xfId="31271" xr:uid="{00000000-0005-0000-0000-0000777A0000}"/>
    <cellStyle name="Overscore 3 2 11" xfId="31272" xr:uid="{00000000-0005-0000-0000-0000787A0000}"/>
    <cellStyle name="Overscore 3 2 11 2" xfId="31273" xr:uid="{00000000-0005-0000-0000-0000797A0000}"/>
    <cellStyle name="Overscore 3 2 12" xfId="31274" xr:uid="{00000000-0005-0000-0000-00007A7A0000}"/>
    <cellStyle name="Overscore 3 2 12 2" xfId="31275" xr:uid="{00000000-0005-0000-0000-00007B7A0000}"/>
    <cellStyle name="Overscore 3 2 13" xfId="31276" xr:uid="{00000000-0005-0000-0000-00007C7A0000}"/>
    <cellStyle name="Overscore 3 2 13 2" xfId="31277" xr:uid="{00000000-0005-0000-0000-00007D7A0000}"/>
    <cellStyle name="Overscore 3 2 14" xfId="31278" xr:uid="{00000000-0005-0000-0000-00007E7A0000}"/>
    <cellStyle name="Overscore 3 2 15" xfId="31279" xr:uid="{00000000-0005-0000-0000-00007F7A0000}"/>
    <cellStyle name="Overscore 3 2 2" xfId="31280" xr:uid="{00000000-0005-0000-0000-0000807A0000}"/>
    <cellStyle name="Overscore 3 2 2 2" xfId="31281" xr:uid="{00000000-0005-0000-0000-0000817A0000}"/>
    <cellStyle name="Overscore 3 2 3" xfId="31282" xr:uid="{00000000-0005-0000-0000-0000827A0000}"/>
    <cellStyle name="Overscore 3 2 3 2" xfId="31283" xr:uid="{00000000-0005-0000-0000-0000837A0000}"/>
    <cellStyle name="Overscore 3 2 4" xfId="31284" xr:uid="{00000000-0005-0000-0000-0000847A0000}"/>
    <cellStyle name="Overscore 3 2 4 2" xfId="31285" xr:uid="{00000000-0005-0000-0000-0000857A0000}"/>
    <cellStyle name="Overscore 3 2 5" xfId="31286" xr:uid="{00000000-0005-0000-0000-0000867A0000}"/>
    <cellStyle name="Overscore 3 2 5 2" xfId="31287" xr:uid="{00000000-0005-0000-0000-0000877A0000}"/>
    <cellStyle name="Overscore 3 2 6" xfId="31288" xr:uid="{00000000-0005-0000-0000-0000887A0000}"/>
    <cellStyle name="Overscore 3 2 6 2" xfId="31289" xr:uid="{00000000-0005-0000-0000-0000897A0000}"/>
    <cellStyle name="Overscore 3 2 7" xfId="31290" xr:uid="{00000000-0005-0000-0000-00008A7A0000}"/>
    <cellStyle name="Overscore 3 2 7 2" xfId="31291" xr:uid="{00000000-0005-0000-0000-00008B7A0000}"/>
    <cellStyle name="Overscore 3 2 8" xfId="31292" xr:uid="{00000000-0005-0000-0000-00008C7A0000}"/>
    <cellStyle name="Overscore 3 2 8 2" xfId="31293" xr:uid="{00000000-0005-0000-0000-00008D7A0000}"/>
    <cellStyle name="Overscore 3 2 9" xfId="31294" xr:uid="{00000000-0005-0000-0000-00008E7A0000}"/>
    <cellStyle name="Overscore 3 2 9 2" xfId="31295" xr:uid="{00000000-0005-0000-0000-00008F7A0000}"/>
    <cellStyle name="Overscore 3 3" xfId="31296" xr:uid="{00000000-0005-0000-0000-0000907A0000}"/>
    <cellStyle name="Overscore 3 3 2" xfId="31297" xr:uid="{00000000-0005-0000-0000-0000917A0000}"/>
    <cellStyle name="Overscore 3 3 2 2" xfId="31298" xr:uid="{00000000-0005-0000-0000-0000927A0000}"/>
    <cellStyle name="Overscore 3 3 3" xfId="31299" xr:uid="{00000000-0005-0000-0000-0000937A0000}"/>
    <cellStyle name="Overscore 3 3 3 2" xfId="31300" xr:uid="{00000000-0005-0000-0000-0000947A0000}"/>
    <cellStyle name="Overscore 3 3 4" xfId="31301" xr:uid="{00000000-0005-0000-0000-0000957A0000}"/>
    <cellStyle name="Overscore 3 4" xfId="31302" xr:uid="{00000000-0005-0000-0000-0000967A0000}"/>
    <cellStyle name="Overscore 3 4 2" xfId="31303" xr:uid="{00000000-0005-0000-0000-0000977A0000}"/>
    <cellStyle name="Overscore 3 4 2 2" xfId="31304" xr:uid="{00000000-0005-0000-0000-0000987A0000}"/>
    <cellStyle name="Overscore 3 4 3" xfId="31305" xr:uid="{00000000-0005-0000-0000-0000997A0000}"/>
    <cellStyle name="Overscore 3 4 3 2" xfId="31306" xr:uid="{00000000-0005-0000-0000-00009A7A0000}"/>
    <cellStyle name="Overscore 3 4 4" xfId="31307" xr:uid="{00000000-0005-0000-0000-00009B7A0000}"/>
    <cellStyle name="Overscore 3 5" xfId="31308" xr:uid="{00000000-0005-0000-0000-00009C7A0000}"/>
    <cellStyle name="Overscore 3 5 2" xfId="31309" xr:uid="{00000000-0005-0000-0000-00009D7A0000}"/>
    <cellStyle name="Overscore 3 5 2 2" xfId="31310" xr:uid="{00000000-0005-0000-0000-00009E7A0000}"/>
    <cellStyle name="Overscore 3 5 3" xfId="31311" xr:uid="{00000000-0005-0000-0000-00009F7A0000}"/>
    <cellStyle name="Overscore 3 5 3 2" xfId="31312" xr:uid="{00000000-0005-0000-0000-0000A07A0000}"/>
    <cellStyle name="Overscore 3 5 4" xfId="31313" xr:uid="{00000000-0005-0000-0000-0000A17A0000}"/>
    <cellStyle name="Overscore 3 6" xfId="31314" xr:uid="{00000000-0005-0000-0000-0000A27A0000}"/>
    <cellStyle name="Overscore 3 6 2" xfId="31315" xr:uid="{00000000-0005-0000-0000-0000A37A0000}"/>
    <cellStyle name="Overscore 3 6 2 2" xfId="31316" xr:uid="{00000000-0005-0000-0000-0000A47A0000}"/>
    <cellStyle name="Overscore 3 6 3" xfId="31317" xr:uid="{00000000-0005-0000-0000-0000A57A0000}"/>
    <cellStyle name="Overscore 3 6 3 2" xfId="31318" xr:uid="{00000000-0005-0000-0000-0000A67A0000}"/>
    <cellStyle name="Overscore 3 6 4" xfId="31319" xr:uid="{00000000-0005-0000-0000-0000A77A0000}"/>
    <cellStyle name="Overscore 3 7" xfId="31320" xr:uid="{00000000-0005-0000-0000-0000A87A0000}"/>
    <cellStyle name="Overscore 3 7 2" xfId="31321" xr:uid="{00000000-0005-0000-0000-0000A97A0000}"/>
    <cellStyle name="Overscore 3 7 2 2" xfId="31322" xr:uid="{00000000-0005-0000-0000-0000AA7A0000}"/>
    <cellStyle name="Overscore 3 7 3" xfId="31323" xr:uid="{00000000-0005-0000-0000-0000AB7A0000}"/>
    <cellStyle name="Overscore 3 7 3 2" xfId="31324" xr:uid="{00000000-0005-0000-0000-0000AC7A0000}"/>
    <cellStyle name="Overscore 3 7 4" xfId="31325" xr:uid="{00000000-0005-0000-0000-0000AD7A0000}"/>
    <cellStyle name="Overscore 3 8" xfId="31326" xr:uid="{00000000-0005-0000-0000-0000AE7A0000}"/>
    <cellStyle name="Overscore 3 8 2" xfId="31327" xr:uid="{00000000-0005-0000-0000-0000AF7A0000}"/>
    <cellStyle name="Overscore 3 8 2 2" xfId="31328" xr:uid="{00000000-0005-0000-0000-0000B07A0000}"/>
    <cellStyle name="Overscore 3 8 3" xfId="31329" xr:uid="{00000000-0005-0000-0000-0000B17A0000}"/>
    <cellStyle name="Overscore 3 8 3 2" xfId="31330" xr:uid="{00000000-0005-0000-0000-0000B27A0000}"/>
    <cellStyle name="Overscore 3 8 4" xfId="31331" xr:uid="{00000000-0005-0000-0000-0000B37A0000}"/>
    <cellStyle name="Overscore 3 9" xfId="31332" xr:uid="{00000000-0005-0000-0000-0000B47A0000}"/>
    <cellStyle name="Overscore 3 9 2" xfId="31333" xr:uid="{00000000-0005-0000-0000-0000B57A0000}"/>
    <cellStyle name="Overscore 3 9 2 2" xfId="31334" xr:uid="{00000000-0005-0000-0000-0000B67A0000}"/>
    <cellStyle name="Overscore 3 9 3" xfId="31335" xr:uid="{00000000-0005-0000-0000-0000B77A0000}"/>
    <cellStyle name="Overscore 3 9 3 2" xfId="31336" xr:uid="{00000000-0005-0000-0000-0000B87A0000}"/>
    <cellStyle name="Overscore 3 9 4" xfId="31337" xr:uid="{00000000-0005-0000-0000-0000B97A0000}"/>
    <cellStyle name="Overscore 4" xfId="31338" xr:uid="{00000000-0005-0000-0000-0000BA7A0000}"/>
    <cellStyle name="Overscore 4 10" xfId="31339" xr:uid="{00000000-0005-0000-0000-0000BB7A0000}"/>
    <cellStyle name="Overscore 4 10 2" xfId="31340" xr:uid="{00000000-0005-0000-0000-0000BC7A0000}"/>
    <cellStyle name="Overscore 4 11" xfId="31341" xr:uid="{00000000-0005-0000-0000-0000BD7A0000}"/>
    <cellStyle name="Overscore 4 11 2" xfId="31342" xr:uid="{00000000-0005-0000-0000-0000BE7A0000}"/>
    <cellStyle name="Overscore 4 12" xfId="31343" xr:uid="{00000000-0005-0000-0000-0000BF7A0000}"/>
    <cellStyle name="Overscore 4 12 2" xfId="31344" xr:uid="{00000000-0005-0000-0000-0000C07A0000}"/>
    <cellStyle name="Overscore 4 13" xfId="31345" xr:uid="{00000000-0005-0000-0000-0000C17A0000}"/>
    <cellStyle name="Overscore 4 13 2" xfId="31346" xr:uid="{00000000-0005-0000-0000-0000C27A0000}"/>
    <cellStyle name="Overscore 4 14" xfId="31347" xr:uid="{00000000-0005-0000-0000-0000C37A0000}"/>
    <cellStyle name="Overscore 4 14 2" xfId="31348" xr:uid="{00000000-0005-0000-0000-0000C47A0000}"/>
    <cellStyle name="Overscore 4 15" xfId="31349" xr:uid="{00000000-0005-0000-0000-0000C57A0000}"/>
    <cellStyle name="Overscore 4 16" xfId="31350" xr:uid="{00000000-0005-0000-0000-0000C67A0000}"/>
    <cellStyle name="Overscore 4 2" xfId="31351" xr:uid="{00000000-0005-0000-0000-0000C77A0000}"/>
    <cellStyle name="Overscore 4 2 10" xfId="31352" xr:uid="{00000000-0005-0000-0000-0000C87A0000}"/>
    <cellStyle name="Overscore 4 2 10 2" xfId="31353" xr:uid="{00000000-0005-0000-0000-0000C97A0000}"/>
    <cellStyle name="Overscore 4 2 11" xfId="31354" xr:uid="{00000000-0005-0000-0000-0000CA7A0000}"/>
    <cellStyle name="Overscore 4 2 11 2" xfId="31355" xr:uid="{00000000-0005-0000-0000-0000CB7A0000}"/>
    <cellStyle name="Overscore 4 2 12" xfId="31356" xr:uid="{00000000-0005-0000-0000-0000CC7A0000}"/>
    <cellStyle name="Overscore 4 2 12 2" xfId="31357" xr:uid="{00000000-0005-0000-0000-0000CD7A0000}"/>
    <cellStyle name="Overscore 4 2 13" xfId="31358" xr:uid="{00000000-0005-0000-0000-0000CE7A0000}"/>
    <cellStyle name="Overscore 4 2 13 2" xfId="31359" xr:uid="{00000000-0005-0000-0000-0000CF7A0000}"/>
    <cellStyle name="Overscore 4 2 14" xfId="31360" xr:uid="{00000000-0005-0000-0000-0000D07A0000}"/>
    <cellStyle name="Overscore 4 2 15" xfId="31361" xr:uid="{00000000-0005-0000-0000-0000D17A0000}"/>
    <cellStyle name="Overscore 4 2 2" xfId="31362" xr:uid="{00000000-0005-0000-0000-0000D27A0000}"/>
    <cellStyle name="Overscore 4 2 2 2" xfId="31363" xr:uid="{00000000-0005-0000-0000-0000D37A0000}"/>
    <cellStyle name="Overscore 4 2 3" xfId="31364" xr:uid="{00000000-0005-0000-0000-0000D47A0000}"/>
    <cellStyle name="Overscore 4 2 3 2" xfId="31365" xr:uid="{00000000-0005-0000-0000-0000D57A0000}"/>
    <cellStyle name="Overscore 4 2 4" xfId="31366" xr:uid="{00000000-0005-0000-0000-0000D67A0000}"/>
    <cellStyle name="Overscore 4 2 4 2" xfId="31367" xr:uid="{00000000-0005-0000-0000-0000D77A0000}"/>
    <cellStyle name="Overscore 4 2 5" xfId="31368" xr:uid="{00000000-0005-0000-0000-0000D87A0000}"/>
    <cellStyle name="Overscore 4 2 5 2" xfId="31369" xr:uid="{00000000-0005-0000-0000-0000D97A0000}"/>
    <cellStyle name="Overscore 4 2 6" xfId="31370" xr:uid="{00000000-0005-0000-0000-0000DA7A0000}"/>
    <cellStyle name="Overscore 4 2 6 2" xfId="31371" xr:uid="{00000000-0005-0000-0000-0000DB7A0000}"/>
    <cellStyle name="Overscore 4 2 7" xfId="31372" xr:uid="{00000000-0005-0000-0000-0000DC7A0000}"/>
    <cellStyle name="Overscore 4 2 7 2" xfId="31373" xr:uid="{00000000-0005-0000-0000-0000DD7A0000}"/>
    <cellStyle name="Overscore 4 2 8" xfId="31374" xr:uid="{00000000-0005-0000-0000-0000DE7A0000}"/>
    <cellStyle name="Overscore 4 2 8 2" xfId="31375" xr:uid="{00000000-0005-0000-0000-0000DF7A0000}"/>
    <cellStyle name="Overscore 4 2 9" xfId="31376" xr:uid="{00000000-0005-0000-0000-0000E07A0000}"/>
    <cellStyle name="Overscore 4 2 9 2" xfId="31377" xr:uid="{00000000-0005-0000-0000-0000E17A0000}"/>
    <cellStyle name="Overscore 4 3" xfId="31378" xr:uid="{00000000-0005-0000-0000-0000E27A0000}"/>
    <cellStyle name="Overscore 4 3 2" xfId="31379" xr:uid="{00000000-0005-0000-0000-0000E37A0000}"/>
    <cellStyle name="Overscore 4 3 2 2" xfId="31380" xr:uid="{00000000-0005-0000-0000-0000E47A0000}"/>
    <cellStyle name="Overscore 4 3 3" xfId="31381" xr:uid="{00000000-0005-0000-0000-0000E57A0000}"/>
    <cellStyle name="Overscore 4 4" xfId="31382" xr:uid="{00000000-0005-0000-0000-0000E67A0000}"/>
    <cellStyle name="Overscore 4 4 2" xfId="31383" xr:uid="{00000000-0005-0000-0000-0000E77A0000}"/>
    <cellStyle name="Overscore 4 5" xfId="31384" xr:uid="{00000000-0005-0000-0000-0000E87A0000}"/>
    <cellStyle name="Overscore 4 5 2" xfId="31385" xr:uid="{00000000-0005-0000-0000-0000E97A0000}"/>
    <cellStyle name="Overscore 4 6" xfId="31386" xr:uid="{00000000-0005-0000-0000-0000EA7A0000}"/>
    <cellStyle name="Overscore 4 6 2" xfId="31387" xr:uid="{00000000-0005-0000-0000-0000EB7A0000}"/>
    <cellStyle name="Overscore 4 7" xfId="31388" xr:uid="{00000000-0005-0000-0000-0000EC7A0000}"/>
    <cellStyle name="Overscore 4 7 2" xfId="31389" xr:uid="{00000000-0005-0000-0000-0000ED7A0000}"/>
    <cellStyle name="Overscore 4 8" xfId="31390" xr:uid="{00000000-0005-0000-0000-0000EE7A0000}"/>
    <cellStyle name="Overscore 4 8 2" xfId="31391" xr:uid="{00000000-0005-0000-0000-0000EF7A0000}"/>
    <cellStyle name="Overscore 4 9" xfId="31392" xr:uid="{00000000-0005-0000-0000-0000F07A0000}"/>
    <cellStyle name="Overscore 4 9 2" xfId="31393" xr:uid="{00000000-0005-0000-0000-0000F17A0000}"/>
    <cellStyle name="Overscore 5" xfId="31394" xr:uid="{00000000-0005-0000-0000-0000F27A0000}"/>
    <cellStyle name="Overscore 5 10" xfId="31395" xr:uid="{00000000-0005-0000-0000-0000F37A0000}"/>
    <cellStyle name="Overscore 5 10 2" xfId="31396" xr:uid="{00000000-0005-0000-0000-0000F47A0000}"/>
    <cellStyle name="Overscore 5 11" xfId="31397" xr:uid="{00000000-0005-0000-0000-0000F57A0000}"/>
    <cellStyle name="Overscore 5 11 2" xfId="31398" xr:uid="{00000000-0005-0000-0000-0000F67A0000}"/>
    <cellStyle name="Overscore 5 12" xfId="31399" xr:uid="{00000000-0005-0000-0000-0000F77A0000}"/>
    <cellStyle name="Overscore 5 12 2" xfId="31400" xr:uid="{00000000-0005-0000-0000-0000F87A0000}"/>
    <cellStyle name="Overscore 5 13" xfId="31401" xr:uid="{00000000-0005-0000-0000-0000F97A0000}"/>
    <cellStyle name="Overscore 5 13 2" xfId="31402" xr:uid="{00000000-0005-0000-0000-0000FA7A0000}"/>
    <cellStyle name="Overscore 5 14" xfId="31403" xr:uid="{00000000-0005-0000-0000-0000FB7A0000}"/>
    <cellStyle name="Overscore 5 14 2" xfId="31404" xr:uid="{00000000-0005-0000-0000-0000FC7A0000}"/>
    <cellStyle name="Overscore 5 15" xfId="31405" xr:uid="{00000000-0005-0000-0000-0000FD7A0000}"/>
    <cellStyle name="Overscore 5 16" xfId="31406" xr:uid="{00000000-0005-0000-0000-0000FE7A0000}"/>
    <cellStyle name="Overscore 5 2" xfId="31407" xr:uid="{00000000-0005-0000-0000-0000FF7A0000}"/>
    <cellStyle name="Overscore 5 2 2" xfId="31408" xr:uid="{00000000-0005-0000-0000-0000007B0000}"/>
    <cellStyle name="Overscore 5 3" xfId="31409" xr:uid="{00000000-0005-0000-0000-0000017B0000}"/>
    <cellStyle name="Overscore 5 3 2" xfId="31410" xr:uid="{00000000-0005-0000-0000-0000027B0000}"/>
    <cellStyle name="Overscore 5 4" xfId="31411" xr:uid="{00000000-0005-0000-0000-0000037B0000}"/>
    <cellStyle name="Overscore 5 4 2" xfId="31412" xr:uid="{00000000-0005-0000-0000-0000047B0000}"/>
    <cellStyle name="Overscore 5 5" xfId="31413" xr:uid="{00000000-0005-0000-0000-0000057B0000}"/>
    <cellStyle name="Overscore 5 5 2" xfId="31414" xr:uid="{00000000-0005-0000-0000-0000067B0000}"/>
    <cellStyle name="Overscore 5 6" xfId="31415" xr:uid="{00000000-0005-0000-0000-0000077B0000}"/>
    <cellStyle name="Overscore 5 6 2" xfId="31416" xr:uid="{00000000-0005-0000-0000-0000087B0000}"/>
    <cellStyle name="Overscore 5 7" xfId="31417" xr:uid="{00000000-0005-0000-0000-0000097B0000}"/>
    <cellStyle name="Overscore 5 7 2" xfId="31418" xr:uid="{00000000-0005-0000-0000-00000A7B0000}"/>
    <cellStyle name="Overscore 5 8" xfId="31419" xr:uid="{00000000-0005-0000-0000-00000B7B0000}"/>
    <cellStyle name="Overscore 5 8 2" xfId="31420" xr:uid="{00000000-0005-0000-0000-00000C7B0000}"/>
    <cellStyle name="Overscore 5 9" xfId="31421" xr:uid="{00000000-0005-0000-0000-00000D7B0000}"/>
    <cellStyle name="Overscore 5 9 2" xfId="31422" xr:uid="{00000000-0005-0000-0000-00000E7B0000}"/>
    <cellStyle name="Overscore 6" xfId="31423" xr:uid="{00000000-0005-0000-0000-00000F7B0000}"/>
    <cellStyle name="Overscore 6 2" xfId="31424" xr:uid="{00000000-0005-0000-0000-0000107B0000}"/>
    <cellStyle name="Overscore 6 2 2" xfId="31425" xr:uid="{00000000-0005-0000-0000-0000117B0000}"/>
    <cellStyle name="Overscore 6 3" xfId="31426" xr:uid="{00000000-0005-0000-0000-0000127B0000}"/>
    <cellStyle name="Overscore 6 3 2" xfId="31427" xr:uid="{00000000-0005-0000-0000-0000137B0000}"/>
    <cellStyle name="Overscore 6 4" xfId="31428" xr:uid="{00000000-0005-0000-0000-0000147B0000}"/>
    <cellStyle name="Overscore 7" xfId="31429" xr:uid="{00000000-0005-0000-0000-0000157B0000}"/>
    <cellStyle name="Overscore 7 2" xfId="31430" xr:uid="{00000000-0005-0000-0000-0000167B0000}"/>
    <cellStyle name="Overscore 8" xfId="31431" xr:uid="{00000000-0005-0000-0000-0000177B0000}"/>
    <cellStyle name="Overscore 8 2" xfId="31432" xr:uid="{00000000-0005-0000-0000-0000187B0000}"/>
    <cellStyle name="Overscore 9" xfId="31433" xr:uid="{00000000-0005-0000-0000-0000197B0000}"/>
    <cellStyle name="Overscore 9 2" xfId="31434" xr:uid="{00000000-0005-0000-0000-00001A7B0000}"/>
    <cellStyle name="Overunder" xfId="31435" xr:uid="{00000000-0005-0000-0000-00001B7B0000}"/>
    <cellStyle name="Overunder 10" xfId="31436" xr:uid="{00000000-0005-0000-0000-00001C7B0000}"/>
    <cellStyle name="Overunder 10 2" xfId="31437" xr:uid="{00000000-0005-0000-0000-00001D7B0000}"/>
    <cellStyle name="Overunder 11" xfId="31438" xr:uid="{00000000-0005-0000-0000-00001E7B0000}"/>
    <cellStyle name="Overunder 11 2" xfId="31439" xr:uid="{00000000-0005-0000-0000-00001F7B0000}"/>
    <cellStyle name="Overunder 12" xfId="31440" xr:uid="{00000000-0005-0000-0000-0000207B0000}"/>
    <cellStyle name="Overunder 2" xfId="31441" xr:uid="{00000000-0005-0000-0000-0000217B0000}"/>
    <cellStyle name="Overunder 2 10" xfId="31442" xr:uid="{00000000-0005-0000-0000-0000227B0000}"/>
    <cellStyle name="Overunder 2 10 2" xfId="31443" xr:uid="{00000000-0005-0000-0000-0000237B0000}"/>
    <cellStyle name="Overunder 2 10 2 2" xfId="31444" xr:uid="{00000000-0005-0000-0000-0000247B0000}"/>
    <cellStyle name="Overunder 2 10 3" xfId="31445" xr:uid="{00000000-0005-0000-0000-0000257B0000}"/>
    <cellStyle name="Overunder 2 10 3 2" xfId="31446" xr:uid="{00000000-0005-0000-0000-0000267B0000}"/>
    <cellStyle name="Overunder 2 10 4" xfId="31447" xr:uid="{00000000-0005-0000-0000-0000277B0000}"/>
    <cellStyle name="Overunder 2 11" xfId="31448" xr:uid="{00000000-0005-0000-0000-0000287B0000}"/>
    <cellStyle name="Overunder 2 11 2" xfId="31449" xr:uid="{00000000-0005-0000-0000-0000297B0000}"/>
    <cellStyle name="Overunder 2 11 2 2" xfId="31450" xr:uid="{00000000-0005-0000-0000-00002A7B0000}"/>
    <cellStyle name="Overunder 2 11 3" xfId="31451" xr:uid="{00000000-0005-0000-0000-00002B7B0000}"/>
    <cellStyle name="Overunder 2 11 3 2" xfId="31452" xr:uid="{00000000-0005-0000-0000-00002C7B0000}"/>
    <cellStyle name="Overunder 2 11 4" xfId="31453" xr:uid="{00000000-0005-0000-0000-00002D7B0000}"/>
    <cellStyle name="Overunder 2 12" xfId="31454" xr:uid="{00000000-0005-0000-0000-00002E7B0000}"/>
    <cellStyle name="Overunder 2 12 2" xfId="31455" xr:uid="{00000000-0005-0000-0000-00002F7B0000}"/>
    <cellStyle name="Overunder 2 12 2 2" xfId="31456" xr:uid="{00000000-0005-0000-0000-0000307B0000}"/>
    <cellStyle name="Overunder 2 12 3" xfId="31457" xr:uid="{00000000-0005-0000-0000-0000317B0000}"/>
    <cellStyle name="Overunder 2 13" xfId="31458" xr:uid="{00000000-0005-0000-0000-0000327B0000}"/>
    <cellStyle name="Overunder 2 13 2" xfId="31459" xr:uid="{00000000-0005-0000-0000-0000337B0000}"/>
    <cellStyle name="Overunder 2 14" xfId="31460" xr:uid="{00000000-0005-0000-0000-0000347B0000}"/>
    <cellStyle name="Overunder 2 14 2" xfId="31461" xr:uid="{00000000-0005-0000-0000-0000357B0000}"/>
    <cellStyle name="Overunder 2 15" xfId="31462" xr:uid="{00000000-0005-0000-0000-0000367B0000}"/>
    <cellStyle name="Overunder 2 15 2" xfId="31463" xr:uid="{00000000-0005-0000-0000-0000377B0000}"/>
    <cellStyle name="Overunder 2 16" xfId="31464" xr:uid="{00000000-0005-0000-0000-0000387B0000}"/>
    <cellStyle name="Overunder 2 16 2" xfId="31465" xr:uid="{00000000-0005-0000-0000-0000397B0000}"/>
    <cellStyle name="Overunder 2 17" xfId="31466" xr:uid="{00000000-0005-0000-0000-00003A7B0000}"/>
    <cellStyle name="Overunder 2 17 2" xfId="31467" xr:uid="{00000000-0005-0000-0000-00003B7B0000}"/>
    <cellStyle name="Overunder 2 18" xfId="31468" xr:uid="{00000000-0005-0000-0000-00003C7B0000}"/>
    <cellStyle name="Overunder 2 18 2" xfId="31469" xr:uid="{00000000-0005-0000-0000-00003D7B0000}"/>
    <cellStyle name="Overunder 2 19" xfId="31470" xr:uid="{00000000-0005-0000-0000-00003E7B0000}"/>
    <cellStyle name="Overunder 2 19 2" xfId="31471" xr:uid="{00000000-0005-0000-0000-00003F7B0000}"/>
    <cellStyle name="Overunder 2 2" xfId="31472" xr:uid="{00000000-0005-0000-0000-0000407B0000}"/>
    <cellStyle name="Overunder 2 2 10" xfId="31473" xr:uid="{00000000-0005-0000-0000-0000417B0000}"/>
    <cellStyle name="Overunder 2 2 10 2" xfId="31474" xr:uid="{00000000-0005-0000-0000-0000427B0000}"/>
    <cellStyle name="Overunder 2 2 10 2 2" xfId="31475" xr:uid="{00000000-0005-0000-0000-0000437B0000}"/>
    <cellStyle name="Overunder 2 2 10 3" xfId="31476" xr:uid="{00000000-0005-0000-0000-0000447B0000}"/>
    <cellStyle name="Overunder 2 2 10 3 2" xfId="31477" xr:uid="{00000000-0005-0000-0000-0000457B0000}"/>
    <cellStyle name="Overunder 2 2 10 4" xfId="31478" xr:uid="{00000000-0005-0000-0000-0000467B0000}"/>
    <cellStyle name="Overunder 2 2 11" xfId="31479" xr:uid="{00000000-0005-0000-0000-0000477B0000}"/>
    <cellStyle name="Overunder 2 2 11 2" xfId="31480" xr:uid="{00000000-0005-0000-0000-0000487B0000}"/>
    <cellStyle name="Overunder 2 2 11 2 2" xfId="31481" xr:uid="{00000000-0005-0000-0000-0000497B0000}"/>
    <cellStyle name="Overunder 2 2 11 3" xfId="31482" xr:uid="{00000000-0005-0000-0000-00004A7B0000}"/>
    <cellStyle name="Overunder 2 2 12" xfId="31483" xr:uid="{00000000-0005-0000-0000-00004B7B0000}"/>
    <cellStyle name="Overunder 2 2 12 2" xfId="31484" xr:uid="{00000000-0005-0000-0000-00004C7B0000}"/>
    <cellStyle name="Overunder 2 2 13" xfId="31485" xr:uid="{00000000-0005-0000-0000-00004D7B0000}"/>
    <cellStyle name="Overunder 2 2 13 2" xfId="31486" xr:uid="{00000000-0005-0000-0000-00004E7B0000}"/>
    <cellStyle name="Overunder 2 2 14" xfId="31487" xr:uid="{00000000-0005-0000-0000-00004F7B0000}"/>
    <cellStyle name="Overunder 2 2 14 2" xfId="31488" xr:uid="{00000000-0005-0000-0000-0000507B0000}"/>
    <cellStyle name="Overunder 2 2 15" xfId="31489" xr:uid="{00000000-0005-0000-0000-0000517B0000}"/>
    <cellStyle name="Overunder 2 2 15 2" xfId="31490" xr:uid="{00000000-0005-0000-0000-0000527B0000}"/>
    <cellStyle name="Overunder 2 2 16" xfId="31491" xr:uid="{00000000-0005-0000-0000-0000537B0000}"/>
    <cellStyle name="Overunder 2 2 16 2" xfId="31492" xr:uid="{00000000-0005-0000-0000-0000547B0000}"/>
    <cellStyle name="Overunder 2 2 17" xfId="31493" xr:uid="{00000000-0005-0000-0000-0000557B0000}"/>
    <cellStyle name="Overunder 2 2 17 2" xfId="31494" xr:uid="{00000000-0005-0000-0000-0000567B0000}"/>
    <cellStyle name="Overunder 2 2 18" xfId="31495" xr:uid="{00000000-0005-0000-0000-0000577B0000}"/>
    <cellStyle name="Overunder 2 2 19" xfId="31496" xr:uid="{00000000-0005-0000-0000-0000587B0000}"/>
    <cellStyle name="Overunder 2 2 2" xfId="31497" xr:uid="{00000000-0005-0000-0000-0000597B0000}"/>
    <cellStyle name="Overunder 2 2 2 10" xfId="31498" xr:uid="{00000000-0005-0000-0000-00005A7B0000}"/>
    <cellStyle name="Overunder 2 2 2 10 2" xfId="31499" xr:uid="{00000000-0005-0000-0000-00005B7B0000}"/>
    <cellStyle name="Overunder 2 2 2 10 2 2" xfId="31500" xr:uid="{00000000-0005-0000-0000-00005C7B0000}"/>
    <cellStyle name="Overunder 2 2 2 10 3" xfId="31501" xr:uid="{00000000-0005-0000-0000-00005D7B0000}"/>
    <cellStyle name="Overunder 2 2 2 11" xfId="31502" xr:uid="{00000000-0005-0000-0000-00005E7B0000}"/>
    <cellStyle name="Overunder 2 2 2 11 2" xfId="31503" xr:uid="{00000000-0005-0000-0000-00005F7B0000}"/>
    <cellStyle name="Overunder 2 2 2 12" xfId="31504" xr:uid="{00000000-0005-0000-0000-0000607B0000}"/>
    <cellStyle name="Overunder 2 2 2 12 2" xfId="31505" xr:uid="{00000000-0005-0000-0000-0000617B0000}"/>
    <cellStyle name="Overunder 2 2 2 13" xfId="31506" xr:uid="{00000000-0005-0000-0000-0000627B0000}"/>
    <cellStyle name="Overunder 2 2 2 13 2" xfId="31507" xr:uid="{00000000-0005-0000-0000-0000637B0000}"/>
    <cellStyle name="Overunder 2 2 2 14" xfId="31508" xr:uid="{00000000-0005-0000-0000-0000647B0000}"/>
    <cellStyle name="Overunder 2 2 2 14 2" xfId="31509" xr:uid="{00000000-0005-0000-0000-0000657B0000}"/>
    <cellStyle name="Overunder 2 2 2 15" xfId="31510" xr:uid="{00000000-0005-0000-0000-0000667B0000}"/>
    <cellStyle name="Overunder 2 2 2 16" xfId="31511" xr:uid="{00000000-0005-0000-0000-0000677B0000}"/>
    <cellStyle name="Overunder 2 2 2 2" xfId="31512" xr:uid="{00000000-0005-0000-0000-0000687B0000}"/>
    <cellStyle name="Overunder 2 2 2 2 10" xfId="31513" xr:uid="{00000000-0005-0000-0000-0000697B0000}"/>
    <cellStyle name="Overunder 2 2 2 2 10 2" xfId="31514" xr:uid="{00000000-0005-0000-0000-00006A7B0000}"/>
    <cellStyle name="Overunder 2 2 2 2 11" xfId="31515" xr:uid="{00000000-0005-0000-0000-00006B7B0000}"/>
    <cellStyle name="Overunder 2 2 2 2 11 2" xfId="31516" xr:uid="{00000000-0005-0000-0000-00006C7B0000}"/>
    <cellStyle name="Overunder 2 2 2 2 12" xfId="31517" xr:uid="{00000000-0005-0000-0000-00006D7B0000}"/>
    <cellStyle name="Overunder 2 2 2 2 12 2" xfId="31518" xr:uid="{00000000-0005-0000-0000-00006E7B0000}"/>
    <cellStyle name="Overunder 2 2 2 2 13" xfId="31519" xr:uid="{00000000-0005-0000-0000-00006F7B0000}"/>
    <cellStyle name="Overunder 2 2 2 2 13 2" xfId="31520" xr:uid="{00000000-0005-0000-0000-0000707B0000}"/>
    <cellStyle name="Overunder 2 2 2 2 14" xfId="31521" xr:uid="{00000000-0005-0000-0000-0000717B0000}"/>
    <cellStyle name="Overunder 2 2 2 2 14 2" xfId="31522" xr:uid="{00000000-0005-0000-0000-0000727B0000}"/>
    <cellStyle name="Overunder 2 2 2 2 15" xfId="31523" xr:uid="{00000000-0005-0000-0000-0000737B0000}"/>
    <cellStyle name="Overunder 2 2 2 2 16" xfId="31524" xr:uid="{00000000-0005-0000-0000-0000747B0000}"/>
    <cellStyle name="Overunder 2 2 2 2 2" xfId="31525" xr:uid="{00000000-0005-0000-0000-0000757B0000}"/>
    <cellStyle name="Overunder 2 2 2 2 2 2" xfId="31526" xr:uid="{00000000-0005-0000-0000-0000767B0000}"/>
    <cellStyle name="Overunder 2 2 2 2 3" xfId="31527" xr:uid="{00000000-0005-0000-0000-0000777B0000}"/>
    <cellStyle name="Overunder 2 2 2 2 3 2" xfId="31528" xr:uid="{00000000-0005-0000-0000-0000787B0000}"/>
    <cellStyle name="Overunder 2 2 2 2 4" xfId="31529" xr:uid="{00000000-0005-0000-0000-0000797B0000}"/>
    <cellStyle name="Overunder 2 2 2 2 4 2" xfId="31530" xr:uid="{00000000-0005-0000-0000-00007A7B0000}"/>
    <cellStyle name="Overunder 2 2 2 2 5" xfId="31531" xr:uid="{00000000-0005-0000-0000-00007B7B0000}"/>
    <cellStyle name="Overunder 2 2 2 2 5 2" xfId="31532" xr:uid="{00000000-0005-0000-0000-00007C7B0000}"/>
    <cellStyle name="Overunder 2 2 2 2 6" xfId="31533" xr:uid="{00000000-0005-0000-0000-00007D7B0000}"/>
    <cellStyle name="Overunder 2 2 2 2 6 2" xfId="31534" xr:uid="{00000000-0005-0000-0000-00007E7B0000}"/>
    <cellStyle name="Overunder 2 2 2 2 7" xfId="31535" xr:uid="{00000000-0005-0000-0000-00007F7B0000}"/>
    <cellStyle name="Overunder 2 2 2 2 7 2" xfId="31536" xr:uid="{00000000-0005-0000-0000-0000807B0000}"/>
    <cellStyle name="Overunder 2 2 2 2 8" xfId="31537" xr:uid="{00000000-0005-0000-0000-0000817B0000}"/>
    <cellStyle name="Overunder 2 2 2 2 8 2" xfId="31538" xr:uid="{00000000-0005-0000-0000-0000827B0000}"/>
    <cellStyle name="Overunder 2 2 2 2 9" xfId="31539" xr:uid="{00000000-0005-0000-0000-0000837B0000}"/>
    <cellStyle name="Overunder 2 2 2 2 9 2" xfId="31540" xr:uid="{00000000-0005-0000-0000-0000847B0000}"/>
    <cellStyle name="Overunder 2 2 2 3" xfId="31541" xr:uid="{00000000-0005-0000-0000-0000857B0000}"/>
    <cellStyle name="Overunder 2 2 2 3 2" xfId="31542" xr:uid="{00000000-0005-0000-0000-0000867B0000}"/>
    <cellStyle name="Overunder 2 2 2 3 2 2" xfId="31543" xr:uid="{00000000-0005-0000-0000-0000877B0000}"/>
    <cellStyle name="Overunder 2 2 2 3 3" xfId="31544" xr:uid="{00000000-0005-0000-0000-0000887B0000}"/>
    <cellStyle name="Overunder 2 2 2 3 3 2" xfId="31545" xr:uid="{00000000-0005-0000-0000-0000897B0000}"/>
    <cellStyle name="Overunder 2 2 2 3 4" xfId="31546" xr:uid="{00000000-0005-0000-0000-00008A7B0000}"/>
    <cellStyle name="Overunder 2 2 2 4" xfId="31547" xr:uid="{00000000-0005-0000-0000-00008B7B0000}"/>
    <cellStyle name="Overunder 2 2 2 4 2" xfId="31548" xr:uid="{00000000-0005-0000-0000-00008C7B0000}"/>
    <cellStyle name="Overunder 2 2 2 4 2 2" xfId="31549" xr:uid="{00000000-0005-0000-0000-00008D7B0000}"/>
    <cellStyle name="Overunder 2 2 2 4 3" xfId="31550" xr:uid="{00000000-0005-0000-0000-00008E7B0000}"/>
    <cellStyle name="Overunder 2 2 2 4 3 2" xfId="31551" xr:uid="{00000000-0005-0000-0000-00008F7B0000}"/>
    <cellStyle name="Overunder 2 2 2 4 4" xfId="31552" xr:uid="{00000000-0005-0000-0000-0000907B0000}"/>
    <cellStyle name="Overunder 2 2 2 5" xfId="31553" xr:uid="{00000000-0005-0000-0000-0000917B0000}"/>
    <cellStyle name="Overunder 2 2 2 5 2" xfId="31554" xr:uid="{00000000-0005-0000-0000-0000927B0000}"/>
    <cellStyle name="Overunder 2 2 2 5 2 2" xfId="31555" xr:uid="{00000000-0005-0000-0000-0000937B0000}"/>
    <cellStyle name="Overunder 2 2 2 5 3" xfId="31556" xr:uid="{00000000-0005-0000-0000-0000947B0000}"/>
    <cellStyle name="Overunder 2 2 2 5 3 2" xfId="31557" xr:uid="{00000000-0005-0000-0000-0000957B0000}"/>
    <cellStyle name="Overunder 2 2 2 5 4" xfId="31558" xr:uid="{00000000-0005-0000-0000-0000967B0000}"/>
    <cellStyle name="Overunder 2 2 2 6" xfId="31559" xr:uid="{00000000-0005-0000-0000-0000977B0000}"/>
    <cellStyle name="Overunder 2 2 2 6 2" xfId="31560" xr:uid="{00000000-0005-0000-0000-0000987B0000}"/>
    <cellStyle name="Overunder 2 2 2 6 2 2" xfId="31561" xr:uid="{00000000-0005-0000-0000-0000997B0000}"/>
    <cellStyle name="Overunder 2 2 2 6 3" xfId="31562" xr:uid="{00000000-0005-0000-0000-00009A7B0000}"/>
    <cellStyle name="Overunder 2 2 2 6 3 2" xfId="31563" xr:uid="{00000000-0005-0000-0000-00009B7B0000}"/>
    <cellStyle name="Overunder 2 2 2 6 4" xfId="31564" xr:uid="{00000000-0005-0000-0000-00009C7B0000}"/>
    <cellStyle name="Overunder 2 2 2 7" xfId="31565" xr:uid="{00000000-0005-0000-0000-00009D7B0000}"/>
    <cellStyle name="Overunder 2 2 2 7 2" xfId="31566" xr:uid="{00000000-0005-0000-0000-00009E7B0000}"/>
    <cellStyle name="Overunder 2 2 2 7 2 2" xfId="31567" xr:uid="{00000000-0005-0000-0000-00009F7B0000}"/>
    <cellStyle name="Overunder 2 2 2 7 3" xfId="31568" xr:uid="{00000000-0005-0000-0000-0000A07B0000}"/>
    <cellStyle name="Overunder 2 2 2 7 3 2" xfId="31569" xr:uid="{00000000-0005-0000-0000-0000A17B0000}"/>
    <cellStyle name="Overunder 2 2 2 7 4" xfId="31570" xr:uid="{00000000-0005-0000-0000-0000A27B0000}"/>
    <cellStyle name="Overunder 2 2 2 8" xfId="31571" xr:uid="{00000000-0005-0000-0000-0000A37B0000}"/>
    <cellStyle name="Overunder 2 2 2 8 2" xfId="31572" xr:uid="{00000000-0005-0000-0000-0000A47B0000}"/>
    <cellStyle name="Overunder 2 2 2 8 2 2" xfId="31573" xr:uid="{00000000-0005-0000-0000-0000A57B0000}"/>
    <cellStyle name="Overunder 2 2 2 8 3" xfId="31574" xr:uid="{00000000-0005-0000-0000-0000A67B0000}"/>
    <cellStyle name="Overunder 2 2 2 8 3 2" xfId="31575" xr:uid="{00000000-0005-0000-0000-0000A77B0000}"/>
    <cellStyle name="Overunder 2 2 2 8 4" xfId="31576" xr:uid="{00000000-0005-0000-0000-0000A87B0000}"/>
    <cellStyle name="Overunder 2 2 2 9" xfId="31577" xr:uid="{00000000-0005-0000-0000-0000A97B0000}"/>
    <cellStyle name="Overunder 2 2 2 9 2" xfId="31578" xr:uid="{00000000-0005-0000-0000-0000AA7B0000}"/>
    <cellStyle name="Overunder 2 2 2 9 2 2" xfId="31579" xr:uid="{00000000-0005-0000-0000-0000AB7B0000}"/>
    <cellStyle name="Overunder 2 2 2 9 3" xfId="31580" xr:uid="{00000000-0005-0000-0000-0000AC7B0000}"/>
    <cellStyle name="Overunder 2 2 2 9 3 2" xfId="31581" xr:uid="{00000000-0005-0000-0000-0000AD7B0000}"/>
    <cellStyle name="Overunder 2 2 2 9 4" xfId="31582" xr:uid="{00000000-0005-0000-0000-0000AE7B0000}"/>
    <cellStyle name="Overunder 2 2 3" xfId="31583" xr:uid="{00000000-0005-0000-0000-0000AF7B0000}"/>
    <cellStyle name="Overunder 2 2 3 10" xfId="31584" xr:uid="{00000000-0005-0000-0000-0000B07B0000}"/>
    <cellStyle name="Overunder 2 2 3 10 2" xfId="31585" xr:uid="{00000000-0005-0000-0000-0000B17B0000}"/>
    <cellStyle name="Overunder 2 2 3 11" xfId="31586" xr:uid="{00000000-0005-0000-0000-0000B27B0000}"/>
    <cellStyle name="Overunder 2 2 3 11 2" xfId="31587" xr:uid="{00000000-0005-0000-0000-0000B37B0000}"/>
    <cellStyle name="Overunder 2 2 3 12" xfId="31588" xr:uid="{00000000-0005-0000-0000-0000B47B0000}"/>
    <cellStyle name="Overunder 2 2 3 12 2" xfId="31589" xr:uid="{00000000-0005-0000-0000-0000B57B0000}"/>
    <cellStyle name="Overunder 2 2 3 13" xfId="31590" xr:uid="{00000000-0005-0000-0000-0000B67B0000}"/>
    <cellStyle name="Overunder 2 2 3 13 2" xfId="31591" xr:uid="{00000000-0005-0000-0000-0000B77B0000}"/>
    <cellStyle name="Overunder 2 2 3 14" xfId="31592" xr:uid="{00000000-0005-0000-0000-0000B87B0000}"/>
    <cellStyle name="Overunder 2 2 3 14 2" xfId="31593" xr:uid="{00000000-0005-0000-0000-0000B97B0000}"/>
    <cellStyle name="Overunder 2 2 3 15" xfId="31594" xr:uid="{00000000-0005-0000-0000-0000BA7B0000}"/>
    <cellStyle name="Overunder 2 2 3 16" xfId="31595" xr:uid="{00000000-0005-0000-0000-0000BB7B0000}"/>
    <cellStyle name="Overunder 2 2 3 2" xfId="31596" xr:uid="{00000000-0005-0000-0000-0000BC7B0000}"/>
    <cellStyle name="Overunder 2 2 3 2 10" xfId="31597" xr:uid="{00000000-0005-0000-0000-0000BD7B0000}"/>
    <cellStyle name="Overunder 2 2 3 2 10 2" xfId="31598" xr:uid="{00000000-0005-0000-0000-0000BE7B0000}"/>
    <cellStyle name="Overunder 2 2 3 2 11" xfId="31599" xr:uid="{00000000-0005-0000-0000-0000BF7B0000}"/>
    <cellStyle name="Overunder 2 2 3 2 11 2" xfId="31600" xr:uid="{00000000-0005-0000-0000-0000C07B0000}"/>
    <cellStyle name="Overunder 2 2 3 2 12" xfId="31601" xr:uid="{00000000-0005-0000-0000-0000C17B0000}"/>
    <cellStyle name="Overunder 2 2 3 2 12 2" xfId="31602" xr:uid="{00000000-0005-0000-0000-0000C27B0000}"/>
    <cellStyle name="Overunder 2 2 3 2 13" xfId="31603" xr:uid="{00000000-0005-0000-0000-0000C37B0000}"/>
    <cellStyle name="Overunder 2 2 3 2 13 2" xfId="31604" xr:uid="{00000000-0005-0000-0000-0000C47B0000}"/>
    <cellStyle name="Overunder 2 2 3 2 14" xfId="31605" xr:uid="{00000000-0005-0000-0000-0000C57B0000}"/>
    <cellStyle name="Overunder 2 2 3 2 14 2" xfId="31606" xr:uid="{00000000-0005-0000-0000-0000C67B0000}"/>
    <cellStyle name="Overunder 2 2 3 2 15" xfId="31607" xr:uid="{00000000-0005-0000-0000-0000C77B0000}"/>
    <cellStyle name="Overunder 2 2 3 2 16" xfId="31608" xr:uid="{00000000-0005-0000-0000-0000C87B0000}"/>
    <cellStyle name="Overunder 2 2 3 2 2" xfId="31609" xr:uid="{00000000-0005-0000-0000-0000C97B0000}"/>
    <cellStyle name="Overunder 2 2 3 2 2 2" xfId="31610" xr:uid="{00000000-0005-0000-0000-0000CA7B0000}"/>
    <cellStyle name="Overunder 2 2 3 2 3" xfId="31611" xr:uid="{00000000-0005-0000-0000-0000CB7B0000}"/>
    <cellStyle name="Overunder 2 2 3 2 3 2" xfId="31612" xr:uid="{00000000-0005-0000-0000-0000CC7B0000}"/>
    <cellStyle name="Overunder 2 2 3 2 4" xfId="31613" xr:uid="{00000000-0005-0000-0000-0000CD7B0000}"/>
    <cellStyle name="Overunder 2 2 3 2 4 2" xfId="31614" xr:uid="{00000000-0005-0000-0000-0000CE7B0000}"/>
    <cellStyle name="Overunder 2 2 3 2 5" xfId="31615" xr:uid="{00000000-0005-0000-0000-0000CF7B0000}"/>
    <cellStyle name="Overunder 2 2 3 2 5 2" xfId="31616" xr:uid="{00000000-0005-0000-0000-0000D07B0000}"/>
    <cellStyle name="Overunder 2 2 3 2 6" xfId="31617" xr:uid="{00000000-0005-0000-0000-0000D17B0000}"/>
    <cellStyle name="Overunder 2 2 3 2 6 2" xfId="31618" xr:uid="{00000000-0005-0000-0000-0000D27B0000}"/>
    <cellStyle name="Overunder 2 2 3 2 7" xfId="31619" xr:uid="{00000000-0005-0000-0000-0000D37B0000}"/>
    <cellStyle name="Overunder 2 2 3 2 7 2" xfId="31620" xr:uid="{00000000-0005-0000-0000-0000D47B0000}"/>
    <cellStyle name="Overunder 2 2 3 2 8" xfId="31621" xr:uid="{00000000-0005-0000-0000-0000D57B0000}"/>
    <cellStyle name="Overunder 2 2 3 2 8 2" xfId="31622" xr:uid="{00000000-0005-0000-0000-0000D67B0000}"/>
    <cellStyle name="Overunder 2 2 3 2 9" xfId="31623" xr:uid="{00000000-0005-0000-0000-0000D77B0000}"/>
    <cellStyle name="Overunder 2 2 3 2 9 2" xfId="31624" xr:uid="{00000000-0005-0000-0000-0000D87B0000}"/>
    <cellStyle name="Overunder 2 2 3 3" xfId="31625" xr:uid="{00000000-0005-0000-0000-0000D97B0000}"/>
    <cellStyle name="Overunder 2 2 3 3 2" xfId="31626" xr:uid="{00000000-0005-0000-0000-0000DA7B0000}"/>
    <cellStyle name="Overunder 2 2 3 4" xfId="31627" xr:uid="{00000000-0005-0000-0000-0000DB7B0000}"/>
    <cellStyle name="Overunder 2 2 3 4 2" xfId="31628" xr:uid="{00000000-0005-0000-0000-0000DC7B0000}"/>
    <cellStyle name="Overunder 2 2 3 5" xfId="31629" xr:uid="{00000000-0005-0000-0000-0000DD7B0000}"/>
    <cellStyle name="Overunder 2 2 3 5 2" xfId="31630" xr:uid="{00000000-0005-0000-0000-0000DE7B0000}"/>
    <cellStyle name="Overunder 2 2 3 6" xfId="31631" xr:uid="{00000000-0005-0000-0000-0000DF7B0000}"/>
    <cellStyle name="Overunder 2 2 3 6 2" xfId="31632" xr:uid="{00000000-0005-0000-0000-0000E07B0000}"/>
    <cellStyle name="Overunder 2 2 3 7" xfId="31633" xr:uid="{00000000-0005-0000-0000-0000E17B0000}"/>
    <cellStyle name="Overunder 2 2 3 7 2" xfId="31634" xr:uid="{00000000-0005-0000-0000-0000E27B0000}"/>
    <cellStyle name="Overunder 2 2 3 8" xfId="31635" xr:uid="{00000000-0005-0000-0000-0000E37B0000}"/>
    <cellStyle name="Overunder 2 2 3 8 2" xfId="31636" xr:uid="{00000000-0005-0000-0000-0000E47B0000}"/>
    <cellStyle name="Overunder 2 2 3 9" xfId="31637" xr:uid="{00000000-0005-0000-0000-0000E57B0000}"/>
    <cellStyle name="Overunder 2 2 3 9 2" xfId="31638" xr:uid="{00000000-0005-0000-0000-0000E67B0000}"/>
    <cellStyle name="Overunder 2 2 4" xfId="31639" xr:uid="{00000000-0005-0000-0000-0000E77B0000}"/>
    <cellStyle name="Overunder 2 2 4 10" xfId="31640" xr:uid="{00000000-0005-0000-0000-0000E87B0000}"/>
    <cellStyle name="Overunder 2 2 4 10 2" xfId="31641" xr:uid="{00000000-0005-0000-0000-0000E97B0000}"/>
    <cellStyle name="Overunder 2 2 4 11" xfId="31642" xr:uid="{00000000-0005-0000-0000-0000EA7B0000}"/>
    <cellStyle name="Overunder 2 2 4 11 2" xfId="31643" xr:uid="{00000000-0005-0000-0000-0000EB7B0000}"/>
    <cellStyle name="Overunder 2 2 4 12" xfId="31644" xr:uid="{00000000-0005-0000-0000-0000EC7B0000}"/>
    <cellStyle name="Overunder 2 2 4 12 2" xfId="31645" xr:uid="{00000000-0005-0000-0000-0000ED7B0000}"/>
    <cellStyle name="Overunder 2 2 4 13" xfId="31646" xr:uid="{00000000-0005-0000-0000-0000EE7B0000}"/>
    <cellStyle name="Overunder 2 2 4 13 2" xfId="31647" xr:uid="{00000000-0005-0000-0000-0000EF7B0000}"/>
    <cellStyle name="Overunder 2 2 4 14" xfId="31648" xr:uid="{00000000-0005-0000-0000-0000F07B0000}"/>
    <cellStyle name="Overunder 2 2 4 14 2" xfId="31649" xr:uid="{00000000-0005-0000-0000-0000F17B0000}"/>
    <cellStyle name="Overunder 2 2 4 15" xfId="31650" xr:uid="{00000000-0005-0000-0000-0000F27B0000}"/>
    <cellStyle name="Overunder 2 2 4 16" xfId="31651" xr:uid="{00000000-0005-0000-0000-0000F37B0000}"/>
    <cellStyle name="Overunder 2 2 4 2" xfId="31652" xr:uid="{00000000-0005-0000-0000-0000F47B0000}"/>
    <cellStyle name="Overunder 2 2 4 2 2" xfId="31653" xr:uid="{00000000-0005-0000-0000-0000F57B0000}"/>
    <cellStyle name="Overunder 2 2 4 3" xfId="31654" xr:uid="{00000000-0005-0000-0000-0000F67B0000}"/>
    <cellStyle name="Overunder 2 2 4 3 2" xfId="31655" xr:uid="{00000000-0005-0000-0000-0000F77B0000}"/>
    <cellStyle name="Overunder 2 2 4 4" xfId="31656" xr:uid="{00000000-0005-0000-0000-0000F87B0000}"/>
    <cellStyle name="Overunder 2 2 4 4 2" xfId="31657" xr:uid="{00000000-0005-0000-0000-0000F97B0000}"/>
    <cellStyle name="Overunder 2 2 4 5" xfId="31658" xr:uid="{00000000-0005-0000-0000-0000FA7B0000}"/>
    <cellStyle name="Overunder 2 2 4 5 2" xfId="31659" xr:uid="{00000000-0005-0000-0000-0000FB7B0000}"/>
    <cellStyle name="Overunder 2 2 4 6" xfId="31660" xr:uid="{00000000-0005-0000-0000-0000FC7B0000}"/>
    <cellStyle name="Overunder 2 2 4 6 2" xfId="31661" xr:uid="{00000000-0005-0000-0000-0000FD7B0000}"/>
    <cellStyle name="Overunder 2 2 4 7" xfId="31662" xr:uid="{00000000-0005-0000-0000-0000FE7B0000}"/>
    <cellStyle name="Overunder 2 2 4 7 2" xfId="31663" xr:uid="{00000000-0005-0000-0000-0000FF7B0000}"/>
    <cellStyle name="Overunder 2 2 4 8" xfId="31664" xr:uid="{00000000-0005-0000-0000-0000007C0000}"/>
    <cellStyle name="Overunder 2 2 4 8 2" xfId="31665" xr:uid="{00000000-0005-0000-0000-0000017C0000}"/>
    <cellStyle name="Overunder 2 2 4 9" xfId="31666" xr:uid="{00000000-0005-0000-0000-0000027C0000}"/>
    <cellStyle name="Overunder 2 2 4 9 2" xfId="31667" xr:uid="{00000000-0005-0000-0000-0000037C0000}"/>
    <cellStyle name="Overunder 2 2 5" xfId="31668" xr:uid="{00000000-0005-0000-0000-0000047C0000}"/>
    <cellStyle name="Overunder 2 2 5 2" xfId="31669" xr:uid="{00000000-0005-0000-0000-0000057C0000}"/>
    <cellStyle name="Overunder 2 2 5 2 2" xfId="31670" xr:uid="{00000000-0005-0000-0000-0000067C0000}"/>
    <cellStyle name="Overunder 2 2 5 3" xfId="31671" xr:uid="{00000000-0005-0000-0000-0000077C0000}"/>
    <cellStyle name="Overunder 2 2 5 3 2" xfId="31672" xr:uid="{00000000-0005-0000-0000-0000087C0000}"/>
    <cellStyle name="Overunder 2 2 5 4" xfId="31673" xr:uid="{00000000-0005-0000-0000-0000097C0000}"/>
    <cellStyle name="Overunder 2 2 6" xfId="31674" xr:uid="{00000000-0005-0000-0000-00000A7C0000}"/>
    <cellStyle name="Overunder 2 2 6 2" xfId="31675" xr:uid="{00000000-0005-0000-0000-00000B7C0000}"/>
    <cellStyle name="Overunder 2 2 6 2 2" xfId="31676" xr:uid="{00000000-0005-0000-0000-00000C7C0000}"/>
    <cellStyle name="Overunder 2 2 6 3" xfId="31677" xr:uid="{00000000-0005-0000-0000-00000D7C0000}"/>
    <cellStyle name="Overunder 2 2 6 3 2" xfId="31678" xr:uid="{00000000-0005-0000-0000-00000E7C0000}"/>
    <cellStyle name="Overunder 2 2 6 4" xfId="31679" xr:uid="{00000000-0005-0000-0000-00000F7C0000}"/>
    <cellStyle name="Overunder 2 2 7" xfId="31680" xr:uid="{00000000-0005-0000-0000-0000107C0000}"/>
    <cellStyle name="Overunder 2 2 7 2" xfId="31681" xr:uid="{00000000-0005-0000-0000-0000117C0000}"/>
    <cellStyle name="Overunder 2 2 7 2 2" xfId="31682" xr:uid="{00000000-0005-0000-0000-0000127C0000}"/>
    <cellStyle name="Overunder 2 2 7 3" xfId="31683" xr:uid="{00000000-0005-0000-0000-0000137C0000}"/>
    <cellStyle name="Overunder 2 2 7 3 2" xfId="31684" xr:uid="{00000000-0005-0000-0000-0000147C0000}"/>
    <cellStyle name="Overunder 2 2 7 4" xfId="31685" xr:uid="{00000000-0005-0000-0000-0000157C0000}"/>
    <cellStyle name="Overunder 2 2 8" xfId="31686" xr:uid="{00000000-0005-0000-0000-0000167C0000}"/>
    <cellStyle name="Overunder 2 2 8 2" xfId="31687" xr:uid="{00000000-0005-0000-0000-0000177C0000}"/>
    <cellStyle name="Overunder 2 2 8 2 2" xfId="31688" xr:uid="{00000000-0005-0000-0000-0000187C0000}"/>
    <cellStyle name="Overunder 2 2 8 3" xfId="31689" xr:uid="{00000000-0005-0000-0000-0000197C0000}"/>
    <cellStyle name="Overunder 2 2 8 3 2" xfId="31690" xr:uid="{00000000-0005-0000-0000-00001A7C0000}"/>
    <cellStyle name="Overunder 2 2 8 4" xfId="31691" xr:uid="{00000000-0005-0000-0000-00001B7C0000}"/>
    <cellStyle name="Overunder 2 2 9" xfId="31692" xr:uid="{00000000-0005-0000-0000-00001C7C0000}"/>
    <cellStyle name="Overunder 2 2 9 2" xfId="31693" xr:uid="{00000000-0005-0000-0000-00001D7C0000}"/>
    <cellStyle name="Overunder 2 2 9 2 2" xfId="31694" xr:uid="{00000000-0005-0000-0000-00001E7C0000}"/>
    <cellStyle name="Overunder 2 2 9 3" xfId="31695" xr:uid="{00000000-0005-0000-0000-00001F7C0000}"/>
    <cellStyle name="Overunder 2 2 9 3 2" xfId="31696" xr:uid="{00000000-0005-0000-0000-0000207C0000}"/>
    <cellStyle name="Overunder 2 2 9 4" xfId="31697" xr:uid="{00000000-0005-0000-0000-0000217C0000}"/>
    <cellStyle name="Overunder 2 20" xfId="31698" xr:uid="{00000000-0005-0000-0000-0000227C0000}"/>
    <cellStyle name="Overunder 2 3" xfId="31699" xr:uid="{00000000-0005-0000-0000-0000237C0000}"/>
    <cellStyle name="Overunder 2 3 10" xfId="31700" xr:uid="{00000000-0005-0000-0000-0000247C0000}"/>
    <cellStyle name="Overunder 2 3 10 2" xfId="31701" xr:uid="{00000000-0005-0000-0000-0000257C0000}"/>
    <cellStyle name="Overunder 2 3 10 2 2" xfId="31702" xr:uid="{00000000-0005-0000-0000-0000267C0000}"/>
    <cellStyle name="Overunder 2 3 10 3" xfId="31703" xr:uid="{00000000-0005-0000-0000-0000277C0000}"/>
    <cellStyle name="Overunder 2 3 11" xfId="31704" xr:uid="{00000000-0005-0000-0000-0000287C0000}"/>
    <cellStyle name="Overunder 2 3 11 2" xfId="31705" xr:uid="{00000000-0005-0000-0000-0000297C0000}"/>
    <cellStyle name="Overunder 2 3 12" xfId="31706" xr:uid="{00000000-0005-0000-0000-00002A7C0000}"/>
    <cellStyle name="Overunder 2 3 12 2" xfId="31707" xr:uid="{00000000-0005-0000-0000-00002B7C0000}"/>
    <cellStyle name="Overunder 2 3 13" xfId="31708" xr:uid="{00000000-0005-0000-0000-00002C7C0000}"/>
    <cellStyle name="Overunder 2 3 13 2" xfId="31709" xr:uid="{00000000-0005-0000-0000-00002D7C0000}"/>
    <cellStyle name="Overunder 2 3 14" xfId="31710" xr:uid="{00000000-0005-0000-0000-00002E7C0000}"/>
    <cellStyle name="Overunder 2 3 14 2" xfId="31711" xr:uid="{00000000-0005-0000-0000-00002F7C0000}"/>
    <cellStyle name="Overunder 2 3 15" xfId="31712" xr:uid="{00000000-0005-0000-0000-0000307C0000}"/>
    <cellStyle name="Overunder 2 3 16" xfId="31713" xr:uid="{00000000-0005-0000-0000-0000317C0000}"/>
    <cellStyle name="Overunder 2 3 2" xfId="31714" xr:uid="{00000000-0005-0000-0000-0000327C0000}"/>
    <cellStyle name="Overunder 2 3 2 10" xfId="31715" xr:uid="{00000000-0005-0000-0000-0000337C0000}"/>
    <cellStyle name="Overunder 2 3 2 10 2" xfId="31716" xr:uid="{00000000-0005-0000-0000-0000347C0000}"/>
    <cellStyle name="Overunder 2 3 2 11" xfId="31717" xr:uid="{00000000-0005-0000-0000-0000357C0000}"/>
    <cellStyle name="Overunder 2 3 2 11 2" xfId="31718" xr:uid="{00000000-0005-0000-0000-0000367C0000}"/>
    <cellStyle name="Overunder 2 3 2 12" xfId="31719" xr:uid="{00000000-0005-0000-0000-0000377C0000}"/>
    <cellStyle name="Overunder 2 3 2 12 2" xfId="31720" xr:uid="{00000000-0005-0000-0000-0000387C0000}"/>
    <cellStyle name="Overunder 2 3 2 13" xfId="31721" xr:uid="{00000000-0005-0000-0000-0000397C0000}"/>
    <cellStyle name="Overunder 2 3 2 13 2" xfId="31722" xr:uid="{00000000-0005-0000-0000-00003A7C0000}"/>
    <cellStyle name="Overunder 2 3 2 14" xfId="31723" xr:uid="{00000000-0005-0000-0000-00003B7C0000}"/>
    <cellStyle name="Overunder 2 3 2 14 2" xfId="31724" xr:uid="{00000000-0005-0000-0000-00003C7C0000}"/>
    <cellStyle name="Overunder 2 3 2 15" xfId="31725" xr:uid="{00000000-0005-0000-0000-00003D7C0000}"/>
    <cellStyle name="Overunder 2 3 2 16" xfId="31726" xr:uid="{00000000-0005-0000-0000-00003E7C0000}"/>
    <cellStyle name="Overunder 2 3 2 2" xfId="31727" xr:uid="{00000000-0005-0000-0000-00003F7C0000}"/>
    <cellStyle name="Overunder 2 3 2 2 2" xfId="31728" xr:uid="{00000000-0005-0000-0000-0000407C0000}"/>
    <cellStyle name="Overunder 2 3 2 3" xfId="31729" xr:uid="{00000000-0005-0000-0000-0000417C0000}"/>
    <cellStyle name="Overunder 2 3 2 3 2" xfId="31730" xr:uid="{00000000-0005-0000-0000-0000427C0000}"/>
    <cellStyle name="Overunder 2 3 2 4" xfId="31731" xr:uid="{00000000-0005-0000-0000-0000437C0000}"/>
    <cellStyle name="Overunder 2 3 2 4 2" xfId="31732" xr:uid="{00000000-0005-0000-0000-0000447C0000}"/>
    <cellStyle name="Overunder 2 3 2 5" xfId="31733" xr:uid="{00000000-0005-0000-0000-0000457C0000}"/>
    <cellStyle name="Overunder 2 3 2 5 2" xfId="31734" xr:uid="{00000000-0005-0000-0000-0000467C0000}"/>
    <cellStyle name="Overunder 2 3 2 6" xfId="31735" xr:uid="{00000000-0005-0000-0000-0000477C0000}"/>
    <cellStyle name="Overunder 2 3 2 6 2" xfId="31736" xr:uid="{00000000-0005-0000-0000-0000487C0000}"/>
    <cellStyle name="Overunder 2 3 2 7" xfId="31737" xr:uid="{00000000-0005-0000-0000-0000497C0000}"/>
    <cellStyle name="Overunder 2 3 2 7 2" xfId="31738" xr:uid="{00000000-0005-0000-0000-00004A7C0000}"/>
    <cellStyle name="Overunder 2 3 2 8" xfId="31739" xr:uid="{00000000-0005-0000-0000-00004B7C0000}"/>
    <cellStyle name="Overunder 2 3 2 8 2" xfId="31740" xr:uid="{00000000-0005-0000-0000-00004C7C0000}"/>
    <cellStyle name="Overunder 2 3 2 9" xfId="31741" xr:uid="{00000000-0005-0000-0000-00004D7C0000}"/>
    <cellStyle name="Overunder 2 3 2 9 2" xfId="31742" xr:uid="{00000000-0005-0000-0000-00004E7C0000}"/>
    <cellStyle name="Overunder 2 3 3" xfId="31743" xr:uid="{00000000-0005-0000-0000-00004F7C0000}"/>
    <cellStyle name="Overunder 2 3 3 2" xfId="31744" xr:uid="{00000000-0005-0000-0000-0000507C0000}"/>
    <cellStyle name="Overunder 2 3 3 2 2" xfId="31745" xr:uid="{00000000-0005-0000-0000-0000517C0000}"/>
    <cellStyle name="Overunder 2 3 3 3" xfId="31746" xr:uid="{00000000-0005-0000-0000-0000527C0000}"/>
    <cellStyle name="Overunder 2 3 3 3 2" xfId="31747" xr:uid="{00000000-0005-0000-0000-0000537C0000}"/>
    <cellStyle name="Overunder 2 3 3 4" xfId="31748" xr:uid="{00000000-0005-0000-0000-0000547C0000}"/>
    <cellStyle name="Overunder 2 3 4" xfId="31749" xr:uid="{00000000-0005-0000-0000-0000557C0000}"/>
    <cellStyle name="Overunder 2 3 4 2" xfId="31750" xr:uid="{00000000-0005-0000-0000-0000567C0000}"/>
    <cellStyle name="Overunder 2 3 4 2 2" xfId="31751" xr:uid="{00000000-0005-0000-0000-0000577C0000}"/>
    <cellStyle name="Overunder 2 3 4 3" xfId="31752" xr:uid="{00000000-0005-0000-0000-0000587C0000}"/>
    <cellStyle name="Overunder 2 3 4 3 2" xfId="31753" xr:uid="{00000000-0005-0000-0000-0000597C0000}"/>
    <cellStyle name="Overunder 2 3 4 4" xfId="31754" xr:uid="{00000000-0005-0000-0000-00005A7C0000}"/>
    <cellStyle name="Overunder 2 3 5" xfId="31755" xr:uid="{00000000-0005-0000-0000-00005B7C0000}"/>
    <cellStyle name="Overunder 2 3 5 2" xfId="31756" xr:uid="{00000000-0005-0000-0000-00005C7C0000}"/>
    <cellStyle name="Overunder 2 3 5 2 2" xfId="31757" xr:uid="{00000000-0005-0000-0000-00005D7C0000}"/>
    <cellStyle name="Overunder 2 3 5 3" xfId="31758" xr:uid="{00000000-0005-0000-0000-00005E7C0000}"/>
    <cellStyle name="Overunder 2 3 5 3 2" xfId="31759" xr:uid="{00000000-0005-0000-0000-00005F7C0000}"/>
    <cellStyle name="Overunder 2 3 5 4" xfId="31760" xr:uid="{00000000-0005-0000-0000-0000607C0000}"/>
    <cellStyle name="Overunder 2 3 6" xfId="31761" xr:uid="{00000000-0005-0000-0000-0000617C0000}"/>
    <cellStyle name="Overunder 2 3 6 2" xfId="31762" xr:uid="{00000000-0005-0000-0000-0000627C0000}"/>
    <cellStyle name="Overunder 2 3 6 2 2" xfId="31763" xr:uid="{00000000-0005-0000-0000-0000637C0000}"/>
    <cellStyle name="Overunder 2 3 6 3" xfId="31764" xr:uid="{00000000-0005-0000-0000-0000647C0000}"/>
    <cellStyle name="Overunder 2 3 6 3 2" xfId="31765" xr:uid="{00000000-0005-0000-0000-0000657C0000}"/>
    <cellStyle name="Overunder 2 3 6 4" xfId="31766" xr:uid="{00000000-0005-0000-0000-0000667C0000}"/>
    <cellStyle name="Overunder 2 3 7" xfId="31767" xr:uid="{00000000-0005-0000-0000-0000677C0000}"/>
    <cellStyle name="Overunder 2 3 7 2" xfId="31768" xr:uid="{00000000-0005-0000-0000-0000687C0000}"/>
    <cellStyle name="Overunder 2 3 7 2 2" xfId="31769" xr:uid="{00000000-0005-0000-0000-0000697C0000}"/>
    <cellStyle name="Overunder 2 3 7 3" xfId="31770" xr:uid="{00000000-0005-0000-0000-00006A7C0000}"/>
    <cellStyle name="Overunder 2 3 7 3 2" xfId="31771" xr:uid="{00000000-0005-0000-0000-00006B7C0000}"/>
    <cellStyle name="Overunder 2 3 7 4" xfId="31772" xr:uid="{00000000-0005-0000-0000-00006C7C0000}"/>
    <cellStyle name="Overunder 2 3 8" xfId="31773" xr:uid="{00000000-0005-0000-0000-00006D7C0000}"/>
    <cellStyle name="Overunder 2 3 8 2" xfId="31774" xr:uid="{00000000-0005-0000-0000-00006E7C0000}"/>
    <cellStyle name="Overunder 2 3 8 2 2" xfId="31775" xr:uid="{00000000-0005-0000-0000-00006F7C0000}"/>
    <cellStyle name="Overunder 2 3 8 3" xfId="31776" xr:uid="{00000000-0005-0000-0000-0000707C0000}"/>
    <cellStyle name="Overunder 2 3 8 3 2" xfId="31777" xr:uid="{00000000-0005-0000-0000-0000717C0000}"/>
    <cellStyle name="Overunder 2 3 8 4" xfId="31778" xr:uid="{00000000-0005-0000-0000-0000727C0000}"/>
    <cellStyle name="Overunder 2 3 9" xfId="31779" xr:uid="{00000000-0005-0000-0000-0000737C0000}"/>
    <cellStyle name="Overunder 2 3 9 2" xfId="31780" xr:uid="{00000000-0005-0000-0000-0000747C0000}"/>
    <cellStyle name="Overunder 2 3 9 2 2" xfId="31781" xr:uid="{00000000-0005-0000-0000-0000757C0000}"/>
    <cellStyle name="Overunder 2 3 9 3" xfId="31782" xr:uid="{00000000-0005-0000-0000-0000767C0000}"/>
    <cellStyle name="Overunder 2 3 9 3 2" xfId="31783" xr:uid="{00000000-0005-0000-0000-0000777C0000}"/>
    <cellStyle name="Overunder 2 3 9 4" xfId="31784" xr:uid="{00000000-0005-0000-0000-0000787C0000}"/>
    <cellStyle name="Overunder 2 4" xfId="31785" xr:uid="{00000000-0005-0000-0000-0000797C0000}"/>
    <cellStyle name="Overunder 2 4 10" xfId="31786" xr:uid="{00000000-0005-0000-0000-00007A7C0000}"/>
    <cellStyle name="Overunder 2 4 10 2" xfId="31787" xr:uid="{00000000-0005-0000-0000-00007B7C0000}"/>
    <cellStyle name="Overunder 2 4 11" xfId="31788" xr:uid="{00000000-0005-0000-0000-00007C7C0000}"/>
    <cellStyle name="Overunder 2 4 11 2" xfId="31789" xr:uid="{00000000-0005-0000-0000-00007D7C0000}"/>
    <cellStyle name="Overunder 2 4 12" xfId="31790" xr:uid="{00000000-0005-0000-0000-00007E7C0000}"/>
    <cellStyle name="Overunder 2 4 12 2" xfId="31791" xr:uid="{00000000-0005-0000-0000-00007F7C0000}"/>
    <cellStyle name="Overunder 2 4 13" xfId="31792" xr:uid="{00000000-0005-0000-0000-0000807C0000}"/>
    <cellStyle name="Overunder 2 4 13 2" xfId="31793" xr:uid="{00000000-0005-0000-0000-0000817C0000}"/>
    <cellStyle name="Overunder 2 4 14" xfId="31794" xr:uid="{00000000-0005-0000-0000-0000827C0000}"/>
    <cellStyle name="Overunder 2 4 14 2" xfId="31795" xr:uid="{00000000-0005-0000-0000-0000837C0000}"/>
    <cellStyle name="Overunder 2 4 15" xfId="31796" xr:uid="{00000000-0005-0000-0000-0000847C0000}"/>
    <cellStyle name="Overunder 2 4 16" xfId="31797" xr:uid="{00000000-0005-0000-0000-0000857C0000}"/>
    <cellStyle name="Overunder 2 4 2" xfId="31798" xr:uid="{00000000-0005-0000-0000-0000867C0000}"/>
    <cellStyle name="Overunder 2 4 2 10" xfId="31799" xr:uid="{00000000-0005-0000-0000-0000877C0000}"/>
    <cellStyle name="Overunder 2 4 2 10 2" xfId="31800" xr:uid="{00000000-0005-0000-0000-0000887C0000}"/>
    <cellStyle name="Overunder 2 4 2 11" xfId="31801" xr:uid="{00000000-0005-0000-0000-0000897C0000}"/>
    <cellStyle name="Overunder 2 4 2 11 2" xfId="31802" xr:uid="{00000000-0005-0000-0000-00008A7C0000}"/>
    <cellStyle name="Overunder 2 4 2 12" xfId="31803" xr:uid="{00000000-0005-0000-0000-00008B7C0000}"/>
    <cellStyle name="Overunder 2 4 2 12 2" xfId="31804" xr:uid="{00000000-0005-0000-0000-00008C7C0000}"/>
    <cellStyle name="Overunder 2 4 2 13" xfId="31805" xr:uid="{00000000-0005-0000-0000-00008D7C0000}"/>
    <cellStyle name="Overunder 2 4 2 13 2" xfId="31806" xr:uid="{00000000-0005-0000-0000-00008E7C0000}"/>
    <cellStyle name="Overunder 2 4 2 14" xfId="31807" xr:uid="{00000000-0005-0000-0000-00008F7C0000}"/>
    <cellStyle name="Overunder 2 4 2 14 2" xfId="31808" xr:uid="{00000000-0005-0000-0000-0000907C0000}"/>
    <cellStyle name="Overunder 2 4 2 15" xfId="31809" xr:uid="{00000000-0005-0000-0000-0000917C0000}"/>
    <cellStyle name="Overunder 2 4 2 16" xfId="31810" xr:uid="{00000000-0005-0000-0000-0000927C0000}"/>
    <cellStyle name="Overunder 2 4 2 2" xfId="31811" xr:uid="{00000000-0005-0000-0000-0000937C0000}"/>
    <cellStyle name="Overunder 2 4 2 2 2" xfId="31812" xr:uid="{00000000-0005-0000-0000-0000947C0000}"/>
    <cellStyle name="Overunder 2 4 2 3" xfId="31813" xr:uid="{00000000-0005-0000-0000-0000957C0000}"/>
    <cellStyle name="Overunder 2 4 2 3 2" xfId="31814" xr:uid="{00000000-0005-0000-0000-0000967C0000}"/>
    <cellStyle name="Overunder 2 4 2 4" xfId="31815" xr:uid="{00000000-0005-0000-0000-0000977C0000}"/>
    <cellStyle name="Overunder 2 4 2 4 2" xfId="31816" xr:uid="{00000000-0005-0000-0000-0000987C0000}"/>
    <cellStyle name="Overunder 2 4 2 5" xfId="31817" xr:uid="{00000000-0005-0000-0000-0000997C0000}"/>
    <cellStyle name="Overunder 2 4 2 5 2" xfId="31818" xr:uid="{00000000-0005-0000-0000-00009A7C0000}"/>
    <cellStyle name="Overunder 2 4 2 6" xfId="31819" xr:uid="{00000000-0005-0000-0000-00009B7C0000}"/>
    <cellStyle name="Overunder 2 4 2 6 2" xfId="31820" xr:uid="{00000000-0005-0000-0000-00009C7C0000}"/>
    <cellStyle name="Overunder 2 4 2 7" xfId="31821" xr:uid="{00000000-0005-0000-0000-00009D7C0000}"/>
    <cellStyle name="Overunder 2 4 2 7 2" xfId="31822" xr:uid="{00000000-0005-0000-0000-00009E7C0000}"/>
    <cellStyle name="Overunder 2 4 2 8" xfId="31823" xr:uid="{00000000-0005-0000-0000-00009F7C0000}"/>
    <cellStyle name="Overunder 2 4 2 8 2" xfId="31824" xr:uid="{00000000-0005-0000-0000-0000A07C0000}"/>
    <cellStyle name="Overunder 2 4 2 9" xfId="31825" xr:uid="{00000000-0005-0000-0000-0000A17C0000}"/>
    <cellStyle name="Overunder 2 4 2 9 2" xfId="31826" xr:uid="{00000000-0005-0000-0000-0000A27C0000}"/>
    <cellStyle name="Overunder 2 4 3" xfId="31827" xr:uid="{00000000-0005-0000-0000-0000A37C0000}"/>
    <cellStyle name="Overunder 2 4 3 2" xfId="31828" xr:uid="{00000000-0005-0000-0000-0000A47C0000}"/>
    <cellStyle name="Overunder 2 4 4" xfId="31829" xr:uid="{00000000-0005-0000-0000-0000A57C0000}"/>
    <cellStyle name="Overunder 2 4 4 2" xfId="31830" xr:uid="{00000000-0005-0000-0000-0000A67C0000}"/>
    <cellStyle name="Overunder 2 4 5" xfId="31831" xr:uid="{00000000-0005-0000-0000-0000A77C0000}"/>
    <cellStyle name="Overunder 2 4 5 2" xfId="31832" xr:uid="{00000000-0005-0000-0000-0000A87C0000}"/>
    <cellStyle name="Overunder 2 4 6" xfId="31833" xr:uid="{00000000-0005-0000-0000-0000A97C0000}"/>
    <cellStyle name="Overunder 2 4 6 2" xfId="31834" xr:uid="{00000000-0005-0000-0000-0000AA7C0000}"/>
    <cellStyle name="Overunder 2 4 7" xfId="31835" xr:uid="{00000000-0005-0000-0000-0000AB7C0000}"/>
    <cellStyle name="Overunder 2 4 7 2" xfId="31836" xr:uid="{00000000-0005-0000-0000-0000AC7C0000}"/>
    <cellStyle name="Overunder 2 4 8" xfId="31837" xr:uid="{00000000-0005-0000-0000-0000AD7C0000}"/>
    <cellStyle name="Overunder 2 4 8 2" xfId="31838" xr:uid="{00000000-0005-0000-0000-0000AE7C0000}"/>
    <cellStyle name="Overunder 2 4 9" xfId="31839" xr:uid="{00000000-0005-0000-0000-0000AF7C0000}"/>
    <cellStyle name="Overunder 2 4 9 2" xfId="31840" xr:uid="{00000000-0005-0000-0000-0000B07C0000}"/>
    <cellStyle name="Overunder 2 5" xfId="31841" xr:uid="{00000000-0005-0000-0000-0000B17C0000}"/>
    <cellStyle name="Overunder 2 5 10" xfId="31842" xr:uid="{00000000-0005-0000-0000-0000B27C0000}"/>
    <cellStyle name="Overunder 2 5 10 2" xfId="31843" xr:uid="{00000000-0005-0000-0000-0000B37C0000}"/>
    <cellStyle name="Overunder 2 5 11" xfId="31844" xr:uid="{00000000-0005-0000-0000-0000B47C0000}"/>
    <cellStyle name="Overunder 2 5 11 2" xfId="31845" xr:uid="{00000000-0005-0000-0000-0000B57C0000}"/>
    <cellStyle name="Overunder 2 5 12" xfId="31846" xr:uid="{00000000-0005-0000-0000-0000B67C0000}"/>
    <cellStyle name="Overunder 2 5 12 2" xfId="31847" xr:uid="{00000000-0005-0000-0000-0000B77C0000}"/>
    <cellStyle name="Overunder 2 5 13" xfId="31848" xr:uid="{00000000-0005-0000-0000-0000B87C0000}"/>
    <cellStyle name="Overunder 2 5 13 2" xfId="31849" xr:uid="{00000000-0005-0000-0000-0000B97C0000}"/>
    <cellStyle name="Overunder 2 5 14" xfId="31850" xr:uid="{00000000-0005-0000-0000-0000BA7C0000}"/>
    <cellStyle name="Overunder 2 5 14 2" xfId="31851" xr:uid="{00000000-0005-0000-0000-0000BB7C0000}"/>
    <cellStyle name="Overunder 2 5 15" xfId="31852" xr:uid="{00000000-0005-0000-0000-0000BC7C0000}"/>
    <cellStyle name="Overunder 2 5 16" xfId="31853" xr:uid="{00000000-0005-0000-0000-0000BD7C0000}"/>
    <cellStyle name="Overunder 2 5 2" xfId="31854" xr:uid="{00000000-0005-0000-0000-0000BE7C0000}"/>
    <cellStyle name="Overunder 2 5 2 2" xfId="31855" xr:uid="{00000000-0005-0000-0000-0000BF7C0000}"/>
    <cellStyle name="Overunder 2 5 3" xfId="31856" xr:uid="{00000000-0005-0000-0000-0000C07C0000}"/>
    <cellStyle name="Overunder 2 5 3 2" xfId="31857" xr:uid="{00000000-0005-0000-0000-0000C17C0000}"/>
    <cellStyle name="Overunder 2 5 4" xfId="31858" xr:uid="{00000000-0005-0000-0000-0000C27C0000}"/>
    <cellStyle name="Overunder 2 5 4 2" xfId="31859" xr:uid="{00000000-0005-0000-0000-0000C37C0000}"/>
    <cellStyle name="Overunder 2 5 5" xfId="31860" xr:uid="{00000000-0005-0000-0000-0000C47C0000}"/>
    <cellStyle name="Overunder 2 5 5 2" xfId="31861" xr:uid="{00000000-0005-0000-0000-0000C57C0000}"/>
    <cellStyle name="Overunder 2 5 6" xfId="31862" xr:uid="{00000000-0005-0000-0000-0000C67C0000}"/>
    <cellStyle name="Overunder 2 5 6 2" xfId="31863" xr:uid="{00000000-0005-0000-0000-0000C77C0000}"/>
    <cellStyle name="Overunder 2 5 7" xfId="31864" xr:uid="{00000000-0005-0000-0000-0000C87C0000}"/>
    <cellStyle name="Overunder 2 5 7 2" xfId="31865" xr:uid="{00000000-0005-0000-0000-0000C97C0000}"/>
    <cellStyle name="Overunder 2 5 8" xfId="31866" xr:uid="{00000000-0005-0000-0000-0000CA7C0000}"/>
    <cellStyle name="Overunder 2 5 8 2" xfId="31867" xr:uid="{00000000-0005-0000-0000-0000CB7C0000}"/>
    <cellStyle name="Overunder 2 5 9" xfId="31868" xr:uid="{00000000-0005-0000-0000-0000CC7C0000}"/>
    <cellStyle name="Overunder 2 5 9 2" xfId="31869" xr:uid="{00000000-0005-0000-0000-0000CD7C0000}"/>
    <cellStyle name="Overunder 2 6" xfId="31870" xr:uid="{00000000-0005-0000-0000-0000CE7C0000}"/>
    <cellStyle name="Overunder 2 6 2" xfId="31871" xr:uid="{00000000-0005-0000-0000-0000CF7C0000}"/>
    <cellStyle name="Overunder 2 6 2 2" xfId="31872" xr:uid="{00000000-0005-0000-0000-0000D07C0000}"/>
    <cellStyle name="Overunder 2 6 3" xfId="31873" xr:uid="{00000000-0005-0000-0000-0000D17C0000}"/>
    <cellStyle name="Overunder 2 6 3 2" xfId="31874" xr:uid="{00000000-0005-0000-0000-0000D27C0000}"/>
    <cellStyle name="Overunder 2 6 4" xfId="31875" xr:uid="{00000000-0005-0000-0000-0000D37C0000}"/>
    <cellStyle name="Overunder 2 7" xfId="31876" xr:uid="{00000000-0005-0000-0000-0000D47C0000}"/>
    <cellStyle name="Overunder 2 7 2" xfId="31877" xr:uid="{00000000-0005-0000-0000-0000D57C0000}"/>
    <cellStyle name="Overunder 2 7 2 2" xfId="31878" xr:uid="{00000000-0005-0000-0000-0000D67C0000}"/>
    <cellStyle name="Overunder 2 7 3" xfId="31879" xr:uid="{00000000-0005-0000-0000-0000D77C0000}"/>
    <cellStyle name="Overunder 2 7 3 2" xfId="31880" xr:uid="{00000000-0005-0000-0000-0000D87C0000}"/>
    <cellStyle name="Overunder 2 7 4" xfId="31881" xr:uid="{00000000-0005-0000-0000-0000D97C0000}"/>
    <cellStyle name="Overunder 2 8" xfId="31882" xr:uid="{00000000-0005-0000-0000-0000DA7C0000}"/>
    <cellStyle name="Overunder 2 8 2" xfId="31883" xr:uid="{00000000-0005-0000-0000-0000DB7C0000}"/>
    <cellStyle name="Overunder 2 8 2 2" xfId="31884" xr:uid="{00000000-0005-0000-0000-0000DC7C0000}"/>
    <cellStyle name="Overunder 2 8 3" xfId="31885" xr:uid="{00000000-0005-0000-0000-0000DD7C0000}"/>
    <cellStyle name="Overunder 2 8 3 2" xfId="31886" xr:uid="{00000000-0005-0000-0000-0000DE7C0000}"/>
    <cellStyle name="Overunder 2 8 4" xfId="31887" xr:uid="{00000000-0005-0000-0000-0000DF7C0000}"/>
    <cellStyle name="Overunder 2 9" xfId="31888" xr:uid="{00000000-0005-0000-0000-0000E07C0000}"/>
    <cellStyle name="Overunder 2 9 2" xfId="31889" xr:uid="{00000000-0005-0000-0000-0000E17C0000}"/>
    <cellStyle name="Overunder 2 9 2 2" xfId="31890" xr:uid="{00000000-0005-0000-0000-0000E27C0000}"/>
    <cellStyle name="Overunder 2 9 3" xfId="31891" xr:uid="{00000000-0005-0000-0000-0000E37C0000}"/>
    <cellStyle name="Overunder 2 9 3 2" xfId="31892" xr:uid="{00000000-0005-0000-0000-0000E47C0000}"/>
    <cellStyle name="Overunder 2 9 4" xfId="31893" xr:uid="{00000000-0005-0000-0000-0000E57C0000}"/>
    <cellStyle name="Overunder 3" xfId="31894" xr:uid="{00000000-0005-0000-0000-0000E67C0000}"/>
    <cellStyle name="Overunder 3 10" xfId="31895" xr:uid="{00000000-0005-0000-0000-0000E77C0000}"/>
    <cellStyle name="Overunder 3 10 2" xfId="31896" xr:uid="{00000000-0005-0000-0000-0000E87C0000}"/>
    <cellStyle name="Overunder 3 10 2 2" xfId="31897" xr:uid="{00000000-0005-0000-0000-0000E97C0000}"/>
    <cellStyle name="Overunder 3 10 3" xfId="31898" xr:uid="{00000000-0005-0000-0000-0000EA7C0000}"/>
    <cellStyle name="Overunder 3 11" xfId="31899" xr:uid="{00000000-0005-0000-0000-0000EB7C0000}"/>
    <cellStyle name="Overunder 3 11 2" xfId="31900" xr:uid="{00000000-0005-0000-0000-0000EC7C0000}"/>
    <cellStyle name="Overunder 3 12" xfId="31901" xr:uid="{00000000-0005-0000-0000-0000ED7C0000}"/>
    <cellStyle name="Overunder 3 12 2" xfId="31902" xr:uid="{00000000-0005-0000-0000-0000EE7C0000}"/>
    <cellStyle name="Overunder 3 13" xfId="31903" xr:uid="{00000000-0005-0000-0000-0000EF7C0000}"/>
    <cellStyle name="Overunder 3 13 2" xfId="31904" xr:uid="{00000000-0005-0000-0000-0000F07C0000}"/>
    <cellStyle name="Overunder 3 14" xfId="31905" xr:uid="{00000000-0005-0000-0000-0000F17C0000}"/>
    <cellStyle name="Overunder 3 14 2" xfId="31906" xr:uid="{00000000-0005-0000-0000-0000F27C0000}"/>
    <cellStyle name="Overunder 3 15" xfId="31907" xr:uid="{00000000-0005-0000-0000-0000F37C0000}"/>
    <cellStyle name="Overunder 3 16" xfId="31908" xr:uid="{00000000-0005-0000-0000-0000F47C0000}"/>
    <cellStyle name="Overunder 3 2" xfId="31909" xr:uid="{00000000-0005-0000-0000-0000F57C0000}"/>
    <cellStyle name="Overunder 3 2 10" xfId="31910" xr:uid="{00000000-0005-0000-0000-0000F67C0000}"/>
    <cellStyle name="Overunder 3 2 10 2" xfId="31911" xr:uid="{00000000-0005-0000-0000-0000F77C0000}"/>
    <cellStyle name="Overunder 3 2 11" xfId="31912" xr:uid="{00000000-0005-0000-0000-0000F87C0000}"/>
    <cellStyle name="Overunder 3 2 11 2" xfId="31913" xr:uid="{00000000-0005-0000-0000-0000F97C0000}"/>
    <cellStyle name="Overunder 3 2 12" xfId="31914" xr:uid="{00000000-0005-0000-0000-0000FA7C0000}"/>
    <cellStyle name="Overunder 3 2 12 2" xfId="31915" xr:uid="{00000000-0005-0000-0000-0000FB7C0000}"/>
    <cellStyle name="Overunder 3 2 13" xfId="31916" xr:uid="{00000000-0005-0000-0000-0000FC7C0000}"/>
    <cellStyle name="Overunder 3 2 13 2" xfId="31917" xr:uid="{00000000-0005-0000-0000-0000FD7C0000}"/>
    <cellStyle name="Overunder 3 2 14" xfId="31918" xr:uid="{00000000-0005-0000-0000-0000FE7C0000}"/>
    <cellStyle name="Overunder 3 2 14 2" xfId="31919" xr:uid="{00000000-0005-0000-0000-0000FF7C0000}"/>
    <cellStyle name="Overunder 3 2 15" xfId="31920" xr:uid="{00000000-0005-0000-0000-0000007D0000}"/>
    <cellStyle name="Overunder 3 2 16" xfId="31921" xr:uid="{00000000-0005-0000-0000-0000017D0000}"/>
    <cellStyle name="Overunder 3 2 2" xfId="31922" xr:uid="{00000000-0005-0000-0000-0000027D0000}"/>
    <cellStyle name="Overunder 3 2 2 2" xfId="31923" xr:uid="{00000000-0005-0000-0000-0000037D0000}"/>
    <cellStyle name="Overunder 3 2 3" xfId="31924" xr:uid="{00000000-0005-0000-0000-0000047D0000}"/>
    <cellStyle name="Overunder 3 2 3 2" xfId="31925" xr:uid="{00000000-0005-0000-0000-0000057D0000}"/>
    <cellStyle name="Overunder 3 2 4" xfId="31926" xr:uid="{00000000-0005-0000-0000-0000067D0000}"/>
    <cellStyle name="Overunder 3 2 4 2" xfId="31927" xr:uid="{00000000-0005-0000-0000-0000077D0000}"/>
    <cellStyle name="Overunder 3 2 5" xfId="31928" xr:uid="{00000000-0005-0000-0000-0000087D0000}"/>
    <cellStyle name="Overunder 3 2 5 2" xfId="31929" xr:uid="{00000000-0005-0000-0000-0000097D0000}"/>
    <cellStyle name="Overunder 3 2 6" xfId="31930" xr:uid="{00000000-0005-0000-0000-00000A7D0000}"/>
    <cellStyle name="Overunder 3 2 6 2" xfId="31931" xr:uid="{00000000-0005-0000-0000-00000B7D0000}"/>
    <cellStyle name="Overunder 3 2 7" xfId="31932" xr:uid="{00000000-0005-0000-0000-00000C7D0000}"/>
    <cellStyle name="Overunder 3 2 7 2" xfId="31933" xr:uid="{00000000-0005-0000-0000-00000D7D0000}"/>
    <cellStyle name="Overunder 3 2 8" xfId="31934" xr:uid="{00000000-0005-0000-0000-00000E7D0000}"/>
    <cellStyle name="Overunder 3 2 8 2" xfId="31935" xr:uid="{00000000-0005-0000-0000-00000F7D0000}"/>
    <cellStyle name="Overunder 3 2 9" xfId="31936" xr:uid="{00000000-0005-0000-0000-0000107D0000}"/>
    <cellStyle name="Overunder 3 2 9 2" xfId="31937" xr:uid="{00000000-0005-0000-0000-0000117D0000}"/>
    <cellStyle name="Overunder 3 3" xfId="31938" xr:uid="{00000000-0005-0000-0000-0000127D0000}"/>
    <cellStyle name="Overunder 3 3 2" xfId="31939" xr:uid="{00000000-0005-0000-0000-0000137D0000}"/>
    <cellStyle name="Overunder 3 3 2 2" xfId="31940" xr:uid="{00000000-0005-0000-0000-0000147D0000}"/>
    <cellStyle name="Overunder 3 3 3" xfId="31941" xr:uid="{00000000-0005-0000-0000-0000157D0000}"/>
    <cellStyle name="Overunder 3 3 3 2" xfId="31942" xr:uid="{00000000-0005-0000-0000-0000167D0000}"/>
    <cellStyle name="Overunder 3 3 4" xfId="31943" xr:uid="{00000000-0005-0000-0000-0000177D0000}"/>
    <cellStyle name="Overunder 3 4" xfId="31944" xr:uid="{00000000-0005-0000-0000-0000187D0000}"/>
    <cellStyle name="Overunder 3 4 2" xfId="31945" xr:uid="{00000000-0005-0000-0000-0000197D0000}"/>
    <cellStyle name="Overunder 3 4 2 2" xfId="31946" xr:uid="{00000000-0005-0000-0000-00001A7D0000}"/>
    <cellStyle name="Overunder 3 4 3" xfId="31947" xr:uid="{00000000-0005-0000-0000-00001B7D0000}"/>
    <cellStyle name="Overunder 3 4 3 2" xfId="31948" xr:uid="{00000000-0005-0000-0000-00001C7D0000}"/>
    <cellStyle name="Overunder 3 4 4" xfId="31949" xr:uid="{00000000-0005-0000-0000-00001D7D0000}"/>
    <cellStyle name="Overunder 3 5" xfId="31950" xr:uid="{00000000-0005-0000-0000-00001E7D0000}"/>
    <cellStyle name="Overunder 3 5 2" xfId="31951" xr:uid="{00000000-0005-0000-0000-00001F7D0000}"/>
    <cellStyle name="Overunder 3 5 2 2" xfId="31952" xr:uid="{00000000-0005-0000-0000-0000207D0000}"/>
    <cellStyle name="Overunder 3 5 3" xfId="31953" xr:uid="{00000000-0005-0000-0000-0000217D0000}"/>
    <cellStyle name="Overunder 3 5 3 2" xfId="31954" xr:uid="{00000000-0005-0000-0000-0000227D0000}"/>
    <cellStyle name="Overunder 3 5 4" xfId="31955" xr:uid="{00000000-0005-0000-0000-0000237D0000}"/>
    <cellStyle name="Overunder 3 6" xfId="31956" xr:uid="{00000000-0005-0000-0000-0000247D0000}"/>
    <cellStyle name="Overunder 3 6 2" xfId="31957" xr:uid="{00000000-0005-0000-0000-0000257D0000}"/>
    <cellStyle name="Overunder 3 6 2 2" xfId="31958" xr:uid="{00000000-0005-0000-0000-0000267D0000}"/>
    <cellStyle name="Overunder 3 6 3" xfId="31959" xr:uid="{00000000-0005-0000-0000-0000277D0000}"/>
    <cellStyle name="Overunder 3 6 3 2" xfId="31960" xr:uid="{00000000-0005-0000-0000-0000287D0000}"/>
    <cellStyle name="Overunder 3 6 4" xfId="31961" xr:uid="{00000000-0005-0000-0000-0000297D0000}"/>
    <cellStyle name="Overunder 3 7" xfId="31962" xr:uid="{00000000-0005-0000-0000-00002A7D0000}"/>
    <cellStyle name="Overunder 3 7 2" xfId="31963" xr:uid="{00000000-0005-0000-0000-00002B7D0000}"/>
    <cellStyle name="Overunder 3 7 2 2" xfId="31964" xr:uid="{00000000-0005-0000-0000-00002C7D0000}"/>
    <cellStyle name="Overunder 3 7 3" xfId="31965" xr:uid="{00000000-0005-0000-0000-00002D7D0000}"/>
    <cellStyle name="Overunder 3 7 3 2" xfId="31966" xr:uid="{00000000-0005-0000-0000-00002E7D0000}"/>
    <cellStyle name="Overunder 3 7 4" xfId="31967" xr:uid="{00000000-0005-0000-0000-00002F7D0000}"/>
    <cellStyle name="Overunder 3 8" xfId="31968" xr:uid="{00000000-0005-0000-0000-0000307D0000}"/>
    <cellStyle name="Overunder 3 8 2" xfId="31969" xr:uid="{00000000-0005-0000-0000-0000317D0000}"/>
    <cellStyle name="Overunder 3 8 2 2" xfId="31970" xr:uid="{00000000-0005-0000-0000-0000327D0000}"/>
    <cellStyle name="Overunder 3 8 3" xfId="31971" xr:uid="{00000000-0005-0000-0000-0000337D0000}"/>
    <cellStyle name="Overunder 3 8 3 2" xfId="31972" xr:uid="{00000000-0005-0000-0000-0000347D0000}"/>
    <cellStyle name="Overunder 3 8 4" xfId="31973" xr:uid="{00000000-0005-0000-0000-0000357D0000}"/>
    <cellStyle name="Overunder 3 9" xfId="31974" xr:uid="{00000000-0005-0000-0000-0000367D0000}"/>
    <cellStyle name="Overunder 3 9 2" xfId="31975" xr:uid="{00000000-0005-0000-0000-0000377D0000}"/>
    <cellStyle name="Overunder 3 9 2 2" xfId="31976" xr:uid="{00000000-0005-0000-0000-0000387D0000}"/>
    <cellStyle name="Overunder 3 9 3" xfId="31977" xr:uid="{00000000-0005-0000-0000-0000397D0000}"/>
    <cellStyle name="Overunder 3 9 3 2" xfId="31978" xr:uid="{00000000-0005-0000-0000-00003A7D0000}"/>
    <cellStyle name="Overunder 3 9 4" xfId="31979" xr:uid="{00000000-0005-0000-0000-00003B7D0000}"/>
    <cellStyle name="Overunder 4" xfId="31980" xr:uid="{00000000-0005-0000-0000-00003C7D0000}"/>
    <cellStyle name="Overunder 4 10" xfId="31981" xr:uid="{00000000-0005-0000-0000-00003D7D0000}"/>
    <cellStyle name="Overunder 4 10 2" xfId="31982" xr:uid="{00000000-0005-0000-0000-00003E7D0000}"/>
    <cellStyle name="Overunder 4 11" xfId="31983" xr:uid="{00000000-0005-0000-0000-00003F7D0000}"/>
    <cellStyle name="Overunder 4 11 2" xfId="31984" xr:uid="{00000000-0005-0000-0000-0000407D0000}"/>
    <cellStyle name="Overunder 4 12" xfId="31985" xr:uid="{00000000-0005-0000-0000-0000417D0000}"/>
    <cellStyle name="Overunder 4 12 2" xfId="31986" xr:uid="{00000000-0005-0000-0000-0000427D0000}"/>
    <cellStyle name="Overunder 4 13" xfId="31987" xr:uid="{00000000-0005-0000-0000-0000437D0000}"/>
    <cellStyle name="Overunder 4 13 2" xfId="31988" xr:uid="{00000000-0005-0000-0000-0000447D0000}"/>
    <cellStyle name="Overunder 4 14" xfId="31989" xr:uid="{00000000-0005-0000-0000-0000457D0000}"/>
    <cellStyle name="Overunder 4 14 2" xfId="31990" xr:uid="{00000000-0005-0000-0000-0000467D0000}"/>
    <cellStyle name="Overunder 4 15" xfId="31991" xr:uid="{00000000-0005-0000-0000-0000477D0000}"/>
    <cellStyle name="Overunder 4 16" xfId="31992" xr:uid="{00000000-0005-0000-0000-0000487D0000}"/>
    <cellStyle name="Overunder 4 2" xfId="31993" xr:uid="{00000000-0005-0000-0000-0000497D0000}"/>
    <cellStyle name="Overunder 4 2 10" xfId="31994" xr:uid="{00000000-0005-0000-0000-00004A7D0000}"/>
    <cellStyle name="Overunder 4 2 10 2" xfId="31995" xr:uid="{00000000-0005-0000-0000-00004B7D0000}"/>
    <cellStyle name="Overunder 4 2 11" xfId="31996" xr:uid="{00000000-0005-0000-0000-00004C7D0000}"/>
    <cellStyle name="Overunder 4 2 11 2" xfId="31997" xr:uid="{00000000-0005-0000-0000-00004D7D0000}"/>
    <cellStyle name="Overunder 4 2 12" xfId="31998" xr:uid="{00000000-0005-0000-0000-00004E7D0000}"/>
    <cellStyle name="Overunder 4 2 12 2" xfId="31999" xr:uid="{00000000-0005-0000-0000-00004F7D0000}"/>
    <cellStyle name="Overunder 4 2 13" xfId="32000" xr:uid="{00000000-0005-0000-0000-0000507D0000}"/>
    <cellStyle name="Overunder 4 2 13 2" xfId="32001" xr:uid="{00000000-0005-0000-0000-0000517D0000}"/>
    <cellStyle name="Overunder 4 2 14" xfId="32002" xr:uid="{00000000-0005-0000-0000-0000527D0000}"/>
    <cellStyle name="Overunder 4 2 14 2" xfId="32003" xr:uid="{00000000-0005-0000-0000-0000537D0000}"/>
    <cellStyle name="Overunder 4 2 15" xfId="32004" xr:uid="{00000000-0005-0000-0000-0000547D0000}"/>
    <cellStyle name="Overunder 4 2 16" xfId="32005" xr:uid="{00000000-0005-0000-0000-0000557D0000}"/>
    <cellStyle name="Overunder 4 2 2" xfId="32006" xr:uid="{00000000-0005-0000-0000-0000567D0000}"/>
    <cellStyle name="Overunder 4 2 2 2" xfId="32007" xr:uid="{00000000-0005-0000-0000-0000577D0000}"/>
    <cellStyle name="Overunder 4 2 3" xfId="32008" xr:uid="{00000000-0005-0000-0000-0000587D0000}"/>
    <cellStyle name="Overunder 4 2 3 2" xfId="32009" xr:uid="{00000000-0005-0000-0000-0000597D0000}"/>
    <cellStyle name="Overunder 4 2 4" xfId="32010" xr:uid="{00000000-0005-0000-0000-00005A7D0000}"/>
    <cellStyle name="Overunder 4 2 4 2" xfId="32011" xr:uid="{00000000-0005-0000-0000-00005B7D0000}"/>
    <cellStyle name="Overunder 4 2 5" xfId="32012" xr:uid="{00000000-0005-0000-0000-00005C7D0000}"/>
    <cellStyle name="Overunder 4 2 5 2" xfId="32013" xr:uid="{00000000-0005-0000-0000-00005D7D0000}"/>
    <cellStyle name="Overunder 4 2 6" xfId="32014" xr:uid="{00000000-0005-0000-0000-00005E7D0000}"/>
    <cellStyle name="Overunder 4 2 6 2" xfId="32015" xr:uid="{00000000-0005-0000-0000-00005F7D0000}"/>
    <cellStyle name="Overunder 4 2 7" xfId="32016" xr:uid="{00000000-0005-0000-0000-0000607D0000}"/>
    <cellStyle name="Overunder 4 2 7 2" xfId="32017" xr:uid="{00000000-0005-0000-0000-0000617D0000}"/>
    <cellStyle name="Overunder 4 2 8" xfId="32018" xr:uid="{00000000-0005-0000-0000-0000627D0000}"/>
    <cellStyle name="Overunder 4 2 8 2" xfId="32019" xr:uid="{00000000-0005-0000-0000-0000637D0000}"/>
    <cellStyle name="Overunder 4 2 9" xfId="32020" xr:uid="{00000000-0005-0000-0000-0000647D0000}"/>
    <cellStyle name="Overunder 4 2 9 2" xfId="32021" xr:uid="{00000000-0005-0000-0000-0000657D0000}"/>
    <cellStyle name="Overunder 4 3" xfId="32022" xr:uid="{00000000-0005-0000-0000-0000667D0000}"/>
    <cellStyle name="Overunder 4 3 2" xfId="32023" xr:uid="{00000000-0005-0000-0000-0000677D0000}"/>
    <cellStyle name="Overunder 4 3 2 2" xfId="32024" xr:uid="{00000000-0005-0000-0000-0000687D0000}"/>
    <cellStyle name="Overunder 4 3 3" xfId="32025" xr:uid="{00000000-0005-0000-0000-0000697D0000}"/>
    <cellStyle name="Overunder 4 3 4" xfId="32026" xr:uid="{00000000-0005-0000-0000-00006A7D0000}"/>
    <cellStyle name="Overunder 4 4" xfId="32027" xr:uid="{00000000-0005-0000-0000-00006B7D0000}"/>
    <cellStyle name="Overunder 4 4 2" xfId="32028" xr:uid="{00000000-0005-0000-0000-00006C7D0000}"/>
    <cellStyle name="Overunder 4 4 2 2" xfId="32029" xr:uid="{00000000-0005-0000-0000-00006D7D0000}"/>
    <cellStyle name="Overunder 4 4 3" xfId="32030" xr:uid="{00000000-0005-0000-0000-00006E7D0000}"/>
    <cellStyle name="Overunder 4 5" xfId="32031" xr:uid="{00000000-0005-0000-0000-00006F7D0000}"/>
    <cellStyle name="Overunder 4 5 2" xfId="32032" xr:uid="{00000000-0005-0000-0000-0000707D0000}"/>
    <cellStyle name="Overunder 4 6" xfId="32033" xr:uid="{00000000-0005-0000-0000-0000717D0000}"/>
    <cellStyle name="Overunder 4 6 2" xfId="32034" xr:uid="{00000000-0005-0000-0000-0000727D0000}"/>
    <cellStyle name="Overunder 4 7" xfId="32035" xr:uid="{00000000-0005-0000-0000-0000737D0000}"/>
    <cellStyle name="Overunder 4 7 2" xfId="32036" xr:uid="{00000000-0005-0000-0000-0000747D0000}"/>
    <cellStyle name="Overunder 4 8" xfId="32037" xr:uid="{00000000-0005-0000-0000-0000757D0000}"/>
    <cellStyle name="Overunder 4 8 2" xfId="32038" xr:uid="{00000000-0005-0000-0000-0000767D0000}"/>
    <cellStyle name="Overunder 4 9" xfId="32039" xr:uid="{00000000-0005-0000-0000-0000777D0000}"/>
    <cellStyle name="Overunder 4 9 2" xfId="32040" xr:uid="{00000000-0005-0000-0000-0000787D0000}"/>
    <cellStyle name="Overunder 5" xfId="32041" xr:uid="{00000000-0005-0000-0000-0000797D0000}"/>
    <cellStyle name="Overunder 5 10" xfId="32042" xr:uid="{00000000-0005-0000-0000-00007A7D0000}"/>
    <cellStyle name="Overunder 5 10 2" xfId="32043" xr:uid="{00000000-0005-0000-0000-00007B7D0000}"/>
    <cellStyle name="Overunder 5 11" xfId="32044" xr:uid="{00000000-0005-0000-0000-00007C7D0000}"/>
    <cellStyle name="Overunder 5 11 2" xfId="32045" xr:uid="{00000000-0005-0000-0000-00007D7D0000}"/>
    <cellStyle name="Overunder 5 12" xfId="32046" xr:uid="{00000000-0005-0000-0000-00007E7D0000}"/>
    <cellStyle name="Overunder 5 12 2" xfId="32047" xr:uid="{00000000-0005-0000-0000-00007F7D0000}"/>
    <cellStyle name="Overunder 5 13" xfId="32048" xr:uid="{00000000-0005-0000-0000-0000807D0000}"/>
    <cellStyle name="Overunder 5 13 2" xfId="32049" xr:uid="{00000000-0005-0000-0000-0000817D0000}"/>
    <cellStyle name="Overunder 5 14" xfId="32050" xr:uid="{00000000-0005-0000-0000-0000827D0000}"/>
    <cellStyle name="Overunder 5 14 2" xfId="32051" xr:uid="{00000000-0005-0000-0000-0000837D0000}"/>
    <cellStyle name="Overunder 5 15" xfId="32052" xr:uid="{00000000-0005-0000-0000-0000847D0000}"/>
    <cellStyle name="Overunder 5 15 2" xfId="32053" xr:uid="{00000000-0005-0000-0000-0000857D0000}"/>
    <cellStyle name="Overunder 5 16" xfId="32054" xr:uid="{00000000-0005-0000-0000-0000867D0000}"/>
    <cellStyle name="Overunder 5 17" xfId="32055" xr:uid="{00000000-0005-0000-0000-0000877D0000}"/>
    <cellStyle name="Overunder 5 2" xfId="32056" xr:uid="{00000000-0005-0000-0000-0000887D0000}"/>
    <cellStyle name="Overunder 5 2 2" xfId="32057" xr:uid="{00000000-0005-0000-0000-0000897D0000}"/>
    <cellStyle name="Overunder 5 3" xfId="32058" xr:uid="{00000000-0005-0000-0000-00008A7D0000}"/>
    <cellStyle name="Overunder 5 3 2" xfId="32059" xr:uid="{00000000-0005-0000-0000-00008B7D0000}"/>
    <cellStyle name="Overunder 5 4" xfId="32060" xr:uid="{00000000-0005-0000-0000-00008C7D0000}"/>
    <cellStyle name="Overunder 5 4 2" xfId="32061" xr:uid="{00000000-0005-0000-0000-00008D7D0000}"/>
    <cellStyle name="Overunder 5 5" xfId="32062" xr:uid="{00000000-0005-0000-0000-00008E7D0000}"/>
    <cellStyle name="Overunder 5 5 2" xfId="32063" xr:uid="{00000000-0005-0000-0000-00008F7D0000}"/>
    <cellStyle name="Overunder 5 6" xfId="32064" xr:uid="{00000000-0005-0000-0000-0000907D0000}"/>
    <cellStyle name="Overunder 5 6 2" xfId="32065" xr:uid="{00000000-0005-0000-0000-0000917D0000}"/>
    <cellStyle name="Overunder 5 7" xfId="32066" xr:uid="{00000000-0005-0000-0000-0000927D0000}"/>
    <cellStyle name="Overunder 5 7 2" xfId="32067" xr:uid="{00000000-0005-0000-0000-0000937D0000}"/>
    <cellStyle name="Overunder 5 8" xfId="32068" xr:uid="{00000000-0005-0000-0000-0000947D0000}"/>
    <cellStyle name="Overunder 5 8 2" xfId="32069" xr:uid="{00000000-0005-0000-0000-0000957D0000}"/>
    <cellStyle name="Overunder 5 9" xfId="32070" xr:uid="{00000000-0005-0000-0000-0000967D0000}"/>
    <cellStyle name="Overunder 5 9 2" xfId="32071" xr:uid="{00000000-0005-0000-0000-0000977D0000}"/>
    <cellStyle name="Overunder 6" xfId="32072" xr:uid="{00000000-0005-0000-0000-0000987D0000}"/>
    <cellStyle name="Overunder 6 2" xfId="32073" xr:uid="{00000000-0005-0000-0000-0000997D0000}"/>
    <cellStyle name="Overunder 6 2 2" xfId="32074" xr:uid="{00000000-0005-0000-0000-00009A7D0000}"/>
    <cellStyle name="Overunder 6 3" xfId="32075" xr:uid="{00000000-0005-0000-0000-00009B7D0000}"/>
    <cellStyle name="Overunder 6 3 2" xfId="32076" xr:uid="{00000000-0005-0000-0000-00009C7D0000}"/>
    <cellStyle name="Overunder 6 4" xfId="32077" xr:uid="{00000000-0005-0000-0000-00009D7D0000}"/>
    <cellStyle name="Overunder 7" xfId="32078" xr:uid="{00000000-0005-0000-0000-00009E7D0000}"/>
    <cellStyle name="Overunder 7 2" xfId="32079" xr:uid="{00000000-0005-0000-0000-00009F7D0000}"/>
    <cellStyle name="Overunder 8" xfId="32080" xr:uid="{00000000-0005-0000-0000-0000A07D0000}"/>
    <cellStyle name="Overunder 8 2" xfId="32081" xr:uid="{00000000-0005-0000-0000-0000A17D0000}"/>
    <cellStyle name="Overunder 9" xfId="32082" xr:uid="{00000000-0005-0000-0000-0000A27D0000}"/>
    <cellStyle name="Overunder 9 2" xfId="32083" xr:uid="{00000000-0005-0000-0000-0000A37D0000}"/>
    <cellStyle name="OVERWRITE" xfId="32084" xr:uid="{00000000-0005-0000-0000-0000A47D0000}"/>
    <cellStyle name="P" xfId="32085" xr:uid="{00000000-0005-0000-0000-0000A57D0000}"/>
    <cellStyle name="P 2" xfId="32086" xr:uid="{00000000-0005-0000-0000-0000A67D0000}"/>
    <cellStyle name="P 2 2" xfId="32087" xr:uid="{00000000-0005-0000-0000-0000A77D0000}"/>
    <cellStyle name="P 3" xfId="32088" xr:uid="{00000000-0005-0000-0000-0000A87D0000}"/>
    <cellStyle name="Page" xfId="32089" xr:uid="{00000000-0005-0000-0000-0000A97D0000}"/>
    <cellStyle name="Page 2" xfId="32090" xr:uid="{00000000-0005-0000-0000-0000AA7D0000}"/>
    <cellStyle name="Parcel" xfId="32091" xr:uid="{00000000-0005-0000-0000-0000AB7D0000}"/>
    <cellStyle name="Parcel 2" xfId="32092" xr:uid="{00000000-0005-0000-0000-0000AC7D0000}"/>
    <cellStyle name="Parcel 2 2" xfId="32093" xr:uid="{00000000-0005-0000-0000-0000AD7D0000}"/>
    <cellStyle name="Parcel 2 3" xfId="32094" xr:uid="{00000000-0005-0000-0000-0000AE7D0000}"/>
    <cellStyle name="Parcel 2 4" xfId="32095" xr:uid="{00000000-0005-0000-0000-0000AF7D0000}"/>
    <cellStyle name="Parcel 2 4 2" xfId="32096" xr:uid="{00000000-0005-0000-0000-0000B07D0000}"/>
    <cellStyle name="Parcel 2 4 2 2" xfId="32097" xr:uid="{00000000-0005-0000-0000-0000B17D0000}"/>
    <cellStyle name="Parcel 2 4 2 2 2" xfId="32098" xr:uid="{00000000-0005-0000-0000-0000B27D0000}"/>
    <cellStyle name="Parcel 2 4 3" xfId="32099" xr:uid="{00000000-0005-0000-0000-0000B37D0000}"/>
    <cellStyle name="Parcel 2 4 3 2" xfId="32100" xr:uid="{00000000-0005-0000-0000-0000B47D0000}"/>
    <cellStyle name="Parcel 2 5" xfId="32101" xr:uid="{00000000-0005-0000-0000-0000B57D0000}"/>
    <cellStyle name="Parcel 2 5 2" xfId="32102" xr:uid="{00000000-0005-0000-0000-0000B67D0000}"/>
    <cellStyle name="Parcel 2 5 2 2" xfId="32103" xr:uid="{00000000-0005-0000-0000-0000B77D0000}"/>
    <cellStyle name="Parcel 3" xfId="32104" xr:uid="{00000000-0005-0000-0000-0000B87D0000}"/>
    <cellStyle name="Parcel 3 2" xfId="32105" xr:uid="{00000000-0005-0000-0000-0000B97D0000}"/>
    <cellStyle name="Parcel 3 3" xfId="32106" xr:uid="{00000000-0005-0000-0000-0000BA7D0000}"/>
    <cellStyle name="Parcel 3 4" xfId="32107" xr:uid="{00000000-0005-0000-0000-0000BB7D0000}"/>
    <cellStyle name="Parcel 3 4 2" xfId="32108" xr:uid="{00000000-0005-0000-0000-0000BC7D0000}"/>
    <cellStyle name="Parcel 3 4 2 2" xfId="32109" xr:uid="{00000000-0005-0000-0000-0000BD7D0000}"/>
    <cellStyle name="Parcel 3 4 2 2 2" xfId="32110" xr:uid="{00000000-0005-0000-0000-0000BE7D0000}"/>
    <cellStyle name="Parcel 3 4 3" xfId="32111" xr:uid="{00000000-0005-0000-0000-0000BF7D0000}"/>
    <cellStyle name="Parcel 3 4 3 2" xfId="32112" xr:uid="{00000000-0005-0000-0000-0000C07D0000}"/>
    <cellStyle name="Parcel 3 5" xfId="32113" xr:uid="{00000000-0005-0000-0000-0000C17D0000}"/>
    <cellStyle name="Parcel 3 5 2" xfId="32114" xr:uid="{00000000-0005-0000-0000-0000C27D0000}"/>
    <cellStyle name="Parcel 3 5 2 2" xfId="32115" xr:uid="{00000000-0005-0000-0000-0000C37D0000}"/>
    <cellStyle name="Parcel 4" xfId="32116" xr:uid="{00000000-0005-0000-0000-0000C47D0000}"/>
    <cellStyle name="Parcel 5" xfId="32117" xr:uid="{00000000-0005-0000-0000-0000C57D0000}"/>
    <cellStyle name="Parcel 6" xfId="32118" xr:uid="{00000000-0005-0000-0000-0000C67D0000}"/>
    <cellStyle name="Parcel 6 2" xfId="32119" xr:uid="{00000000-0005-0000-0000-0000C77D0000}"/>
    <cellStyle name="Parcel 6 2 2" xfId="32120" xr:uid="{00000000-0005-0000-0000-0000C87D0000}"/>
    <cellStyle name="Parcel 6 2 2 2" xfId="32121" xr:uid="{00000000-0005-0000-0000-0000C97D0000}"/>
    <cellStyle name="Parcel 6 3" xfId="32122" xr:uid="{00000000-0005-0000-0000-0000CA7D0000}"/>
    <cellStyle name="Parcel 6 3 2" xfId="32123" xr:uid="{00000000-0005-0000-0000-0000CB7D0000}"/>
    <cellStyle name="Parcel 7" xfId="32124" xr:uid="{00000000-0005-0000-0000-0000CC7D0000}"/>
    <cellStyle name="Parcel 7 2" xfId="32125" xr:uid="{00000000-0005-0000-0000-0000CD7D0000}"/>
    <cellStyle name="Parcel 7 2 2" xfId="32126" xr:uid="{00000000-0005-0000-0000-0000CE7D0000}"/>
    <cellStyle name="Parcel 8" xfId="32127" xr:uid="{00000000-0005-0000-0000-0000CF7D0000}"/>
    <cellStyle name="Percent" xfId="2" builtinId="5"/>
    <cellStyle name="Percent [0]" xfId="32128" xr:uid="{00000000-0005-0000-0000-0000D17D0000}"/>
    <cellStyle name="Percent [00]" xfId="32129" xr:uid="{00000000-0005-0000-0000-0000D27D0000}"/>
    <cellStyle name="Percent [1]" xfId="32130" xr:uid="{00000000-0005-0000-0000-0000D37D0000}"/>
    <cellStyle name="Percent [1] 2" xfId="32131" xr:uid="{00000000-0005-0000-0000-0000D47D0000}"/>
    <cellStyle name="Percent [1] 2 2" xfId="32132" xr:uid="{00000000-0005-0000-0000-0000D57D0000}"/>
    <cellStyle name="Percent [1] 2 3" xfId="32133" xr:uid="{00000000-0005-0000-0000-0000D67D0000}"/>
    <cellStyle name="Percent [2]" xfId="32134" xr:uid="{00000000-0005-0000-0000-0000D77D0000}"/>
    <cellStyle name="Percent [2] 2" xfId="32135" xr:uid="{00000000-0005-0000-0000-0000D87D0000}"/>
    <cellStyle name="Percent [2] 2 2" xfId="32136" xr:uid="{00000000-0005-0000-0000-0000D97D0000}"/>
    <cellStyle name="Percent [2] 2 3" xfId="32137" xr:uid="{00000000-0005-0000-0000-0000DA7D0000}"/>
    <cellStyle name="Percent [2] 3" xfId="32138" xr:uid="{00000000-0005-0000-0000-0000DB7D0000}"/>
    <cellStyle name="Percent [2] 4" xfId="32139" xr:uid="{00000000-0005-0000-0000-0000DC7D0000}"/>
    <cellStyle name="Percent [2] 5" xfId="32140" xr:uid="{00000000-0005-0000-0000-0000DD7D0000}"/>
    <cellStyle name="Percent [3]" xfId="32141" xr:uid="{00000000-0005-0000-0000-0000DE7D0000}"/>
    <cellStyle name="Percent 10" xfId="8" xr:uid="{00000000-0005-0000-0000-0000DF7D0000}"/>
    <cellStyle name="Percent 10 2" xfId="32142" xr:uid="{00000000-0005-0000-0000-0000E07D0000}"/>
    <cellStyle name="Percent 10 2 2" xfId="32143" xr:uid="{00000000-0005-0000-0000-0000E17D0000}"/>
    <cellStyle name="Percent 10 2 2 2" xfId="32144" xr:uid="{00000000-0005-0000-0000-0000E27D0000}"/>
    <cellStyle name="Percent 10 2 2 2 10" xfId="32145" xr:uid="{00000000-0005-0000-0000-0000E37D0000}"/>
    <cellStyle name="Percent 10 2 2 2 11" xfId="32146" xr:uid="{00000000-0005-0000-0000-0000E47D0000}"/>
    <cellStyle name="Percent 10 2 2 2 2" xfId="32147" xr:uid="{00000000-0005-0000-0000-0000E57D0000}"/>
    <cellStyle name="Percent 10 2 2 2 3" xfId="32148" xr:uid="{00000000-0005-0000-0000-0000E67D0000}"/>
    <cellStyle name="Percent 10 2 2 2 3 2" xfId="32149" xr:uid="{00000000-0005-0000-0000-0000E77D0000}"/>
    <cellStyle name="Percent 10 2 2 2 3 2 2" xfId="32150" xr:uid="{00000000-0005-0000-0000-0000E87D0000}"/>
    <cellStyle name="Percent 10 2 2 2 3 2 2 2" xfId="32151" xr:uid="{00000000-0005-0000-0000-0000E97D0000}"/>
    <cellStyle name="Percent 10 2 2 2 3 2 2 2 2" xfId="32152" xr:uid="{00000000-0005-0000-0000-0000EA7D0000}"/>
    <cellStyle name="Percent 10 2 2 2 3 2 2 2 2 2" xfId="32153" xr:uid="{00000000-0005-0000-0000-0000EB7D0000}"/>
    <cellStyle name="Percent 10 2 2 2 3 2 2 2 3" xfId="32154" xr:uid="{00000000-0005-0000-0000-0000EC7D0000}"/>
    <cellStyle name="Percent 10 2 2 2 3 2 2 2 4" xfId="32155" xr:uid="{00000000-0005-0000-0000-0000ED7D0000}"/>
    <cellStyle name="Percent 10 2 2 2 3 2 2 3" xfId="32156" xr:uid="{00000000-0005-0000-0000-0000EE7D0000}"/>
    <cellStyle name="Percent 10 2 2 2 3 2 2 3 2" xfId="32157" xr:uid="{00000000-0005-0000-0000-0000EF7D0000}"/>
    <cellStyle name="Percent 10 2 2 2 3 2 2 3 2 2" xfId="32158" xr:uid="{00000000-0005-0000-0000-0000F07D0000}"/>
    <cellStyle name="Percent 10 2 2 2 3 2 2 3 3" xfId="32159" xr:uid="{00000000-0005-0000-0000-0000F17D0000}"/>
    <cellStyle name="Percent 10 2 2 2 3 2 2 3 4" xfId="32160" xr:uid="{00000000-0005-0000-0000-0000F27D0000}"/>
    <cellStyle name="Percent 10 2 2 2 3 2 2 4" xfId="32161" xr:uid="{00000000-0005-0000-0000-0000F37D0000}"/>
    <cellStyle name="Percent 10 2 2 2 3 2 2 4 2" xfId="32162" xr:uid="{00000000-0005-0000-0000-0000F47D0000}"/>
    <cellStyle name="Percent 10 2 2 2 3 2 2 4 3" xfId="32163" xr:uid="{00000000-0005-0000-0000-0000F57D0000}"/>
    <cellStyle name="Percent 10 2 2 2 3 2 2 5" xfId="32164" xr:uid="{00000000-0005-0000-0000-0000F67D0000}"/>
    <cellStyle name="Percent 10 2 2 2 3 2 2 6" xfId="32165" xr:uid="{00000000-0005-0000-0000-0000F77D0000}"/>
    <cellStyle name="Percent 10 2 2 2 3 2 2 7" xfId="32166" xr:uid="{00000000-0005-0000-0000-0000F87D0000}"/>
    <cellStyle name="Percent 10 2 2 2 3 2 3" xfId="32167" xr:uid="{00000000-0005-0000-0000-0000F97D0000}"/>
    <cellStyle name="Percent 10 2 2 2 3 2 3 2" xfId="32168" xr:uid="{00000000-0005-0000-0000-0000FA7D0000}"/>
    <cellStyle name="Percent 10 2 2 2 3 2 3 2 2" xfId="32169" xr:uid="{00000000-0005-0000-0000-0000FB7D0000}"/>
    <cellStyle name="Percent 10 2 2 2 3 2 3 3" xfId="32170" xr:uid="{00000000-0005-0000-0000-0000FC7D0000}"/>
    <cellStyle name="Percent 10 2 2 2 3 2 3 4" xfId="32171" xr:uid="{00000000-0005-0000-0000-0000FD7D0000}"/>
    <cellStyle name="Percent 10 2 2 2 3 2 4" xfId="32172" xr:uid="{00000000-0005-0000-0000-0000FE7D0000}"/>
    <cellStyle name="Percent 10 2 2 2 3 2 4 2" xfId="32173" xr:uid="{00000000-0005-0000-0000-0000FF7D0000}"/>
    <cellStyle name="Percent 10 2 2 2 3 2 4 2 2" xfId="32174" xr:uid="{00000000-0005-0000-0000-0000007E0000}"/>
    <cellStyle name="Percent 10 2 2 2 3 2 4 3" xfId="32175" xr:uid="{00000000-0005-0000-0000-0000017E0000}"/>
    <cellStyle name="Percent 10 2 2 2 3 2 4 4" xfId="32176" xr:uid="{00000000-0005-0000-0000-0000027E0000}"/>
    <cellStyle name="Percent 10 2 2 2 3 2 5" xfId="32177" xr:uid="{00000000-0005-0000-0000-0000037E0000}"/>
    <cellStyle name="Percent 10 2 2 2 3 2 5 2" xfId="32178" xr:uid="{00000000-0005-0000-0000-0000047E0000}"/>
    <cellStyle name="Percent 10 2 2 2 3 2 5 3" xfId="32179" xr:uid="{00000000-0005-0000-0000-0000057E0000}"/>
    <cellStyle name="Percent 10 2 2 2 3 2 6" xfId="32180" xr:uid="{00000000-0005-0000-0000-0000067E0000}"/>
    <cellStyle name="Percent 10 2 2 2 3 2 7" xfId="32181" xr:uid="{00000000-0005-0000-0000-0000077E0000}"/>
    <cellStyle name="Percent 10 2 2 2 3 2 8" xfId="32182" xr:uid="{00000000-0005-0000-0000-0000087E0000}"/>
    <cellStyle name="Percent 10 2 2 2 3 3" xfId="32183" xr:uid="{00000000-0005-0000-0000-0000097E0000}"/>
    <cellStyle name="Percent 10 2 2 2 3 3 2" xfId="32184" xr:uid="{00000000-0005-0000-0000-00000A7E0000}"/>
    <cellStyle name="Percent 10 2 2 2 3 3 2 2" xfId="32185" xr:uid="{00000000-0005-0000-0000-00000B7E0000}"/>
    <cellStyle name="Percent 10 2 2 2 3 3 2 2 2" xfId="32186" xr:uid="{00000000-0005-0000-0000-00000C7E0000}"/>
    <cellStyle name="Percent 10 2 2 2 3 3 2 3" xfId="32187" xr:uid="{00000000-0005-0000-0000-00000D7E0000}"/>
    <cellStyle name="Percent 10 2 2 2 3 3 2 4" xfId="32188" xr:uid="{00000000-0005-0000-0000-00000E7E0000}"/>
    <cellStyle name="Percent 10 2 2 2 3 3 3" xfId="32189" xr:uid="{00000000-0005-0000-0000-00000F7E0000}"/>
    <cellStyle name="Percent 10 2 2 2 3 3 3 2" xfId="32190" xr:uid="{00000000-0005-0000-0000-0000107E0000}"/>
    <cellStyle name="Percent 10 2 2 2 3 3 3 2 2" xfId="32191" xr:uid="{00000000-0005-0000-0000-0000117E0000}"/>
    <cellStyle name="Percent 10 2 2 2 3 3 3 3" xfId="32192" xr:uid="{00000000-0005-0000-0000-0000127E0000}"/>
    <cellStyle name="Percent 10 2 2 2 3 3 3 4" xfId="32193" xr:uid="{00000000-0005-0000-0000-0000137E0000}"/>
    <cellStyle name="Percent 10 2 2 2 3 3 4" xfId="32194" xr:uid="{00000000-0005-0000-0000-0000147E0000}"/>
    <cellStyle name="Percent 10 2 2 2 3 3 4 2" xfId="32195" xr:uid="{00000000-0005-0000-0000-0000157E0000}"/>
    <cellStyle name="Percent 10 2 2 2 3 3 4 3" xfId="32196" xr:uid="{00000000-0005-0000-0000-0000167E0000}"/>
    <cellStyle name="Percent 10 2 2 2 3 3 5" xfId="32197" xr:uid="{00000000-0005-0000-0000-0000177E0000}"/>
    <cellStyle name="Percent 10 2 2 2 3 3 6" xfId="32198" xr:uid="{00000000-0005-0000-0000-0000187E0000}"/>
    <cellStyle name="Percent 10 2 2 2 3 3 7" xfId="32199" xr:uid="{00000000-0005-0000-0000-0000197E0000}"/>
    <cellStyle name="Percent 10 2 2 2 3 4" xfId="32200" xr:uid="{00000000-0005-0000-0000-00001A7E0000}"/>
    <cellStyle name="Percent 10 2 2 2 3 4 2" xfId="32201" xr:uid="{00000000-0005-0000-0000-00001B7E0000}"/>
    <cellStyle name="Percent 10 2 2 2 3 4 2 2" xfId="32202" xr:uid="{00000000-0005-0000-0000-00001C7E0000}"/>
    <cellStyle name="Percent 10 2 2 2 3 4 3" xfId="32203" xr:uid="{00000000-0005-0000-0000-00001D7E0000}"/>
    <cellStyle name="Percent 10 2 2 2 3 4 4" xfId="32204" xr:uid="{00000000-0005-0000-0000-00001E7E0000}"/>
    <cellStyle name="Percent 10 2 2 2 3 5" xfId="32205" xr:uid="{00000000-0005-0000-0000-00001F7E0000}"/>
    <cellStyle name="Percent 10 2 2 2 3 5 2" xfId="32206" xr:uid="{00000000-0005-0000-0000-0000207E0000}"/>
    <cellStyle name="Percent 10 2 2 2 3 5 2 2" xfId="32207" xr:uid="{00000000-0005-0000-0000-0000217E0000}"/>
    <cellStyle name="Percent 10 2 2 2 3 5 3" xfId="32208" xr:uid="{00000000-0005-0000-0000-0000227E0000}"/>
    <cellStyle name="Percent 10 2 2 2 3 5 4" xfId="32209" xr:uid="{00000000-0005-0000-0000-0000237E0000}"/>
    <cellStyle name="Percent 10 2 2 2 3 6" xfId="32210" xr:uid="{00000000-0005-0000-0000-0000247E0000}"/>
    <cellStyle name="Percent 10 2 2 2 3 6 2" xfId="32211" xr:uid="{00000000-0005-0000-0000-0000257E0000}"/>
    <cellStyle name="Percent 10 2 2 2 3 6 3" xfId="32212" xr:uid="{00000000-0005-0000-0000-0000267E0000}"/>
    <cellStyle name="Percent 10 2 2 2 3 7" xfId="32213" xr:uid="{00000000-0005-0000-0000-0000277E0000}"/>
    <cellStyle name="Percent 10 2 2 2 3 8" xfId="32214" xr:uid="{00000000-0005-0000-0000-0000287E0000}"/>
    <cellStyle name="Percent 10 2 2 2 3 9" xfId="32215" xr:uid="{00000000-0005-0000-0000-0000297E0000}"/>
    <cellStyle name="Percent 10 2 2 2 4" xfId="32216" xr:uid="{00000000-0005-0000-0000-00002A7E0000}"/>
    <cellStyle name="Percent 10 2 2 2 4 2" xfId="32217" xr:uid="{00000000-0005-0000-0000-00002B7E0000}"/>
    <cellStyle name="Percent 10 2 2 2 4 2 2" xfId="32218" xr:uid="{00000000-0005-0000-0000-00002C7E0000}"/>
    <cellStyle name="Percent 10 2 2 2 4 2 2 2" xfId="32219" xr:uid="{00000000-0005-0000-0000-00002D7E0000}"/>
    <cellStyle name="Percent 10 2 2 2 4 2 2 2 2" xfId="32220" xr:uid="{00000000-0005-0000-0000-00002E7E0000}"/>
    <cellStyle name="Percent 10 2 2 2 4 2 2 3" xfId="32221" xr:uid="{00000000-0005-0000-0000-00002F7E0000}"/>
    <cellStyle name="Percent 10 2 2 2 4 2 2 4" xfId="32222" xr:uid="{00000000-0005-0000-0000-0000307E0000}"/>
    <cellStyle name="Percent 10 2 2 2 4 2 3" xfId="32223" xr:uid="{00000000-0005-0000-0000-0000317E0000}"/>
    <cellStyle name="Percent 10 2 2 2 4 2 3 2" xfId="32224" xr:uid="{00000000-0005-0000-0000-0000327E0000}"/>
    <cellStyle name="Percent 10 2 2 2 4 2 3 2 2" xfId="32225" xr:uid="{00000000-0005-0000-0000-0000337E0000}"/>
    <cellStyle name="Percent 10 2 2 2 4 2 3 3" xfId="32226" xr:uid="{00000000-0005-0000-0000-0000347E0000}"/>
    <cellStyle name="Percent 10 2 2 2 4 2 3 4" xfId="32227" xr:uid="{00000000-0005-0000-0000-0000357E0000}"/>
    <cellStyle name="Percent 10 2 2 2 4 2 4" xfId="32228" xr:uid="{00000000-0005-0000-0000-0000367E0000}"/>
    <cellStyle name="Percent 10 2 2 2 4 2 4 2" xfId="32229" xr:uid="{00000000-0005-0000-0000-0000377E0000}"/>
    <cellStyle name="Percent 10 2 2 2 4 2 4 3" xfId="32230" xr:uid="{00000000-0005-0000-0000-0000387E0000}"/>
    <cellStyle name="Percent 10 2 2 2 4 2 5" xfId="32231" xr:uid="{00000000-0005-0000-0000-0000397E0000}"/>
    <cellStyle name="Percent 10 2 2 2 4 2 6" xfId="32232" xr:uid="{00000000-0005-0000-0000-00003A7E0000}"/>
    <cellStyle name="Percent 10 2 2 2 4 2 7" xfId="32233" xr:uid="{00000000-0005-0000-0000-00003B7E0000}"/>
    <cellStyle name="Percent 10 2 2 2 4 3" xfId="32234" xr:uid="{00000000-0005-0000-0000-00003C7E0000}"/>
    <cellStyle name="Percent 10 2 2 2 4 3 2" xfId="32235" xr:uid="{00000000-0005-0000-0000-00003D7E0000}"/>
    <cellStyle name="Percent 10 2 2 2 4 3 2 2" xfId="32236" xr:uid="{00000000-0005-0000-0000-00003E7E0000}"/>
    <cellStyle name="Percent 10 2 2 2 4 3 3" xfId="32237" xr:uid="{00000000-0005-0000-0000-00003F7E0000}"/>
    <cellStyle name="Percent 10 2 2 2 4 3 4" xfId="32238" xr:uid="{00000000-0005-0000-0000-0000407E0000}"/>
    <cellStyle name="Percent 10 2 2 2 4 4" xfId="32239" xr:uid="{00000000-0005-0000-0000-0000417E0000}"/>
    <cellStyle name="Percent 10 2 2 2 4 4 2" xfId="32240" xr:uid="{00000000-0005-0000-0000-0000427E0000}"/>
    <cellStyle name="Percent 10 2 2 2 4 4 2 2" xfId="32241" xr:uid="{00000000-0005-0000-0000-0000437E0000}"/>
    <cellStyle name="Percent 10 2 2 2 4 4 3" xfId="32242" xr:uid="{00000000-0005-0000-0000-0000447E0000}"/>
    <cellStyle name="Percent 10 2 2 2 4 4 4" xfId="32243" xr:uid="{00000000-0005-0000-0000-0000457E0000}"/>
    <cellStyle name="Percent 10 2 2 2 4 5" xfId="32244" xr:uid="{00000000-0005-0000-0000-0000467E0000}"/>
    <cellStyle name="Percent 10 2 2 2 4 5 2" xfId="32245" xr:uid="{00000000-0005-0000-0000-0000477E0000}"/>
    <cellStyle name="Percent 10 2 2 2 4 5 3" xfId="32246" xr:uid="{00000000-0005-0000-0000-0000487E0000}"/>
    <cellStyle name="Percent 10 2 2 2 4 6" xfId="32247" xr:uid="{00000000-0005-0000-0000-0000497E0000}"/>
    <cellStyle name="Percent 10 2 2 2 4 7" xfId="32248" xr:uid="{00000000-0005-0000-0000-00004A7E0000}"/>
    <cellStyle name="Percent 10 2 2 2 4 8" xfId="32249" xr:uid="{00000000-0005-0000-0000-00004B7E0000}"/>
    <cellStyle name="Percent 10 2 2 2 5" xfId="32250" xr:uid="{00000000-0005-0000-0000-00004C7E0000}"/>
    <cellStyle name="Percent 10 2 2 2 5 2" xfId="32251" xr:uid="{00000000-0005-0000-0000-00004D7E0000}"/>
    <cellStyle name="Percent 10 2 2 2 5 2 2" xfId="32252" xr:uid="{00000000-0005-0000-0000-00004E7E0000}"/>
    <cellStyle name="Percent 10 2 2 2 5 2 2 2" xfId="32253" xr:uid="{00000000-0005-0000-0000-00004F7E0000}"/>
    <cellStyle name="Percent 10 2 2 2 5 2 3" xfId="32254" xr:uid="{00000000-0005-0000-0000-0000507E0000}"/>
    <cellStyle name="Percent 10 2 2 2 5 2 4" xfId="32255" xr:uid="{00000000-0005-0000-0000-0000517E0000}"/>
    <cellStyle name="Percent 10 2 2 2 5 3" xfId="32256" xr:uid="{00000000-0005-0000-0000-0000527E0000}"/>
    <cellStyle name="Percent 10 2 2 2 5 3 2" xfId="32257" xr:uid="{00000000-0005-0000-0000-0000537E0000}"/>
    <cellStyle name="Percent 10 2 2 2 5 3 2 2" xfId="32258" xr:uid="{00000000-0005-0000-0000-0000547E0000}"/>
    <cellStyle name="Percent 10 2 2 2 5 3 3" xfId="32259" xr:uid="{00000000-0005-0000-0000-0000557E0000}"/>
    <cellStyle name="Percent 10 2 2 2 5 3 4" xfId="32260" xr:uid="{00000000-0005-0000-0000-0000567E0000}"/>
    <cellStyle name="Percent 10 2 2 2 5 4" xfId="32261" xr:uid="{00000000-0005-0000-0000-0000577E0000}"/>
    <cellStyle name="Percent 10 2 2 2 5 4 2" xfId="32262" xr:uid="{00000000-0005-0000-0000-0000587E0000}"/>
    <cellStyle name="Percent 10 2 2 2 5 4 3" xfId="32263" xr:uid="{00000000-0005-0000-0000-0000597E0000}"/>
    <cellStyle name="Percent 10 2 2 2 5 5" xfId="32264" xr:uid="{00000000-0005-0000-0000-00005A7E0000}"/>
    <cellStyle name="Percent 10 2 2 2 5 6" xfId="32265" xr:uid="{00000000-0005-0000-0000-00005B7E0000}"/>
    <cellStyle name="Percent 10 2 2 2 5 7" xfId="32266" xr:uid="{00000000-0005-0000-0000-00005C7E0000}"/>
    <cellStyle name="Percent 10 2 2 2 6" xfId="32267" xr:uid="{00000000-0005-0000-0000-00005D7E0000}"/>
    <cellStyle name="Percent 10 2 2 2 6 2" xfId="32268" xr:uid="{00000000-0005-0000-0000-00005E7E0000}"/>
    <cellStyle name="Percent 10 2 2 2 6 2 2" xfId="32269" xr:uid="{00000000-0005-0000-0000-00005F7E0000}"/>
    <cellStyle name="Percent 10 2 2 2 6 3" xfId="32270" xr:uid="{00000000-0005-0000-0000-0000607E0000}"/>
    <cellStyle name="Percent 10 2 2 2 6 4" xfId="32271" xr:uid="{00000000-0005-0000-0000-0000617E0000}"/>
    <cellStyle name="Percent 10 2 2 2 7" xfId="32272" xr:uid="{00000000-0005-0000-0000-0000627E0000}"/>
    <cellStyle name="Percent 10 2 2 2 7 2" xfId="32273" xr:uid="{00000000-0005-0000-0000-0000637E0000}"/>
    <cellStyle name="Percent 10 2 2 2 7 2 2" xfId="32274" xr:uid="{00000000-0005-0000-0000-0000647E0000}"/>
    <cellStyle name="Percent 10 2 2 2 7 3" xfId="32275" xr:uid="{00000000-0005-0000-0000-0000657E0000}"/>
    <cellStyle name="Percent 10 2 2 2 7 4" xfId="32276" xr:uid="{00000000-0005-0000-0000-0000667E0000}"/>
    <cellStyle name="Percent 10 2 2 2 8" xfId="32277" xr:uid="{00000000-0005-0000-0000-0000677E0000}"/>
    <cellStyle name="Percent 10 2 2 2 8 2" xfId="32278" xr:uid="{00000000-0005-0000-0000-0000687E0000}"/>
    <cellStyle name="Percent 10 2 2 2 8 3" xfId="32279" xr:uid="{00000000-0005-0000-0000-0000697E0000}"/>
    <cellStyle name="Percent 10 2 2 2 9" xfId="32280" xr:uid="{00000000-0005-0000-0000-00006A7E0000}"/>
    <cellStyle name="Percent 10 2 2 3" xfId="32281" xr:uid="{00000000-0005-0000-0000-00006B7E0000}"/>
    <cellStyle name="Percent 10 2 2 4" xfId="32282" xr:uid="{00000000-0005-0000-0000-00006C7E0000}"/>
    <cellStyle name="Percent 10 2 2 4 2" xfId="32283" xr:uid="{00000000-0005-0000-0000-00006D7E0000}"/>
    <cellStyle name="Percent 10 2 2 4 3" xfId="32284" xr:uid="{00000000-0005-0000-0000-00006E7E0000}"/>
    <cellStyle name="Percent 10 2 2 4 4" xfId="32285" xr:uid="{00000000-0005-0000-0000-00006F7E0000}"/>
    <cellStyle name="Percent 10 2 2 4 4 2" xfId="32286" xr:uid="{00000000-0005-0000-0000-0000707E0000}"/>
    <cellStyle name="Percent 10 2 2 4 4 3" xfId="32287" xr:uid="{00000000-0005-0000-0000-0000717E0000}"/>
    <cellStyle name="Percent 10 2 2 4 5" xfId="32288" xr:uid="{00000000-0005-0000-0000-0000727E0000}"/>
    <cellStyle name="Percent 10 2 2 5" xfId="32289" xr:uid="{00000000-0005-0000-0000-0000737E0000}"/>
    <cellStyle name="Percent 10 2 2 5 2" xfId="32290" xr:uid="{00000000-0005-0000-0000-0000747E0000}"/>
    <cellStyle name="Percent 10 2 2 5 3" xfId="32291" xr:uid="{00000000-0005-0000-0000-0000757E0000}"/>
    <cellStyle name="Percent 10 2 2 6" xfId="32292" xr:uid="{00000000-0005-0000-0000-0000767E0000}"/>
    <cellStyle name="Percent 10 2 3" xfId="32293" xr:uid="{00000000-0005-0000-0000-0000777E0000}"/>
    <cellStyle name="Percent 10 2 3 10" xfId="32294" xr:uid="{00000000-0005-0000-0000-0000787E0000}"/>
    <cellStyle name="Percent 10 2 3 11" xfId="32295" xr:uid="{00000000-0005-0000-0000-0000797E0000}"/>
    <cellStyle name="Percent 10 2 3 2" xfId="32296" xr:uid="{00000000-0005-0000-0000-00007A7E0000}"/>
    <cellStyle name="Percent 10 2 3 3" xfId="32297" xr:uid="{00000000-0005-0000-0000-00007B7E0000}"/>
    <cellStyle name="Percent 10 2 3 3 2" xfId="32298" xr:uid="{00000000-0005-0000-0000-00007C7E0000}"/>
    <cellStyle name="Percent 10 2 3 3 2 2" xfId="32299" xr:uid="{00000000-0005-0000-0000-00007D7E0000}"/>
    <cellStyle name="Percent 10 2 3 3 2 2 2" xfId="32300" xr:uid="{00000000-0005-0000-0000-00007E7E0000}"/>
    <cellStyle name="Percent 10 2 3 3 2 2 2 2" xfId="32301" xr:uid="{00000000-0005-0000-0000-00007F7E0000}"/>
    <cellStyle name="Percent 10 2 3 3 2 2 2 2 2" xfId="32302" xr:uid="{00000000-0005-0000-0000-0000807E0000}"/>
    <cellStyle name="Percent 10 2 3 3 2 2 2 3" xfId="32303" xr:uid="{00000000-0005-0000-0000-0000817E0000}"/>
    <cellStyle name="Percent 10 2 3 3 2 2 2 4" xfId="32304" xr:uid="{00000000-0005-0000-0000-0000827E0000}"/>
    <cellStyle name="Percent 10 2 3 3 2 2 3" xfId="32305" xr:uid="{00000000-0005-0000-0000-0000837E0000}"/>
    <cellStyle name="Percent 10 2 3 3 2 2 3 2" xfId="32306" xr:uid="{00000000-0005-0000-0000-0000847E0000}"/>
    <cellStyle name="Percent 10 2 3 3 2 2 3 2 2" xfId="32307" xr:uid="{00000000-0005-0000-0000-0000857E0000}"/>
    <cellStyle name="Percent 10 2 3 3 2 2 3 3" xfId="32308" xr:uid="{00000000-0005-0000-0000-0000867E0000}"/>
    <cellStyle name="Percent 10 2 3 3 2 2 3 4" xfId="32309" xr:uid="{00000000-0005-0000-0000-0000877E0000}"/>
    <cellStyle name="Percent 10 2 3 3 2 2 4" xfId="32310" xr:uid="{00000000-0005-0000-0000-0000887E0000}"/>
    <cellStyle name="Percent 10 2 3 3 2 2 4 2" xfId="32311" xr:uid="{00000000-0005-0000-0000-0000897E0000}"/>
    <cellStyle name="Percent 10 2 3 3 2 2 4 3" xfId="32312" xr:uid="{00000000-0005-0000-0000-00008A7E0000}"/>
    <cellStyle name="Percent 10 2 3 3 2 2 5" xfId="32313" xr:uid="{00000000-0005-0000-0000-00008B7E0000}"/>
    <cellStyle name="Percent 10 2 3 3 2 2 6" xfId="32314" xr:uid="{00000000-0005-0000-0000-00008C7E0000}"/>
    <cellStyle name="Percent 10 2 3 3 2 2 7" xfId="32315" xr:uid="{00000000-0005-0000-0000-00008D7E0000}"/>
    <cellStyle name="Percent 10 2 3 3 2 3" xfId="32316" xr:uid="{00000000-0005-0000-0000-00008E7E0000}"/>
    <cellStyle name="Percent 10 2 3 3 2 3 2" xfId="32317" xr:uid="{00000000-0005-0000-0000-00008F7E0000}"/>
    <cellStyle name="Percent 10 2 3 3 2 3 2 2" xfId="32318" xr:uid="{00000000-0005-0000-0000-0000907E0000}"/>
    <cellStyle name="Percent 10 2 3 3 2 3 3" xfId="32319" xr:uid="{00000000-0005-0000-0000-0000917E0000}"/>
    <cellStyle name="Percent 10 2 3 3 2 3 4" xfId="32320" xr:uid="{00000000-0005-0000-0000-0000927E0000}"/>
    <cellStyle name="Percent 10 2 3 3 2 4" xfId="32321" xr:uid="{00000000-0005-0000-0000-0000937E0000}"/>
    <cellStyle name="Percent 10 2 3 3 2 4 2" xfId="32322" xr:uid="{00000000-0005-0000-0000-0000947E0000}"/>
    <cellStyle name="Percent 10 2 3 3 2 4 2 2" xfId="32323" xr:uid="{00000000-0005-0000-0000-0000957E0000}"/>
    <cellStyle name="Percent 10 2 3 3 2 4 3" xfId="32324" xr:uid="{00000000-0005-0000-0000-0000967E0000}"/>
    <cellStyle name="Percent 10 2 3 3 2 4 4" xfId="32325" xr:uid="{00000000-0005-0000-0000-0000977E0000}"/>
    <cellStyle name="Percent 10 2 3 3 2 5" xfId="32326" xr:uid="{00000000-0005-0000-0000-0000987E0000}"/>
    <cellStyle name="Percent 10 2 3 3 2 5 2" xfId="32327" xr:uid="{00000000-0005-0000-0000-0000997E0000}"/>
    <cellStyle name="Percent 10 2 3 3 2 5 3" xfId="32328" xr:uid="{00000000-0005-0000-0000-00009A7E0000}"/>
    <cellStyle name="Percent 10 2 3 3 2 6" xfId="32329" xr:uid="{00000000-0005-0000-0000-00009B7E0000}"/>
    <cellStyle name="Percent 10 2 3 3 2 7" xfId="32330" xr:uid="{00000000-0005-0000-0000-00009C7E0000}"/>
    <cellStyle name="Percent 10 2 3 3 2 8" xfId="32331" xr:uid="{00000000-0005-0000-0000-00009D7E0000}"/>
    <cellStyle name="Percent 10 2 3 3 3" xfId="32332" xr:uid="{00000000-0005-0000-0000-00009E7E0000}"/>
    <cellStyle name="Percent 10 2 3 3 3 2" xfId="32333" xr:uid="{00000000-0005-0000-0000-00009F7E0000}"/>
    <cellStyle name="Percent 10 2 3 3 3 2 2" xfId="32334" xr:uid="{00000000-0005-0000-0000-0000A07E0000}"/>
    <cellStyle name="Percent 10 2 3 3 3 2 2 2" xfId="32335" xr:uid="{00000000-0005-0000-0000-0000A17E0000}"/>
    <cellStyle name="Percent 10 2 3 3 3 2 3" xfId="32336" xr:uid="{00000000-0005-0000-0000-0000A27E0000}"/>
    <cellStyle name="Percent 10 2 3 3 3 2 4" xfId="32337" xr:uid="{00000000-0005-0000-0000-0000A37E0000}"/>
    <cellStyle name="Percent 10 2 3 3 3 3" xfId="32338" xr:uid="{00000000-0005-0000-0000-0000A47E0000}"/>
    <cellStyle name="Percent 10 2 3 3 3 3 2" xfId="32339" xr:uid="{00000000-0005-0000-0000-0000A57E0000}"/>
    <cellStyle name="Percent 10 2 3 3 3 3 2 2" xfId="32340" xr:uid="{00000000-0005-0000-0000-0000A67E0000}"/>
    <cellStyle name="Percent 10 2 3 3 3 3 3" xfId="32341" xr:uid="{00000000-0005-0000-0000-0000A77E0000}"/>
    <cellStyle name="Percent 10 2 3 3 3 3 4" xfId="32342" xr:uid="{00000000-0005-0000-0000-0000A87E0000}"/>
    <cellStyle name="Percent 10 2 3 3 3 4" xfId="32343" xr:uid="{00000000-0005-0000-0000-0000A97E0000}"/>
    <cellStyle name="Percent 10 2 3 3 3 4 2" xfId="32344" xr:uid="{00000000-0005-0000-0000-0000AA7E0000}"/>
    <cellStyle name="Percent 10 2 3 3 3 4 3" xfId="32345" xr:uid="{00000000-0005-0000-0000-0000AB7E0000}"/>
    <cellStyle name="Percent 10 2 3 3 3 5" xfId="32346" xr:uid="{00000000-0005-0000-0000-0000AC7E0000}"/>
    <cellStyle name="Percent 10 2 3 3 3 6" xfId="32347" xr:uid="{00000000-0005-0000-0000-0000AD7E0000}"/>
    <cellStyle name="Percent 10 2 3 3 3 7" xfId="32348" xr:uid="{00000000-0005-0000-0000-0000AE7E0000}"/>
    <cellStyle name="Percent 10 2 3 3 4" xfId="32349" xr:uid="{00000000-0005-0000-0000-0000AF7E0000}"/>
    <cellStyle name="Percent 10 2 3 3 4 2" xfId="32350" xr:uid="{00000000-0005-0000-0000-0000B07E0000}"/>
    <cellStyle name="Percent 10 2 3 3 4 2 2" xfId="32351" xr:uid="{00000000-0005-0000-0000-0000B17E0000}"/>
    <cellStyle name="Percent 10 2 3 3 4 3" xfId="32352" xr:uid="{00000000-0005-0000-0000-0000B27E0000}"/>
    <cellStyle name="Percent 10 2 3 3 4 4" xfId="32353" xr:uid="{00000000-0005-0000-0000-0000B37E0000}"/>
    <cellStyle name="Percent 10 2 3 3 5" xfId="32354" xr:uid="{00000000-0005-0000-0000-0000B47E0000}"/>
    <cellStyle name="Percent 10 2 3 3 5 2" xfId="32355" xr:uid="{00000000-0005-0000-0000-0000B57E0000}"/>
    <cellStyle name="Percent 10 2 3 3 5 2 2" xfId="32356" xr:uid="{00000000-0005-0000-0000-0000B67E0000}"/>
    <cellStyle name="Percent 10 2 3 3 5 3" xfId="32357" xr:uid="{00000000-0005-0000-0000-0000B77E0000}"/>
    <cellStyle name="Percent 10 2 3 3 5 4" xfId="32358" xr:uid="{00000000-0005-0000-0000-0000B87E0000}"/>
    <cellStyle name="Percent 10 2 3 3 6" xfId="32359" xr:uid="{00000000-0005-0000-0000-0000B97E0000}"/>
    <cellStyle name="Percent 10 2 3 3 6 2" xfId="32360" xr:uid="{00000000-0005-0000-0000-0000BA7E0000}"/>
    <cellStyle name="Percent 10 2 3 3 6 3" xfId="32361" xr:uid="{00000000-0005-0000-0000-0000BB7E0000}"/>
    <cellStyle name="Percent 10 2 3 3 7" xfId="32362" xr:uid="{00000000-0005-0000-0000-0000BC7E0000}"/>
    <cellStyle name="Percent 10 2 3 3 8" xfId="32363" xr:uid="{00000000-0005-0000-0000-0000BD7E0000}"/>
    <cellStyle name="Percent 10 2 3 3 9" xfId="32364" xr:uid="{00000000-0005-0000-0000-0000BE7E0000}"/>
    <cellStyle name="Percent 10 2 3 4" xfId="32365" xr:uid="{00000000-0005-0000-0000-0000BF7E0000}"/>
    <cellStyle name="Percent 10 2 3 4 2" xfId="32366" xr:uid="{00000000-0005-0000-0000-0000C07E0000}"/>
    <cellStyle name="Percent 10 2 3 4 2 2" xfId="32367" xr:uid="{00000000-0005-0000-0000-0000C17E0000}"/>
    <cellStyle name="Percent 10 2 3 4 2 2 2" xfId="32368" xr:uid="{00000000-0005-0000-0000-0000C27E0000}"/>
    <cellStyle name="Percent 10 2 3 4 2 2 2 2" xfId="32369" xr:uid="{00000000-0005-0000-0000-0000C37E0000}"/>
    <cellStyle name="Percent 10 2 3 4 2 2 3" xfId="32370" xr:uid="{00000000-0005-0000-0000-0000C47E0000}"/>
    <cellStyle name="Percent 10 2 3 4 2 2 4" xfId="32371" xr:uid="{00000000-0005-0000-0000-0000C57E0000}"/>
    <cellStyle name="Percent 10 2 3 4 2 3" xfId="32372" xr:uid="{00000000-0005-0000-0000-0000C67E0000}"/>
    <cellStyle name="Percent 10 2 3 4 2 3 2" xfId="32373" xr:uid="{00000000-0005-0000-0000-0000C77E0000}"/>
    <cellStyle name="Percent 10 2 3 4 2 3 2 2" xfId="32374" xr:uid="{00000000-0005-0000-0000-0000C87E0000}"/>
    <cellStyle name="Percent 10 2 3 4 2 3 3" xfId="32375" xr:uid="{00000000-0005-0000-0000-0000C97E0000}"/>
    <cellStyle name="Percent 10 2 3 4 2 3 4" xfId="32376" xr:uid="{00000000-0005-0000-0000-0000CA7E0000}"/>
    <cellStyle name="Percent 10 2 3 4 2 4" xfId="32377" xr:uid="{00000000-0005-0000-0000-0000CB7E0000}"/>
    <cellStyle name="Percent 10 2 3 4 2 4 2" xfId="32378" xr:uid="{00000000-0005-0000-0000-0000CC7E0000}"/>
    <cellStyle name="Percent 10 2 3 4 2 4 3" xfId="32379" xr:uid="{00000000-0005-0000-0000-0000CD7E0000}"/>
    <cellStyle name="Percent 10 2 3 4 2 5" xfId="32380" xr:uid="{00000000-0005-0000-0000-0000CE7E0000}"/>
    <cellStyle name="Percent 10 2 3 4 2 6" xfId="32381" xr:uid="{00000000-0005-0000-0000-0000CF7E0000}"/>
    <cellStyle name="Percent 10 2 3 4 2 7" xfId="32382" xr:uid="{00000000-0005-0000-0000-0000D07E0000}"/>
    <cellStyle name="Percent 10 2 3 4 3" xfId="32383" xr:uid="{00000000-0005-0000-0000-0000D17E0000}"/>
    <cellStyle name="Percent 10 2 3 4 3 2" xfId="32384" xr:uid="{00000000-0005-0000-0000-0000D27E0000}"/>
    <cellStyle name="Percent 10 2 3 4 3 2 2" xfId="32385" xr:uid="{00000000-0005-0000-0000-0000D37E0000}"/>
    <cellStyle name="Percent 10 2 3 4 3 3" xfId="32386" xr:uid="{00000000-0005-0000-0000-0000D47E0000}"/>
    <cellStyle name="Percent 10 2 3 4 3 4" xfId="32387" xr:uid="{00000000-0005-0000-0000-0000D57E0000}"/>
    <cellStyle name="Percent 10 2 3 4 4" xfId="32388" xr:uid="{00000000-0005-0000-0000-0000D67E0000}"/>
    <cellStyle name="Percent 10 2 3 4 4 2" xfId="32389" xr:uid="{00000000-0005-0000-0000-0000D77E0000}"/>
    <cellStyle name="Percent 10 2 3 4 4 2 2" xfId="32390" xr:uid="{00000000-0005-0000-0000-0000D87E0000}"/>
    <cellStyle name="Percent 10 2 3 4 4 3" xfId="32391" xr:uid="{00000000-0005-0000-0000-0000D97E0000}"/>
    <cellStyle name="Percent 10 2 3 4 4 4" xfId="32392" xr:uid="{00000000-0005-0000-0000-0000DA7E0000}"/>
    <cellStyle name="Percent 10 2 3 4 5" xfId="32393" xr:uid="{00000000-0005-0000-0000-0000DB7E0000}"/>
    <cellStyle name="Percent 10 2 3 4 5 2" xfId="32394" xr:uid="{00000000-0005-0000-0000-0000DC7E0000}"/>
    <cellStyle name="Percent 10 2 3 4 5 3" xfId="32395" xr:uid="{00000000-0005-0000-0000-0000DD7E0000}"/>
    <cellStyle name="Percent 10 2 3 4 6" xfId="32396" xr:uid="{00000000-0005-0000-0000-0000DE7E0000}"/>
    <cellStyle name="Percent 10 2 3 4 7" xfId="32397" xr:uid="{00000000-0005-0000-0000-0000DF7E0000}"/>
    <cellStyle name="Percent 10 2 3 4 8" xfId="32398" xr:uid="{00000000-0005-0000-0000-0000E07E0000}"/>
    <cellStyle name="Percent 10 2 3 5" xfId="32399" xr:uid="{00000000-0005-0000-0000-0000E17E0000}"/>
    <cellStyle name="Percent 10 2 3 5 2" xfId="32400" xr:uid="{00000000-0005-0000-0000-0000E27E0000}"/>
    <cellStyle name="Percent 10 2 3 5 2 2" xfId="32401" xr:uid="{00000000-0005-0000-0000-0000E37E0000}"/>
    <cellStyle name="Percent 10 2 3 5 2 2 2" xfId="32402" xr:uid="{00000000-0005-0000-0000-0000E47E0000}"/>
    <cellStyle name="Percent 10 2 3 5 2 3" xfId="32403" xr:uid="{00000000-0005-0000-0000-0000E57E0000}"/>
    <cellStyle name="Percent 10 2 3 5 2 4" xfId="32404" xr:uid="{00000000-0005-0000-0000-0000E67E0000}"/>
    <cellStyle name="Percent 10 2 3 5 3" xfId="32405" xr:uid="{00000000-0005-0000-0000-0000E77E0000}"/>
    <cellStyle name="Percent 10 2 3 5 3 2" xfId="32406" xr:uid="{00000000-0005-0000-0000-0000E87E0000}"/>
    <cellStyle name="Percent 10 2 3 5 3 2 2" xfId="32407" xr:uid="{00000000-0005-0000-0000-0000E97E0000}"/>
    <cellStyle name="Percent 10 2 3 5 3 3" xfId="32408" xr:uid="{00000000-0005-0000-0000-0000EA7E0000}"/>
    <cellStyle name="Percent 10 2 3 5 3 4" xfId="32409" xr:uid="{00000000-0005-0000-0000-0000EB7E0000}"/>
    <cellStyle name="Percent 10 2 3 5 4" xfId="32410" xr:uid="{00000000-0005-0000-0000-0000EC7E0000}"/>
    <cellStyle name="Percent 10 2 3 5 4 2" xfId="32411" xr:uid="{00000000-0005-0000-0000-0000ED7E0000}"/>
    <cellStyle name="Percent 10 2 3 5 4 3" xfId="32412" xr:uid="{00000000-0005-0000-0000-0000EE7E0000}"/>
    <cellStyle name="Percent 10 2 3 5 5" xfId="32413" xr:uid="{00000000-0005-0000-0000-0000EF7E0000}"/>
    <cellStyle name="Percent 10 2 3 5 6" xfId="32414" xr:uid="{00000000-0005-0000-0000-0000F07E0000}"/>
    <cellStyle name="Percent 10 2 3 5 7" xfId="32415" xr:uid="{00000000-0005-0000-0000-0000F17E0000}"/>
    <cellStyle name="Percent 10 2 3 6" xfId="32416" xr:uid="{00000000-0005-0000-0000-0000F27E0000}"/>
    <cellStyle name="Percent 10 2 3 6 2" xfId="32417" xr:uid="{00000000-0005-0000-0000-0000F37E0000}"/>
    <cellStyle name="Percent 10 2 3 6 2 2" xfId="32418" xr:uid="{00000000-0005-0000-0000-0000F47E0000}"/>
    <cellStyle name="Percent 10 2 3 6 3" xfId="32419" xr:uid="{00000000-0005-0000-0000-0000F57E0000}"/>
    <cellStyle name="Percent 10 2 3 6 4" xfId="32420" xr:uid="{00000000-0005-0000-0000-0000F67E0000}"/>
    <cellStyle name="Percent 10 2 3 7" xfId="32421" xr:uid="{00000000-0005-0000-0000-0000F77E0000}"/>
    <cellStyle name="Percent 10 2 3 7 2" xfId="32422" xr:uid="{00000000-0005-0000-0000-0000F87E0000}"/>
    <cellStyle name="Percent 10 2 3 7 2 2" xfId="32423" xr:uid="{00000000-0005-0000-0000-0000F97E0000}"/>
    <cellStyle name="Percent 10 2 3 7 3" xfId="32424" xr:uid="{00000000-0005-0000-0000-0000FA7E0000}"/>
    <cellStyle name="Percent 10 2 3 7 4" xfId="32425" xr:uid="{00000000-0005-0000-0000-0000FB7E0000}"/>
    <cellStyle name="Percent 10 2 3 8" xfId="32426" xr:uid="{00000000-0005-0000-0000-0000FC7E0000}"/>
    <cellStyle name="Percent 10 2 3 8 2" xfId="32427" xr:uid="{00000000-0005-0000-0000-0000FD7E0000}"/>
    <cellStyle name="Percent 10 2 3 8 3" xfId="32428" xr:uid="{00000000-0005-0000-0000-0000FE7E0000}"/>
    <cellStyle name="Percent 10 2 3 9" xfId="32429" xr:uid="{00000000-0005-0000-0000-0000FF7E0000}"/>
    <cellStyle name="Percent 10 2 4" xfId="32430" xr:uid="{00000000-0005-0000-0000-0000007F0000}"/>
    <cellStyle name="Percent 10 2 5" xfId="32431" xr:uid="{00000000-0005-0000-0000-0000017F0000}"/>
    <cellStyle name="Percent 10 2 5 2" xfId="32432" xr:uid="{00000000-0005-0000-0000-0000027F0000}"/>
    <cellStyle name="Percent 10 2 5 3" xfId="32433" xr:uid="{00000000-0005-0000-0000-0000037F0000}"/>
    <cellStyle name="Percent 10 2 5 4" xfId="32434" xr:uid="{00000000-0005-0000-0000-0000047F0000}"/>
    <cellStyle name="Percent 10 2 5 4 2" xfId="32435" xr:uid="{00000000-0005-0000-0000-0000057F0000}"/>
    <cellStyle name="Percent 10 2 5 4 3" xfId="32436" xr:uid="{00000000-0005-0000-0000-0000067F0000}"/>
    <cellStyle name="Percent 10 2 5 5" xfId="32437" xr:uid="{00000000-0005-0000-0000-0000077F0000}"/>
    <cellStyle name="Percent 10 2 6" xfId="32438" xr:uid="{00000000-0005-0000-0000-0000087F0000}"/>
    <cellStyle name="Percent 10 2 6 2" xfId="32439" xr:uid="{00000000-0005-0000-0000-0000097F0000}"/>
    <cellStyle name="Percent 10 2 6 3" xfId="32440" xr:uid="{00000000-0005-0000-0000-00000A7F0000}"/>
    <cellStyle name="Percent 10 2 7" xfId="32441" xr:uid="{00000000-0005-0000-0000-00000B7F0000}"/>
    <cellStyle name="Percent 10 3" xfId="32442" xr:uid="{00000000-0005-0000-0000-00000C7F0000}"/>
    <cellStyle name="Percent 10 4" xfId="32443" xr:uid="{00000000-0005-0000-0000-00000D7F0000}"/>
    <cellStyle name="Percent 10 4 2" xfId="32444" xr:uid="{00000000-0005-0000-0000-00000E7F0000}"/>
    <cellStyle name="Percent 10 4 2 10" xfId="32445" xr:uid="{00000000-0005-0000-0000-00000F7F0000}"/>
    <cellStyle name="Percent 10 4 2 11" xfId="32446" xr:uid="{00000000-0005-0000-0000-0000107F0000}"/>
    <cellStyle name="Percent 10 4 2 2" xfId="32447" xr:uid="{00000000-0005-0000-0000-0000117F0000}"/>
    <cellStyle name="Percent 10 4 2 3" xfId="32448" xr:uid="{00000000-0005-0000-0000-0000127F0000}"/>
    <cellStyle name="Percent 10 4 2 3 2" xfId="32449" xr:uid="{00000000-0005-0000-0000-0000137F0000}"/>
    <cellStyle name="Percent 10 4 2 3 2 2" xfId="32450" xr:uid="{00000000-0005-0000-0000-0000147F0000}"/>
    <cellStyle name="Percent 10 4 2 3 2 2 2" xfId="32451" xr:uid="{00000000-0005-0000-0000-0000157F0000}"/>
    <cellStyle name="Percent 10 4 2 3 2 2 2 2" xfId="32452" xr:uid="{00000000-0005-0000-0000-0000167F0000}"/>
    <cellStyle name="Percent 10 4 2 3 2 2 2 2 2" xfId="32453" xr:uid="{00000000-0005-0000-0000-0000177F0000}"/>
    <cellStyle name="Percent 10 4 2 3 2 2 2 3" xfId="32454" xr:uid="{00000000-0005-0000-0000-0000187F0000}"/>
    <cellStyle name="Percent 10 4 2 3 2 2 2 4" xfId="32455" xr:uid="{00000000-0005-0000-0000-0000197F0000}"/>
    <cellStyle name="Percent 10 4 2 3 2 2 3" xfId="32456" xr:uid="{00000000-0005-0000-0000-00001A7F0000}"/>
    <cellStyle name="Percent 10 4 2 3 2 2 3 2" xfId="32457" xr:uid="{00000000-0005-0000-0000-00001B7F0000}"/>
    <cellStyle name="Percent 10 4 2 3 2 2 3 2 2" xfId="32458" xr:uid="{00000000-0005-0000-0000-00001C7F0000}"/>
    <cellStyle name="Percent 10 4 2 3 2 2 3 3" xfId="32459" xr:uid="{00000000-0005-0000-0000-00001D7F0000}"/>
    <cellStyle name="Percent 10 4 2 3 2 2 3 4" xfId="32460" xr:uid="{00000000-0005-0000-0000-00001E7F0000}"/>
    <cellStyle name="Percent 10 4 2 3 2 2 4" xfId="32461" xr:uid="{00000000-0005-0000-0000-00001F7F0000}"/>
    <cellStyle name="Percent 10 4 2 3 2 2 4 2" xfId="32462" xr:uid="{00000000-0005-0000-0000-0000207F0000}"/>
    <cellStyle name="Percent 10 4 2 3 2 2 4 3" xfId="32463" xr:uid="{00000000-0005-0000-0000-0000217F0000}"/>
    <cellStyle name="Percent 10 4 2 3 2 2 5" xfId="32464" xr:uid="{00000000-0005-0000-0000-0000227F0000}"/>
    <cellStyle name="Percent 10 4 2 3 2 2 6" xfId="32465" xr:uid="{00000000-0005-0000-0000-0000237F0000}"/>
    <cellStyle name="Percent 10 4 2 3 2 2 7" xfId="32466" xr:uid="{00000000-0005-0000-0000-0000247F0000}"/>
    <cellStyle name="Percent 10 4 2 3 2 3" xfId="32467" xr:uid="{00000000-0005-0000-0000-0000257F0000}"/>
    <cellStyle name="Percent 10 4 2 3 2 3 2" xfId="32468" xr:uid="{00000000-0005-0000-0000-0000267F0000}"/>
    <cellStyle name="Percent 10 4 2 3 2 3 2 2" xfId="32469" xr:uid="{00000000-0005-0000-0000-0000277F0000}"/>
    <cellStyle name="Percent 10 4 2 3 2 3 3" xfId="32470" xr:uid="{00000000-0005-0000-0000-0000287F0000}"/>
    <cellStyle name="Percent 10 4 2 3 2 3 4" xfId="32471" xr:uid="{00000000-0005-0000-0000-0000297F0000}"/>
    <cellStyle name="Percent 10 4 2 3 2 4" xfId="32472" xr:uid="{00000000-0005-0000-0000-00002A7F0000}"/>
    <cellStyle name="Percent 10 4 2 3 2 4 2" xfId="32473" xr:uid="{00000000-0005-0000-0000-00002B7F0000}"/>
    <cellStyle name="Percent 10 4 2 3 2 4 2 2" xfId="32474" xr:uid="{00000000-0005-0000-0000-00002C7F0000}"/>
    <cellStyle name="Percent 10 4 2 3 2 4 3" xfId="32475" xr:uid="{00000000-0005-0000-0000-00002D7F0000}"/>
    <cellStyle name="Percent 10 4 2 3 2 4 4" xfId="32476" xr:uid="{00000000-0005-0000-0000-00002E7F0000}"/>
    <cellStyle name="Percent 10 4 2 3 2 5" xfId="32477" xr:uid="{00000000-0005-0000-0000-00002F7F0000}"/>
    <cellStyle name="Percent 10 4 2 3 2 5 2" xfId="32478" xr:uid="{00000000-0005-0000-0000-0000307F0000}"/>
    <cellStyle name="Percent 10 4 2 3 2 5 3" xfId="32479" xr:uid="{00000000-0005-0000-0000-0000317F0000}"/>
    <cellStyle name="Percent 10 4 2 3 2 6" xfId="32480" xr:uid="{00000000-0005-0000-0000-0000327F0000}"/>
    <cellStyle name="Percent 10 4 2 3 2 7" xfId="32481" xr:uid="{00000000-0005-0000-0000-0000337F0000}"/>
    <cellStyle name="Percent 10 4 2 3 2 8" xfId="32482" xr:uid="{00000000-0005-0000-0000-0000347F0000}"/>
    <cellStyle name="Percent 10 4 2 3 3" xfId="32483" xr:uid="{00000000-0005-0000-0000-0000357F0000}"/>
    <cellStyle name="Percent 10 4 2 3 3 2" xfId="32484" xr:uid="{00000000-0005-0000-0000-0000367F0000}"/>
    <cellStyle name="Percent 10 4 2 3 3 2 2" xfId="32485" xr:uid="{00000000-0005-0000-0000-0000377F0000}"/>
    <cellStyle name="Percent 10 4 2 3 3 2 2 2" xfId="32486" xr:uid="{00000000-0005-0000-0000-0000387F0000}"/>
    <cellStyle name="Percent 10 4 2 3 3 2 3" xfId="32487" xr:uid="{00000000-0005-0000-0000-0000397F0000}"/>
    <cellStyle name="Percent 10 4 2 3 3 2 4" xfId="32488" xr:uid="{00000000-0005-0000-0000-00003A7F0000}"/>
    <cellStyle name="Percent 10 4 2 3 3 3" xfId="32489" xr:uid="{00000000-0005-0000-0000-00003B7F0000}"/>
    <cellStyle name="Percent 10 4 2 3 3 3 2" xfId="32490" xr:uid="{00000000-0005-0000-0000-00003C7F0000}"/>
    <cellStyle name="Percent 10 4 2 3 3 3 2 2" xfId="32491" xr:uid="{00000000-0005-0000-0000-00003D7F0000}"/>
    <cellStyle name="Percent 10 4 2 3 3 3 3" xfId="32492" xr:uid="{00000000-0005-0000-0000-00003E7F0000}"/>
    <cellStyle name="Percent 10 4 2 3 3 3 4" xfId="32493" xr:uid="{00000000-0005-0000-0000-00003F7F0000}"/>
    <cellStyle name="Percent 10 4 2 3 3 4" xfId="32494" xr:uid="{00000000-0005-0000-0000-0000407F0000}"/>
    <cellStyle name="Percent 10 4 2 3 3 4 2" xfId="32495" xr:uid="{00000000-0005-0000-0000-0000417F0000}"/>
    <cellStyle name="Percent 10 4 2 3 3 4 3" xfId="32496" xr:uid="{00000000-0005-0000-0000-0000427F0000}"/>
    <cellStyle name="Percent 10 4 2 3 3 5" xfId="32497" xr:uid="{00000000-0005-0000-0000-0000437F0000}"/>
    <cellStyle name="Percent 10 4 2 3 3 6" xfId="32498" xr:uid="{00000000-0005-0000-0000-0000447F0000}"/>
    <cellStyle name="Percent 10 4 2 3 3 7" xfId="32499" xr:uid="{00000000-0005-0000-0000-0000457F0000}"/>
    <cellStyle name="Percent 10 4 2 3 4" xfId="32500" xr:uid="{00000000-0005-0000-0000-0000467F0000}"/>
    <cellStyle name="Percent 10 4 2 3 4 2" xfId="32501" xr:uid="{00000000-0005-0000-0000-0000477F0000}"/>
    <cellStyle name="Percent 10 4 2 3 4 2 2" xfId="32502" xr:uid="{00000000-0005-0000-0000-0000487F0000}"/>
    <cellStyle name="Percent 10 4 2 3 4 3" xfId="32503" xr:uid="{00000000-0005-0000-0000-0000497F0000}"/>
    <cellStyle name="Percent 10 4 2 3 4 4" xfId="32504" xr:uid="{00000000-0005-0000-0000-00004A7F0000}"/>
    <cellStyle name="Percent 10 4 2 3 5" xfId="32505" xr:uid="{00000000-0005-0000-0000-00004B7F0000}"/>
    <cellStyle name="Percent 10 4 2 3 5 2" xfId="32506" xr:uid="{00000000-0005-0000-0000-00004C7F0000}"/>
    <cellStyle name="Percent 10 4 2 3 5 2 2" xfId="32507" xr:uid="{00000000-0005-0000-0000-00004D7F0000}"/>
    <cellStyle name="Percent 10 4 2 3 5 3" xfId="32508" xr:uid="{00000000-0005-0000-0000-00004E7F0000}"/>
    <cellStyle name="Percent 10 4 2 3 5 4" xfId="32509" xr:uid="{00000000-0005-0000-0000-00004F7F0000}"/>
    <cellStyle name="Percent 10 4 2 3 6" xfId="32510" xr:uid="{00000000-0005-0000-0000-0000507F0000}"/>
    <cellStyle name="Percent 10 4 2 3 6 2" xfId="32511" xr:uid="{00000000-0005-0000-0000-0000517F0000}"/>
    <cellStyle name="Percent 10 4 2 3 6 3" xfId="32512" xr:uid="{00000000-0005-0000-0000-0000527F0000}"/>
    <cellStyle name="Percent 10 4 2 3 7" xfId="32513" xr:uid="{00000000-0005-0000-0000-0000537F0000}"/>
    <cellStyle name="Percent 10 4 2 3 8" xfId="32514" xr:uid="{00000000-0005-0000-0000-0000547F0000}"/>
    <cellStyle name="Percent 10 4 2 3 9" xfId="32515" xr:uid="{00000000-0005-0000-0000-0000557F0000}"/>
    <cellStyle name="Percent 10 4 2 4" xfId="32516" xr:uid="{00000000-0005-0000-0000-0000567F0000}"/>
    <cellStyle name="Percent 10 4 2 4 2" xfId="32517" xr:uid="{00000000-0005-0000-0000-0000577F0000}"/>
    <cellStyle name="Percent 10 4 2 4 2 2" xfId="32518" xr:uid="{00000000-0005-0000-0000-0000587F0000}"/>
    <cellStyle name="Percent 10 4 2 4 2 2 2" xfId="32519" xr:uid="{00000000-0005-0000-0000-0000597F0000}"/>
    <cellStyle name="Percent 10 4 2 4 2 2 2 2" xfId="32520" xr:uid="{00000000-0005-0000-0000-00005A7F0000}"/>
    <cellStyle name="Percent 10 4 2 4 2 2 3" xfId="32521" xr:uid="{00000000-0005-0000-0000-00005B7F0000}"/>
    <cellStyle name="Percent 10 4 2 4 2 2 4" xfId="32522" xr:uid="{00000000-0005-0000-0000-00005C7F0000}"/>
    <cellStyle name="Percent 10 4 2 4 2 3" xfId="32523" xr:uid="{00000000-0005-0000-0000-00005D7F0000}"/>
    <cellStyle name="Percent 10 4 2 4 2 3 2" xfId="32524" xr:uid="{00000000-0005-0000-0000-00005E7F0000}"/>
    <cellStyle name="Percent 10 4 2 4 2 3 2 2" xfId="32525" xr:uid="{00000000-0005-0000-0000-00005F7F0000}"/>
    <cellStyle name="Percent 10 4 2 4 2 3 3" xfId="32526" xr:uid="{00000000-0005-0000-0000-0000607F0000}"/>
    <cellStyle name="Percent 10 4 2 4 2 3 4" xfId="32527" xr:uid="{00000000-0005-0000-0000-0000617F0000}"/>
    <cellStyle name="Percent 10 4 2 4 2 4" xfId="32528" xr:uid="{00000000-0005-0000-0000-0000627F0000}"/>
    <cellStyle name="Percent 10 4 2 4 2 4 2" xfId="32529" xr:uid="{00000000-0005-0000-0000-0000637F0000}"/>
    <cellStyle name="Percent 10 4 2 4 2 4 3" xfId="32530" xr:uid="{00000000-0005-0000-0000-0000647F0000}"/>
    <cellStyle name="Percent 10 4 2 4 2 5" xfId="32531" xr:uid="{00000000-0005-0000-0000-0000657F0000}"/>
    <cellStyle name="Percent 10 4 2 4 2 6" xfId="32532" xr:uid="{00000000-0005-0000-0000-0000667F0000}"/>
    <cellStyle name="Percent 10 4 2 4 2 7" xfId="32533" xr:uid="{00000000-0005-0000-0000-0000677F0000}"/>
    <cellStyle name="Percent 10 4 2 4 3" xfId="32534" xr:uid="{00000000-0005-0000-0000-0000687F0000}"/>
    <cellStyle name="Percent 10 4 2 4 3 2" xfId="32535" xr:uid="{00000000-0005-0000-0000-0000697F0000}"/>
    <cellStyle name="Percent 10 4 2 4 3 2 2" xfId="32536" xr:uid="{00000000-0005-0000-0000-00006A7F0000}"/>
    <cellStyle name="Percent 10 4 2 4 3 3" xfId="32537" xr:uid="{00000000-0005-0000-0000-00006B7F0000}"/>
    <cellStyle name="Percent 10 4 2 4 3 4" xfId="32538" xr:uid="{00000000-0005-0000-0000-00006C7F0000}"/>
    <cellStyle name="Percent 10 4 2 4 4" xfId="32539" xr:uid="{00000000-0005-0000-0000-00006D7F0000}"/>
    <cellStyle name="Percent 10 4 2 4 4 2" xfId="32540" xr:uid="{00000000-0005-0000-0000-00006E7F0000}"/>
    <cellStyle name="Percent 10 4 2 4 4 2 2" xfId="32541" xr:uid="{00000000-0005-0000-0000-00006F7F0000}"/>
    <cellStyle name="Percent 10 4 2 4 4 3" xfId="32542" xr:uid="{00000000-0005-0000-0000-0000707F0000}"/>
    <cellStyle name="Percent 10 4 2 4 4 4" xfId="32543" xr:uid="{00000000-0005-0000-0000-0000717F0000}"/>
    <cellStyle name="Percent 10 4 2 4 5" xfId="32544" xr:uid="{00000000-0005-0000-0000-0000727F0000}"/>
    <cellStyle name="Percent 10 4 2 4 5 2" xfId="32545" xr:uid="{00000000-0005-0000-0000-0000737F0000}"/>
    <cellStyle name="Percent 10 4 2 4 5 3" xfId="32546" xr:uid="{00000000-0005-0000-0000-0000747F0000}"/>
    <cellStyle name="Percent 10 4 2 4 6" xfId="32547" xr:uid="{00000000-0005-0000-0000-0000757F0000}"/>
    <cellStyle name="Percent 10 4 2 4 7" xfId="32548" xr:uid="{00000000-0005-0000-0000-0000767F0000}"/>
    <cellStyle name="Percent 10 4 2 4 8" xfId="32549" xr:uid="{00000000-0005-0000-0000-0000777F0000}"/>
    <cellStyle name="Percent 10 4 2 5" xfId="32550" xr:uid="{00000000-0005-0000-0000-0000787F0000}"/>
    <cellStyle name="Percent 10 4 2 5 2" xfId="32551" xr:uid="{00000000-0005-0000-0000-0000797F0000}"/>
    <cellStyle name="Percent 10 4 2 5 2 2" xfId="32552" xr:uid="{00000000-0005-0000-0000-00007A7F0000}"/>
    <cellStyle name="Percent 10 4 2 5 2 2 2" xfId="32553" xr:uid="{00000000-0005-0000-0000-00007B7F0000}"/>
    <cellStyle name="Percent 10 4 2 5 2 3" xfId="32554" xr:uid="{00000000-0005-0000-0000-00007C7F0000}"/>
    <cellStyle name="Percent 10 4 2 5 2 4" xfId="32555" xr:uid="{00000000-0005-0000-0000-00007D7F0000}"/>
    <cellStyle name="Percent 10 4 2 5 3" xfId="32556" xr:uid="{00000000-0005-0000-0000-00007E7F0000}"/>
    <cellStyle name="Percent 10 4 2 5 3 2" xfId="32557" xr:uid="{00000000-0005-0000-0000-00007F7F0000}"/>
    <cellStyle name="Percent 10 4 2 5 3 2 2" xfId="32558" xr:uid="{00000000-0005-0000-0000-0000807F0000}"/>
    <cellStyle name="Percent 10 4 2 5 3 3" xfId="32559" xr:uid="{00000000-0005-0000-0000-0000817F0000}"/>
    <cellStyle name="Percent 10 4 2 5 3 4" xfId="32560" xr:uid="{00000000-0005-0000-0000-0000827F0000}"/>
    <cellStyle name="Percent 10 4 2 5 4" xfId="32561" xr:uid="{00000000-0005-0000-0000-0000837F0000}"/>
    <cellStyle name="Percent 10 4 2 5 4 2" xfId="32562" xr:uid="{00000000-0005-0000-0000-0000847F0000}"/>
    <cellStyle name="Percent 10 4 2 5 4 3" xfId="32563" xr:uid="{00000000-0005-0000-0000-0000857F0000}"/>
    <cellStyle name="Percent 10 4 2 5 5" xfId="32564" xr:uid="{00000000-0005-0000-0000-0000867F0000}"/>
    <cellStyle name="Percent 10 4 2 5 6" xfId="32565" xr:uid="{00000000-0005-0000-0000-0000877F0000}"/>
    <cellStyle name="Percent 10 4 2 5 7" xfId="32566" xr:uid="{00000000-0005-0000-0000-0000887F0000}"/>
    <cellStyle name="Percent 10 4 2 6" xfId="32567" xr:uid="{00000000-0005-0000-0000-0000897F0000}"/>
    <cellStyle name="Percent 10 4 2 6 2" xfId="32568" xr:uid="{00000000-0005-0000-0000-00008A7F0000}"/>
    <cellStyle name="Percent 10 4 2 6 2 2" xfId="32569" xr:uid="{00000000-0005-0000-0000-00008B7F0000}"/>
    <cellStyle name="Percent 10 4 2 6 3" xfId="32570" xr:uid="{00000000-0005-0000-0000-00008C7F0000}"/>
    <cellStyle name="Percent 10 4 2 6 4" xfId="32571" xr:uid="{00000000-0005-0000-0000-00008D7F0000}"/>
    <cellStyle name="Percent 10 4 2 7" xfId="32572" xr:uid="{00000000-0005-0000-0000-00008E7F0000}"/>
    <cellStyle name="Percent 10 4 2 7 2" xfId="32573" xr:uid="{00000000-0005-0000-0000-00008F7F0000}"/>
    <cellStyle name="Percent 10 4 2 7 2 2" xfId="32574" xr:uid="{00000000-0005-0000-0000-0000907F0000}"/>
    <cellStyle name="Percent 10 4 2 7 3" xfId="32575" xr:uid="{00000000-0005-0000-0000-0000917F0000}"/>
    <cellStyle name="Percent 10 4 2 7 4" xfId="32576" xr:uid="{00000000-0005-0000-0000-0000927F0000}"/>
    <cellStyle name="Percent 10 4 2 8" xfId="32577" xr:uid="{00000000-0005-0000-0000-0000937F0000}"/>
    <cellStyle name="Percent 10 4 2 8 2" xfId="32578" xr:uid="{00000000-0005-0000-0000-0000947F0000}"/>
    <cellStyle name="Percent 10 4 2 8 3" xfId="32579" xr:uid="{00000000-0005-0000-0000-0000957F0000}"/>
    <cellStyle name="Percent 10 4 2 9" xfId="32580" xr:uid="{00000000-0005-0000-0000-0000967F0000}"/>
    <cellStyle name="Percent 10 4 3" xfId="32581" xr:uid="{00000000-0005-0000-0000-0000977F0000}"/>
    <cellStyle name="Percent 10 4 4" xfId="32582" xr:uid="{00000000-0005-0000-0000-0000987F0000}"/>
    <cellStyle name="Percent 10 4 4 2" xfId="32583" xr:uid="{00000000-0005-0000-0000-0000997F0000}"/>
    <cellStyle name="Percent 10 4 4 3" xfId="32584" xr:uid="{00000000-0005-0000-0000-00009A7F0000}"/>
    <cellStyle name="Percent 10 4 4 4" xfId="32585" xr:uid="{00000000-0005-0000-0000-00009B7F0000}"/>
    <cellStyle name="Percent 10 4 4 4 2" xfId="32586" xr:uid="{00000000-0005-0000-0000-00009C7F0000}"/>
    <cellStyle name="Percent 10 4 4 4 3" xfId="32587" xr:uid="{00000000-0005-0000-0000-00009D7F0000}"/>
    <cellStyle name="Percent 10 4 4 5" xfId="32588" xr:uid="{00000000-0005-0000-0000-00009E7F0000}"/>
    <cellStyle name="Percent 10 4 5" xfId="32589" xr:uid="{00000000-0005-0000-0000-00009F7F0000}"/>
    <cellStyle name="Percent 10 4 5 2" xfId="32590" xr:uid="{00000000-0005-0000-0000-0000A07F0000}"/>
    <cellStyle name="Percent 10 4 5 3" xfId="32591" xr:uid="{00000000-0005-0000-0000-0000A17F0000}"/>
    <cellStyle name="Percent 10 4 6" xfId="32592" xr:uid="{00000000-0005-0000-0000-0000A27F0000}"/>
    <cellStyle name="Percent 10 5" xfId="32593" xr:uid="{00000000-0005-0000-0000-0000A37F0000}"/>
    <cellStyle name="Percent 10 6" xfId="32594" xr:uid="{00000000-0005-0000-0000-0000A47F0000}"/>
    <cellStyle name="Percent 100" xfId="32595" xr:uid="{00000000-0005-0000-0000-0000A57F0000}"/>
    <cellStyle name="Percent 101" xfId="32596" xr:uid="{00000000-0005-0000-0000-0000A67F0000}"/>
    <cellStyle name="Percent 102" xfId="32597" xr:uid="{00000000-0005-0000-0000-0000A77F0000}"/>
    <cellStyle name="Percent 102 2" xfId="32598" xr:uid="{00000000-0005-0000-0000-0000A87F0000}"/>
    <cellStyle name="Percent 103" xfId="32599" xr:uid="{00000000-0005-0000-0000-0000A97F0000}"/>
    <cellStyle name="Percent 104" xfId="32600" xr:uid="{00000000-0005-0000-0000-0000AA7F0000}"/>
    <cellStyle name="Percent 105" xfId="32601" xr:uid="{00000000-0005-0000-0000-0000AB7F0000}"/>
    <cellStyle name="Percent 106" xfId="32602" xr:uid="{00000000-0005-0000-0000-0000AC7F0000}"/>
    <cellStyle name="Percent 107" xfId="32603" xr:uid="{00000000-0005-0000-0000-0000AD7F0000}"/>
    <cellStyle name="Percent 108" xfId="32604" xr:uid="{00000000-0005-0000-0000-0000AE7F0000}"/>
    <cellStyle name="Percent 109" xfId="32605" xr:uid="{00000000-0005-0000-0000-0000AF7F0000}"/>
    <cellStyle name="Percent 11" xfId="32606" xr:uid="{00000000-0005-0000-0000-0000B07F0000}"/>
    <cellStyle name="Percent 11 2" xfId="32607" xr:uid="{00000000-0005-0000-0000-0000B17F0000}"/>
    <cellStyle name="Percent 11 2 2" xfId="32608" xr:uid="{00000000-0005-0000-0000-0000B27F0000}"/>
    <cellStyle name="Percent 11 2 2 2" xfId="32609" xr:uid="{00000000-0005-0000-0000-0000B37F0000}"/>
    <cellStyle name="Percent 11 2 2 2 10" xfId="32610" xr:uid="{00000000-0005-0000-0000-0000B47F0000}"/>
    <cellStyle name="Percent 11 2 2 2 11" xfId="32611" xr:uid="{00000000-0005-0000-0000-0000B57F0000}"/>
    <cellStyle name="Percent 11 2 2 2 2" xfId="32612" xr:uid="{00000000-0005-0000-0000-0000B67F0000}"/>
    <cellStyle name="Percent 11 2 2 2 3" xfId="32613" xr:uid="{00000000-0005-0000-0000-0000B77F0000}"/>
    <cellStyle name="Percent 11 2 2 2 3 2" xfId="32614" xr:uid="{00000000-0005-0000-0000-0000B87F0000}"/>
    <cellStyle name="Percent 11 2 2 2 3 2 2" xfId="32615" xr:uid="{00000000-0005-0000-0000-0000B97F0000}"/>
    <cellStyle name="Percent 11 2 2 2 3 2 2 2" xfId="32616" xr:uid="{00000000-0005-0000-0000-0000BA7F0000}"/>
    <cellStyle name="Percent 11 2 2 2 3 2 2 2 2" xfId="32617" xr:uid="{00000000-0005-0000-0000-0000BB7F0000}"/>
    <cellStyle name="Percent 11 2 2 2 3 2 2 2 2 2" xfId="32618" xr:uid="{00000000-0005-0000-0000-0000BC7F0000}"/>
    <cellStyle name="Percent 11 2 2 2 3 2 2 2 3" xfId="32619" xr:uid="{00000000-0005-0000-0000-0000BD7F0000}"/>
    <cellStyle name="Percent 11 2 2 2 3 2 2 2 4" xfId="32620" xr:uid="{00000000-0005-0000-0000-0000BE7F0000}"/>
    <cellStyle name="Percent 11 2 2 2 3 2 2 3" xfId="32621" xr:uid="{00000000-0005-0000-0000-0000BF7F0000}"/>
    <cellStyle name="Percent 11 2 2 2 3 2 2 3 2" xfId="32622" xr:uid="{00000000-0005-0000-0000-0000C07F0000}"/>
    <cellStyle name="Percent 11 2 2 2 3 2 2 3 2 2" xfId="32623" xr:uid="{00000000-0005-0000-0000-0000C17F0000}"/>
    <cellStyle name="Percent 11 2 2 2 3 2 2 3 3" xfId="32624" xr:uid="{00000000-0005-0000-0000-0000C27F0000}"/>
    <cellStyle name="Percent 11 2 2 2 3 2 2 3 4" xfId="32625" xr:uid="{00000000-0005-0000-0000-0000C37F0000}"/>
    <cellStyle name="Percent 11 2 2 2 3 2 2 4" xfId="32626" xr:uid="{00000000-0005-0000-0000-0000C47F0000}"/>
    <cellStyle name="Percent 11 2 2 2 3 2 2 4 2" xfId="32627" xr:uid="{00000000-0005-0000-0000-0000C57F0000}"/>
    <cellStyle name="Percent 11 2 2 2 3 2 2 4 3" xfId="32628" xr:uid="{00000000-0005-0000-0000-0000C67F0000}"/>
    <cellStyle name="Percent 11 2 2 2 3 2 2 5" xfId="32629" xr:uid="{00000000-0005-0000-0000-0000C77F0000}"/>
    <cellStyle name="Percent 11 2 2 2 3 2 2 6" xfId="32630" xr:uid="{00000000-0005-0000-0000-0000C87F0000}"/>
    <cellStyle name="Percent 11 2 2 2 3 2 2 7" xfId="32631" xr:uid="{00000000-0005-0000-0000-0000C97F0000}"/>
    <cellStyle name="Percent 11 2 2 2 3 2 3" xfId="32632" xr:uid="{00000000-0005-0000-0000-0000CA7F0000}"/>
    <cellStyle name="Percent 11 2 2 2 3 2 3 2" xfId="32633" xr:uid="{00000000-0005-0000-0000-0000CB7F0000}"/>
    <cellStyle name="Percent 11 2 2 2 3 2 3 2 2" xfId="32634" xr:uid="{00000000-0005-0000-0000-0000CC7F0000}"/>
    <cellStyle name="Percent 11 2 2 2 3 2 3 3" xfId="32635" xr:uid="{00000000-0005-0000-0000-0000CD7F0000}"/>
    <cellStyle name="Percent 11 2 2 2 3 2 3 4" xfId="32636" xr:uid="{00000000-0005-0000-0000-0000CE7F0000}"/>
    <cellStyle name="Percent 11 2 2 2 3 2 4" xfId="32637" xr:uid="{00000000-0005-0000-0000-0000CF7F0000}"/>
    <cellStyle name="Percent 11 2 2 2 3 2 4 2" xfId="32638" xr:uid="{00000000-0005-0000-0000-0000D07F0000}"/>
    <cellStyle name="Percent 11 2 2 2 3 2 4 2 2" xfId="32639" xr:uid="{00000000-0005-0000-0000-0000D17F0000}"/>
    <cellStyle name="Percent 11 2 2 2 3 2 4 3" xfId="32640" xr:uid="{00000000-0005-0000-0000-0000D27F0000}"/>
    <cellStyle name="Percent 11 2 2 2 3 2 4 4" xfId="32641" xr:uid="{00000000-0005-0000-0000-0000D37F0000}"/>
    <cellStyle name="Percent 11 2 2 2 3 2 5" xfId="32642" xr:uid="{00000000-0005-0000-0000-0000D47F0000}"/>
    <cellStyle name="Percent 11 2 2 2 3 2 5 2" xfId="32643" xr:uid="{00000000-0005-0000-0000-0000D57F0000}"/>
    <cellStyle name="Percent 11 2 2 2 3 2 5 3" xfId="32644" xr:uid="{00000000-0005-0000-0000-0000D67F0000}"/>
    <cellStyle name="Percent 11 2 2 2 3 2 6" xfId="32645" xr:uid="{00000000-0005-0000-0000-0000D77F0000}"/>
    <cellStyle name="Percent 11 2 2 2 3 2 7" xfId="32646" xr:uid="{00000000-0005-0000-0000-0000D87F0000}"/>
    <cellStyle name="Percent 11 2 2 2 3 2 8" xfId="32647" xr:uid="{00000000-0005-0000-0000-0000D97F0000}"/>
    <cellStyle name="Percent 11 2 2 2 3 3" xfId="32648" xr:uid="{00000000-0005-0000-0000-0000DA7F0000}"/>
    <cellStyle name="Percent 11 2 2 2 3 3 2" xfId="32649" xr:uid="{00000000-0005-0000-0000-0000DB7F0000}"/>
    <cellStyle name="Percent 11 2 2 2 3 3 2 2" xfId="32650" xr:uid="{00000000-0005-0000-0000-0000DC7F0000}"/>
    <cellStyle name="Percent 11 2 2 2 3 3 2 2 2" xfId="32651" xr:uid="{00000000-0005-0000-0000-0000DD7F0000}"/>
    <cellStyle name="Percent 11 2 2 2 3 3 2 3" xfId="32652" xr:uid="{00000000-0005-0000-0000-0000DE7F0000}"/>
    <cellStyle name="Percent 11 2 2 2 3 3 2 4" xfId="32653" xr:uid="{00000000-0005-0000-0000-0000DF7F0000}"/>
    <cellStyle name="Percent 11 2 2 2 3 3 3" xfId="32654" xr:uid="{00000000-0005-0000-0000-0000E07F0000}"/>
    <cellStyle name="Percent 11 2 2 2 3 3 3 2" xfId="32655" xr:uid="{00000000-0005-0000-0000-0000E17F0000}"/>
    <cellStyle name="Percent 11 2 2 2 3 3 3 2 2" xfId="32656" xr:uid="{00000000-0005-0000-0000-0000E27F0000}"/>
    <cellStyle name="Percent 11 2 2 2 3 3 3 3" xfId="32657" xr:uid="{00000000-0005-0000-0000-0000E37F0000}"/>
    <cellStyle name="Percent 11 2 2 2 3 3 3 4" xfId="32658" xr:uid="{00000000-0005-0000-0000-0000E47F0000}"/>
    <cellStyle name="Percent 11 2 2 2 3 3 4" xfId="32659" xr:uid="{00000000-0005-0000-0000-0000E57F0000}"/>
    <cellStyle name="Percent 11 2 2 2 3 3 4 2" xfId="32660" xr:uid="{00000000-0005-0000-0000-0000E67F0000}"/>
    <cellStyle name="Percent 11 2 2 2 3 3 4 3" xfId="32661" xr:uid="{00000000-0005-0000-0000-0000E77F0000}"/>
    <cellStyle name="Percent 11 2 2 2 3 3 5" xfId="32662" xr:uid="{00000000-0005-0000-0000-0000E87F0000}"/>
    <cellStyle name="Percent 11 2 2 2 3 3 6" xfId="32663" xr:uid="{00000000-0005-0000-0000-0000E97F0000}"/>
    <cellStyle name="Percent 11 2 2 2 3 3 7" xfId="32664" xr:uid="{00000000-0005-0000-0000-0000EA7F0000}"/>
    <cellStyle name="Percent 11 2 2 2 3 4" xfId="32665" xr:uid="{00000000-0005-0000-0000-0000EB7F0000}"/>
    <cellStyle name="Percent 11 2 2 2 3 4 2" xfId="32666" xr:uid="{00000000-0005-0000-0000-0000EC7F0000}"/>
    <cellStyle name="Percent 11 2 2 2 3 4 2 2" xfId="32667" xr:uid="{00000000-0005-0000-0000-0000ED7F0000}"/>
    <cellStyle name="Percent 11 2 2 2 3 4 3" xfId="32668" xr:uid="{00000000-0005-0000-0000-0000EE7F0000}"/>
    <cellStyle name="Percent 11 2 2 2 3 4 4" xfId="32669" xr:uid="{00000000-0005-0000-0000-0000EF7F0000}"/>
    <cellStyle name="Percent 11 2 2 2 3 5" xfId="32670" xr:uid="{00000000-0005-0000-0000-0000F07F0000}"/>
    <cellStyle name="Percent 11 2 2 2 3 5 2" xfId="32671" xr:uid="{00000000-0005-0000-0000-0000F17F0000}"/>
    <cellStyle name="Percent 11 2 2 2 3 5 2 2" xfId="32672" xr:uid="{00000000-0005-0000-0000-0000F27F0000}"/>
    <cellStyle name="Percent 11 2 2 2 3 5 3" xfId="32673" xr:uid="{00000000-0005-0000-0000-0000F37F0000}"/>
    <cellStyle name="Percent 11 2 2 2 3 5 4" xfId="32674" xr:uid="{00000000-0005-0000-0000-0000F47F0000}"/>
    <cellStyle name="Percent 11 2 2 2 3 6" xfId="32675" xr:uid="{00000000-0005-0000-0000-0000F57F0000}"/>
    <cellStyle name="Percent 11 2 2 2 3 6 2" xfId="32676" xr:uid="{00000000-0005-0000-0000-0000F67F0000}"/>
    <cellStyle name="Percent 11 2 2 2 3 6 3" xfId="32677" xr:uid="{00000000-0005-0000-0000-0000F77F0000}"/>
    <cellStyle name="Percent 11 2 2 2 3 7" xfId="32678" xr:uid="{00000000-0005-0000-0000-0000F87F0000}"/>
    <cellStyle name="Percent 11 2 2 2 3 8" xfId="32679" xr:uid="{00000000-0005-0000-0000-0000F97F0000}"/>
    <cellStyle name="Percent 11 2 2 2 3 9" xfId="32680" xr:uid="{00000000-0005-0000-0000-0000FA7F0000}"/>
    <cellStyle name="Percent 11 2 2 2 4" xfId="32681" xr:uid="{00000000-0005-0000-0000-0000FB7F0000}"/>
    <cellStyle name="Percent 11 2 2 2 4 2" xfId="32682" xr:uid="{00000000-0005-0000-0000-0000FC7F0000}"/>
    <cellStyle name="Percent 11 2 2 2 4 2 2" xfId="32683" xr:uid="{00000000-0005-0000-0000-0000FD7F0000}"/>
    <cellStyle name="Percent 11 2 2 2 4 2 2 2" xfId="32684" xr:uid="{00000000-0005-0000-0000-0000FE7F0000}"/>
    <cellStyle name="Percent 11 2 2 2 4 2 2 2 2" xfId="32685" xr:uid="{00000000-0005-0000-0000-0000FF7F0000}"/>
    <cellStyle name="Percent 11 2 2 2 4 2 2 3" xfId="32686" xr:uid="{00000000-0005-0000-0000-000000800000}"/>
    <cellStyle name="Percent 11 2 2 2 4 2 2 4" xfId="32687" xr:uid="{00000000-0005-0000-0000-000001800000}"/>
    <cellStyle name="Percent 11 2 2 2 4 2 3" xfId="32688" xr:uid="{00000000-0005-0000-0000-000002800000}"/>
    <cellStyle name="Percent 11 2 2 2 4 2 3 2" xfId="32689" xr:uid="{00000000-0005-0000-0000-000003800000}"/>
    <cellStyle name="Percent 11 2 2 2 4 2 3 2 2" xfId="32690" xr:uid="{00000000-0005-0000-0000-000004800000}"/>
    <cellStyle name="Percent 11 2 2 2 4 2 3 3" xfId="32691" xr:uid="{00000000-0005-0000-0000-000005800000}"/>
    <cellStyle name="Percent 11 2 2 2 4 2 3 4" xfId="32692" xr:uid="{00000000-0005-0000-0000-000006800000}"/>
    <cellStyle name="Percent 11 2 2 2 4 2 4" xfId="32693" xr:uid="{00000000-0005-0000-0000-000007800000}"/>
    <cellStyle name="Percent 11 2 2 2 4 2 4 2" xfId="32694" xr:uid="{00000000-0005-0000-0000-000008800000}"/>
    <cellStyle name="Percent 11 2 2 2 4 2 4 3" xfId="32695" xr:uid="{00000000-0005-0000-0000-000009800000}"/>
    <cellStyle name="Percent 11 2 2 2 4 2 5" xfId="32696" xr:uid="{00000000-0005-0000-0000-00000A800000}"/>
    <cellStyle name="Percent 11 2 2 2 4 2 6" xfId="32697" xr:uid="{00000000-0005-0000-0000-00000B800000}"/>
    <cellStyle name="Percent 11 2 2 2 4 2 7" xfId="32698" xr:uid="{00000000-0005-0000-0000-00000C800000}"/>
    <cellStyle name="Percent 11 2 2 2 4 3" xfId="32699" xr:uid="{00000000-0005-0000-0000-00000D800000}"/>
    <cellStyle name="Percent 11 2 2 2 4 3 2" xfId="32700" xr:uid="{00000000-0005-0000-0000-00000E800000}"/>
    <cellStyle name="Percent 11 2 2 2 4 3 2 2" xfId="32701" xr:uid="{00000000-0005-0000-0000-00000F800000}"/>
    <cellStyle name="Percent 11 2 2 2 4 3 3" xfId="32702" xr:uid="{00000000-0005-0000-0000-000010800000}"/>
    <cellStyle name="Percent 11 2 2 2 4 3 4" xfId="32703" xr:uid="{00000000-0005-0000-0000-000011800000}"/>
    <cellStyle name="Percent 11 2 2 2 4 4" xfId="32704" xr:uid="{00000000-0005-0000-0000-000012800000}"/>
    <cellStyle name="Percent 11 2 2 2 4 4 2" xfId="32705" xr:uid="{00000000-0005-0000-0000-000013800000}"/>
    <cellStyle name="Percent 11 2 2 2 4 4 2 2" xfId="32706" xr:uid="{00000000-0005-0000-0000-000014800000}"/>
    <cellStyle name="Percent 11 2 2 2 4 4 3" xfId="32707" xr:uid="{00000000-0005-0000-0000-000015800000}"/>
    <cellStyle name="Percent 11 2 2 2 4 4 4" xfId="32708" xr:uid="{00000000-0005-0000-0000-000016800000}"/>
    <cellStyle name="Percent 11 2 2 2 4 5" xfId="32709" xr:uid="{00000000-0005-0000-0000-000017800000}"/>
    <cellStyle name="Percent 11 2 2 2 4 5 2" xfId="32710" xr:uid="{00000000-0005-0000-0000-000018800000}"/>
    <cellStyle name="Percent 11 2 2 2 4 5 3" xfId="32711" xr:uid="{00000000-0005-0000-0000-000019800000}"/>
    <cellStyle name="Percent 11 2 2 2 4 6" xfId="32712" xr:uid="{00000000-0005-0000-0000-00001A800000}"/>
    <cellStyle name="Percent 11 2 2 2 4 7" xfId="32713" xr:uid="{00000000-0005-0000-0000-00001B800000}"/>
    <cellStyle name="Percent 11 2 2 2 4 8" xfId="32714" xr:uid="{00000000-0005-0000-0000-00001C800000}"/>
    <cellStyle name="Percent 11 2 2 2 5" xfId="32715" xr:uid="{00000000-0005-0000-0000-00001D800000}"/>
    <cellStyle name="Percent 11 2 2 2 5 2" xfId="32716" xr:uid="{00000000-0005-0000-0000-00001E800000}"/>
    <cellStyle name="Percent 11 2 2 2 5 2 2" xfId="32717" xr:uid="{00000000-0005-0000-0000-00001F800000}"/>
    <cellStyle name="Percent 11 2 2 2 5 2 2 2" xfId="32718" xr:uid="{00000000-0005-0000-0000-000020800000}"/>
    <cellStyle name="Percent 11 2 2 2 5 2 3" xfId="32719" xr:uid="{00000000-0005-0000-0000-000021800000}"/>
    <cellStyle name="Percent 11 2 2 2 5 2 4" xfId="32720" xr:uid="{00000000-0005-0000-0000-000022800000}"/>
    <cellStyle name="Percent 11 2 2 2 5 3" xfId="32721" xr:uid="{00000000-0005-0000-0000-000023800000}"/>
    <cellStyle name="Percent 11 2 2 2 5 3 2" xfId="32722" xr:uid="{00000000-0005-0000-0000-000024800000}"/>
    <cellStyle name="Percent 11 2 2 2 5 3 2 2" xfId="32723" xr:uid="{00000000-0005-0000-0000-000025800000}"/>
    <cellStyle name="Percent 11 2 2 2 5 3 3" xfId="32724" xr:uid="{00000000-0005-0000-0000-000026800000}"/>
    <cellStyle name="Percent 11 2 2 2 5 3 4" xfId="32725" xr:uid="{00000000-0005-0000-0000-000027800000}"/>
    <cellStyle name="Percent 11 2 2 2 5 4" xfId="32726" xr:uid="{00000000-0005-0000-0000-000028800000}"/>
    <cellStyle name="Percent 11 2 2 2 5 4 2" xfId="32727" xr:uid="{00000000-0005-0000-0000-000029800000}"/>
    <cellStyle name="Percent 11 2 2 2 5 4 3" xfId="32728" xr:uid="{00000000-0005-0000-0000-00002A800000}"/>
    <cellStyle name="Percent 11 2 2 2 5 5" xfId="32729" xr:uid="{00000000-0005-0000-0000-00002B800000}"/>
    <cellStyle name="Percent 11 2 2 2 5 6" xfId="32730" xr:uid="{00000000-0005-0000-0000-00002C800000}"/>
    <cellStyle name="Percent 11 2 2 2 5 7" xfId="32731" xr:uid="{00000000-0005-0000-0000-00002D800000}"/>
    <cellStyle name="Percent 11 2 2 2 6" xfId="32732" xr:uid="{00000000-0005-0000-0000-00002E800000}"/>
    <cellStyle name="Percent 11 2 2 2 6 2" xfId="32733" xr:uid="{00000000-0005-0000-0000-00002F800000}"/>
    <cellStyle name="Percent 11 2 2 2 6 2 2" xfId="32734" xr:uid="{00000000-0005-0000-0000-000030800000}"/>
    <cellStyle name="Percent 11 2 2 2 6 3" xfId="32735" xr:uid="{00000000-0005-0000-0000-000031800000}"/>
    <cellStyle name="Percent 11 2 2 2 6 4" xfId="32736" xr:uid="{00000000-0005-0000-0000-000032800000}"/>
    <cellStyle name="Percent 11 2 2 2 7" xfId="32737" xr:uid="{00000000-0005-0000-0000-000033800000}"/>
    <cellStyle name="Percent 11 2 2 2 7 2" xfId="32738" xr:uid="{00000000-0005-0000-0000-000034800000}"/>
    <cellStyle name="Percent 11 2 2 2 7 2 2" xfId="32739" xr:uid="{00000000-0005-0000-0000-000035800000}"/>
    <cellStyle name="Percent 11 2 2 2 7 3" xfId="32740" xr:uid="{00000000-0005-0000-0000-000036800000}"/>
    <cellStyle name="Percent 11 2 2 2 7 4" xfId="32741" xr:uid="{00000000-0005-0000-0000-000037800000}"/>
    <cellStyle name="Percent 11 2 2 2 8" xfId="32742" xr:uid="{00000000-0005-0000-0000-000038800000}"/>
    <cellStyle name="Percent 11 2 2 2 8 2" xfId="32743" xr:uid="{00000000-0005-0000-0000-000039800000}"/>
    <cellStyle name="Percent 11 2 2 2 8 3" xfId="32744" xr:uid="{00000000-0005-0000-0000-00003A800000}"/>
    <cellStyle name="Percent 11 2 2 2 9" xfId="32745" xr:uid="{00000000-0005-0000-0000-00003B800000}"/>
    <cellStyle name="Percent 11 2 2 3" xfId="32746" xr:uid="{00000000-0005-0000-0000-00003C800000}"/>
    <cellStyle name="Percent 11 2 2 4" xfId="32747" xr:uid="{00000000-0005-0000-0000-00003D800000}"/>
    <cellStyle name="Percent 11 2 2 4 2" xfId="32748" xr:uid="{00000000-0005-0000-0000-00003E800000}"/>
    <cellStyle name="Percent 11 2 2 4 3" xfId="32749" xr:uid="{00000000-0005-0000-0000-00003F800000}"/>
    <cellStyle name="Percent 11 2 2 4 4" xfId="32750" xr:uid="{00000000-0005-0000-0000-000040800000}"/>
    <cellStyle name="Percent 11 2 2 4 4 2" xfId="32751" xr:uid="{00000000-0005-0000-0000-000041800000}"/>
    <cellStyle name="Percent 11 2 2 4 4 3" xfId="32752" xr:uid="{00000000-0005-0000-0000-000042800000}"/>
    <cellStyle name="Percent 11 2 2 4 5" xfId="32753" xr:uid="{00000000-0005-0000-0000-000043800000}"/>
    <cellStyle name="Percent 11 2 2 5" xfId="32754" xr:uid="{00000000-0005-0000-0000-000044800000}"/>
    <cellStyle name="Percent 11 2 2 5 2" xfId="32755" xr:uid="{00000000-0005-0000-0000-000045800000}"/>
    <cellStyle name="Percent 11 2 2 5 3" xfId="32756" xr:uid="{00000000-0005-0000-0000-000046800000}"/>
    <cellStyle name="Percent 11 2 2 6" xfId="32757" xr:uid="{00000000-0005-0000-0000-000047800000}"/>
    <cellStyle name="Percent 11 2 3" xfId="32758" xr:uid="{00000000-0005-0000-0000-000048800000}"/>
    <cellStyle name="Percent 11 2 3 10" xfId="32759" xr:uid="{00000000-0005-0000-0000-000049800000}"/>
    <cellStyle name="Percent 11 2 3 11" xfId="32760" xr:uid="{00000000-0005-0000-0000-00004A800000}"/>
    <cellStyle name="Percent 11 2 3 2" xfId="32761" xr:uid="{00000000-0005-0000-0000-00004B800000}"/>
    <cellStyle name="Percent 11 2 3 3" xfId="32762" xr:uid="{00000000-0005-0000-0000-00004C800000}"/>
    <cellStyle name="Percent 11 2 3 3 2" xfId="32763" xr:uid="{00000000-0005-0000-0000-00004D800000}"/>
    <cellStyle name="Percent 11 2 3 3 2 2" xfId="32764" xr:uid="{00000000-0005-0000-0000-00004E800000}"/>
    <cellStyle name="Percent 11 2 3 3 2 2 2" xfId="32765" xr:uid="{00000000-0005-0000-0000-00004F800000}"/>
    <cellStyle name="Percent 11 2 3 3 2 2 2 2" xfId="32766" xr:uid="{00000000-0005-0000-0000-000050800000}"/>
    <cellStyle name="Percent 11 2 3 3 2 2 2 2 2" xfId="32767" xr:uid="{00000000-0005-0000-0000-000051800000}"/>
    <cellStyle name="Percent 11 2 3 3 2 2 2 3" xfId="32768" xr:uid="{00000000-0005-0000-0000-000052800000}"/>
    <cellStyle name="Percent 11 2 3 3 2 2 2 4" xfId="32769" xr:uid="{00000000-0005-0000-0000-000053800000}"/>
    <cellStyle name="Percent 11 2 3 3 2 2 3" xfId="32770" xr:uid="{00000000-0005-0000-0000-000054800000}"/>
    <cellStyle name="Percent 11 2 3 3 2 2 3 2" xfId="32771" xr:uid="{00000000-0005-0000-0000-000055800000}"/>
    <cellStyle name="Percent 11 2 3 3 2 2 3 2 2" xfId="32772" xr:uid="{00000000-0005-0000-0000-000056800000}"/>
    <cellStyle name="Percent 11 2 3 3 2 2 3 3" xfId="32773" xr:uid="{00000000-0005-0000-0000-000057800000}"/>
    <cellStyle name="Percent 11 2 3 3 2 2 3 4" xfId="32774" xr:uid="{00000000-0005-0000-0000-000058800000}"/>
    <cellStyle name="Percent 11 2 3 3 2 2 4" xfId="32775" xr:uid="{00000000-0005-0000-0000-000059800000}"/>
    <cellStyle name="Percent 11 2 3 3 2 2 4 2" xfId="32776" xr:uid="{00000000-0005-0000-0000-00005A800000}"/>
    <cellStyle name="Percent 11 2 3 3 2 2 4 3" xfId="32777" xr:uid="{00000000-0005-0000-0000-00005B800000}"/>
    <cellStyle name="Percent 11 2 3 3 2 2 5" xfId="32778" xr:uid="{00000000-0005-0000-0000-00005C800000}"/>
    <cellStyle name="Percent 11 2 3 3 2 2 6" xfId="32779" xr:uid="{00000000-0005-0000-0000-00005D800000}"/>
    <cellStyle name="Percent 11 2 3 3 2 2 7" xfId="32780" xr:uid="{00000000-0005-0000-0000-00005E800000}"/>
    <cellStyle name="Percent 11 2 3 3 2 3" xfId="32781" xr:uid="{00000000-0005-0000-0000-00005F800000}"/>
    <cellStyle name="Percent 11 2 3 3 2 3 2" xfId="32782" xr:uid="{00000000-0005-0000-0000-000060800000}"/>
    <cellStyle name="Percent 11 2 3 3 2 3 2 2" xfId="32783" xr:uid="{00000000-0005-0000-0000-000061800000}"/>
    <cellStyle name="Percent 11 2 3 3 2 3 3" xfId="32784" xr:uid="{00000000-0005-0000-0000-000062800000}"/>
    <cellStyle name="Percent 11 2 3 3 2 3 4" xfId="32785" xr:uid="{00000000-0005-0000-0000-000063800000}"/>
    <cellStyle name="Percent 11 2 3 3 2 4" xfId="32786" xr:uid="{00000000-0005-0000-0000-000064800000}"/>
    <cellStyle name="Percent 11 2 3 3 2 4 2" xfId="32787" xr:uid="{00000000-0005-0000-0000-000065800000}"/>
    <cellStyle name="Percent 11 2 3 3 2 4 2 2" xfId="32788" xr:uid="{00000000-0005-0000-0000-000066800000}"/>
    <cellStyle name="Percent 11 2 3 3 2 4 3" xfId="32789" xr:uid="{00000000-0005-0000-0000-000067800000}"/>
    <cellStyle name="Percent 11 2 3 3 2 4 4" xfId="32790" xr:uid="{00000000-0005-0000-0000-000068800000}"/>
    <cellStyle name="Percent 11 2 3 3 2 5" xfId="32791" xr:uid="{00000000-0005-0000-0000-000069800000}"/>
    <cellStyle name="Percent 11 2 3 3 2 5 2" xfId="32792" xr:uid="{00000000-0005-0000-0000-00006A800000}"/>
    <cellStyle name="Percent 11 2 3 3 2 5 3" xfId="32793" xr:uid="{00000000-0005-0000-0000-00006B800000}"/>
    <cellStyle name="Percent 11 2 3 3 2 6" xfId="32794" xr:uid="{00000000-0005-0000-0000-00006C800000}"/>
    <cellStyle name="Percent 11 2 3 3 2 7" xfId="32795" xr:uid="{00000000-0005-0000-0000-00006D800000}"/>
    <cellStyle name="Percent 11 2 3 3 2 8" xfId="32796" xr:uid="{00000000-0005-0000-0000-00006E800000}"/>
    <cellStyle name="Percent 11 2 3 3 3" xfId="32797" xr:uid="{00000000-0005-0000-0000-00006F800000}"/>
    <cellStyle name="Percent 11 2 3 3 3 2" xfId="32798" xr:uid="{00000000-0005-0000-0000-000070800000}"/>
    <cellStyle name="Percent 11 2 3 3 3 2 2" xfId="32799" xr:uid="{00000000-0005-0000-0000-000071800000}"/>
    <cellStyle name="Percent 11 2 3 3 3 2 2 2" xfId="32800" xr:uid="{00000000-0005-0000-0000-000072800000}"/>
    <cellStyle name="Percent 11 2 3 3 3 2 3" xfId="32801" xr:uid="{00000000-0005-0000-0000-000073800000}"/>
    <cellStyle name="Percent 11 2 3 3 3 2 4" xfId="32802" xr:uid="{00000000-0005-0000-0000-000074800000}"/>
    <cellStyle name="Percent 11 2 3 3 3 3" xfId="32803" xr:uid="{00000000-0005-0000-0000-000075800000}"/>
    <cellStyle name="Percent 11 2 3 3 3 3 2" xfId="32804" xr:uid="{00000000-0005-0000-0000-000076800000}"/>
    <cellStyle name="Percent 11 2 3 3 3 3 2 2" xfId="32805" xr:uid="{00000000-0005-0000-0000-000077800000}"/>
    <cellStyle name="Percent 11 2 3 3 3 3 3" xfId="32806" xr:uid="{00000000-0005-0000-0000-000078800000}"/>
    <cellStyle name="Percent 11 2 3 3 3 3 4" xfId="32807" xr:uid="{00000000-0005-0000-0000-000079800000}"/>
    <cellStyle name="Percent 11 2 3 3 3 4" xfId="32808" xr:uid="{00000000-0005-0000-0000-00007A800000}"/>
    <cellStyle name="Percent 11 2 3 3 3 4 2" xfId="32809" xr:uid="{00000000-0005-0000-0000-00007B800000}"/>
    <cellStyle name="Percent 11 2 3 3 3 4 3" xfId="32810" xr:uid="{00000000-0005-0000-0000-00007C800000}"/>
    <cellStyle name="Percent 11 2 3 3 3 5" xfId="32811" xr:uid="{00000000-0005-0000-0000-00007D800000}"/>
    <cellStyle name="Percent 11 2 3 3 3 6" xfId="32812" xr:uid="{00000000-0005-0000-0000-00007E800000}"/>
    <cellStyle name="Percent 11 2 3 3 3 7" xfId="32813" xr:uid="{00000000-0005-0000-0000-00007F800000}"/>
    <cellStyle name="Percent 11 2 3 3 4" xfId="32814" xr:uid="{00000000-0005-0000-0000-000080800000}"/>
    <cellStyle name="Percent 11 2 3 3 4 2" xfId="32815" xr:uid="{00000000-0005-0000-0000-000081800000}"/>
    <cellStyle name="Percent 11 2 3 3 4 2 2" xfId="32816" xr:uid="{00000000-0005-0000-0000-000082800000}"/>
    <cellStyle name="Percent 11 2 3 3 4 3" xfId="32817" xr:uid="{00000000-0005-0000-0000-000083800000}"/>
    <cellStyle name="Percent 11 2 3 3 4 4" xfId="32818" xr:uid="{00000000-0005-0000-0000-000084800000}"/>
    <cellStyle name="Percent 11 2 3 3 5" xfId="32819" xr:uid="{00000000-0005-0000-0000-000085800000}"/>
    <cellStyle name="Percent 11 2 3 3 5 2" xfId="32820" xr:uid="{00000000-0005-0000-0000-000086800000}"/>
    <cellStyle name="Percent 11 2 3 3 5 2 2" xfId="32821" xr:uid="{00000000-0005-0000-0000-000087800000}"/>
    <cellStyle name="Percent 11 2 3 3 5 3" xfId="32822" xr:uid="{00000000-0005-0000-0000-000088800000}"/>
    <cellStyle name="Percent 11 2 3 3 5 4" xfId="32823" xr:uid="{00000000-0005-0000-0000-000089800000}"/>
    <cellStyle name="Percent 11 2 3 3 6" xfId="32824" xr:uid="{00000000-0005-0000-0000-00008A800000}"/>
    <cellStyle name="Percent 11 2 3 3 6 2" xfId="32825" xr:uid="{00000000-0005-0000-0000-00008B800000}"/>
    <cellStyle name="Percent 11 2 3 3 6 3" xfId="32826" xr:uid="{00000000-0005-0000-0000-00008C800000}"/>
    <cellStyle name="Percent 11 2 3 3 7" xfId="32827" xr:uid="{00000000-0005-0000-0000-00008D800000}"/>
    <cellStyle name="Percent 11 2 3 3 8" xfId="32828" xr:uid="{00000000-0005-0000-0000-00008E800000}"/>
    <cellStyle name="Percent 11 2 3 3 9" xfId="32829" xr:uid="{00000000-0005-0000-0000-00008F800000}"/>
    <cellStyle name="Percent 11 2 3 4" xfId="32830" xr:uid="{00000000-0005-0000-0000-000090800000}"/>
    <cellStyle name="Percent 11 2 3 4 2" xfId="32831" xr:uid="{00000000-0005-0000-0000-000091800000}"/>
    <cellStyle name="Percent 11 2 3 4 2 2" xfId="32832" xr:uid="{00000000-0005-0000-0000-000092800000}"/>
    <cellStyle name="Percent 11 2 3 4 2 2 2" xfId="32833" xr:uid="{00000000-0005-0000-0000-000093800000}"/>
    <cellStyle name="Percent 11 2 3 4 2 2 2 2" xfId="32834" xr:uid="{00000000-0005-0000-0000-000094800000}"/>
    <cellStyle name="Percent 11 2 3 4 2 2 3" xfId="32835" xr:uid="{00000000-0005-0000-0000-000095800000}"/>
    <cellStyle name="Percent 11 2 3 4 2 2 4" xfId="32836" xr:uid="{00000000-0005-0000-0000-000096800000}"/>
    <cellStyle name="Percent 11 2 3 4 2 3" xfId="32837" xr:uid="{00000000-0005-0000-0000-000097800000}"/>
    <cellStyle name="Percent 11 2 3 4 2 3 2" xfId="32838" xr:uid="{00000000-0005-0000-0000-000098800000}"/>
    <cellStyle name="Percent 11 2 3 4 2 3 2 2" xfId="32839" xr:uid="{00000000-0005-0000-0000-000099800000}"/>
    <cellStyle name="Percent 11 2 3 4 2 3 3" xfId="32840" xr:uid="{00000000-0005-0000-0000-00009A800000}"/>
    <cellStyle name="Percent 11 2 3 4 2 3 4" xfId="32841" xr:uid="{00000000-0005-0000-0000-00009B800000}"/>
    <cellStyle name="Percent 11 2 3 4 2 4" xfId="32842" xr:uid="{00000000-0005-0000-0000-00009C800000}"/>
    <cellStyle name="Percent 11 2 3 4 2 4 2" xfId="32843" xr:uid="{00000000-0005-0000-0000-00009D800000}"/>
    <cellStyle name="Percent 11 2 3 4 2 4 3" xfId="32844" xr:uid="{00000000-0005-0000-0000-00009E800000}"/>
    <cellStyle name="Percent 11 2 3 4 2 5" xfId="32845" xr:uid="{00000000-0005-0000-0000-00009F800000}"/>
    <cellStyle name="Percent 11 2 3 4 2 6" xfId="32846" xr:uid="{00000000-0005-0000-0000-0000A0800000}"/>
    <cellStyle name="Percent 11 2 3 4 2 7" xfId="32847" xr:uid="{00000000-0005-0000-0000-0000A1800000}"/>
    <cellStyle name="Percent 11 2 3 4 3" xfId="32848" xr:uid="{00000000-0005-0000-0000-0000A2800000}"/>
    <cellStyle name="Percent 11 2 3 4 3 2" xfId="32849" xr:uid="{00000000-0005-0000-0000-0000A3800000}"/>
    <cellStyle name="Percent 11 2 3 4 3 2 2" xfId="32850" xr:uid="{00000000-0005-0000-0000-0000A4800000}"/>
    <cellStyle name="Percent 11 2 3 4 3 3" xfId="32851" xr:uid="{00000000-0005-0000-0000-0000A5800000}"/>
    <cellStyle name="Percent 11 2 3 4 3 4" xfId="32852" xr:uid="{00000000-0005-0000-0000-0000A6800000}"/>
    <cellStyle name="Percent 11 2 3 4 4" xfId="32853" xr:uid="{00000000-0005-0000-0000-0000A7800000}"/>
    <cellStyle name="Percent 11 2 3 4 4 2" xfId="32854" xr:uid="{00000000-0005-0000-0000-0000A8800000}"/>
    <cellStyle name="Percent 11 2 3 4 4 2 2" xfId="32855" xr:uid="{00000000-0005-0000-0000-0000A9800000}"/>
    <cellStyle name="Percent 11 2 3 4 4 3" xfId="32856" xr:uid="{00000000-0005-0000-0000-0000AA800000}"/>
    <cellStyle name="Percent 11 2 3 4 4 4" xfId="32857" xr:uid="{00000000-0005-0000-0000-0000AB800000}"/>
    <cellStyle name="Percent 11 2 3 4 5" xfId="32858" xr:uid="{00000000-0005-0000-0000-0000AC800000}"/>
    <cellStyle name="Percent 11 2 3 4 5 2" xfId="32859" xr:uid="{00000000-0005-0000-0000-0000AD800000}"/>
    <cellStyle name="Percent 11 2 3 4 5 3" xfId="32860" xr:uid="{00000000-0005-0000-0000-0000AE800000}"/>
    <cellStyle name="Percent 11 2 3 4 6" xfId="32861" xr:uid="{00000000-0005-0000-0000-0000AF800000}"/>
    <cellStyle name="Percent 11 2 3 4 7" xfId="32862" xr:uid="{00000000-0005-0000-0000-0000B0800000}"/>
    <cellStyle name="Percent 11 2 3 4 8" xfId="32863" xr:uid="{00000000-0005-0000-0000-0000B1800000}"/>
    <cellStyle name="Percent 11 2 3 5" xfId="32864" xr:uid="{00000000-0005-0000-0000-0000B2800000}"/>
    <cellStyle name="Percent 11 2 3 5 2" xfId="32865" xr:uid="{00000000-0005-0000-0000-0000B3800000}"/>
    <cellStyle name="Percent 11 2 3 5 2 2" xfId="32866" xr:uid="{00000000-0005-0000-0000-0000B4800000}"/>
    <cellStyle name="Percent 11 2 3 5 2 2 2" xfId="32867" xr:uid="{00000000-0005-0000-0000-0000B5800000}"/>
    <cellStyle name="Percent 11 2 3 5 2 3" xfId="32868" xr:uid="{00000000-0005-0000-0000-0000B6800000}"/>
    <cellStyle name="Percent 11 2 3 5 2 4" xfId="32869" xr:uid="{00000000-0005-0000-0000-0000B7800000}"/>
    <cellStyle name="Percent 11 2 3 5 3" xfId="32870" xr:uid="{00000000-0005-0000-0000-0000B8800000}"/>
    <cellStyle name="Percent 11 2 3 5 3 2" xfId="32871" xr:uid="{00000000-0005-0000-0000-0000B9800000}"/>
    <cellStyle name="Percent 11 2 3 5 3 2 2" xfId="32872" xr:uid="{00000000-0005-0000-0000-0000BA800000}"/>
    <cellStyle name="Percent 11 2 3 5 3 3" xfId="32873" xr:uid="{00000000-0005-0000-0000-0000BB800000}"/>
    <cellStyle name="Percent 11 2 3 5 3 4" xfId="32874" xr:uid="{00000000-0005-0000-0000-0000BC800000}"/>
    <cellStyle name="Percent 11 2 3 5 4" xfId="32875" xr:uid="{00000000-0005-0000-0000-0000BD800000}"/>
    <cellStyle name="Percent 11 2 3 5 4 2" xfId="32876" xr:uid="{00000000-0005-0000-0000-0000BE800000}"/>
    <cellStyle name="Percent 11 2 3 5 4 3" xfId="32877" xr:uid="{00000000-0005-0000-0000-0000BF800000}"/>
    <cellStyle name="Percent 11 2 3 5 5" xfId="32878" xr:uid="{00000000-0005-0000-0000-0000C0800000}"/>
    <cellStyle name="Percent 11 2 3 5 6" xfId="32879" xr:uid="{00000000-0005-0000-0000-0000C1800000}"/>
    <cellStyle name="Percent 11 2 3 5 7" xfId="32880" xr:uid="{00000000-0005-0000-0000-0000C2800000}"/>
    <cellStyle name="Percent 11 2 3 6" xfId="32881" xr:uid="{00000000-0005-0000-0000-0000C3800000}"/>
    <cellStyle name="Percent 11 2 3 6 2" xfId="32882" xr:uid="{00000000-0005-0000-0000-0000C4800000}"/>
    <cellStyle name="Percent 11 2 3 6 2 2" xfId="32883" xr:uid="{00000000-0005-0000-0000-0000C5800000}"/>
    <cellStyle name="Percent 11 2 3 6 3" xfId="32884" xr:uid="{00000000-0005-0000-0000-0000C6800000}"/>
    <cellStyle name="Percent 11 2 3 6 4" xfId="32885" xr:uid="{00000000-0005-0000-0000-0000C7800000}"/>
    <cellStyle name="Percent 11 2 3 7" xfId="32886" xr:uid="{00000000-0005-0000-0000-0000C8800000}"/>
    <cellStyle name="Percent 11 2 3 7 2" xfId="32887" xr:uid="{00000000-0005-0000-0000-0000C9800000}"/>
    <cellStyle name="Percent 11 2 3 7 2 2" xfId="32888" xr:uid="{00000000-0005-0000-0000-0000CA800000}"/>
    <cellStyle name="Percent 11 2 3 7 3" xfId="32889" xr:uid="{00000000-0005-0000-0000-0000CB800000}"/>
    <cellStyle name="Percent 11 2 3 7 4" xfId="32890" xr:uid="{00000000-0005-0000-0000-0000CC800000}"/>
    <cellStyle name="Percent 11 2 3 8" xfId="32891" xr:uid="{00000000-0005-0000-0000-0000CD800000}"/>
    <cellStyle name="Percent 11 2 3 8 2" xfId="32892" xr:uid="{00000000-0005-0000-0000-0000CE800000}"/>
    <cellStyle name="Percent 11 2 3 8 3" xfId="32893" xr:uid="{00000000-0005-0000-0000-0000CF800000}"/>
    <cellStyle name="Percent 11 2 3 9" xfId="32894" xr:uid="{00000000-0005-0000-0000-0000D0800000}"/>
    <cellStyle name="Percent 11 2 4" xfId="32895" xr:uid="{00000000-0005-0000-0000-0000D1800000}"/>
    <cellStyle name="Percent 11 2 5" xfId="32896" xr:uid="{00000000-0005-0000-0000-0000D2800000}"/>
    <cellStyle name="Percent 11 2 5 2" xfId="32897" xr:uid="{00000000-0005-0000-0000-0000D3800000}"/>
    <cellStyle name="Percent 11 2 5 3" xfId="32898" xr:uid="{00000000-0005-0000-0000-0000D4800000}"/>
    <cellStyle name="Percent 11 2 5 4" xfId="32899" xr:uid="{00000000-0005-0000-0000-0000D5800000}"/>
    <cellStyle name="Percent 11 2 5 4 2" xfId="32900" xr:uid="{00000000-0005-0000-0000-0000D6800000}"/>
    <cellStyle name="Percent 11 2 5 4 3" xfId="32901" xr:uid="{00000000-0005-0000-0000-0000D7800000}"/>
    <cellStyle name="Percent 11 2 5 5" xfId="32902" xr:uid="{00000000-0005-0000-0000-0000D8800000}"/>
    <cellStyle name="Percent 11 2 6" xfId="32903" xr:uid="{00000000-0005-0000-0000-0000D9800000}"/>
    <cellStyle name="Percent 11 2 6 2" xfId="32904" xr:uid="{00000000-0005-0000-0000-0000DA800000}"/>
    <cellStyle name="Percent 11 2 6 3" xfId="32905" xr:uid="{00000000-0005-0000-0000-0000DB800000}"/>
    <cellStyle name="Percent 11 2 7" xfId="32906" xr:uid="{00000000-0005-0000-0000-0000DC800000}"/>
    <cellStyle name="Percent 11 3" xfId="32907" xr:uid="{00000000-0005-0000-0000-0000DD800000}"/>
    <cellStyle name="Percent 11 4" xfId="32908" xr:uid="{00000000-0005-0000-0000-0000DE800000}"/>
    <cellStyle name="Percent 11 4 2" xfId="32909" xr:uid="{00000000-0005-0000-0000-0000DF800000}"/>
    <cellStyle name="Percent 11 4 2 10" xfId="32910" xr:uid="{00000000-0005-0000-0000-0000E0800000}"/>
    <cellStyle name="Percent 11 4 2 11" xfId="32911" xr:uid="{00000000-0005-0000-0000-0000E1800000}"/>
    <cellStyle name="Percent 11 4 2 2" xfId="32912" xr:uid="{00000000-0005-0000-0000-0000E2800000}"/>
    <cellStyle name="Percent 11 4 2 3" xfId="32913" xr:uid="{00000000-0005-0000-0000-0000E3800000}"/>
    <cellStyle name="Percent 11 4 2 3 2" xfId="32914" xr:uid="{00000000-0005-0000-0000-0000E4800000}"/>
    <cellStyle name="Percent 11 4 2 3 2 2" xfId="32915" xr:uid="{00000000-0005-0000-0000-0000E5800000}"/>
    <cellStyle name="Percent 11 4 2 3 2 2 2" xfId="32916" xr:uid="{00000000-0005-0000-0000-0000E6800000}"/>
    <cellStyle name="Percent 11 4 2 3 2 2 2 2" xfId="32917" xr:uid="{00000000-0005-0000-0000-0000E7800000}"/>
    <cellStyle name="Percent 11 4 2 3 2 2 2 2 2" xfId="32918" xr:uid="{00000000-0005-0000-0000-0000E8800000}"/>
    <cellStyle name="Percent 11 4 2 3 2 2 2 3" xfId="32919" xr:uid="{00000000-0005-0000-0000-0000E9800000}"/>
    <cellStyle name="Percent 11 4 2 3 2 2 2 4" xfId="32920" xr:uid="{00000000-0005-0000-0000-0000EA800000}"/>
    <cellStyle name="Percent 11 4 2 3 2 2 3" xfId="32921" xr:uid="{00000000-0005-0000-0000-0000EB800000}"/>
    <cellStyle name="Percent 11 4 2 3 2 2 3 2" xfId="32922" xr:uid="{00000000-0005-0000-0000-0000EC800000}"/>
    <cellStyle name="Percent 11 4 2 3 2 2 3 2 2" xfId="32923" xr:uid="{00000000-0005-0000-0000-0000ED800000}"/>
    <cellStyle name="Percent 11 4 2 3 2 2 3 3" xfId="32924" xr:uid="{00000000-0005-0000-0000-0000EE800000}"/>
    <cellStyle name="Percent 11 4 2 3 2 2 3 4" xfId="32925" xr:uid="{00000000-0005-0000-0000-0000EF800000}"/>
    <cellStyle name="Percent 11 4 2 3 2 2 4" xfId="32926" xr:uid="{00000000-0005-0000-0000-0000F0800000}"/>
    <cellStyle name="Percent 11 4 2 3 2 2 4 2" xfId="32927" xr:uid="{00000000-0005-0000-0000-0000F1800000}"/>
    <cellStyle name="Percent 11 4 2 3 2 2 4 3" xfId="32928" xr:uid="{00000000-0005-0000-0000-0000F2800000}"/>
    <cellStyle name="Percent 11 4 2 3 2 2 5" xfId="32929" xr:uid="{00000000-0005-0000-0000-0000F3800000}"/>
    <cellStyle name="Percent 11 4 2 3 2 2 6" xfId="32930" xr:uid="{00000000-0005-0000-0000-0000F4800000}"/>
    <cellStyle name="Percent 11 4 2 3 2 2 7" xfId="32931" xr:uid="{00000000-0005-0000-0000-0000F5800000}"/>
    <cellStyle name="Percent 11 4 2 3 2 3" xfId="32932" xr:uid="{00000000-0005-0000-0000-0000F6800000}"/>
    <cellStyle name="Percent 11 4 2 3 2 3 2" xfId="32933" xr:uid="{00000000-0005-0000-0000-0000F7800000}"/>
    <cellStyle name="Percent 11 4 2 3 2 3 2 2" xfId="32934" xr:uid="{00000000-0005-0000-0000-0000F8800000}"/>
    <cellStyle name="Percent 11 4 2 3 2 3 3" xfId="32935" xr:uid="{00000000-0005-0000-0000-0000F9800000}"/>
    <cellStyle name="Percent 11 4 2 3 2 3 4" xfId="32936" xr:uid="{00000000-0005-0000-0000-0000FA800000}"/>
    <cellStyle name="Percent 11 4 2 3 2 4" xfId="32937" xr:uid="{00000000-0005-0000-0000-0000FB800000}"/>
    <cellStyle name="Percent 11 4 2 3 2 4 2" xfId="32938" xr:uid="{00000000-0005-0000-0000-0000FC800000}"/>
    <cellStyle name="Percent 11 4 2 3 2 4 2 2" xfId="32939" xr:uid="{00000000-0005-0000-0000-0000FD800000}"/>
    <cellStyle name="Percent 11 4 2 3 2 4 3" xfId="32940" xr:uid="{00000000-0005-0000-0000-0000FE800000}"/>
    <cellStyle name="Percent 11 4 2 3 2 4 4" xfId="32941" xr:uid="{00000000-0005-0000-0000-0000FF800000}"/>
    <cellStyle name="Percent 11 4 2 3 2 5" xfId="32942" xr:uid="{00000000-0005-0000-0000-000000810000}"/>
    <cellStyle name="Percent 11 4 2 3 2 5 2" xfId="32943" xr:uid="{00000000-0005-0000-0000-000001810000}"/>
    <cellStyle name="Percent 11 4 2 3 2 5 3" xfId="32944" xr:uid="{00000000-0005-0000-0000-000002810000}"/>
    <cellStyle name="Percent 11 4 2 3 2 6" xfId="32945" xr:uid="{00000000-0005-0000-0000-000003810000}"/>
    <cellStyle name="Percent 11 4 2 3 2 7" xfId="32946" xr:uid="{00000000-0005-0000-0000-000004810000}"/>
    <cellStyle name="Percent 11 4 2 3 2 8" xfId="32947" xr:uid="{00000000-0005-0000-0000-000005810000}"/>
    <cellStyle name="Percent 11 4 2 3 3" xfId="32948" xr:uid="{00000000-0005-0000-0000-000006810000}"/>
    <cellStyle name="Percent 11 4 2 3 3 2" xfId="32949" xr:uid="{00000000-0005-0000-0000-000007810000}"/>
    <cellStyle name="Percent 11 4 2 3 3 2 2" xfId="32950" xr:uid="{00000000-0005-0000-0000-000008810000}"/>
    <cellStyle name="Percent 11 4 2 3 3 2 2 2" xfId="32951" xr:uid="{00000000-0005-0000-0000-000009810000}"/>
    <cellStyle name="Percent 11 4 2 3 3 2 3" xfId="32952" xr:uid="{00000000-0005-0000-0000-00000A810000}"/>
    <cellStyle name="Percent 11 4 2 3 3 2 4" xfId="32953" xr:uid="{00000000-0005-0000-0000-00000B810000}"/>
    <cellStyle name="Percent 11 4 2 3 3 3" xfId="32954" xr:uid="{00000000-0005-0000-0000-00000C810000}"/>
    <cellStyle name="Percent 11 4 2 3 3 3 2" xfId="32955" xr:uid="{00000000-0005-0000-0000-00000D810000}"/>
    <cellStyle name="Percent 11 4 2 3 3 3 2 2" xfId="32956" xr:uid="{00000000-0005-0000-0000-00000E810000}"/>
    <cellStyle name="Percent 11 4 2 3 3 3 3" xfId="32957" xr:uid="{00000000-0005-0000-0000-00000F810000}"/>
    <cellStyle name="Percent 11 4 2 3 3 3 4" xfId="32958" xr:uid="{00000000-0005-0000-0000-000010810000}"/>
    <cellStyle name="Percent 11 4 2 3 3 4" xfId="32959" xr:uid="{00000000-0005-0000-0000-000011810000}"/>
    <cellStyle name="Percent 11 4 2 3 3 4 2" xfId="32960" xr:uid="{00000000-0005-0000-0000-000012810000}"/>
    <cellStyle name="Percent 11 4 2 3 3 4 3" xfId="32961" xr:uid="{00000000-0005-0000-0000-000013810000}"/>
    <cellStyle name="Percent 11 4 2 3 3 5" xfId="32962" xr:uid="{00000000-0005-0000-0000-000014810000}"/>
    <cellStyle name="Percent 11 4 2 3 3 6" xfId="32963" xr:uid="{00000000-0005-0000-0000-000015810000}"/>
    <cellStyle name="Percent 11 4 2 3 3 7" xfId="32964" xr:uid="{00000000-0005-0000-0000-000016810000}"/>
    <cellStyle name="Percent 11 4 2 3 4" xfId="32965" xr:uid="{00000000-0005-0000-0000-000017810000}"/>
    <cellStyle name="Percent 11 4 2 3 4 2" xfId="32966" xr:uid="{00000000-0005-0000-0000-000018810000}"/>
    <cellStyle name="Percent 11 4 2 3 4 2 2" xfId="32967" xr:uid="{00000000-0005-0000-0000-000019810000}"/>
    <cellStyle name="Percent 11 4 2 3 4 3" xfId="32968" xr:uid="{00000000-0005-0000-0000-00001A810000}"/>
    <cellStyle name="Percent 11 4 2 3 4 4" xfId="32969" xr:uid="{00000000-0005-0000-0000-00001B810000}"/>
    <cellStyle name="Percent 11 4 2 3 5" xfId="32970" xr:uid="{00000000-0005-0000-0000-00001C810000}"/>
    <cellStyle name="Percent 11 4 2 3 5 2" xfId="32971" xr:uid="{00000000-0005-0000-0000-00001D810000}"/>
    <cellStyle name="Percent 11 4 2 3 5 2 2" xfId="32972" xr:uid="{00000000-0005-0000-0000-00001E810000}"/>
    <cellStyle name="Percent 11 4 2 3 5 3" xfId="32973" xr:uid="{00000000-0005-0000-0000-00001F810000}"/>
    <cellStyle name="Percent 11 4 2 3 5 4" xfId="32974" xr:uid="{00000000-0005-0000-0000-000020810000}"/>
    <cellStyle name="Percent 11 4 2 3 6" xfId="32975" xr:uid="{00000000-0005-0000-0000-000021810000}"/>
    <cellStyle name="Percent 11 4 2 3 6 2" xfId="32976" xr:uid="{00000000-0005-0000-0000-000022810000}"/>
    <cellStyle name="Percent 11 4 2 3 6 3" xfId="32977" xr:uid="{00000000-0005-0000-0000-000023810000}"/>
    <cellStyle name="Percent 11 4 2 3 7" xfId="32978" xr:uid="{00000000-0005-0000-0000-000024810000}"/>
    <cellStyle name="Percent 11 4 2 3 8" xfId="32979" xr:uid="{00000000-0005-0000-0000-000025810000}"/>
    <cellStyle name="Percent 11 4 2 3 9" xfId="32980" xr:uid="{00000000-0005-0000-0000-000026810000}"/>
    <cellStyle name="Percent 11 4 2 4" xfId="32981" xr:uid="{00000000-0005-0000-0000-000027810000}"/>
    <cellStyle name="Percent 11 4 2 4 2" xfId="32982" xr:uid="{00000000-0005-0000-0000-000028810000}"/>
    <cellStyle name="Percent 11 4 2 4 2 2" xfId="32983" xr:uid="{00000000-0005-0000-0000-000029810000}"/>
    <cellStyle name="Percent 11 4 2 4 2 2 2" xfId="32984" xr:uid="{00000000-0005-0000-0000-00002A810000}"/>
    <cellStyle name="Percent 11 4 2 4 2 2 2 2" xfId="32985" xr:uid="{00000000-0005-0000-0000-00002B810000}"/>
    <cellStyle name="Percent 11 4 2 4 2 2 3" xfId="32986" xr:uid="{00000000-0005-0000-0000-00002C810000}"/>
    <cellStyle name="Percent 11 4 2 4 2 2 4" xfId="32987" xr:uid="{00000000-0005-0000-0000-00002D810000}"/>
    <cellStyle name="Percent 11 4 2 4 2 3" xfId="32988" xr:uid="{00000000-0005-0000-0000-00002E810000}"/>
    <cellStyle name="Percent 11 4 2 4 2 3 2" xfId="32989" xr:uid="{00000000-0005-0000-0000-00002F810000}"/>
    <cellStyle name="Percent 11 4 2 4 2 3 2 2" xfId="32990" xr:uid="{00000000-0005-0000-0000-000030810000}"/>
    <cellStyle name="Percent 11 4 2 4 2 3 3" xfId="32991" xr:uid="{00000000-0005-0000-0000-000031810000}"/>
    <cellStyle name="Percent 11 4 2 4 2 3 4" xfId="32992" xr:uid="{00000000-0005-0000-0000-000032810000}"/>
    <cellStyle name="Percent 11 4 2 4 2 4" xfId="32993" xr:uid="{00000000-0005-0000-0000-000033810000}"/>
    <cellStyle name="Percent 11 4 2 4 2 4 2" xfId="32994" xr:uid="{00000000-0005-0000-0000-000034810000}"/>
    <cellStyle name="Percent 11 4 2 4 2 4 3" xfId="32995" xr:uid="{00000000-0005-0000-0000-000035810000}"/>
    <cellStyle name="Percent 11 4 2 4 2 5" xfId="32996" xr:uid="{00000000-0005-0000-0000-000036810000}"/>
    <cellStyle name="Percent 11 4 2 4 2 6" xfId="32997" xr:uid="{00000000-0005-0000-0000-000037810000}"/>
    <cellStyle name="Percent 11 4 2 4 2 7" xfId="32998" xr:uid="{00000000-0005-0000-0000-000038810000}"/>
    <cellStyle name="Percent 11 4 2 4 3" xfId="32999" xr:uid="{00000000-0005-0000-0000-000039810000}"/>
    <cellStyle name="Percent 11 4 2 4 3 2" xfId="33000" xr:uid="{00000000-0005-0000-0000-00003A810000}"/>
    <cellStyle name="Percent 11 4 2 4 3 2 2" xfId="33001" xr:uid="{00000000-0005-0000-0000-00003B810000}"/>
    <cellStyle name="Percent 11 4 2 4 3 3" xfId="33002" xr:uid="{00000000-0005-0000-0000-00003C810000}"/>
    <cellStyle name="Percent 11 4 2 4 3 4" xfId="33003" xr:uid="{00000000-0005-0000-0000-00003D810000}"/>
    <cellStyle name="Percent 11 4 2 4 4" xfId="33004" xr:uid="{00000000-0005-0000-0000-00003E810000}"/>
    <cellStyle name="Percent 11 4 2 4 4 2" xfId="33005" xr:uid="{00000000-0005-0000-0000-00003F810000}"/>
    <cellStyle name="Percent 11 4 2 4 4 2 2" xfId="33006" xr:uid="{00000000-0005-0000-0000-000040810000}"/>
    <cellStyle name="Percent 11 4 2 4 4 3" xfId="33007" xr:uid="{00000000-0005-0000-0000-000041810000}"/>
    <cellStyle name="Percent 11 4 2 4 4 4" xfId="33008" xr:uid="{00000000-0005-0000-0000-000042810000}"/>
    <cellStyle name="Percent 11 4 2 4 5" xfId="33009" xr:uid="{00000000-0005-0000-0000-000043810000}"/>
    <cellStyle name="Percent 11 4 2 4 5 2" xfId="33010" xr:uid="{00000000-0005-0000-0000-000044810000}"/>
    <cellStyle name="Percent 11 4 2 4 5 3" xfId="33011" xr:uid="{00000000-0005-0000-0000-000045810000}"/>
    <cellStyle name="Percent 11 4 2 4 6" xfId="33012" xr:uid="{00000000-0005-0000-0000-000046810000}"/>
    <cellStyle name="Percent 11 4 2 4 7" xfId="33013" xr:uid="{00000000-0005-0000-0000-000047810000}"/>
    <cellStyle name="Percent 11 4 2 4 8" xfId="33014" xr:uid="{00000000-0005-0000-0000-000048810000}"/>
    <cellStyle name="Percent 11 4 2 5" xfId="33015" xr:uid="{00000000-0005-0000-0000-000049810000}"/>
    <cellStyle name="Percent 11 4 2 5 2" xfId="33016" xr:uid="{00000000-0005-0000-0000-00004A810000}"/>
    <cellStyle name="Percent 11 4 2 5 2 2" xfId="33017" xr:uid="{00000000-0005-0000-0000-00004B810000}"/>
    <cellStyle name="Percent 11 4 2 5 2 2 2" xfId="33018" xr:uid="{00000000-0005-0000-0000-00004C810000}"/>
    <cellStyle name="Percent 11 4 2 5 2 3" xfId="33019" xr:uid="{00000000-0005-0000-0000-00004D810000}"/>
    <cellStyle name="Percent 11 4 2 5 2 4" xfId="33020" xr:uid="{00000000-0005-0000-0000-00004E810000}"/>
    <cellStyle name="Percent 11 4 2 5 3" xfId="33021" xr:uid="{00000000-0005-0000-0000-00004F810000}"/>
    <cellStyle name="Percent 11 4 2 5 3 2" xfId="33022" xr:uid="{00000000-0005-0000-0000-000050810000}"/>
    <cellStyle name="Percent 11 4 2 5 3 2 2" xfId="33023" xr:uid="{00000000-0005-0000-0000-000051810000}"/>
    <cellStyle name="Percent 11 4 2 5 3 3" xfId="33024" xr:uid="{00000000-0005-0000-0000-000052810000}"/>
    <cellStyle name="Percent 11 4 2 5 3 4" xfId="33025" xr:uid="{00000000-0005-0000-0000-000053810000}"/>
    <cellStyle name="Percent 11 4 2 5 4" xfId="33026" xr:uid="{00000000-0005-0000-0000-000054810000}"/>
    <cellStyle name="Percent 11 4 2 5 4 2" xfId="33027" xr:uid="{00000000-0005-0000-0000-000055810000}"/>
    <cellStyle name="Percent 11 4 2 5 4 3" xfId="33028" xr:uid="{00000000-0005-0000-0000-000056810000}"/>
    <cellStyle name="Percent 11 4 2 5 5" xfId="33029" xr:uid="{00000000-0005-0000-0000-000057810000}"/>
    <cellStyle name="Percent 11 4 2 5 6" xfId="33030" xr:uid="{00000000-0005-0000-0000-000058810000}"/>
    <cellStyle name="Percent 11 4 2 5 7" xfId="33031" xr:uid="{00000000-0005-0000-0000-000059810000}"/>
    <cellStyle name="Percent 11 4 2 6" xfId="33032" xr:uid="{00000000-0005-0000-0000-00005A810000}"/>
    <cellStyle name="Percent 11 4 2 6 2" xfId="33033" xr:uid="{00000000-0005-0000-0000-00005B810000}"/>
    <cellStyle name="Percent 11 4 2 6 2 2" xfId="33034" xr:uid="{00000000-0005-0000-0000-00005C810000}"/>
    <cellStyle name="Percent 11 4 2 6 3" xfId="33035" xr:uid="{00000000-0005-0000-0000-00005D810000}"/>
    <cellStyle name="Percent 11 4 2 6 4" xfId="33036" xr:uid="{00000000-0005-0000-0000-00005E810000}"/>
    <cellStyle name="Percent 11 4 2 7" xfId="33037" xr:uid="{00000000-0005-0000-0000-00005F810000}"/>
    <cellStyle name="Percent 11 4 2 7 2" xfId="33038" xr:uid="{00000000-0005-0000-0000-000060810000}"/>
    <cellStyle name="Percent 11 4 2 7 2 2" xfId="33039" xr:uid="{00000000-0005-0000-0000-000061810000}"/>
    <cellStyle name="Percent 11 4 2 7 3" xfId="33040" xr:uid="{00000000-0005-0000-0000-000062810000}"/>
    <cellStyle name="Percent 11 4 2 7 4" xfId="33041" xr:uid="{00000000-0005-0000-0000-000063810000}"/>
    <cellStyle name="Percent 11 4 2 8" xfId="33042" xr:uid="{00000000-0005-0000-0000-000064810000}"/>
    <cellStyle name="Percent 11 4 2 8 2" xfId="33043" xr:uid="{00000000-0005-0000-0000-000065810000}"/>
    <cellStyle name="Percent 11 4 2 8 3" xfId="33044" xr:uid="{00000000-0005-0000-0000-000066810000}"/>
    <cellStyle name="Percent 11 4 2 9" xfId="33045" xr:uid="{00000000-0005-0000-0000-000067810000}"/>
    <cellStyle name="Percent 11 4 3" xfId="33046" xr:uid="{00000000-0005-0000-0000-000068810000}"/>
    <cellStyle name="Percent 11 4 4" xfId="33047" xr:uid="{00000000-0005-0000-0000-000069810000}"/>
    <cellStyle name="Percent 11 4 4 2" xfId="33048" xr:uid="{00000000-0005-0000-0000-00006A810000}"/>
    <cellStyle name="Percent 11 4 4 3" xfId="33049" xr:uid="{00000000-0005-0000-0000-00006B810000}"/>
    <cellStyle name="Percent 11 4 4 4" xfId="33050" xr:uid="{00000000-0005-0000-0000-00006C810000}"/>
    <cellStyle name="Percent 11 4 4 4 2" xfId="33051" xr:uid="{00000000-0005-0000-0000-00006D810000}"/>
    <cellStyle name="Percent 11 4 4 4 3" xfId="33052" xr:uid="{00000000-0005-0000-0000-00006E810000}"/>
    <cellStyle name="Percent 11 4 4 5" xfId="33053" xr:uid="{00000000-0005-0000-0000-00006F810000}"/>
    <cellStyle name="Percent 11 4 5" xfId="33054" xr:uid="{00000000-0005-0000-0000-000070810000}"/>
    <cellStyle name="Percent 11 4 5 2" xfId="33055" xr:uid="{00000000-0005-0000-0000-000071810000}"/>
    <cellStyle name="Percent 11 4 5 3" xfId="33056" xr:uid="{00000000-0005-0000-0000-000072810000}"/>
    <cellStyle name="Percent 11 4 6" xfId="33057" xr:uid="{00000000-0005-0000-0000-000073810000}"/>
    <cellStyle name="Percent 110" xfId="33058" xr:uid="{00000000-0005-0000-0000-000074810000}"/>
    <cellStyle name="Percent 111" xfId="33059" xr:uid="{00000000-0005-0000-0000-000075810000}"/>
    <cellStyle name="Percent 112" xfId="33060" xr:uid="{00000000-0005-0000-0000-000076810000}"/>
    <cellStyle name="Percent 113" xfId="33061" xr:uid="{00000000-0005-0000-0000-000077810000}"/>
    <cellStyle name="Percent 114" xfId="33062" xr:uid="{00000000-0005-0000-0000-000078810000}"/>
    <cellStyle name="Percent 115" xfId="33063" xr:uid="{00000000-0005-0000-0000-000079810000}"/>
    <cellStyle name="Percent 116" xfId="33064" xr:uid="{00000000-0005-0000-0000-00007A810000}"/>
    <cellStyle name="Percent 117" xfId="33065" xr:uid="{00000000-0005-0000-0000-00007B810000}"/>
    <cellStyle name="Percent 118" xfId="33066" xr:uid="{00000000-0005-0000-0000-00007C810000}"/>
    <cellStyle name="Percent 119" xfId="33067" xr:uid="{00000000-0005-0000-0000-00007D810000}"/>
    <cellStyle name="Percent 12" xfId="33068" xr:uid="{00000000-0005-0000-0000-00007E810000}"/>
    <cellStyle name="Percent 12 2" xfId="33069" xr:uid="{00000000-0005-0000-0000-00007F810000}"/>
    <cellStyle name="Percent 12 2 2" xfId="33070" xr:uid="{00000000-0005-0000-0000-000080810000}"/>
    <cellStyle name="Percent 12 2 2 2" xfId="33071" xr:uid="{00000000-0005-0000-0000-000081810000}"/>
    <cellStyle name="Percent 12 2 2 2 10" xfId="33072" xr:uid="{00000000-0005-0000-0000-000082810000}"/>
    <cellStyle name="Percent 12 2 2 2 11" xfId="33073" xr:uid="{00000000-0005-0000-0000-000083810000}"/>
    <cellStyle name="Percent 12 2 2 2 2" xfId="33074" xr:uid="{00000000-0005-0000-0000-000084810000}"/>
    <cellStyle name="Percent 12 2 2 2 3" xfId="33075" xr:uid="{00000000-0005-0000-0000-000085810000}"/>
    <cellStyle name="Percent 12 2 2 2 3 2" xfId="33076" xr:uid="{00000000-0005-0000-0000-000086810000}"/>
    <cellStyle name="Percent 12 2 2 2 3 2 2" xfId="33077" xr:uid="{00000000-0005-0000-0000-000087810000}"/>
    <cellStyle name="Percent 12 2 2 2 3 2 2 2" xfId="33078" xr:uid="{00000000-0005-0000-0000-000088810000}"/>
    <cellStyle name="Percent 12 2 2 2 3 2 2 2 2" xfId="33079" xr:uid="{00000000-0005-0000-0000-000089810000}"/>
    <cellStyle name="Percent 12 2 2 2 3 2 2 2 2 2" xfId="33080" xr:uid="{00000000-0005-0000-0000-00008A810000}"/>
    <cellStyle name="Percent 12 2 2 2 3 2 2 2 3" xfId="33081" xr:uid="{00000000-0005-0000-0000-00008B810000}"/>
    <cellStyle name="Percent 12 2 2 2 3 2 2 2 4" xfId="33082" xr:uid="{00000000-0005-0000-0000-00008C810000}"/>
    <cellStyle name="Percent 12 2 2 2 3 2 2 3" xfId="33083" xr:uid="{00000000-0005-0000-0000-00008D810000}"/>
    <cellStyle name="Percent 12 2 2 2 3 2 2 3 2" xfId="33084" xr:uid="{00000000-0005-0000-0000-00008E810000}"/>
    <cellStyle name="Percent 12 2 2 2 3 2 2 3 2 2" xfId="33085" xr:uid="{00000000-0005-0000-0000-00008F810000}"/>
    <cellStyle name="Percent 12 2 2 2 3 2 2 3 3" xfId="33086" xr:uid="{00000000-0005-0000-0000-000090810000}"/>
    <cellStyle name="Percent 12 2 2 2 3 2 2 3 4" xfId="33087" xr:uid="{00000000-0005-0000-0000-000091810000}"/>
    <cellStyle name="Percent 12 2 2 2 3 2 2 4" xfId="33088" xr:uid="{00000000-0005-0000-0000-000092810000}"/>
    <cellStyle name="Percent 12 2 2 2 3 2 2 4 2" xfId="33089" xr:uid="{00000000-0005-0000-0000-000093810000}"/>
    <cellStyle name="Percent 12 2 2 2 3 2 2 4 3" xfId="33090" xr:uid="{00000000-0005-0000-0000-000094810000}"/>
    <cellStyle name="Percent 12 2 2 2 3 2 2 5" xfId="33091" xr:uid="{00000000-0005-0000-0000-000095810000}"/>
    <cellStyle name="Percent 12 2 2 2 3 2 2 6" xfId="33092" xr:uid="{00000000-0005-0000-0000-000096810000}"/>
    <cellStyle name="Percent 12 2 2 2 3 2 2 7" xfId="33093" xr:uid="{00000000-0005-0000-0000-000097810000}"/>
    <cellStyle name="Percent 12 2 2 2 3 2 3" xfId="33094" xr:uid="{00000000-0005-0000-0000-000098810000}"/>
    <cellStyle name="Percent 12 2 2 2 3 2 3 2" xfId="33095" xr:uid="{00000000-0005-0000-0000-000099810000}"/>
    <cellStyle name="Percent 12 2 2 2 3 2 3 2 2" xfId="33096" xr:uid="{00000000-0005-0000-0000-00009A810000}"/>
    <cellStyle name="Percent 12 2 2 2 3 2 3 3" xfId="33097" xr:uid="{00000000-0005-0000-0000-00009B810000}"/>
    <cellStyle name="Percent 12 2 2 2 3 2 3 4" xfId="33098" xr:uid="{00000000-0005-0000-0000-00009C810000}"/>
    <cellStyle name="Percent 12 2 2 2 3 2 4" xfId="33099" xr:uid="{00000000-0005-0000-0000-00009D810000}"/>
    <cellStyle name="Percent 12 2 2 2 3 2 4 2" xfId="33100" xr:uid="{00000000-0005-0000-0000-00009E810000}"/>
    <cellStyle name="Percent 12 2 2 2 3 2 4 2 2" xfId="33101" xr:uid="{00000000-0005-0000-0000-00009F810000}"/>
    <cellStyle name="Percent 12 2 2 2 3 2 4 3" xfId="33102" xr:uid="{00000000-0005-0000-0000-0000A0810000}"/>
    <cellStyle name="Percent 12 2 2 2 3 2 4 4" xfId="33103" xr:uid="{00000000-0005-0000-0000-0000A1810000}"/>
    <cellStyle name="Percent 12 2 2 2 3 2 5" xfId="33104" xr:uid="{00000000-0005-0000-0000-0000A2810000}"/>
    <cellStyle name="Percent 12 2 2 2 3 2 5 2" xfId="33105" xr:uid="{00000000-0005-0000-0000-0000A3810000}"/>
    <cellStyle name="Percent 12 2 2 2 3 2 5 3" xfId="33106" xr:uid="{00000000-0005-0000-0000-0000A4810000}"/>
    <cellStyle name="Percent 12 2 2 2 3 2 6" xfId="33107" xr:uid="{00000000-0005-0000-0000-0000A5810000}"/>
    <cellStyle name="Percent 12 2 2 2 3 2 7" xfId="33108" xr:uid="{00000000-0005-0000-0000-0000A6810000}"/>
    <cellStyle name="Percent 12 2 2 2 3 2 8" xfId="33109" xr:uid="{00000000-0005-0000-0000-0000A7810000}"/>
    <cellStyle name="Percent 12 2 2 2 3 3" xfId="33110" xr:uid="{00000000-0005-0000-0000-0000A8810000}"/>
    <cellStyle name="Percent 12 2 2 2 3 3 2" xfId="33111" xr:uid="{00000000-0005-0000-0000-0000A9810000}"/>
    <cellStyle name="Percent 12 2 2 2 3 3 2 2" xfId="33112" xr:uid="{00000000-0005-0000-0000-0000AA810000}"/>
    <cellStyle name="Percent 12 2 2 2 3 3 2 2 2" xfId="33113" xr:uid="{00000000-0005-0000-0000-0000AB810000}"/>
    <cellStyle name="Percent 12 2 2 2 3 3 2 3" xfId="33114" xr:uid="{00000000-0005-0000-0000-0000AC810000}"/>
    <cellStyle name="Percent 12 2 2 2 3 3 2 4" xfId="33115" xr:uid="{00000000-0005-0000-0000-0000AD810000}"/>
    <cellStyle name="Percent 12 2 2 2 3 3 3" xfId="33116" xr:uid="{00000000-0005-0000-0000-0000AE810000}"/>
    <cellStyle name="Percent 12 2 2 2 3 3 3 2" xfId="33117" xr:uid="{00000000-0005-0000-0000-0000AF810000}"/>
    <cellStyle name="Percent 12 2 2 2 3 3 3 2 2" xfId="33118" xr:uid="{00000000-0005-0000-0000-0000B0810000}"/>
    <cellStyle name="Percent 12 2 2 2 3 3 3 3" xfId="33119" xr:uid="{00000000-0005-0000-0000-0000B1810000}"/>
    <cellStyle name="Percent 12 2 2 2 3 3 3 4" xfId="33120" xr:uid="{00000000-0005-0000-0000-0000B2810000}"/>
    <cellStyle name="Percent 12 2 2 2 3 3 4" xfId="33121" xr:uid="{00000000-0005-0000-0000-0000B3810000}"/>
    <cellStyle name="Percent 12 2 2 2 3 3 4 2" xfId="33122" xr:uid="{00000000-0005-0000-0000-0000B4810000}"/>
    <cellStyle name="Percent 12 2 2 2 3 3 4 3" xfId="33123" xr:uid="{00000000-0005-0000-0000-0000B5810000}"/>
    <cellStyle name="Percent 12 2 2 2 3 3 5" xfId="33124" xr:uid="{00000000-0005-0000-0000-0000B6810000}"/>
    <cellStyle name="Percent 12 2 2 2 3 3 6" xfId="33125" xr:uid="{00000000-0005-0000-0000-0000B7810000}"/>
    <cellStyle name="Percent 12 2 2 2 3 3 7" xfId="33126" xr:uid="{00000000-0005-0000-0000-0000B8810000}"/>
    <cellStyle name="Percent 12 2 2 2 3 4" xfId="33127" xr:uid="{00000000-0005-0000-0000-0000B9810000}"/>
    <cellStyle name="Percent 12 2 2 2 3 4 2" xfId="33128" xr:uid="{00000000-0005-0000-0000-0000BA810000}"/>
    <cellStyle name="Percent 12 2 2 2 3 4 2 2" xfId="33129" xr:uid="{00000000-0005-0000-0000-0000BB810000}"/>
    <cellStyle name="Percent 12 2 2 2 3 4 3" xfId="33130" xr:uid="{00000000-0005-0000-0000-0000BC810000}"/>
    <cellStyle name="Percent 12 2 2 2 3 4 4" xfId="33131" xr:uid="{00000000-0005-0000-0000-0000BD810000}"/>
    <cellStyle name="Percent 12 2 2 2 3 5" xfId="33132" xr:uid="{00000000-0005-0000-0000-0000BE810000}"/>
    <cellStyle name="Percent 12 2 2 2 3 5 2" xfId="33133" xr:uid="{00000000-0005-0000-0000-0000BF810000}"/>
    <cellStyle name="Percent 12 2 2 2 3 5 2 2" xfId="33134" xr:uid="{00000000-0005-0000-0000-0000C0810000}"/>
    <cellStyle name="Percent 12 2 2 2 3 5 3" xfId="33135" xr:uid="{00000000-0005-0000-0000-0000C1810000}"/>
    <cellStyle name="Percent 12 2 2 2 3 5 4" xfId="33136" xr:uid="{00000000-0005-0000-0000-0000C2810000}"/>
    <cellStyle name="Percent 12 2 2 2 3 6" xfId="33137" xr:uid="{00000000-0005-0000-0000-0000C3810000}"/>
    <cellStyle name="Percent 12 2 2 2 3 6 2" xfId="33138" xr:uid="{00000000-0005-0000-0000-0000C4810000}"/>
    <cellStyle name="Percent 12 2 2 2 3 6 3" xfId="33139" xr:uid="{00000000-0005-0000-0000-0000C5810000}"/>
    <cellStyle name="Percent 12 2 2 2 3 7" xfId="33140" xr:uid="{00000000-0005-0000-0000-0000C6810000}"/>
    <cellStyle name="Percent 12 2 2 2 3 8" xfId="33141" xr:uid="{00000000-0005-0000-0000-0000C7810000}"/>
    <cellStyle name="Percent 12 2 2 2 3 9" xfId="33142" xr:uid="{00000000-0005-0000-0000-0000C8810000}"/>
    <cellStyle name="Percent 12 2 2 2 4" xfId="33143" xr:uid="{00000000-0005-0000-0000-0000C9810000}"/>
    <cellStyle name="Percent 12 2 2 2 4 2" xfId="33144" xr:uid="{00000000-0005-0000-0000-0000CA810000}"/>
    <cellStyle name="Percent 12 2 2 2 4 2 2" xfId="33145" xr:uid="{00000000-0005-0000-0000-0000CB810000}"/>
    <cellStyle name="Percent 12 2 2 2 4 2 2 2" xfId="33146" xr:uid="{00000000-0005-0000-0000-0000CC810000}"/>
    <cellStyle name="Percent 12 2 2 2 4 2 2 2 2" xfId="33147" xr:uid="{00000000-0005-0000-0000-0000CD810000}"/>
    <cellStyle name="Percent 12 2 2 2 4 2 2 3" xfId="33148" xr:uid="{00000000-0005-0000-0000-0000CE810000}"/>
    <cellStyle name="Percent 12 2 2 2 4 2 2 4" xfId="33149" xr:uid="{00000000-0005-0000-0000-0000CF810000}"/>
    <cellStyle name="Percent 12 2 2 2 4 2 3" xfId="33150" xr:uid="{00000000-0005-0000-0000-0000D0810000}"/>
    <cellStyle name="Percent 12 2 2 2 4 2 3 2" xfId="33151" xr:uid="{00000000-0005-0000-0000-0000D1810000}"/>
    <cellStyle name="Percent 12 2 2 2 4 2 3 2 2" xfId="33152" xr:uid="{00000000-0005-0000-0000-0000D2810000}"/>
    <cellStyle name="Percent 12 2 2 2 4 2 3 3" xfId="33153" xr:uid="{00000000-0005-0000-0000-0000D3810000}"/>
    <cellStyle name="Percent 12 2 2 2 4 2 3 4" xfId="33154" xr:uid="{00000000-0005-0000-0000-0000D4810000}"/>
    <cellStyle name="Percent 12 2 2 2 4 2 4" xfId="33155" xr:uid="{00000000-0005-0000-0000-0000D5810000}"/>
    <cellStyle name="Percent 12 2 2 2 4 2 4 2" xfId="33156" xr:uid="{00000000-0005-0000-0000-0000D6810000}"/>
    <cellStyle name="Percent 12 2 2 2 4 2 4 3" xfId="33157" xr:uid="{00000000-0005-0000-0000-0000D7810000}"/>
    <cellStyle name="Percent 12 2 2 2 4 2 5" xfId="33158" xr:uid="{00000000-0005-0000-0000-0000D8810000}"/>
    <cellStyle name="Percent 12 2 2 2 4 2 6" xfId="33159" xr:uid="{00000000-0005-0000-0000-0000D9810000}"/>
    <cellStyle name="Percent 12 2 2 2 4 2 7" xfId="33160" xr:uid="{00000000-0005-0000-0000-0000DA810000}"/>
    <cellStyle name="Percent 12 2 2 2 4 3" xfId="33161" xr:uid="{00000000-0005-0000-0000-0000DB810000}"/>
    <cellStyle name="Percent 12 2 2 2 4 3 2" xfId="33162" xr:uid="{00000000-0005-0000-0000-0000DC810000}"/>
    <cellStyle name="Percent 12 2 2 2 4 3 2 2" xfId="33163" xr:uid="{00000000-0005-0000-0000-0000DD810000}"/>
    <cellStyle name="Percent 12 2 2 2 4 3 3" xfId="33164" xr:uid="{00000000-0005-0000-0000-0000DE810000}"/>
    <cellStyle name="Percent 12 2 2 2 4 3 4" xfId="33165" xr:uid="{00000000-0005-0000-0000-0000DF810000}"/>
    <cellStyle name="Percent 12 2 2 2 4 4" xfId="33166" xr:uid="{00000000-0005-0000-0000-0000E0810000}"/>
    <cellStyle name="Percent 12 2 2 2 4 4 2" xfId="33167" xr:uid="{00000000-0005-0000-0000-0000E1810000}"/>
    <cellStyle name="Percent 12 2 2 2 4 4 2 2" xfId="33168" xr:uid="{00000000-0005-0000-0000-0000E2810000}"/>
    <cellStyle name="Percent 12 2 2 2 4 4 3" xfId="33169" xr:uid="{00000000-0005-0000-0000-0000E3810000}"/>
    <cellStyle name="Percent 12 2 2 2 4 4 4" xfId="33170" xr:uid="{00000000-0005-0000-0000-0000E4810000}"/>
    <cellStyle name="Percent 12 2 2 2 4 5" xfId="33171" xr:uid="{00000000-0005-0000-0000-0000E5810000}"/>
    <cellStyle name="Percent 12 2 2 2 4 5 2" xfId="33172" xr:uid="{00000000-0005-0000-0000-0000E6810000}"/>
    <cellStyle name="Percent 12 2 2 2 4 5 3" xfId="33173" xr:uid="{00000000-0005-0000-0000-0000E7810000}"/>
    <cellStyle name="Percent 12 2 2 2 4 6" xfId="33174" xr:uid="{00000000-0005-0000-0000-0000E8810000}"/>
    <cellStyle name="Percent 12 2 2 2 4 7" xfId="33175" xr:uid="{00000000-0005-0000-0000-0000E9810000}"/>
    <cellStyle name="Percent 12 2 2 2 4 8" xfId="33176" xr:uid="{00000000-0005-0000-0000-0000EA810000}"/>
    <cellStyle name="Percent 12 2 2 2 5" xfId="33177" xr:uid="{00000000-0005-0000-0000-0000EB810000}"/>
    <cellStyle name="Percent 12 2 2 2 5 2" xfId="33178" xr:uid="{00000000-0005-0000-0000-0000EC810000}"/>
    <cellStyle name="Percent 12 2 2 2 5 2 2" xfId="33179" xr:uid="{00000000-0005-0000-0000-0000ED810000}"/>
    <cellStyle name="Percent 12 2 2 2 5 2 2 2" xfId="33180" xr:uid="{00000000-0005-0000-0000-0000EE810000}"/>
    <cellStyle name="Percent 12 2 2 2 5 2 3" xfId="33181" xr:uid="{00000000-0005-0000-0000-0000EF810000}"/>
    <cellStyle name="Percent 12 2 2 2 5 2 4" xfId="33182" xr:uid="{00000000-0005-0000-0000-0000F0810000}"/>
    <cellStyle name="Percent 12 2 2 2 5 3" xfId="33183" xr:uid="{00000000-0005-0000-0000-0000F1810000}"/>
    <cellStyle name="Percent 12 2 2 2 5 3 2" xfId="33184" xr:uid="{00000000-0005-0000-0000-0000F2810000}"/>
    <cellStyle name="Percent 12 2 2 2 5 3 2 2" xfId="33185" xr:uid="{00000000-0005-0000-0000-0000F3810000}"/>
    <cellStyle name="Percent 12 2 2 2 5 3 3" xfId="33186" xr:uid="{00000000-0005-0000-0000-0000F4810000}"/>
    <cellStyle name="Percent 12 2 2 2 5 3 4" xfId="33187" xr:uid="{00000000-0005-0000-0000-0000F5810000}"/>
    <cellStyle name="Percent 12 2 2 2 5 4" xfId="33188" xr:uid="{00000000-0005-0000-0000-0000F6810000}"/>
    <cellStyle name="Percent 12 2 2 2 5 4 2" xfId="33189" xr:uid="{00000000-0005-0000-0000-0000F7810000}"/>
    <cellStyle name="Percent 12 2 2 2 5 4 3" xfId="33190" xr:uid="{00000000-0005-0000-0000-0000F8810000}"/>
    <cellStyle name="Percent 12 2 2 2 5 5" xfId="33191" xr:uid="{00000000-0005-0000-0000-0000F9810000}"/>
    <cellStyle name="Percent 12 2 2 2 5 6" xfId="33192" xr:uid="{00000000-0005-0000-0000-0000FA810000}"/>
    <cellStyle name="Percent 12 2 2 2 5 7" xfId="33193" xr:uid="{00000000-0005-0000-0000-0000FB810000}"/>
    <cellStyle name="Percent 12 2 2 2 6" xfId="33194" xr:uid="{00000000-0005-0000-0000-0000FC810000}"/>
    <cellStyle name="Percent 12 2 2 2 6 2" xfId="33195" xr:uid="{00000000-0005-0000-0000-0000FD810000}"/>
    <cellStyle name="Percent 12 2 2 2 6 2 2" xfId="33196" xr:uid="{00000000-0005-0000-0000-0000FE810000}"/>
    <cellStyle name="Percent 12 2 2 2 6 3" xfId="33197" xr:uid="{00000000-0005-0000-0000-0000FF810000}"/>
    <cellStyle name="Percent 12 2 2 2 6 4" xfId="33198" xr:uid="{00000000-0005-0000-0000-000000820000}"/>
    <cellStyle name="Percent 12 2 2 2 7" xfId="33199" xr:uid="{00000000-0005-0000-0000-000001820000}"/>
    <cellStyle name="Percent 12 2 2 2 7 2" xfId="33200" xr:uid="{00000000-0005-0000-0000-000002820000}"/>
    <cellStyle name="Percent 12 2 2 2 7 2 2" xfId="33201" xr:uid="{00000000-0005-0000-0000-000003820000}"/>
    <cellStyle name="Percent 12 2 2 2 7 3" xfId="33202" xr:uid="{00000000-0005-0000-0000-000004820000}"/>
    <cellStyle name="Percent 12 2 2 2 7 4" xfId="33203" xr:uid="{00000000-0005-0000-0000-000005820000}"/>
    <cellStyle name="Percent 12 2 2 2 8" xfId="33204" xr:uid="{00000000-0005-0000-0000-000006820000}"/>
    <cellStyle name="Percent 12 2 2 2 8 2" xfId="33205" xr:uid="{00000000-0005-0000-0000-000007820000}"/>
    <cellStyle name="Percent 12 2 2 2 8 3" xfId="33206" xr:uid="{00000000-0005-0000-0000-000008820000}"/>
    <cellStyle name="Percent 12 2 2 2 9" xfId="33207" xr:uid="{00000000-0005-0000-0000-000009820000}"/>
    <cellStyle name="Percent 12 2 2 3" xfId="33208" xr:uid="{00000000-0005-0000-0000-00000A820000}"/>
    <cellStyle name="Percent 12 2 2 4" xfId="33209" xr:uid="{00000000-0005-0000-0000-00000B820000}"/>
    <cellStyle name="Percent 12 2 2 4 2" xfId="33210" xr:uid="{00000000-0005-0000-0000-00000C820000}"/>
    <cellStyle name="Percent 12 2 2 4 3" xfId="33211" xr:uid="{00000000-0005-0000-0000-00000D820000}"/>
    <cellStyle name="Percent 12 2 2 4 4" xfId="33212" xr:uid="{00000000-0005-0000-0000-00000E820000}"/>
    <cellStyle name="Percent 12 2 2 4 4 2" xfId="33213" xr:uid="{00000000-0005-0000-0000-00000F820000}"/>
    <cellStyle name="Percent 12 2 2 4 4 3" xfId="33214" xr:uid="{00000000-0005-0000-0000-000010820000}"/>
    <cellStyle name="Percent 12 2 2 4 5" xfId="33215" xr:uid="{00000000-0005-0000-0000-000011820000}"/>
    <cellStyle name="Percent 12 2 2 5" xfId="33216" xr:uid="{00000000-0005-0000-0000-000012820000}"/>
    <cellStyle name="Percent 12 2 2 5 2" xfId="33217" xr:uid="{00000000-0005-0000-0000-000013820000}"/>
    <cellStyle name="Percent 12 2 2 5 3" xfId="33218" xr:uid="{00000000-0005-0000-0000-000014820000}"/>
    <cellStyle name="Percent 12 2 2 6" xfId="33219" xr:uid="{00000000-0005-0000-0000-000015820000}"/>
    <cellStyle name="Percent 12 2 3" xfId="33220" xr:uid="{00000000-0005-0000-0000-000016820000}"/>
    <cellStyle name="Percent 12 2 3 10" xfId="33221" xr:uid="{00000000-0005-0000-0000-000017820000}"/>
    <cellStyle name="Percent 12 2 3 11" xfId="33222" xr:uid="{00000000-0005-0000-0000-000018820000}"/>
    <cellStyle name="Percent 12 2 3 2" xfId="33223" xr:uid="{00000000-0005-0000-0000-000019820000}"/>
    <cellStyle name="Percent 12 2 3 3" xfId="33224" xr:uid="{00000000-0005-0000-0000-00001A820000}"/>
    <cellStyle name="Percent 12 2 3 3 2" xfId="33225" xr:uid="{00000000-0005-0000-0000-00001B820000}"/>
    <cellStyle name="Percent 12 2 3 3 2 2" xfId="33226" xr:uid="{00000000-0005-0000-0000-00001C820000}"/>
    <cellStyle name="Percent 12 2 3 3 2 2 2" xfId="33227" xr:uid="{00000000-0005-0000-0000-00001D820000}"/>
    <cellStyle name="Percent 12 2 3 3 2 2 2 2" xfId="33228" xr:uid="{00000000-0005-0000-0000-00001E820000}"/>
    <cellStyle name="Percent 12 2 3 3 2 2 2 2 2" xfId="33229" xr:uid="{00000000-0005-0000-0000-00001F820000}"/>
    <cellStyle name="Percent 12 2 3 3 2 2 2 3" xfId="33230" xr:uid="{00000000-0005-0000-0000-000020820000}"/>
    <cellStyle name="Percent 12 2 3 3 2 2 2 4" xfId="33231" xr:uid="{00000000-0005-0000-0000-000021820000}"/>
    <cellStyle name="Percent 12 2 3 3 2 2 3" xfId="33232" xr:uid="{00000000-0005-0000-0000-000022820000}"/>
    <cellStyle name="Percent 12 2 3 3 2 2 3 2" xfId="33233" xr:uid="{00000000-0005-0000-0000-000023820000}"/>
    <cellStyle name="Percent 12 2 3 3 2 2 3 2 2" xfId="33234" xr:uid="{00000000-0005-0000-0000-000024820000}"/>
    <cellStyle name="Percent 12 2 3 3 2 2 3 3" xfId="33235" xr:uid="{00000000-0005-0000-0000-000025820000}"/>
    <cellStyle name="Percent 12 2 3 3 2 2 3 4" xfId="33236" xr:uid="{00000000-0005-0000-0000-000026820000}"/>
    <cellStyle name="Percent 12 2 3 3 2 2 4" xfId="33237" xr:uid="{00000000-0005-0000-0000-000027820000}"/>
    <cellStyle name="Percent 12 2 3 3 2 2 4 2" xfId="33238" xr:uid="{00000000-0005-0000-0000-000028820000}"/>
    <cellStyle name="Percent 12 2 3 3 2 2 4 3" xfId="33239" xr:uid="{00000000-0005-0000-0000-000029820000}"/>
    <cellStyle name="Percent 12 2 3 3 2 2 5" xfId="33240" xr:uid="{00000000-0005-0000-0000-00002A820000}"/>
    <cellStyle name="Percent 12 2 3 3 2 2 6" xfId="33241" xr:uid="{00000000-0005-0000-0000-00002B820000}"/>
    <cellStyle name="Percent 12 2 3 3 2 2 7" xfId="33242" xr:uid="{00000000-0005-0000-0000-00002C820000}"/>
    <cellStyle name="Percent 12 2 3 3 2 3" xfId="33243" xr:uid="{00000000-0005-0000-0000-00002D820000}"/>
    <cellStyle name="Percent 12 2 3 3 2 3 2" xfId="33244" xr:uid="{00000000-0005-0000-0000-00002E820000}"/>
    <cellStyle name="Percent 12 2 3 3 2 3 2 2" xfId="33245" xr:uid="{00000000-0005-0000-0000-00002F820000}"/>
    <cellStyle name="Percent 12 2 3 3 2 3 3" xfId="33246" xr:uid="{00000000-0005-0000-0000-000030820000}"/>
    <cellStyle name="Percent 12 2 3 3 2 3 4" xfId="33247" xr:uid="{00000000-0005-0000-0000-000031820000}"/>
    <cellStyle name="Percent 12 2 3 3 2 4" xfId="33248" xr:uid="{00000000-0005-0000-0000-000032820000}"/>
    <cellStyle name="Percent 12 2 3 3 2 4 2" xfId="33249" xr:uid="{00000000-0005-0000-0000-000033820000}"/>
    <cellStyle name="Percent 12 2 3 3 2 4 2 2" xfId="33250" xr:uid="{00000000-0005-0000-0000-000034820000}"/>
    <cellStyle name="Percent 12 2 3 3 2 4 3" xfId="33251" xr:uid="{00000000-0005-0000-0000-000035820000}"/>
    <cellStyle name="Percent 12 2 3 3 2 4 4" xfId="33252" xr:uid="{00000000-0005-0000-0000-000036820000}"/>
    <cellStyle name="Percent 12 2 3 3 2 5" xfId="33253" xr:uid="{00000000-0005-0000-0000-000037820000}"/>
    <cellStyle name="Percent 12 2 3 3 2 5 2" xfId="33254" xr:uid="{00000000-0005-0000-0000-000038820000}"/>
    <cellStyle name="Percent 12 2 3 3 2 5 3" xfId="33255" xr:uid="{00000000-0005-0000-0000-000039820000}"/>
    <cellStyle name="Percent 12 2 3 3 2 6" xfId="33256" xr:uid="{00000000-0005-0000-0000-00003A820000}"/>
    <cellStyle name="Percent 12 2 3 3 2 7" xfId="33257" xr:uid="{00000000-0005-0000-0000-00003B820000}"/>
    <cellStyle name="Percent 12 2 3 3 2 8" xfId="33258" xr:uid="{00000000-0005-0000-0000-00003C820000}"/>
    <cellStyle name="Percent 12 2 3 3 3" xfId="33259" xr:uid="{00000000-0005-0000-0000-00003D820000}"/>
    <cellStyle name="Percent 12 2 3 3 3 2" xfId="33260" xr:uid="{00000000-0005-0000-0000-00003E820000}"/>
    <cellStyle name="Percent 12 2 3 3 3 2 2" xfId="33261" xr:uid="{00000000-0005-0000-0000-00003F820000}"/>
    <cellStyle name="Percent 12 2 3 3 3 2 2 2" xfId="33262" xr:uid="{00000000-0005-0000-0000-000040820000}"/>
    <cellStyle name="Percent 12 2 3 3 3 2 3" xfId="33263" xr:uid="{00000000-0005-0000-0000-000041820000}"/>
    <cellStyle name="Percent 12 2 3 3 3 2 4" xfId="33264" xr:uid="{00000000-0005-0000-0000-000042820000}"/>
    <cellStyle name="Percent 12 2 3 3 3 3" xfId="33265" xr:uid="{00000000-0005-0000-0000-000043820000}"/>
    <cellStyle name="Percent 12 2 3 3 3 3 2" xfId="33266" xr:uid="{00000000-0005-0000-0000-000044820000}"/>
    <cellStyle name="Percent 12 2 3 3 3 3 2 2" xfId="33267" xr:uid="{00000000-0005-0000-0000-000045820000}"/>
    <cellStyle name="Percent 12 2 3 3 3 3 3" xfId="33268" xr:uid="{00000000-0005-0000-0000-000046820000}"/>
    <cellStyle name="Percent 12 2 3 3 3 3 4" xfId="33269" xr:uid="{00000000-0005-0000-0000-000047820000}"/>
    <cellStyle name="Percent 12 2 3 3 3 4" xfId="33270" xr:uid="{00000000-0005-0000-0000-000048820000}"/>
    <cellStyle name="Percent 12 2 3 3 3 4 2" xfId="33271" xr:uid="{00000000-0005-0000-0000-000049820000}"/>
    <cellStyle name="Percent 12 2 3 3 3 4 3" xfId="33272" xr:uid="{00000000-0005-0000-0000-00004A820000}"/>
    <cellStyle name="Percent 12 2 3 3 3 5" xfId="33273" xr:uid="{00000000-0005-0000-0000-00004B820000}"/>
    <cellStyle name="Percent 12 2 3 3 3 6" xfId="33274" xr:uid="{00000000-0005-0000-0000-00004C820000}"/>
    <cellStyle name="Percent 12 2 3 3 3 7" xfId="33275" xr:uid="{00000000-0005-0000-0000-00004D820000}"/>
    <cellStyle name="Percent 12 2 3 3 4" xfId="33276" xr:uid="{00000000-0005-0000-0000-00004E820000}"/>
    <cellStyle name="Percent 12 2 3 3 4 2" xfId="33277" xr:uid="{00000000-0005-0000-0000-00004F820000}"/>
    <cellStyle name="Percent 12 2 3 3 4 2 2" xfId="33278" xr:uid="{00000000-0005-0000-0000-000050820000}"/>
    <cellStyle name="Percent 12 2 3 3 4 3" xfId="33279" xr:uid="{00000000-0005-0000-0000-000051820000}"/>
    <cellStyle name="Percent 12 2 3 3 4 4" xfId="33280" xr:uid="{00000000-0005-0000-0000-000052820000}"/>
    <cellStyle name="Percent 12 2 3 3 5" xfId="33281" xr:uid="{00000000-0005-0000-0000-000053820000}"/>
    <cellStyle name="Percent 12 2 3 3 5 2" xfId="33282" xr:uid="{00000000-0005-0000-0000-000054820000}"/>
    <cellStyle name="Percent 12 2 3 3 5 2 2" xfId="33283" xr:uid="{00000000-0005-0000-0000-000055820000}"/>
    <cellStyle name="Percent 12 2 3 3 5 3" xfId="33284" xr:uid="{00000000-0005-0000-0000-000056820000}"/>
    <cellStyle name="Percent 12 2 3 3 5 4" xfId="33285" xr:uid="{00000000-0005-0000-0000-000057820000}"/>
    <cellStyle name="Percent 12 2 3 3 6" xfId="33286" xr:uid="{00000000-0005-0000-0000-000058820000}"/>
    <cellStyle name="Percent 12 2 3 3 6 2" xfId="33287" xr:uid="{00000000-0005-0000-0000-000059820000}"/>
    <cellStyle name="Percent 12 2 3 3 6 3" xfId="33288" xr:uid="{00000000-0005-0000-0000-00005A820000}"/>
    <cellStyle name="Percent 12 2 3 3 7" xfId="33289" xr:uid="{00000000-0005-0000-0000-00005B820000}"/>
    <cellStyle name="Percent 12 2 3 3 8" xfId="33290" xr:uid="{00000000-0005-0000-0000-00005C820000}"/>
    <cellStyle name="Percent 12 2 3 3 9" xfId="33291" xr:uid="{00000000-0005-0000-0000-00005D820000}"/>
    <cellStyle name="Percent 12 2 3 4" xfId="33292" xr:uid="{00000000-0005-0000-0000-00005E820000}"/>
    <cellStyle name="Percent 12 2 3 4 2" xfId="33293" xr:uid="{00000000-0005-0000-0000-00005F820000}"/>
    <cellStyle name="Percent 12 2 3 4 2 2" xfId="33294" xr:uid="{00000000-0005-0000-0000-000060820000}"/>
    <cellStyle name="Percent 12 2 3 4 2 2 2" xfId="33295" xr:uid="{00000000-0005-0000-0000-000061820000}"/>
    <cellStyle name="Percent 12 2 3 4 2 2 2 2" xfId="33296" xr:uid="{00000000-0005-0000-0000-000062820000}"/>
    <cellStyle name="Percent 12 2 3 4 2 2 3" xfId="33297" xr:uid="{00000000-0005-0000-0000-000063820000}"/>
    <cellStyle name="Percent 12 2 3 4 2 2 4" xfId="33298" xr:uid="{00000000-0005-0000-0000-000064820000}"/>
    <cellStyle name="Percent 12 2 3 4 2 3" xfId="33299" xr:uid="{00000000-0005-0000-0000-000065820000}"/>
    <cellStyle name="Percent 12 2 3 4 2 3 2" xfId="33300" xr:uid="{00000000-0005-0000-0000-000066820000}"/>
    <cellStyle name="Percent 12 2 3 4 2 3 2 2" xfId="33301" xr:uid="{00000000-0005-0000-0000-000067820000}"/>
    <cellStyle name="Percent 12 2 3 4 2 3 3" xfId="33302" xr:uid="{00000000-0005-0000-0000-000068820000}"/>
    <cellStyle name="Percent 12 2 3 4 2 3 4" xfId="33303" xr:uid="{00000000-0005-0000-0000-000069820000}"/>
    <cellStyle name="Percent 12 2 3 4 2 4" xfId="33304" xr:uid="{00000000-0005-0000-0000-00006A820000}"/>
    <cellStyle name="Percent 12 2 3 4 2 4 2" xfId="33305" xr:uid="{00000000-0005-0000-0000-00006B820000}"/>
    <cellStyle name="Percent 12 2 3 4 2 4 3" xfId="33306" xr:uid="{00000000-0005-0000-0000-00006C820000}"/>
    <cellStyle name="Percent 12 2 3 4 2 5" xfId="33307" xr:uid="{00000000-0005-0000-0000-00006D820000}"/>
    <cellStyle name="Percent 12 2 3 4 2 6" xfId="33308" xr:uid="{00000000-0005-0000-0000-00006E820000}"/>
    <cellStyle name="Percent 12 2 3 4 2 7" xfId="33309" xr:uid="{00000000-0005-0000-0000-00006F820000}"/>
    <cellStyle name="Percent 12 2 3 4 3" xfId="33310" xr:uid="{00000000-0005-0000-0000-000070820000}"/>
    <cellStyle name="Percent 12 2 3 4 3 2" xfId="33311" xr:uid="{00000000-0005-0000-0000-000071820000}"/>
    <cellStyle name="Percent 12 2 3 4 3 2 2" xfId="33312" xr:uid="{00000000-0005-0000-0000-000072820000}"/>
    <cellStyle name="Percent 12 2 3 4 3 3" xfId="33313" xr:uid="{00000000-0005-0000-0000-000073820000}"/>
    <cellStyle name="Percent 12 2 3 4 3 4" xfId="33314" xr:uid="{00000000-0005-0000-0000-000074820000}"/>
    <cellStyle name="Percent 12 2 3 4 4" xfId="33315" xr:uid="{00000000-0005-0000-0000-000075820000}"/>
    <cellStyle name="Percent 12 2 3 4 4 2" xfId="33316" xr:uid="{00000000-0005-0000-0000-000076820000}"/>
    <cellStyle name="Percent 12 2 3 4 4 2 2" xfId="33317" xr:uid="{00000000-0005-0000-0000-000077820000}"/>
    <cellStyle name="Percent 12 2 3 4 4 3" xfId="33318" xr:uid="{00000000-0005-0000-0000-000078820000}"/>
    <cellStyle name="Percent 12 2 3 4 4 4" xfId="33319" xr:uid="{00000000-0005-0000-0000-000079820000}"/>
    <cellStyle name="Percent 12 2 3 4 5" xfId="33320" xr:uid="{00000000-0005-0000-0000-00007A820000}"/>
    <cellStyle name="Percent 12 2 3 4 5 2" xfId="33321" xr:uid="{00000000-0005-0000-0000-00007B820000}"/>
    <cellStyle name="Percent 12 2 3 4 5 3" xfId="33322" xr:uid="{00000000-0005-0000-0000-00007C820000}"/>
    <cellStyle name="Percent 12 2 3 4 6" xfId="33323" xr:uid="{00000000-0005-0000-0000-00007D820000}"/>
    <cellStyle name="Percent 12 2 3 4 7" xfId="33324" xr:uid="{00000000-0005-0000-0000-00007E820000}"/>
    <cellStyle name="Percent 12 2 3 4 8" xfId="33325" xr:uid="{00000000-0005-0000-0000-00007F820000}"/>
    <cellStyle name="Percent 12 2 3 5" xfId="33326" xr:uid="{00000000-0005-0000-0000-000080820000}"/>
    <cellStyle name="Percent 12 2 3 5 2" xfId="33327" xr:uid="{00000000-0005-0000-0000-000081820000}"/>
    <cellStyle name="Percent 12 2 3 5 2 2" xfId="33328" xr:uid="{00000000-0005-0000-0000-000082820000}"/>
    <cellStyle name="Percent 12 2 3 5 2 2 2" xfId="33329" xr:uid="{00000000-0005-0000-0000-000083820000}"/>
    <cellStyle name="Percent 12 2 3 5 2 3" xfId="33330" xr:uid="{00000000-0005-0000-0000-000084820000}"/>
    <cellStyle name="Percent 12 2 3 5 2 4" xfId="33331" xr:uid="{00000000-0005-0000-0000-000085820000}"/>
    <cellStyle name="Percent 12 2 3 5 3" xfId="33332" xr:uid="{00000000-0005-0000-0000-000086820000}"/>
    <cellStyle name="Percent 12 2 3 5 3 2" xfId="33333" xr:uid="{00000000-0005-0000-0000-000087820000}"/>
    <cellStyle name="Percent 12 2 3 5 3 2 2" xfId="33334" xr:uid="{00000000-0005-0000-0000-000088820000}"/>
    <cellStyle name="Percent 12 2 3 5 3 3" xfId="33335" xr:uid="{00000000-0005-0000-0000-000089820000}"/>
    <cellStyle name="Percent 12 2 3 5 3 4" xfId="33336" xr:uid="{00000000-0005-0000-0000-00008A820000}"/>
    <cellStyle name="Percent 12 2 3 5 4" xfId="33337" xr:uid="{00000000-0005-0000-0000-00008B820000}"/>
    <cellStyle name="Percent 12 2 3 5 4 2" xfId="33338" xr:uid="{00000000-0005-0000-0000-00008C820000}"/>
    <cellStyle name="Percent 12 2 3 5 4 3" xfId="33339" xr:uid="{00000000-0005-0000-0000-00008D820000}"/>
    <cellStyle name="Percent 12 2 3 5 5" xfId="33340" xr:uid="{00000000-0005-0000-0000-00008E820000}"/>
    <cellStyle name="Percent 12 2 3 5 6" xfId="33341" xr:uid="{00000000-0005-0000-0000-00008F820000}"/>
    <cellStyle name="Percent 12 2 3 5 7" xfId="33342" xr:uid="{00000000-0005-0000-0000-000090820000}"/>
    <cellStyle name="Percent 12 2 3 6" xfId="33343" xr:uid="{00000000-0005-0000-0000-000091820000}"/>
    <cellStyle name="Percent 12 2 3 6 2" xfId="33344" xr:uid="{00000000-0005-0000-0000-000092820000}"/>
    <cellStyle name="Percent 12 2 3 6 2 2" xfId="33345" xr:uid="{00000000-0005-0000-0000-000093820000}"/>
    <cellStyle name="Percent 12 2 3 6 3" xfId="33346" xr:uid="{00000000-0005-0000-0000-000094820000}"/>
    <cellStyle name="Percent 12 2 3 6 4" xfId="33347" xr:uid="{00000000-0005-0000-0000-000095820000}"/>
    <cellStyle name="Percent 12 2 3 7" xfId="33348" xr:uid="{00000000-0005-0000-0000-000096820000}"/>
    <cellStyle name="Percent 12 2 3 7 2" xfId="33349" xr:uid="{00000000-0005-0000-0000-000097820000}"/>
    <cellStyle name="Percent 12 2 3 7 2 2" xfId="33350" xr:uid="{00000000-0005-0000-0000-000098820000}"/>
    <cellStyle name="Percent 12 2 3 7 3" xfId="33351" xr:uid="{00000000-0005-0000-0000-000099820000}"/>
    <cellStyle name="Percent 12 2 3 7 4" xfId="33352" xr:uid="{00000000-0005-0000-0000-00009A820000}"/>
    <cellStyle name="Percent 12 2 3 8" xfId="33353" xr:uid="{00000000-0005-0000-0000-00009B820000}"/>
    <cellStyle name="Percent 12 2 3 8 2" xfId="33354" xr:uid="{00000000-0005-0000-0000-00009C820000}"/>
    <cellStyle name="Percent 12 2 3 8 3" xfId="33355" xr:uid="{00000000-0005-0000-0000-00009D820000}"/>
    <cellStyle name="Percent 12 2 3 9" xfId="33356" xr:uid="{00000000-0005-0000-0000-00009E820000}"/>
    <cellStyle name="Percent 12 2 4" xfId="33357" xr:uid="{00000000-0005-0000-0000-00009F820000}"/>
    <cellStyle name="Percent 12 2 5" xfId="33358" xr:uid="{00000000-0005-0000-0000-0000A0820000}"/>
    <cellStyle name="Percent 12 2 5 2" xfId="33359" xr:uid="{00000000-0005-0000-0000-0000A1820000}"/>
    <cellStyle name="Percent 12 2 5 3" xfId="33360" xr:uid="{00000000-0005-0000-0000-0000A2820000}"/>
    <cellStyle name="Percent 12 2 5 4" xfId="33361" xr:uid="{00000000-0005-0000-0000-0000A3820000}"/>
    <cellStyle name="Percent 12 2 5 4 2" xfId="33362" xr:uid="{00000000-0005-0000-0000-0000A4820000}"/>
    <cellStyle name="Percent 12 2 5 4 3" xfId="33363" xr:uid="{00000000-0005-0000-0000-0000A5820000}"/>
    <cellStyle name="Percent 12 2 5 5" xfId="33364" xr:uid="{00000000-0005-0000-0000-0000A6820000}"/>
    <cellStyle name="Percent 12 2 6" xfId="33365" xr:uid="{00000000-0005-0000-0000-0000A7820000}"/>
    <cellStyle name="Percent 12 2 6 2" xfId="33366" xr:uid="{00000000-0005-0000-0000-0000A8820000}"/>
    <cellStyle name="Percent 12 2 6 3" xfId="33367" xr:uid="{00000000-0005-0000-0000-0000A9820000}"/>
    <cellStyle name="Percent 12 2 7" xfId="33368" xr:uid="{00000000-0005-0000-0000-0000AA820000}"/>
    <cellStyle name="Percent 12 3" xfId="33369" xr:uid="{00000000-0005-0000-0000-0000AB820000}"/>
    <cellStyle name="Percent 12 4" xfId="33370" xr:uid="{00000000-0005-0000-0000-0000AC820000}"/>
    <cellStyle name="Percent 12 4 2" xfId="33371" xr:uid="{00000000-0005-0000-0000-0000AD820000}"/>
    <cellStyle name="Percent 12 4 2 10" xfId="33372" xr:uid="{00000000-0005-0000-0000-0000AE820000}"/>
    <cellStyle name="Percent 12 4 2 11" xfId="33373" xr:uid="{00000000-0005-0000-0000-0000AF820000}"/>
    <cellStyle name="Percent 12 4 2 2" xfId="33374" xr:uid="{00000000-0005-0000-0000-0000B0820000}"/>
    <cellStyle name="Percent 12 4 2 3" xfId="33375" xr:uid="{00000000-0005-0000-0000-0000B1820000}"/>
    <cellStyle name="Percent 12 4 2 3 2" xfId="33376" xr:uid="{00000000-0005-0000-0000-0000B2820000}"/>
    <cellStyle name="Percent 12 4 2 3 2 2" xfId="33377" xr:uid="{00000000-0005-0000-0000-0000B3820000}"/>
    <cellStyle name="Percent 12 4 2 3 2 2 2" xfId="33378" xr:uid="{00000000-0005-0000-0000-0000B4820000}"/>
    <cellStyle name="Percent 12 4 2 3 2 2 2 2" xfId="33379" xr:uid="{00000000-0005-0000-0000-0000B5820000}"/>
    <cellStyle name="Percent 12 4 2 3 2 2 2 2 2" xfId="33380" xr:uid="{00000000-0005-0000-0000-0000B6820000}"/>
    <cellStyle name="Percent 12 4 2 3 2 2 2 3" xfId="33381" xr:uid="{00000000-0005-0000-0000-0000B7820000}"/>
    <cellStyle name="Percent 12 4 2 3 2 2 2 4" xfId="33382" xr:uid="{00000000-0005-0000-0000-0000B8820000}"/>
    <cellStyle name="Percent 12 4 2 3 2 2 3" xfId="33383" xr:uid="{00000000-0005-0000-0000-0000B9820000}"/>
    <cellStyle name="Percent 12 4 2 3 2 2 3 2" xfId="33384" xr:uid="{00000000-0005-0000-0000-0000BA820000}"/>
    <cellStyle name="Percent 12 4 2 3 2 2 3 2 2" xfId="33385" xr:uid="{00000000-0005-0000-0000-0000BB820000}"/>
    <cellStyle name="Percent 12 4 2 3 2 2 3 3" xfId="33386" xr:uid="{00000000-0005-0000-0000-0000BC820000}"/>
    <cellStyle name="Percent 12 4 2 3 2 2 3 4" xfId="33387" xr:uid="{00000000-0005-0000-0000-0000BD820000}"/>
    <cellStyle name="Percent 12 4 2 3 2 2 4" xfId="33388" xr:uid="{00000000-0005-0000-0000-0000BE820000}"/>
    <cellStyle name="Percent 12 4 2 3 2 2 4 2" xfId="33389" xr:uid="{00000000-0005-0000-0000-0000BF820000}"/>
    <cellStyle name="Percent 12 4 2 3 2 2 4 3" xfId="33390" xr:uid="{00000000-0005-0000-0000-0000C0820000}"/>
    <cellStyle name="Percent 12 4 2 3 2 2 5" xfId="33391" xr:uid="{00000000-0005-0000-0000-0000C1820000}"/>
    <cellStyle name="Percent 12 4 2 3 2 2 6" xfId="33392" xr:uid="{00000000-0005-0000-0000-0000C2820000}"/>
    <cellStyle name="Percent 12 4 2 3 2 2 7" xfId="33393" xr:uid="{00000000-0005-0000-0000-0000C3820000}"/>
    <cellStyle name="Percent 12 4 2 3 2 3" xfId="33394" xr:uid="{00000000-0005-0000-0000-0000C4820000}"/>
    <cellStyle name="Percent 12 4 2 3 2 3 2" xfId="33395" xr:uid="{00000000-0005-0000-0000-0000C5820000}"/>
    <cellStyle name="Percent 12 4 2 3 2 3 2 2" xfId="33396" xr:uid="{00000000-0005-0000-0000-0000C6820000}"/>
    <cellStyle name="Percent 12 4 2 3 2 3 3" xfId="33397" xr:uid="{00000000-0005-0000-0000-0000C7820000}"/>
    <cellStyle name="Percent 12 4 2 3 2 3 4" xfId="33398" xr:uid="{00000000-0005-0000-0000-0000C8820000}"/>
    <cellStyle name="Percent 12 4 2 3 2 4" xfId="33399" xr:uid="{00000000-0005-0000-0000-0000C9820000}"/>
    <cellStyle name="Percent 12 4 2 3 2 4 2" xfId="33400" xr:uid="{00000000-0005-0000-0000-0000CA820000}"/>
    <cellStyle name="Percent 12 4 2 3 2 4 2 2" xfId="33401" xr:uid="{00000000-0005-0000-0000-0000CB820000}"/>
    <cellStyle name="Percent 12 4 2 3 2 4 3" xfId="33402" xr:uid="{00000000-0005-0000-0000-0000CC820000}"/>
    <cellStyle name="Percent 12 4 2 3 2 4 4" xfId="33403" xr:uid="{00000000-0005-0000-0000-0000CD820000}"/>
    <cellStyle name="Percent 12 4 2 3 2 5" xfId="33404" xr:uid="{00000000-0005-0000-0000-0000CE820000}"/>
    <cellStyle name="Percent 12 4 2 3 2 5 2" xfId="33405" xr:uid="{00000000-0005-0000-0000-0000CF820000}"/>
    <cellStyle name="Percent 12 4 2 3 2 5 3" xfId="33406" xr:uid="{00000000-0005-0000-0000-0000D0820000}"/>
    <cellStyle name="Percent 12 4 2 3 2 6" xfId="33407" xr:uid="{00000000-0005-0000-0000-0000D1820000}"/>
    <cellStyle name="Percent 12 4 2 3 2 7" xfId="33408" xr:uid="{00000000-0005-0000-0000-0000D2820000}"/>
    <cellStyle name="Percent 12 4 2 3 2 8" xfId="33409" xr:uid="{00000000-0005-0000-0000-0000D3820000}"/>
    <cellStyle name="Percent 12 4 2 3 3" xfId="33410" xr:uid="{00000000-0005-0000-0000-0000D4820000}"/>
    <cellStyle name="Percent 12 4 2 3 3 2" xfId="33411" xr:uid="{00000000-0005-0000-0000-0000D5820000}"/>
    <cellStyle name="Percent 12 4 2 3 3 2 2" xfId="33412" xr:uid="{00000000-0005-0000-0000-0000D6820000}"/>
    <cellStyle name="Percent 12 4 2 3 3 2 2 2" xfId="33413" xr:uid="{00000000-0005-0000-0000-0000D7820000}"/>
    <cellStyle name="Percent 12 4 2 3 3 2 3" xfId="33414" xr:uid="{00000000-0005-0000-0000-0000D8820000}"/>
    <cellStyle name="Percent 12 4 2 3 3 2 4" xfId="33415" xr:uid="{00000000-0005-0000-0000-0000D9820000}"/>
    <cellStyle name="Percent 12 4 2 3 3 3" xfId="33416" xr:uid="{00000000-0005-0000-0000-0000DA820000}"/>
    <cellStyle name="Percent 12 4 2 3 3 3 2" xfId="33417" xr:uid="{00000000-0005-0000-0000-0000DB820000}"/>
    <cellStyle name="Percent 12 4 2 3 3 3 2 2" xfId="33418" xr:uid="{00000000-0005-0000-0000-0000DC820000}"/>
    <cellStyle name="Percent 12 4 2 3 3 3 3" xfId="33419" xr:uid="{00000000-0005-0000-0000-0000DD820000}"/>
    <cellStyle name="Percent 12 4 2 3 3 3 4" xfId="33420" xr:uid="{00000000-0005-0000-0000-0000DE820000}"/>
    <cellStyle name="Percent 12 4 2 3 3 4" xfId="33421" xr:uid="{00000000-0005-0000-0000-0000DF820000}"/>
    <cellStyle name="Percent 12 4 2 3 3 4 2" xfId="33422" xr:uid="{00000000-0005-0000-0000-0000E0820000}"/>
    <cellStyle name="Percent 12 4 2 3 3 4 3" xfId="33423" xr:uid="{00000000-0005-0000-0000-0000E1820000}"/>
    <cellStyle name="Percent 12 4 2 3 3 5" xfId="33424" xr:uid="{00000000-0005-0000-0000-0000E2820000}"/>
    <cellStyle name="Percent 12 4 2 3 3 6" xfId="33425" xr:uid="{00000000-0005-0000-0000-0000E3820000}"/>
    <cellStyle name="Percent 12 4 2 3 3 7" xfId="33426" xr:uid="{00000000-0005-0000-0000-0000E4820000}"/>
    <cellStyle name="Percent 12 4 2 3 4" xfId="33427" xr:uid="{00000000-0005-0000-0000-0000E5820000}"/>
    <cellStyle name="Percent 12 4 2 3 4 2" xfId="33428" xr:uid="{00000000-0005-0000-0000-0000E6820000}"/>
    <cellStyle name="Percent 12 4 2 3 4 2 2" xfId="33429" xr:uid="{00000000-0005-0000-0000-0000E7820000}"/>
    <cellStyle name="Percent 12 4 2 3 4 3" xfId="33430" xr:uid="{00000000-0005-0000-0000-0000E8820000}"/>
    <cellStyle name="Percent 12 4 2 3 4 4" xfId="33431" xr:uid="{00000000-0005-0000-0000-0000E9820000}"/>
    <cellStyle name="Percent 12 4 2 3 5" xfId="33432" xr:uid="{00000000-0005-0000-0000-0000EA820000}"/>
    <cellStyle name="Percent 12 4 2 3 5 2" xfId="33433" xr:uid="{00000000-0005-0000-0000-0000EB820000}"/>
    <cellStyle name="Percent 12 4 2 3 5 2 2" xfId="33434" xr:uid="{00000000-0005-0000-0000-0000EC820000}"/>
    <cellStyle name="Percent 12 4 2 3 5 3" xfId="33435" xr:uid="{00000000-0005-0000-0000-0000ED820000}"/>
    <cellStyle name="Percent 12 4 2 3 5 4" xfId="33436" xr:uid="{00000000-0005-0000-0000-0000EE820000}"/>
    <cellStyle name="Percent 12 4 2 3 6" xfId="33437" xr:uid="{00000000-0005-0000-0000-0000EF820000}"/>
    <cellStyle name="Percent 12 4 2 3 6 2" xfId="33438" xr:uid="{00000000-0005-0000-0000-0000F0820000}"/>
    <cellStyle name="Percent 12 4 2 3 6 3" xfId="33439" xr:uid="{00000000-0005-0000-0000-0000F1820000}"/>
    <cellStyle name="Percent 12 4 2 3 7" xfId="33440" xr:uid="{00000000-0005-0000-0000-0000F2820000}"/>
    <cellStyle name="Percent 12 4 2 3 8" xfId="33441" xr:uid="{00000000-0005-0000-0000-0000F3820000}"/>
    <cellStyle name="Percent 12 4 2 3 9" xfId="33442" xr:uid="{00000000-0005-0000-0000-0000F4820000}"/>
    <cellStyle name="Percent 12 4 2 4" xfId="33443" xr:uid="{00000000-0005-0000-0000-0000F5820000}"/>
    <cellStyle name="Percent 12 4 2 4 2" xfId="33444" xr:uid="{00000000-0005-0000-0000-0000F6820000}"/>
    <cellStyle name="Percent 12 4 2 4 2 2" xfId="33445" xr:uid="{00000000-0005-0000-0000-0000F7820000}"/>
    <cellStyle name="Percent 12 4 2 4 2 2 2" xfId="33446" xr:uid="{00000000-0005-0000-0000-0000F8820000}"/>
    <cellStyle name="Percent 12 4 2 4 2 2 2 2" xfId="33447" xr:uid="{00000000-0005-0000-0000-0000F9820000}"/>
    <cellStyle name="Percent 12 4 2 4 2 2 3" xfId="33448" xr:uid="{00000000-0005-0000-0000-0000FA820000}"/>
    <cellStyle name="Percent 12 4 2 4 2 2 4" xfId="33449" xr:uid="{00000000-0005-0000-0000-0000FB820000}"/>
    <cellStyle name="Percent 12 4 2 4 2 3" xfId="33450" xr:uid="{00000000-0005-0000-0000-0000FC820000}"/>
    <cellStyle name="Percent 12 4 2 4 2 3 2" xfId="33451" xr:uid="{00000000-0005-0000-0000-0000FD820000}"/>
    <cellStyle name="Percent 12 4 2 4 2 3 2 2" xfId="33452" xr:uid="{00000000-0005-0000-0000-0000FE820000}"/>
    <cellStyle name="Percent 12 4 2 4 2 3 3" xfId="33453" xr:uid="{00000000-0005-0000-0000-0000FF820000}"/>
    <cellStyle name="Percent 12 4 2 4 2 3 4" xfId="33454" xr:uid="{00000000-0005-0000-0000-000000830000}"/>
    <cellStyle name="Percent 12 4 2 4 2 4" xfId="33455" xr:uid="{00000000-0005-0000-0000-000001830000}"/>
    <cellStyle name="Percent 12 4 2 4 2 4 2" xfId="33456" xr:uid="{00000000-0005-0000-0000-000002830000}"/>
    <cellStyle name="Percent 12 4 2 4 2 4 3" xfId="33457" xr:uid="{00000000-0005-0000-0000-000003830000}"/>
    <cellStyle name="Percent 12 4 2 4 2 5" xfId="33458" xr:uid="{00000000-0005-0000-0000-000004830000}"/>
    <cellStyle name="Percent 12 4 2 4 2 6" xfId="33459" xr:uid="{00000000-0005-0000-0000-000005830000}"/>
    <cellStyle name="Percent 12 4 2 4 2 7" xfId="33460" xr:uid="{00000000-0005-0000-0000-000006830000}"/>
    <cellStyle name="Percent 12 4 2 4 3" xfId="33461" xr:uid="{00000000-0005-0000-0000-000007830000}"/>
    <cellStyle name="Percent 12 4 2 4 3 2" xfId="33462" xr:uid="{00000000-0005-0000-0000-000008830000}"/>
    <cellStyle name="Percent 12 4 2 4 3 2 2" xfId="33463" xr:uid="{00000000-0005-0000-0000-000009830000}"/>
    <cellStyle name="Percent 12 4 2 4 3 3" xfId="33464" xr:uid="{00000000-0005-0000-0000-00000A830000}"/>
    <cellStyle name="Percent 12 4 2 4 3 4" xfId="33465" xr:uid="{00000000-0005-0000-0000-00000B830000}"/>
    <cellStyle name="Percent 12 4 2 4 4" xfId="33466" xr:uid="{00000000-0005-0000-0000-00000C830000}"/>
    <cellStyle name="Percent 12 4 2 4 4 2" xfId="33467" xr:uid="{00000000-0005-0000-0000-00000D830000}"/>
    <cellStyle name="Percent 12 4 2 4 4 2 2" xfId="33468" xr:uid="{00000000-0005-0000-0000-00000E830000}"/>
    <cellStyle name="Percent 12 4 2 4 4 3" xfId="33469" xr:uid="{00000000-0005-0000-0000-00000F830000}"/>
    <cellStyle name="Percent 12 4 2 4 4 4" xfId="33470" xr:uid="{00000000-0005-0000-0000-000010830000}"/>
    <cellStyle name="Percent 12 4 2 4 5" xfId="33471" xr:uid="{00000000-0005-0000-0000-000011830000}"/>
    <cellStyle name="Percent 12 4 2 4 5 2" xfId="33472" xr:uid="{00000000-0005-0000-0000-000012830000}"/>
    <cellStyle name="Percent 12 4 2 4 5 3" xfId="33473" xr:uid="{00000000-0005-0000-0000-000013830000}"/>
    <cellStyle name="Percent 12 4 2 4 6" xfId="33474" xr:uid="{00000000-0005-0000-0000-000014830000}"/>
    <cellStyle name="Percent 12 4 2 4 7" xfId="33475" xr:uid="{00000000-0005-0000-0000-000015830000}"/>
    <cellStyle name="Percent 12 4 2 4 8" xfId="33476" xr:uid="{00000000-0005-0000-0000-000016830000}"/>
    <cellStyle name="Percent 12 4 2 5" xfId="33477" xr:uid="{00000000-0005-0000-0000-000017830000}"/>
    <cellStyle name="Percent 12 4 2 5 2" xfId="33478" xr:uid="{00000000-0005-0000-0000-000018830000}"/>
    <cellStyle name="Percent 12 4 2 5 2 2" xfId="33479" xr:uid="{00000000-0005-0000-0000-000019830000}"/>
    <cellStyle name="Percent 12 4 2 5 2 2 2" xfId="33480" xr:uid="{00000000-0005-0000-0000-00001A830000}"/>
    <cellStyle name="Percent 12 4 2 5 2 3" xfId="33481" xr:uid="{00000000-0005-0000-0000-00001B830000}"/>
    <cellStyle name="Percent 12 4 2 5 2 4" xfId="33482" xr:uid="{00000000-0005-0000-0000-00001C830000}"/>
    <cellStyle name="Percent 12 4 2 5 3" xfId="33483" xr:uid="{00000000-0005-0000-0000-00001D830000}"/>
    <cellStyle name="Percent 12 4 2 5 3 2" xfId="33484" xr:uid="{00000000-0005-0000-0000-00001E830000}"/>
    <cellStyle name="Percent 12 4 2 5 3 2 2" xfId="33485" xr:uid="{00000000-0005-0000-0000-00001F830000}"/>
    <cellStyle name="Percent 12 4 2 5 3 3" xfId="33486" xr:uid="{00000000-0005-0000-0000-000020830000}"/>
    <cellStyle name="Percent 12 4 2 5 3 4" xfId="33487" xr:uid="{00000000-0005-0000-0000-000021830000}"/>
    <cellStyle name="Percent 12 4 2 5 4" xfId="33488" xr:uid="{00000000-0005-0000-0000-000022830000}"/>
    <cellStyle name="Percent 12 4 2 5 4 2" xfId="33489" xr:uid="{00000000-0005-0000-0000-000023830000}"/>
    <cellStyle name="Percent 12 4 2 5 4 3" xfId="33490" xr:uid="{00000000-0005-0000-0000-000024830000}"/>
    <cellStyle name="Percent 12 4 2 5 5" xfId="33491" xr:uid="{00000000-0005-0000-0000-000025830000}"/>
    <cellStyle name="Percent 12 4 2 5 6" xfId="33492" xr:uid="{00000000-0005-0000-0000-000026830000}"/>
    <cellStyle name="Percent 12 4 2 5 7" xfId="33493" xr:uid="{00000000-0005-0000-0000-000027830000}"/>
    <cellStyle name="Percent 12 4 2 6" xfId="33494" xr:uid="{00000000-0005-0000-0000-000028830000}"/>
    <cellStyle name="Percent 12 4 2 6 2" xfId="33495" xr:uid="{00000000-0005-0000-0000-000029830000}"/>
    <cellStyle name="Percent 12 4 2 6 2 2" xfId="33496" xr:uid="{00000000-0005-0000-0000-00002A830000}"/>
    <cellStyle name="Percent 12 4 2 6 3" xfId="33497" xr:uid="{00000000-0005-0000-0000-00002B830000}"/>
    <cellStyle name="Percent 12 4 2 6 4" xfId="33498" xr:uid="{00000000-0005-0000-0000-00002C830000}"/>
    <cellStyle name="Percent 12 4 2 7" xfId="33499" xr:uid="{00000000-0005-0000-0000-00002D830000}"/>
    <cellStyle name="Percent 12 4 2 7 2" xfId="33500" xr:uid="{00000000-0005-0000-0000-00002E830000}"/>
    <cellStyle name="Percent 12 4 2 7 2 2" xfId="33501" xr:uid="{00000000-0005-0000-0000-00002F830000}"/>
    <cellStyle name="Percent 12 4 2 7 3" xfId="33502" xr:uid="{00000000-0005-0000-0000-000030830000}"/>
    <cellStyle name="Percent 12 4 2 7 4" xfId="33503" xr:uid="{00000000-0005-0000-0000-000031830000}"/>
    <cellStyle name="Percent 12 4 2 8" xfId="33504" xr:uid="{00000000-0005-0000-0000-000032830000}"/>
    <cellStyle name="Percent 12 4 2 8 2" xfId="33505" xr:uid="{00000000-0005-0000-0000-000033830000}"/>
    <cellStyle name="Percent 12 4 2 8 3" xfId="33506" xr:uid="{00000000-0005-0000-0000-000034830000}"/>
    <cellStyle name="Percent 12 4 2 9" xfId="33507" xr:uid="{00000000-0005-0000-0000-000035830000}"/>
    <cellStyle name="Percent 12 4 3" xfId="33508" xr:uid="{00000000-0005-0000-0000-000036830000}"/>
    <cellStyle name="Percent 12 4 4" xfId="33509" xr:uid="{00000000-0005-0000-0000-000037830000}"/>
    <cellStyle name="Percent 12 4 4 2" xfId="33510" xr:uid="{00000000-0005-0000-0000-000038830000}"/>
    <cellStyle name="Percent 12 4 4 3" xfId="33511" xr:uid="{00000000-0005-0000-0000-000039830000}"/>
    <cellStyle name="Percent 12 4 4 4" xfId="33512" xr:uid="{00000000-0005-0000-0000-00003A830000}"/>
    <cellStyle name="Percent 12 4 4 4 2" xfId="33513" xr:uid="{00000000-0005-0000-0000-00003B830000}"/>
    <cellStyle name="Percent 12 4 4 4 3" xfId="33514" xr:uid="{00000000-0005-0000-0000-00003C830000}"/>
    <cellStyle name="Percent 12 4 4 5" xfId="33515" xr:uid="{00000000-0005-0000-0000-00003D830000}"/>
    <cellStyle name="Percent 12 4 5" xfId="33516" xr:uid="{00000000-0005-0000-0000-00003E830000}"/>
    <cellStyle name="Percent 12 4 5 2" xfId="33517" xr:uid="{00000000-0005-0000-0000-00003F830000}"/>
    <cellStyle name="Percent 12 4 5 3" xfId="33518" xr:uid="{00000000-0005-0000-0000-000040830000}"/>
    <cellStyle name="Percent 12 4 6" xfId="33519" xr:uid="{00000000-0005-0000-0000-000041830000}"/>
    <cellStyle name="Percent 120" xfId="33520" xr:uid="{00000000-0005-0000-0000-000042830000}"/>
    <cellStyle name="Percent 121" xfId="33521" xr:uid="{00000000-0005-0000-0000-000043830000}"/>
    <cellStyle name="Percent 122" xfId="33522" xr:uid="{00000000-0005-0000-0000-000044830000}"/>
    <cellStyle name="Percent 123" xfId="33523" xr:uid="{00000000-0005-0000-0000-000045830000}"/>
    <cellStyle name="Percent 124" xfId="33524" xr:uid="{00000000-0005-0000-0000-000046830000}"/>
    <cellStyle name="Percent 125" xfId="33525" xr:uid="{00000000-0005-0000-0000-000047830000}"/>
    <cellStyle name="Percent 126" xfId="33526" xr:uid="{00000000-0005-0000-0000-000048830000}"/>
    <cellStyle name="Percent 127" xfId="33527" xr:uid="{00000000-0005-0000-0000-000049830000}"/>
    <cellStyle name="Percent 128" xfId="33528" xr:uid="{00000000-0005-0000-0000-00004A830000}"/>
    <cellStyle name="Percent 129" xfId="17" xr:uid="{00000000-0005-0000-0000-00004B830000}"/>
    <cellStyle name="Percent 13" xfId="33529" xr:uid="{00000000-0005-0000-0000-00004C830000}"/>
    <cellStyle name="Percent 13 2" xfId="33530" xr:uid="{00000000-0005-0000-0000-00004D830000}"/>
    <cellStyle name="Percent 13 3" xfId="33531" xr:uid="{00000000-0005-0000-0000-00004E830000}"/>
    <cellStyle name="Percent 13 3 2" xfId="33532" xr:uid="{00000000-0005-0000-0000-00004F830000}"/>
    <cellStyle name="Percent 13 3 2 2" xfId="33533" xr:uid="{00000000-0005-0000-0000-000050830000}"/>
    <cellStyle name="Percent 13 3 2 2 10" xfId="33534" xr:uid="{00000000-0005-0000-0000-000051830000}"/>
    <cellStyle name="Percent 13 3 2 2 11" xfId="33535" xr:uid="{00000000-0005-0000-0000-000052830000}"/>
    <cellStyle name="Percent 13 3 2 2 2" xfId="33536" xr:uid="{00000000-0005-0000-0000-000053830000}"/>
    <cellStyle name="Percent 13 3 2 2 3" xfId="33537" xr:uid="{00000000-0005-0000-0000-000054830000}"/>
    <cellStyle name="Percent 13 3 2 2 3 2" xfId="33538" xr:uid="{00000000-0005-0000-0000-000055830000}"/>
    <cellStyle name="Percent 13 3 2 2 3 2 2" xfId="33539" xr:uid="{00000000-0005-0000-0000-000056830000}"/>
    <cellStyle name="Percent 13 3 2 2 3 2 2 2" xfId="33540" xr:uid="{00000000-0005-0000-0000-000057830000}"/>
    <cellStyle name="Percent 13 3 2 2 3 2 2 2 2" xfId="33541" xr:uid="{00000000-0005-0000-0000-000058830000}"/>
    <cellStyle name="Percent 13 3 2 2 3 2 2 2 2 2" xfId="33542" xr:uid="{00000000-0005-0000-0000-000059830000}"/>
    <cellStyle name="Percent 13 3 2 2 3 2 2 2 3" xfId="33543" xr:uid="{00000000-0005-0000-0000-00005A830000}"/>
    <cellStyle name="Percent 13 3 2 2 3 2 2 2 4" xfId="33544" xr:uid="{00000000-0005-0000-0000-00005B830000}"/>
    <cellStyle name="Percent 13 3 2 2 3 2 2 3" xfId="33545" xr:uid="{00000000-0005-0000-0000-00005C830000}"/>
    <cellStyle name="Percent 13 3 2 2 3 2 2 3 2" xfId="33546" xr:uid="{00000000-0005-0000-0000-00005D830000}"/>
    <cellStyle name="Percent 13 3 2 2 3 2 2 3 2 2" xfId="33547" xr:uid="{00000000-0005-0000-0000-00005E830000}"/>
    <cellStyle name="Percent 13 3 2 2 3 2 2 3 3" xfId="33548" xr:uid="{00000000-0005-0000-0000-00005F830000}"/>
    <cellStyle name="Percent 13 3 2 2 3 2 2 3 4" xfId="33549" xr:uid="{00000000-0005-0000-0000-000060830000}"/>
    <cellStyle name="Percent 13 3 2 2 3 2 2 4" xfId="33550" xr:uid="{00000000-0005-0000-0000-000061830000}"/>
    <cellStyle name="Percent 13 3 2 2 3 2 2 4 2" xfId="33551" xr:uid="{00000000-0005-0000-0000-000062830000}"/>
    <cellStyle name="Percent 13 3 2 2 3 2 2 4 3" xfId="33552" xr:uid="{00000000-0005-0000-0000-000063830000}"/>
    <cellStyle name="Percent 13 3 2 2 3 2 2 5" xfId="33553" xr:uid="{00000000-0005-0000-0000-000064830000}"/>
    <cellStyle name="Percent 13 3 2 2 3 2 2 6" xfId="33554" xr:uid="{00000000-0005-0000-0000-000065830000}"/>
    <cellStyle name="Percent 13 3 2 2 3 2 2 7" xfId="33555" xr:uid="{00000000-0005-0000-0000-000066830000}"/>
    <cellStyle name="Percent 13 3 2 2 3 2 3" xfId="33556" xr:uid="{00000000-0005-0000-0000-000067830000}"/>
    <cellStyle name="Percent 13 3 2 2 3 2 3 2" xfId="33557" xr:uid="{00000000-0005-0000-0000-000068830000}"/>
    <cellStyle name="Percent 13 3 2 2 3 2 3 2 2" xfId="33558" xr:uid="{00000000-0005-0000-0000-000069830000}"/>
    <cellStyle name="Percent 13 3 2 2 3 2 3 3" xfId="33559" xr:uid="{00000000-0005-0000-0000-00006A830000}"/>
    <cellStyle name="Percent 13 3 2 2 3 2 3 4" xfId="33560" xr:uid="{00000000-0005-0000-0000-00006B830000}"/>
    <cellStyle name="Percent 13 3 2 2 3 2 4" xfId="33561" xr:uid="{00000000-0005-0000-0000-00006C830000}"/>
    <cellStyle name="Percent 13 3 2 2 3 2 4 2" xfId="33562" xr:uid="{00000000-0005-0000-0000-00006D830000}"/>
    <cellStyle name="Percent 13 3 2 2 3 2 4 2 2" xfId="33563" xr:uid="{00000000-0005-0000-0000-00006E830000}"/>
    <cellStyle name="Percent 13 3 2 2 3 2 4 3" xfId="33564" xr:uid="{00000000-0005-0000-0000-00006F830000}"/>
    <cellStyle name="Percent 13 3 2 2 3 2 4 4" xfId="33565" xr:uid="{00000000-0005-0000-0000-000070830000}"/>
    <cellStyle name="Percent 13 3 2 2 3 2 5" xfId="33566" xr:uid="{00000000-0005-0000-0000-000071830000}"/>
    <cellStyle name="Percent 13 3 2 2 3 2 5 2" xfId="33567" xr:uid="{00000000-0005-0000-0000-000072830000}"/>
    <cellStyle name="Percent 13 3 2 2 3 2 5 3" xfId="33568" xr:uid="{00000000-0005-0000-0000-000073830000}"/>
    <cellStyle name="Percent 13 3 2 2 3 2 6" xfId="33569" xr:uid="{00000000-0005-0000-0000-000074830000}"/>
    <cellStyle name="Percent 13 3 2 2 3 2 7" xfId="33570" xr:uid="{00000000-0005-0000-0000-000075830000}"/>
    <cellStyle name="Percent 13 3 2 2 3 2 8" xfId="33571" xr:uid="{00000000-0005-0000-0000-000076830000}"/>
    <cellStyle name="Percent 13 3 2 2 3 3" xfId="33572" xr:uid="{00000000-0005-0000-0000-000077830000}"/>
    <cellStyle name="Percent 13 3 2 2 3 3 2" xfId="33573" xr:uid="{00000000-0005-0000-0000-000078830000}"/>
    <cellStyle name="Percent 13 3 2 2 3 3 2 2" xfId="33574" xr:uid="{00000000-0005-0000-0000-000079830000}"/>
    <cellStyle name="Percent 13 3 2 2 3 3 2 2 2" xfId="33575" xr:uid="{00000000-0005-0000-0000-00007A830000}"/>
    <cellStyle name="Percent 13 3 2 2 3 3 2 3" xfId="33576" xr:uid="{00000000-0005-0000-0000-00007B830000}"/>
    <cellStyle name="Percent 13 3 2 2 3 3 2 4" xfId="33577" xr:uid="{00000000-0005-0000-0000-00007C830000}"/>
    <cellStyle name="Percent 13 3 2 2 3 3 3" xfId="33578" xr:uid="{00000000-0005-0000-0000-00007D830000}"/>
    <cellStyle name="Percent 13 3 2 2 3 3 3 2" xfId="33579" xr:uid="{00000000-0005-0000-0000-00007E830000}"/>
    <cellStyle name="Percent 13 3 2 2 3 3 3 2 2" xfId="33580" xr:uid="{00000000-0005-0000-0000-00007F830000}"/>
    <cellStyle name="Percent 13 3 2 2 3 3 3 3" xfId="33581" xr:uid="{00000000-0005-0000-0000-000080830000}"/>
    <cellStyle name="Percent 13 3 2 2 3 3 3 4" xfId="33582" xr:uid="{00000000-0005-0000-0000-000081830000}"/>
    <cellStyle name="Percent 13 3 2 2 3 3 4" xfId="33583" xr:uid="{00000000-0005-0000-0000-000082830000}"/>
    <cellStyle name="Percent 13 3 2 2 3 3 4 2" xfId="33584" xr:uid="{00000000-0005-0000-0000-000083830000}"/>
    <cellStyle name="Percent 13 3 2 2 3 3 4 3" xfId="33585" xr:uid="{00000000-0005-0000-0000-000084830000}"/>
    <cellStyle name="Percent 13 3 2 2 3 3 5" xfId="33586" xr:uid="{00000000-0005-0000-0000-000085830000}"/>
    <cellStyle name="Percent 13 3 2 2 3 3 6" xfId="33587" xr:uid="{00000000-0005-0000-0000-000086830000}"/>
    <cellStyle name="Percent 13 3 2 2 3 3 7" xfId="33588" xr:uid="{00000000-0005-0000-0000-000087830000}"/>
    <cellStyle name="Percent 13 3 2 2 3 4" xfId="33589" xr:uid="{00000000-0005-0000-0000-000088830000}"/>
    <cellStyle name="Percent 13 3 2 2 3 4 2" xfId="33590" xr:uid="{00000000-0005-0000-0000-000089830000}"/>
    <cellStyle name="Percent 13 3 2 2 3 4 2 2" xfId="33591" xr:uid="{00000000-0005-0000-0000-00008A830000}"/>
    <cellStyle name="Percent 13 3 2 2 3 4 3" xfId="33592" xr:uid="{00000000-0005-0000-0000-00008B830000}"/>
    <cellStyle name="Percent 13 3 2 2 3 4 4" xfId="33593" xr:uid="{00000000-0005-0000-0000-00008C830000}"/>
    <cellStyle name="Percent 13 3 2 2 3 5" xfId="33594" xr:uid="{00000000-0005-0000-0000-00008D830000}"/>
    <cellStyle name="Percent 13 3 2 2 3 5 2" xfId="33595" xr:uid="{00000000-0005-0000-0000-00008E830000}"/>
    <cellStyle name="Percent 13 3 2 2 3 5 2 2" xfId="33596" xr:uid="{00000000-0005-0000-0000-00008F830000}"/>
    <cellStyle name="Percent 13 3 2 2 3 5 3" xfId="33597" xr:uid="{00000000-0005-0000-0000-000090830000}"/>
    <cellStyle name="Percent 13 3 2 2 3 5 4" xfId="33598" xr:uid="{00000000-0005-0000-0000-000091830000}"/>
    <cellStyle name="Percent 13 3 2 2 3 6" xfId="33599" xr:uid="{00000000-0005-0000-0000-000092830000}"/>
    <cellStyle name="Percent 13 3 2 2 3 6 2" xfId="33600" xr:uid="{00000000-0005-0000-0000-000093830000}"/>
    <cellStyle name="Percent 13 3 2 2 3 6 3" xfId="33601" xr:uid="{00000000-0005-0000-0000-000094830000}"/>
    <cellStyle name="Percent 13 3 2 2 3 7" xfId="33602" xr:uid="{00000000-0005-0000-0000-000095830000}"/>
    <cellStyle name="Percent 13 3 2 2 3 8" xfId="33603" xr:uid="{00000000-0005-0000-0000-000096830000}"/>
    <cellStyle name="Percent 13 3 2 2 3 9" xfId="33604" xr:uid="{00000000-0005-0000-0000-000097830000}"/>
    <cellStyle name="Percent 13 3 2 2 4" xfId="33605" xr:uid="{00000000-0005-0000-0000-000098830000}"/>
    <cellStyle name="Percent 13 3 2 2 4 2" xfId="33606" xr:uid="{00000000-0005-0000-0000-000099830000}"/>
    <cellStyle name="Percent 13 3 2 2 4 2 2" xfId="33607" xr:uid="{00000000-0005-0000-0000-00009A830000}"/>
    <cellStyle name="Percent 13 3 2 2 4 2 2 2" xfId="33608" xr:uid="{00000000-0005-0000-0000-00009B830000}"/>
    <cellStyle name="Percent 13 3 2 2 4 2 2 2 2" xfId="33609" xr:uid="{00000000-0005-0000-0000-00009C830000}"/>
    <cellStyle name="Percent 13 3 2 2 4 2 2 3" xfId="33610" xr:uid="{00000000-0005-0000-0000-00009D830000}"/>
    <cellStyle name="Percent 13 3 2 2 4 2 2 4" xfId="33611" xr:uid="{00000000-0005-0000-0000-00009E830000}"/>
    <cellStyle name="Percent 13 3 2 2 4 2 3" xfId="33612" xr:uid="{00000000-0005-0000-0000-00009F830000}"/>
    <cellStyle name="Percent 13 3 2 2 4 2 3 2" xfId="33613" xr:uid="{00000000-0005-0000-0000-0000A0830000}"/>
    <cellStyle name="Percent 13 3 2 2 4 2 3 2 2" xfId="33614" xr:uid="{00000000-0005-0000-0000-0000A1830000}"/>
    <cellStyle name="Percent 13 3 2 2 4 2 3 3" xfId="33615" xr:uid="{00000000-0005-0000-0000-0000A2830000}"/>
    <cellStyle name="Percent 13 3 2 2 4 2 3 4" xfId="33616" xr:uid="{00000000-0005-0000-0000-0000A3830000}"/>
    <cellStyle name="Percent 13 3 2 2 4 2 4" xfId="33617" xr:uid="{00000000-0005-0000-0000-0000A4830000}"/>
    <cellStyle name="Percent 13 3 2 2 4 2 4 2" xfId="33618" xr:uid="{00000000-0005-0000-0000-0000A5830000}"/>
    <cellStyle name="Percent 13 3 2 2 4 2 4 3" xfId="33619" xr:uid="{00000000-0005-0000-0000-0000A6830000}"/>
    <cellStyle name="Percent 13 3 2 2 4 2 5" xfId="33620" xr:uid="{00000000-0005-0000-0000-0000A7830000}"/>
    <cellStyle name="Percent 13 3 2 2 4 2 6" xfId="33621" xr:uid="{00000000-0005-0000-0000-0000A8830000}"/>
    <cellStyle name="Percent 13 3 2 2 4 2 7" xfId="33622" xr:uid="{00000000-0005-0000-0000-0000A9830000}"/>
    <cellStyle name="Percent 13 3 2 2 4 3" xfId="33623" xr:uid="{00000000-0005-0000-0000-0000AA830000}"/>
    <cellStyle name="Percent 13 3 2 2 4 3 2" xfId="33624" xr:uid="{00000000-0005-0000-0000-0000AB830000}"/>
    <cellStyle name="Percent 13 3 2 2 4 3 2 2" xfId="33625" xr:uid="{00000000-0005-0000-0000-0000AC830000}"/>
    <cellStyle name="Percent 13 3 2 2 4 3 3" xfId="33626" xr:uid="{00000000-0005-0000-0000-0000AD830000}"/>
    <cellStyle name="Percent 13 3 2 2 4 3 4" xfId="33627" xr:uid="{00000000-0005-0000-0000-0000AE830000}"/>
    <cellStyle name="Percent 13 3 2 2 4 4" xfId="33628" xr:uid="{00000000-0005-0000-0000-0000AF830000}"/>
    <cellStyle name="Percent 13 3 2 2 4 4 2" xfId="33629" xr:uid="{00000000-0005-0000-0000-0000B0830000}"/>
    <cellStyle name="Percent 13 3 2 2 4 4 2 2" xfId="33630" xr:uid="{00000000-0005-0000-0000-0000B1830000}"/>
    <cellStyle name="Percent 13 3 2 2 4 4 3" xfId="33631" xr:uid="{00000000-0005-0000-0000-0000B2830000}"/>
    <cellStyle name="Percent 13 3 2 2 4 4 4" xfId="33632" xr:uid="{00000000-0005-0000-0000-0000B3830000}"/>
    <cellStyle name="Percent 13 3 2 2 4 5" xfId="33633" xr:uid="{00000000-0005-0000-0000-0000B4830000}"/>
    <cellStyle name="Percent 13 3 2 2 4 5 2" xfId="33634" xr:uid="{00000000-0005-0000-0000-0000B5830000}"/>
    <cellStyle name="Percent 13 3 2 2 4 5 3" xfId="33635" xr:uid="{00000000-0005-0000-0000-0000B6830000}"/>
    <cellStyle name="Percent 13 3 2 2 4 6" xfId="33636" xr:uid="{00000000-0005-0000-0000-0000B7830000}"/>
    <cellStyle name="Percent 13 3 2 2 4 7" xfId="33637" xr:uid="{00000000-0005-0000-0000-0000B8830000}"/>
    <cellStyle name="Percent 13 3 2 2 4 8" xfId="33638" xr:uid="{00000000-0005-0000-0000-0000B9830000}"/>
    <cellStyle name="Percent 13 3 2 2 5" xfId="33639" xr:uid="{00000000-0005-0000-0000-0000BA830000}"/>
    <cellStyle name="Percent 13 3 2 2 5 2" xfId="33640" xr:uid="{00000000-0005-0000-0000-0000BB830000}"/>
    <cellStyle name="Percent 13 3 2 2 5 2 2" xfId="33641" xr:uid="{00000000-0005-0000-0000-0000BC830000}"/>
    <cellStyle name="Percent 13 3 2 2 5 2 2 2" xfId="33642" xr:uid="{00000000-0005-0000-0000-0000BD830000}"/>
    <cellStyle name="Percent 13 3 2 2 5 2 3" xfId="33643" xr:uid="{00000000-0005-0000-0000-0000BE830000}"/>
    <cellStyle name="Percent 13 3 2 2 5 2 4" xfId="33644" xr:uid="{00000000-0005-0000-0000-0000BF830000}"/>
    <cellStyle name="Percent 13 3 2 2 5 3" xfId="33645" xr:uid="{00000000-0005-0000-0000-0000C0830000}"/>
    <cellStyle name="Percent 13 3 2 2 5 3 2" xfId="33646" xr:uid="{00000000-0005-0000-0000-0000C1830000}"/>
    <cellStyle name="Percent 13 3 2 2 5 3 2 2" xfId="33647" xr:uid="{00000000-0005-0000-0000-0000C2830000}"/>
    <cellStyle name="Percent 13 3 2 2 5 3 3" xfId="33648" xr:uid="{00000000-0005-0000-0000-0000C3830000}"/>
    <cellStyle name="Percent 13 3 2 2 5 3 4" xfId="33649" xr:uid="{00000000-0005-0000-0000-0000C4830000}"/>
    <cellStyle name="Percent 13 3 2 2 5 4" xfId="33650" xr:uid="{00000000-0005-0000-0000-0000C5830000}"/>
    <cellStyle name="Percent 13 3 2 2 5 4 2" xfId="33651" xr:uid="{00000000-0005-0000-0000-0000C6830000}"/>
    <cellStyle name="Percent 13 3 2 2 5 4 3" xfId="33652" xr:uid="{00000000-0005-0000-0000-0000C7830000}"/>
    <cellStyle name="Percent 13 3 2 2 5 5" xfId="33653" xr:uid="{00000000-0005-0000-0000-0000C8830000}"/>
    <cellStyle name="Percent 13 3 2 2 5 6" xfId="33654" xr:uid="{00000000-0005-0000-0000-0000C9830000}"/>
    <cellStyle name="Percent 13 3 2 2 5 7" xfId="33655" xr:uid="{00000000-0005-0000-0000-0000CA830000}"/>
    <cellStyle name="Percent 13 3 2 2 6" xfId="33656" xr:uid="{00000000-0005-0000-0000-0000CB830000}"/>
    <cellStyle name="Percent 13 3 2 2 6 2" xfId="33657" xr:uid="{00000000-0005-0000-0000-0000CC830000}"/>
    <cellStyle name="Percent 13 3 2 2 6 2 2" xfId="33658" xr:uid="{00000000-0005-0000-0000-0000CD830000}"/>
    <cellStyle name="Percent 13 3 2 2 6 3" xfId="33659" xr:uid="{00000000-0005-0000-0000-0000CE830000}"/>
    <cellStyle name="Percent 13 3 2 2 6 4" xfId="33660" xr:uid="{00000000-0005-0000-0000-0000CF830000}"/>
    <cellStyle name="Percent 13 3 2 2 7" xfId="33661" xr:uid="{00000000-0005-0000-0000-0000D0830000}"/>
    <cellStyle name="Percent 13 3 2 2 7 2" xfId="33662" xr:uid="{00000000-0005-0000-0000-0000D1830000}"/>
    <cellStyle name="Percent 13 3 2 2 7 2 2" xfId="33663" xr:uid="{00000000-0005-0000-0000-0000D2830000}"/>
    <cellStyle name="Percent 13 3 2 2 7 3" xfId="33664" xr:uid="{00000000-0005-0000-0000-0000D3830000}"/>
    <cellStyle name="Percent 13 3 2 2 7 4" xfId="33665" xr:uid="{00000000-0005-0000-0000-0000D4830000}"/>
    <cellStyle name="Percent 13 3 2 2 8" xfId="33666" xr:uid="{00000000-0005-0000-0000-0000D5830000}"/>
    <cellStyle name="Percent 13 3 2 2 8 2" xfId="33667" xr:uid="{00000000-0005-0000-0000-0000D6830000}"/>
    <cellStyle name="Percent 13 3 2 2 8 3" xfId="33668" xr:uid="{00000000-0005-0000-0000-0000D7830000}"/>
    <cellStyle name="Percent 13 3 2 2 9" xfId="33669" xr:uid="{00000000-0005-0000-0000-0000D8830000}"/>
    <cellStyle name="Percent 13 3 2 3" xfId="33670" xr:uid="{00000000-0005-0000-0000-0000D9830000}"/>
    <cellStyle name="Percent 13 3 2 4" xfId="33671" xr:uid="{00000000-0005-0000-0000-0000DA830000}"/>
    <cellStyle name="Percent 13 3 2 4 2" xfId="33672" xr:uid="{00000000-0005-0000-0000-0000DB830000}"/>
    <cellStyle name="Percent 13 3 2 4 3" xfId="33673" xr:uid="{00000000-0005-0000-0000-0000DC830000}"/>
    <cellStyle name="Percent 13 3 2 4 4" xfId="33674" xr:uid="{00000000-0005-0000-0000-0000DD830000}"/>
    <cellStyle name="Percent 13 3 2 4 4 2" xfId="33675" xr:uid="{00000000-0005-0000-0000-0000DE830000}"/>
    <cellStyle name="Percent 13 3 2 4 4 3" xfId="33676" xr:uid="{00000000-0005-0000-0000-0000DF830000}"/>
    <cellStyle name="Percent 13 3 2 4 5" xfId="33677" xr:uid="{00000000-0005-0000-0000-0000E0830000}"/>
    <cellStyle name="Percent 13 3 2 5" xfId="33678" xr:uid="{00000000-0005-0000-0000-0000E1830000}"/>
    <cellStyle name="Percent 13 3 2 5 2" xfId="33679" xr:uid="{00000000-0005-0000-0000-0000E2830000}"/>
    <cellStyle name="Percent 13 3 2 5 3" xfId="33680" xr:uid="{00000000-0005-0000-0000-0000E3830000}"/>
    <cellStyle name="Percent 13 3 2 6" xfId="33681" xr:uid="{00000000-0005-0000-0000-0000E4830000}"/>
    <cellStyle name="Percent 13 3 3" xfId="33682" xr:uid="{00000000-0005-0000-0000-0000E5830000}"/>
    <cellStyle name="Percent 13 3 3 10" xfId="33683" xr:uid="{00000000-0005-0000-0000-0000E6830000}"/>
    <cellStyle name="Percent 13 3 3 11" xfId="33684" xr:uid="{00000000-0005-0000-0000-0000E7830000}"/>
    <cellStyle name="Percent 13 3 3 2" xfId="33685" xr:uid="{00000000-0005-0000-0000-0000E8830000}"/>
    <cellStyle name="Percent 13 3 3 3" xfId="33686" xr:uid="{00000000-0005-0000-0000-0000E9830000}"/>
    <cellStyle name="Percent 13 3 3 3 2" xfId="33687" xr:uid="{00000000-0005-0000-0000-0000EA830000}"/>
    <cellStyle name="Percent 13 3 3 3 2 2" xfId="33688" xr:uid="{00000000-0005-0000-0000-0000EB830000}"/>
    <cellStyle name="Percent 13 3 3 3 2 2 2" xfId="33689" xr:uid="{00000000-0005-0000-0000-0000EC830000}"/>
    <cellStyle name="Percent 13 3 3 3 2 2 2 2" xfId="33690" xr:uid="{00000000-0005-0000-0000-0000ED830000}"/>
    <cellStyle name="Percent 13 3 3 3 2 2 2 2 2" xfId="33691" xr:uid="{00000000-0005-0000-0000-0000EE830000}"/>
    <cellStyle name="Percent 13 3 3 3 2 2 2 3" xfId="33692" xr:uid="{00000000-0005-0000-0000-0000EF830000}"/>
    <cellStyle name="Percent 13 3 3 3 2 2 2 4" xfId="33693" xr:uid="{00000000-0005-0000-0000-0000F0830000}"/>
    <cellStyle name="Percent 13 3 3 3 2 2 3" xfId="33694" xr:uid="{00000000-0005-0000-0000-0000F1830000}"/>
    <cellStyle name="Percent 13 3 3 3 2 2 3 2" xfId="33695" xr:uid="{00000000-0005-0000-0000-0000F2830000}"/>
    <cellStyle name="Percent 13 3 3 3 2 2 3 2 2" xfId="33696" xr:uid="{00000000-0005-0000-0000-0000F3830000}"/>
    <cellStyle name="Percent 13 3 3 3 2 2 3 3" xfId="33697" xr:uid="{00000000-0005-0000-0000-0000F4830000}"/>
    <cellStyle name="Percent 13 3 3 3 2 2 3 4" xfId="33698" xr:uid="{00000000-0005-0000-0000-0000F5830000}"/>
    <cellStyle name="Percent 13 3 3 3 2 2 4" xfId="33699" xr:uid="{00000000-0005-0000-0000-0000F6830000}"/>
    <cellStyle name="Percent 13 3 3 3 2 2 4 2" xfId="33700" xr:uid="{00000000-0005-0000-0000-0000F7830000}"/>
    <cellStyle name="Percent 13 3 3 3 2 2 4 3" xfId="33701" xr:uid="{00000000-0005-0000-0000-0000F8830000}"/>
    <cellStyle name="Percent 13 3 3 3 2 2 5" xfId="33702" xr:uid="{00000000-0005-0000-0000-0000F9830000}"/>
    <cellStyle name="Percent 13 3 3 3 2 2 6" xfId="33703" xr:uid="{00000000-0005-0000-0000-0000FA830000}"/>
    <cellStyle name="Percent 13 3 3 3 2 2 7" xfId="33704" xr:uid="{00000000-0005-0000-0000-0000FB830000}"/>
    <cellStyle name="Percent 13 3 3 3 2 3" xfId="33705" xr:uid="{00000000-0005-0000-0000-0000FC830000}"/>
    <cellStyle name="Percent 13 3 3 3 2 3 2" xfId="33706" xr:uid="{00000000-0005-0000-0000-0000FD830000}"/>
    <cellStyle name="Percent 13 3 3 3 2 3 2 2" xfId="33707" xr:uid="{00000000-0005-0000-0000-0000FE830000}"/>
    <cellStyle name="Percent 13 3 3 3 2 3 3" xfId="33708" xr:uid="{00000000-0005-0000-0000-0000FF830000}"/>
    <cellStyle name="Percent 13 3 3 3 2 3 4" xfId="33709" xr:uid="{00000000-0005-0000-0000-000000840000}"/>
    <cellStyle name="Percent 13 3 3 3 2 4" xfId="33710" xr:uid="{00000000-0005-0000-0000-000001840000}"/>
    <cellStyle name="Percent 13 3 3 3 2 4 2" xfId="33711" xr:uid="{00000000-0005-0000-0000-000002840000}"/>
    <cellStyle name="Percent 13 3 3 3 2 4 2 2" xfId="33712" xr:uid="{00000000-0005-0000-0000-000003840000}"/>
    <cellStyle name="Percent 13 3 3 3 2 4 3" xfId="33713" xr:uid="{00000000-0005-0000-0000-000004840000}"/>
    <cellStyle name="Percent 13 3 3 3 2 4 4" xfId="33714" xr:uid="{00000000-0005-0000-0000-000005840000}"/>
    <cellStyle name="Percent 13 3 3 3 2 5" xfId="33715" xr:uid="{00000000-0005-0000-0000-000006840000}"/>
    <cellStyle name="Percent 13 3 3 3 2 5 2" xfId="33716" xr:uid="{00000000-0005-0000-0000-000007840000}"/>
    <cellStyle name="Percent 13 3 3 3 2 5 3" xfId="33717" xr:uid="{00000000-0005-0000-0000-000008840000}"/>
    <cellStyle name="Percent 13 3 3 3 2 6" xfId="33718" xr:uid="{00000000-0005-0000-0000-000009840000}"/>
    <cellStyle name="Percent 13 3 3 3 2 7" xfId="33719" xr:uid="{00000000-0005-0000-0000-00000A840000}"/>
    <cellStyle name="Percent 13 3 3 3 2 8" xfId="33720" xr:uid="{00000000-0005-0000-0000-00000B840000}"/>
    <cellStyle name="Percent 13 3 3 3 3" xfId="33721" xr:uid="{00000000-0005-0000-0000-00000C840000}"/>
    <cellStyle name="Percent 13 3 3 3 3 2" xfId="33722" xr:uid="{00000000-0005-0000-0000-00000D840000}"/>
    <cellStyle name="Percent 13 3 3 3 3 2 2" xfId="33723" xr:uid="{00000000-0005-0000-0000-00000E840000}"/>
    <cellStyle name="Percent 13 3 3 3 3 2 2 2" xfId="33724" xr:uid="{00000000-0005-0000-0000-00000F840000}"/>
    <cellStyle name="Percent 13 3 3 3 3 2 3" xfId="33725" xr:uid="{00000000-0005-0000-0000-000010840000}"/>
    <cellStyle name="Percent 13 3 3 3 3 2 4" xfId="33726" xr:uid="{00000000-0005-0000-0000-000011840000}"/>
    <cellStyle name="Percent 13 3 3 3 3 3" xfId="33727" xr:uid="{00000000-0005-0000-0000-000012840000}"/>
    <cellStyle name="Percent 13 3 3 3 3 3 2" xfId="33728" xr:uid="{00000000-0005-0000-0000-000013840000}"/>
    <cellStyle name="Percent 13 3 3 3 3 3 2 2" xfId="33729" xr:uid="{00000000-0005-0000-0000-000014840000}"/>
    <cellStyle name="Percent 13 3 3 3 3 3 3" xfId="33730" xr:uid="{00000000-0005-0000-0000-000015840000}"/>
    <cellStyle name="Percent 13 3 3 3 3 3 4" xfId="33731" xr:uid="{00000000-0005-0000-0000-000016840000}"/>
    <cellStyle name="Percent 13 3 3 3 3 4" xfId="33732" xr:uid="{00000000-0005-0000-0000-000017840000}"/>
    <cellStyle name="Percent 13 3 3 3 3 4 2" xfId="33733" xr:uid="{00000000-0005-0000-0000-000018840000}"/>
    <cellStyle name="Percent 13 3 3 3 3 4 3" xfId="33734" xr:uid="{00000000-0005-0000-0000-000019840000}"/>
    <cellStyle name="Percent 13 3 3 3 3 5" xfId="33735" xr:uid="{00000000-0005-0000-0000-00001A840000}"/>
    <cellStyle name="Percent 13 3 3 3 3 6" xfId="33736" xr:uid="{00000000-0005-0000-0000-00001B840000}"/>
    <cellStyle name="Percent 13 3 3 3 3 7" xfId="33737" xr:uid="{00000000-0005-0000-0000-00001C840000}"/>
    <cellStyle name="Percent 13 3 3 3 4" xfId="33738" xr:uid="{00000000-0005-0000-0000-00001D840000}"/>
    <cellStyle name="Percent 13 3 3 3 4 2" xfId="33739" xr:uid="{00000000-0005-0000-0000-00001E840000}"/>
    <cellStyle name="Percent 13 3 3 3 4 2 2" xfId="33740" xr:uid="{00000000-0005-0000-0000-00001F840000}"/>
    <cellStyle name="Percent 13 3 3 3 4 3" xfId="33741" xr:uid="{00000000-0005-0000-0000-000020840000}"/>
    <cellStyle name="Percent 13 3 3 3 4 4" xfId="33742" xr:uid="{00000000-0005-0000-0000-000021840000}"/>
    <cellStyle name="Percent 13 3 3 3 5" xfId="33743" xr:uid="{00000000-0005-0000-0000-000022840000}"/>
    <cellStyle name="Percent 13 3 3 3 5 2" xfId="33744" xr:uid="{00000000-0005-0000-0000-000023840000}"/>
    <cellStyle name="Percent 13 3 3 3 5 2 2" xfId="33745" xr:uid="{00000000-0005-0000-0000-000024840000}"/>
    <cellStyle name="Percent 13 3 3 3 5 3" xfId="33746" xr:uid="{00000000-0005-0000-0000-000025840000}"/>
    <cellStyle name="Percent 13 3 3 3 5 4" xfId="33747" xr:uid="{00000000-0005-0000-0000-000026840000}"/>
    <cellStyle name="Percent 13 3 3 3 6" xfId="33748" xr:uid="{00000000-0005-0000-0000-000027840000}"/>
    <cellStyle name="Percent 13 3 3 3 6 2" xfId="33749" xr:uid="{00000000-0005-0000-0000-000028840000}"/>
    <cellStyle name="Percent 13 3 3 3 6 3" xfId="33750" xr:uid="{00000000-0005-0000-0000-000029840000}"/>
    <cellStyle name="Percent 13 3 3 3 7" xfId="33751" xr:uid="{00000000-0005-0000-0000-00002A840000}"/>
    <cellStyle name="Percent 13 3 3 3 8" xfId="33752" xr:uid="{00000000-0005-0000-0000-00002B840000}"/>
    <cellStyle name="Percent 13 3 3 3 9" xfId="33753" xr:uid="{00000000-0005-0000-0000-00002C840000}"/>
    <cellStyle name="Percent 13 3 3 4" xfId="33754" xr:uid="{00000000-0005-0000-0000-00002D840000}"/>
    <cellStyle name="Percent 13 3 3 4 2" xfId="33755" xr:uid="{00000000-0005-0000-0000-00002E840000}"/>
    <cellStyle name="Percent 13 3 3 4 2 2" xfId="33756" xr:uid="{00000000-0005-0000-0000-00002F840000}"/>
    <cellStyle name="Percent 13 3 3 4 2 2 2" xfId="33757" xr:uid="{00000000-0005-0000-0000-000030840000}"/>
    <cellStyle name="Percent 13 3 3 4 2 2 2 2" xfId="33758" xr:uid="{00000000-0005-0000-0000-000031840000}"/>
    <cellStyle name="Percent 13 3 3 4 2 2 3" xfId="33759" xr:uid="{00000000-0005-0000-0000-000032840000}"/>
    <cellStyle name="Percent 13 3 3 4 2 2 4" xfId="33760" xr:uid="{00000000-0005-0000-0000-000033840000}"/>
    <cellStyle name="Percent 13 3 3 4 2 3" xfId="33761" xr:uid="{00000000-0005-0000-0000-000034840000}"/>
    <cellStyle name="Percent 13 3 3 4 2 3 2" xfId="33762" xr:uid="{00000000-0005-0000-0000-000035840000}"/>
    <cellStyle name="Percent 13 3 3 4 2 3 2 2" xfId="33763" xr:uid="{00000000-0005-0000-0000-000036840000}"/>
    <cellStyle name="Percent 13 3 3 4 2 3 3" xfId="33764" xr:uid="{00000000-0005-0000-0000-000037840000}"/>
    <cellStyle name="Percent 13 3 3 4 2 3 4" xfId="33765" xr:uid="{00000000-0005-0000-0000-000038840000}"/>
    <cellStyle name="Percent 13 3 3 4 2 4" xfId="33766" xr:uid="{00000000-0005-0000-0000-000039840000}"/>
    <cellStyle name="Percent 13 3 3 4 2 4 2" xfId="33767" xr:uid="{00000000-0005-0000-0000-00003A840000}"/>
    <cellStyle name="Percent 13 3 3 4 2 4 3" xfId="33768" xr:uid="{00000000-0005-0000-0000-00003B840000}"/>
    <cellStyle name="Percent 13 3 3 4 2 5" xfId="33769" xr:uid="{00000000-0005-0000-0000-00003C840000}"/>
    <cellStyle name="Percent 13 3 3 4 2 6" xfId="33770" xr:uid="{00000000-0005-0000-0000-00003D840000}"/>
    <cellStyle name="Percent 13 3 3 4 2 7" xfId="33771" xr:uid="{00000000-0005-0000-0000-00003E840000}"/>
    <cellStyle name="Percent 13 3 3 4 3" xfId="33772" xr:uid="{00000000-0005-0000-0000-00003F840000}"/>
    <cellStyle name="Percent 13 3 3 4 3 2" xfId="33773" xr:uid="{00000000-0005-0000-0000-000040840000}"/>
    <cellStyle name="Percent 13 3 3 4 3 2 2" xfId="33774" xr:uid="{00000000-0005-0000-0000-000041840000}"/>
    <cellStyle name="Percent 13 3 3 4 3 3" xfId="33775" xr:uid="{00000000-0005-0000-0000-000042840000}"/>
    <cellStyle name="Percent 13 3 3 4 3 4" xfId="33776" xr:uid="{00000000-0005-0000-0000-000043840000}"/>
    <cellStyle name="Percent 13 3 3 4 4" xfId="33777" xr:uid="{00000000-0005-0000-0000-000044840000}"/>
    <cellStyle name="Percent 13 3 3 4 4 2" xfId="33778" xr:uid="{00000000-0005-0000-0000-000045840000}"/>
    <cellStyle name="Percent 13 3 3 4 4 2 2" xfId="33779" xr:uid="{00000000-0005-0000-0000-000046840000}"/>
    <cellStyle name="Percent 13 3 3 4 4 3" xfId="33780" xr:uid="{00000000-0005-0000-0000-000047840000}"/>
    <cellStyle name="Percent 13 3 3 4 4 4" xfId="33781" xr:uid="{00000000-0005-0000-0000-000048840000}"/>
    <cellStyle name="Percent 13 3 3 4 5" xfId="33782" xr:uid="{00000000-0005-0000-0000-000049840000}"/>
    <cellStyle name="Percent 13 3 3 4 5 2" xfId="33783" xr:uid="{00000000-0005-0000-0000-00004A840000}"/>
    <cellStyle name="Percent 13 3 3 4 5 3" xfId="33784" xr:uid="{00000000-0005-0000-0000-00004B840000}"/>
    <cellStyle name="Percent 13 3 3 4 6" xfId="33785" xr:uid="{00000000-0005-0000-0000-00004C840000}"/>
    <cellStyle name="Percent 13 3 3 4 7" xfId="33786" xr:uid="{00000000-0005-0000-0000-00004D840000}"/>
    <cellStyle name="Percent 13 3 3 4 8" xfId="33787" xr:uid="{00000000-0005-0000-0000-00004E840000}"/>
    <cellStyle name="Percent 13 3 3 5" xfId="33788" xr:uid="{00000000-0005-0000-0000-00004F840000}"/>
    <cellStyle name="Percent 13 3 3 5 2" xfId="33789" xr:uid="{00000000-0005-0000-0000-000050840000}"/>
    <cellStyle name="Percent 13 3 3 5 2 2" xfId="33790" xr:uid="{00000000-0005-0000-0000-000051840000}"/>
    <cellStyle name="Percent 13 3 3 5 2 2 2" xfId="33791" xr:uid="{00000000-0005-0000-0000-000052840000}"/>
    <cellStyle name="Percent 13 3 3 5 2 3" xfId="33792" xr:uid="{00000000-0005-0000-0000-000053840000}"/>
    <cellStyle name="Percent 13 3 3 5 2 4" xfId="33793" xr:uid="{00000000-0005-0000-0000-000054840000}"/>
    <cellStyle name="Percent 13 3 3 5 3" xfId="33794" xr:uid="{00000000-0005-0000-0000-000055840000}"/>
    <cellStyle name="Percent 13 3 3 5 3 2" xfId="33795" xr:uid="{00000000-0005-0000-0000-000056840000}"/>
    <cellStyle name="Percent 13 3 3 5 3 2 2" xfId="33796" xr:uid="{00000000-0005-0000-0000-000057840000}"/>
    <cellStyle name="Percent 13 3 3 5 3 3" xfId="33797" xr:uid="{00000000-0005-0000-0000-000058840000}"/>
    <cellStyle name="Percent 13 3 3 5 3 4" xfId="33798" xr:uid="{00000000-0005-0000-0000-000059840000}"/>
    <cellStyle name="Percent 13 3 3 5 4" xfId="33799" xr:uid="{00000000-0005-0000-0000-00005A840000}"/>
    <cellStyle name="Percent 13 3 3 5 4 2" xfId="33800" xr:uid="{00000000-0005-0000-0000-00005B840000}"/>
    <cellStyle name="Percent 13 3 3 5 4 3" xfId="33801" xr:uid="{00000000-0005-0000-0000-00005C840000}"/>
    <cellStyle name="Percent 13 3 3 5 5" xfId="33802" xr:uid="{00000000-0005-0000-0000-00005D840000}"/>
    <cellStyle name="Percent 13 3 3 5 6" xfId="33803" xr:uid="{00000000-0005-0000-0000-00005E840000}"/>
    <cellStyle name="Percent 13 3 3 5 7" xfId="33804" xr:uid="{00000000-0005-0000-0000-00005F840000}"/>
    <cellStyle name="Percent 13 3 3 6" xfId="33805" xr:uid="{00000000-0005-0000-0000-000060840000}"/>
    <cellStyle name="Percent 13 3 3 6 2" xfId="33806" xr:uid="{00000000-0005-0000-0000-000061840000}"/>
    <cellStyle name="Percent 13 3 3 6 2 2" xfId="33807" xr:uid="{00000000-0005-0000-0000-000062840000}"/>
    <cellStyle name="Percent 13 3 3 6 3" xfId="33808" xr:uid="{00000000-0005-0000-0000-000063840000}"/>
    <cellStyle name="Percent 13 3 3 6 4" xfId="33809" xr:uid="{00000000-0005-0000-0000-000064840000}"/>
    <cellStyle name="Percent 13 3 3 7" xfId="33810" xr:uid="{00000000-0005-0000-0000-000065840000}"/>
    <cellStyle name="Percent 13 3 3 7 2" xfId="33811" xr:uid="{00000000-0005-0000-0000-000066840000}"/>
    <cellStyle name="Percent 13 3 3 7 2 2" xfId="33812" xr:uid="{00000000-0005-0000-0000-000067840000}"/>
    <cellStyle name="Percent 13 3 3 7 3" xfId="33813" xr:uid="{00000000-0005-0000-0000-000068840000}"/>
    <cellStyle name="Percent 13 3 3 7 4" xfId="33814" xr:uid="{00000000-0005-0000-0000-000069840000}"/>
    <cellStyle name="Percent 13 3 3 8" xfId="33815" xr:uid="{00000000-0005-0000-0000-00006A840000}"/>
    <cellStyle name="Percent 13 3 3 8 2" xfId="33816" xr:uid="{00000000-0005-0000-0000-00006B840000}"/>
    <cellStyle name="Percent 13 3 3 8 3" xfId="33817" xr:uid="{00000000-0005-0000-0000-00006C840000}"/>
    <cellStyle name="Percent 13 3 3 9" xfId="33818" xr:uid="{00000000-0005-0000-0000-00006D840000}"/>
    <cellStyle name="Percent 13 3 4" xfId="33819" xr:uid="{00000000-0005-0000-0000-00006E840000}"/>
    <cellStyle name="Percent 13 3 5" xfId="33820" xr:uid="{00000000-0005-0000-0000-00006F840000}"/>
    <cellStyle name="Percent 13 3 5 2" xfId="33821" xr:uid="{00000000-0005-0000-0000-000070840000}"/>
    <cellStyle name="Percent 13 3 5 3" xfId="33822" xr:uid="{00000000-0005-0000-0000-000071840000}"/>
    <cellStyle name="Percent 13 3 5 4" xfId="33823" xr:uid="{00000000-0005-0000-0000-000072840000}"/>
    <cellStyle name="Percent 13 3 5 4 2" xfId="33824" xr:uid="{00000000-0005-0000-0000-000073840000}"/>
    <cellStyle name="Percent 13 3 5 4 3" xfId="33825" xr:uid="{00000000-0005-0000-0000-000074840000}"/>
    <cellStyle name="Percent 13 3 5 5" xfId="33826" xr:uid="{00000000-0005-0000-0000-000075840000}"/>
    <cellStyle name="Percent 13 3 6" xfId="33827" xr:uid="{00000000-0005-0000-0000-000076840000}"/>
    <cellStyle name="Percent 13 3 6 2" xfId="33828" xr:uid="{00000000-0005-0000-0000-000077840000}"/>
    <cellStyle name="Percent 13 3 6 3" xfId="33829" xr:uid="{00000000-0005-0000-0000-000078840000}"/>
    <cellStyle name="Percent 13 3 7" xfId="33830" xr:uid="{00000000-0005-0000-0000-000079840000}"/>
    <cellStyle name="Percent 13 4" xfId="33831" xr:uid="{00000000-0005-0000-0000-00007A840000}"/>
    <cellStyle name="Percent 13 5" xfId="33832" xr:uid="{00000000-0005-0000-0000-00007B840000}"/>
    <cellStyle name="Percent 13 5 2" xfId="33833" xr:uid="{00000000-0005-0000-0000-00007C840000}"/>
    <cellStyle name="Percent 13 5 2 10" xfId="33834" xr:uid="{00000000-0005-0000-0000-00007D840000}"/>
    <cellStyle name="Percent 13 5 2 11" xfId="33835" xr:uid="{00000000-0005-0000-0000-00007E840000}"/>
    <cellStyle name="Percent 13 5 2 2" xfId="33836" xr:uid="{00000000-0005-0000-0000-00007F840000}"/>
    <cellStyle name="Percent 13 5 2 3" xfId="33837" xr:uid="{00000000-0005-0000-0000-000080840000}"/>
    <cellStyle name="Percent 13 5 2 3 2" xfId="33838" xr:uid="{00000000-0005-0000-0000-000081840000}"/>
    <cellStyle name="Percent 13 5 2 3 2 2" xfId="33839" xr:uid="{00000000-0005-0000-0000-000082840000}"/>
    <cellStyle name="Percent 13 5 2 3 2 2 2" xfId="33840" xr:uid="{00000000-0005-0000-0000-000083840000}"/>
    <cellStyle name="Percent 13 5 2 3 2 2 2 2" xfId="33841" xr:uid="{00000000-0005-0000-0000-000084840000}"/>
    <cellStyle name="Percent 13 5 2 3 2 2 2 2 2" xfId="33842" xr:uid="{00000000-0005-0000-0000-000085840000}"/>
    <cellStyle name="Percent 13 5 2 3 2 2 2 3" xfId="33843" xr:uid="{00000000-0005-0000-0000-000086840000}"/>
    <cellStyle name="Percent 13 5 2 3 2 2 2 4" xfId="33844" xr:uid="{00000000-0005-0000-0000-000087840000}"/>
    <cellStyle name="Percent 13 5 2 3 2 2 3" xfId="33845" xr:uid="{00000000-0005-0000-0000-000088840000}"/>
    <cellStyle name="Percent 13 5 2 3 2 2 3 2" xfId="33846" xr:uid="{00000000-0005-0000-0000-000089840000}"/>
    <cellStyle name="Percent 13 5 2 3 2 2 3 2 2" xfId="33847" xr:uid="{00000000-0005-0000-0000-00008A840000}"/>
    <cellStyle name="Percent 13 5 2 3 2 2 3 3" xfId="33848" xr:uid="{00000000-0005-0000-0000-00008B840000}"/>
    <cellStyle name="Percent 13 5 2 3 2 2 3 4" xfId="33849" xr:uid="{00000000-0005-0000-0000-00008C840000}"/>
    <cellStyle name="Percent 13 5 2 3 2 2 4" xfId="33850" xr:uid="{00000000-0005-0000-0000-00008D840000}"/>
    <cellStyle name="Percent 13 5 2 3 2 2 4 2" xfId="33851" xr:uid="{00000000-0005-0000-0000-00008E840000}"/>
    <cellStyle name="Percent 13 5 2 3 2 2 4 3" xfId="33852" xr:uid="{00000000-0005-0000-0000-00008F840000}"/>
    <cellStyle name="Percent 13 5 2 3 2 2 5" xfId="33853" xr:uid="{00000000-0005-0000-0000-000090840000}"/>
    <cellStyle name="Percent 13 5 2 3 2 2 6" xfId="33854" xr:uid="{00000000-0005-0000-0000-000091840000}"/>
    <cellStyle name="Percent 13 5 2 3 2 2 7" xfId="33855" xr:uid="{00000000-0005-0000-0000-000092840000}"/>
    <cellStyle name="Percent 13 5 2 3 2 3" xfId="33856" xr:uid="{00000000-0005-0000-0000-000093840000}"/>
    <cellStyle name="Percent 13 5 2 3 2 3 2" xfId="33857" xr:uid="{00000000-0005-0000-0000-000094840000}"/>
    <cellStyle name="Percent 13 5 2 3 2 3 2 2" xfId="33858" xr:uid="{00000000-0005-0000-0000-000095840000}"/>
    <cellStyle name="Percent 13 5 2 3 2 3 3" xfId="33859" xr:uid="{00000000-0005-0000-0000-000096840000}"/>
    <cellStyle name="Percent 13 5 2 3 2 3 4" xfId="33860" xr:uid="{00000000-0005-0000-0000-000097840000}"/>
    <cellStyle name="Percent 13 5 2 3 2 4" xfId="33861" xr:uid="{00000000-0005-0000-0000-000098840000}"/>
    <cellStyle name="Percent 13 5 2 3 2 4 2" xfId="33862" xr:uid="{00000000-0005-0000-0000-000099840000}"/>
    <cellStyle name="Percent 13 5 2 3 2 4 2 2" xfId="33863" xr:uid="{00000000-0005-0000-0000-00009A840000}"/>
    <cellStyle name="Percent 13 5 2 3 2 4 3" xfId="33864" xr:uid="{00000000-0005-0000-0000-00009B840000}"/>
    <cellStyle name="Percent 13 5 2 3 2 4 4" xfId="33865" xr:uid="{00000000-0005-0000-0000-00009C840000}"/>
    <cellStyle name="Percent 13 5 2 3 2 5" xfId="33866" xr:uid="{00000000-0005-0000-0000-00009D840000}"/>
    <cellStyle name="Percent 13 5 2 3 2 5 2" xfId="33867" xr:uid="{00000000-0005-0000-0000-00009E840000}"/>
    <cellStyle name="Percent 13 5 2 3 2 5 3" xfId="33868" xr:uid="{00000000-0005-0000-0000-00009F840000}"/>
    <cellStyle name="Percent 13 5 2 3 2 6" xfId="33869" xr:uid="{00000000-0005-0000-0000-0000A0840000}"/>
    <cellStyle name="Percent 13 5 2 3 2 7" xfId="33870" xr:uid="{00000000-0005-0000-0000-0000A1840000}"/>
    <cellStyle name="Percent 13 5 2 3 2 8" xfId="33871" xr:uid="{00000000-0005-0000-0000-0000A2840000}"/>
    <cellStyle name="Percent 13 5 2 3 3" xfId="33872" xr:uid="{00000000-0005-0000-0000-0000A3840000}"/>
    <cellStyle name="Percent 13 5 2 3 3 2" xfId="33873" xr:uid="{00000000-0005-0000-0000-0000A4840000}"/>
    <cellStyle name="Percent 13 5 2 3 3 2 2" xfId="33874" xr:uid="{00000000-0005-0000-0000-0000A5840000}"/>
    <cellStyle name="Percent 13 5 2 3 3 2 2 2" xfId="33875" xr:uid="{00000000-0005-0000-0000-0000A6840000}"/>
    <cellStyle name="Percent 13 5 2 3 3 2 3" xfId="33876" xr:uid="{00000000-0005-0000-0000-0000A7840000}"/>
    <cellStyle name="Percent 13 5 2 3 3 2 4" xfId="33877" xr:uid="{00000000-0005-0000-0000-0000A8840000}"/>
    <cellStyle name="Percent 13 5 2 3 3 3" xfId="33878" xr:uid="{00000000-0005-0000-0000-0000A9840000}"/>
    <cellStyle name="Percent 13 5 2 3 3 3 2" xfId="33879" xr:uid="{00000000-0005-0000-0000-0000AA840000}"/>
    <cellStyle name="Percent 13 5 2 3 3 3 2 2" xfId="33880" xr:uid="{00000000-0005-0000-0000-0000AB840000}"/>
    <cellStyle name="Percent 13 5 2 3 3 3 3" xfId="33881" xr:uid="{00000000-0005-0000-0000-0000AC840000}"/>
    <cellStyle name="Percent 13 5 2 3 3 3 4" xfId="33882" xr:uid="{00000000-0005-0000-0000-0000AD840000}"/>
    <cellStyle name="Percent 13 5 2 3 3 4" xfId="33883" xr:uid="{00000000-0005-0000-0000-0000AE840000}"/>
    <cellStyle name="Percent 13 5 2 3 3 4 2" xfId="33884" xr:uid="{00000000-0005-0000-0000-0000AF840000}"/>
    <cellStyle name="Percent 13 5 2 3 3 4 3" xfId="33885" xr:uid="{00000000-0005-0000-0000-0000B0840000}"/>
    <cellStyle name="Percent 13 5 2 3 3 5" xfId="33886" xr:uid="{00000000-0005-0000-0000-0000B1840000}"/>
    <cellStyle name="Percent 13 5 2 3 3 6" xfId="33887" xr:uid="{00000000-0005-0000-0000-0000B2840000}"/>
    <cellStyle name="Percent 13 5 2 3 3 7" xfId="33888" xr:uid="{00000000-0005-0000-0000-0000B3840000}"/>
    <cellStyle name="Percent 13 5 2 3 4" xfId="33889" xr:uid="{00000000-0005-0000-0000-0000B4840000}"/>
    <cellStyle name="Percent 13 5 2 3 4 2" xfId="33890" xr:uid="{00000000-0005-0000-0000-0000B5840000}"/>
    <cellStyle name="Percent 13 5 2 3 4 2 2" xfId="33891" xr:uid="{00000000-0005-0000-0000-0000B6840000}"/>
    <cellStyle name="Percent 13 5 2 3 4 3" xfId="33892" xr:uid="{00000000-0005-0000-0000-0000B7840000}"/>
    <cellStyle name="Percent 13 5 2 3 4 4" xfId="33893" xr:uid="{00000000-0005-0000-0000-0000B8840000}"/>
    <cellStyle name="Percent 13 5 2 3 5" xfId="33894" xr:uid="{00000000-0005-0000-0000-0000B9840000}"/>
    <cellStyle name="Percent 13 5 2 3 5 2" xfId="33895" xr:uid="{00000000-0005-0000-0000-0000BA840000}"/>
    <cellStyle name="Percent 13 5 2 3 5 2 2" xfId="33896" xr:uid="{00000000-0005-0000-0000-0000BB840000}"/>
    <cellStyle name="Percent 13 5 2 3 5 3" xfId="33897" xr:uid="{00000000-0005-0000-0000-0000BC840000}"/>
    <cellStyle name="Percent 13 5 2 3 5 4" xfId="33898" xr:uid="{00000000-0005-0000-0000-0000BD840000}"/>
    <cellStyle name="Percent 13 5 2 3 6" xfId="33899" xr:uid="{00000000-0005-0000-0000-0000BE840000}"/>
    <cellStyle name="Percent 13 5 2 3 6 2" xfId="33900" xr:uid="{00000000-0005-0000-0000-0000BF840000}"/>
    <cellStyle name="Percent 13 5 2 3 6 3" xfId="33901" xr:uid="{00000000-0005-0000-0000-0000C0840000}"/>
    <cellStyle name="Percent 13 5 2 3 7" xfId="33902" xr:uid="{00000000-0005-0000-0000-0000C1840000}"/>
    <cellStyle name="Percent 13 5 2 3 8" xfId="33903" xr:uid="{00000000-0005-0000-0000-0000C2840000}"/>
    <cellStyle name="Percent 13 5 2 3 9" xfId="33904" xr:uid="{00000000-0005-0000-0000-0000C3840000}"/>
    <cellStyle name="Percent 13 5 2 4" xfId="33905" xr:uid="{00000000-0005-0000-0000-0000C4840000}"/>
    <cellStyle name="Percent 13 5 2 4 2" xfId="33906" xr:uid="{00000000-0005-0000-0000-0000C5840000}"/>
    <cellStyle name="Percent 13 5 2 4 2 2" xfId="33907" xr:uid="{00000000-0005-0000-0000-0000C6840000}"/>
    <cellStyle name="Percent 13 5 2 4 2 2 2" xfId="33908" xr:uid="{00000000-0005-0000-0000-0000C7840000}"/>
    <cellStyle name="Percent 13 5 2 4 2 2 2 2" xfId="33909" xr:uid="{00000000-0005-0000-0000-0000C8840000}"/>
    <cellStyle name="Percent 13 5 2 4 2 2 3" xfId="33910" xr:uid="{00000000-0005-0000-0000-0000C9840000}"/>
    <cellStyle name="Percent 13 5 2 4 2 2 4" xfId="33911" xr:uid="{00000000-0005-0000-0000-0000CA840000}"/>
    <cellStyle name="Percent 13 5 2 4 2 3" xfId="33912" xr:uid="{00000000-0005-0000-0000-0000CB840000}"/>
    <cellStyle name="Percent 13 5 2 4 2 3 2" xfId="33913" xr:uid="{00000000-0005-0000-0000-0000CC840000}"/>
    <cellStyle name="Percent 13 5 2 4 2 3 2 2" xfId="33914" xr:uid="{00000000-0005-0000-0000-0000CD840000}"/>
    <cellStyle name="Percent 13 5 2 4 2 3 3" xfId="33915" xr:uid="{00000000-0005-0000-0000-0000CE840000}"/>
    <cellStyle name="Percent 13 5 2 4 2 3 4" xfId="33916" xr:uid="{00000000-0005-0000-0000-0000CF840000}"/>
    <cellStyle name="Percent 13 5 2 4 2 4" xfId="33917" xr:uid="{00000000-0005-0000-0000-0000D0840000}"/>
    <cellStyle name="Percent 13 5 2 4 2 4 2" xfId="33918" xr:uid="{00000000-0005-0000-0000-0000D1840000}"/>
    <cellStyle name="Percent 13 5 2 4 2 4 3" xfId="33919" xr:uid="{00000000-0005-0000-0000-0000D2840000}"/>
    <cellStyle name="Percent 13 5 2 4 2 5" xfId="33920" xr:uid="{00000000-0005-0000-0000-0000D3840000}"/>
    <cellStyle name="Percent 13 5 2 4 2 6" xfId="33921" xr:uid="{00000000-0005-0000-0000-0000D4840000}"/>
    <cellStyle name="Percent 13 5 2 4 2 7" xfId="33922" xr:uid="{00000000-0005-0000-0000-0000D5840000}"/>
    <cellStyle name="Percent 13 5 2 4 3" xfId="33923" xr:uid="{00000000-0005-0000-0000-0000D6840000}"/>
    <cellStyle name="Percent 13 5 2 4 3 2" xfId="33924" xr:uid="{00000000-0005-0000-0000-0000D7840000}"/>
    <cellStyle name="Percent 13 5 2 4 3 2 2" xfId="33925" xr:uid="{00000000-0005-0000-0000-0000D8840000}"/>
    <cellStyle name="Percent 13 5 2 4 3 3" xfId="33926" xr:uid="{00000000-0005-0000-0000-0000D9840000}"/>
    <cellStyle name="Percent 13 5 2 4 3 4" xfId="33927" xr:uid="{00000000-0005-0000-0000-0000DA840000}"/>
    <cellStyle name="Percent 13 5 2 4 4" xfId="33928" xr:uid="{00000000-0005-0000-0000-0000DB840000}"/>
    <cellStyle name="Percent 13 5 2 4 4 2" xfId="33929" xr:uid="{00000000-0005-0000-0000-0000DC840000}"/>
    <cellStyle name="Percent 13 5 2 4 4 2 2" xfId="33930" xr:uid="{00000000-0005-0000-0000-0000DD840000}"/>
    <cellStyle name="Percent 13 5 2 4 4 3" xfId="33931" xr:uid="{00000000-0005-0000-0000-0000DE840000}"/>
    <cellStyle name="Percent 13 5 2 4 4 4" xfId="33932" xr:uid="{00000000-0005-0000-0000-0000DF840000}"/>
    <cellStyle name="Percent 13 5 2 4 5" xfId="33933" xr:uid="{00000000-0005-0000-0000-0000E0840000}"/>
    <cellStyle name="Percent 13 5 2 4 5 2" xfId="33934" xr:uid="{00000000-0005-0000-0000-0000E1840000}"/>
    <cellStyle name="Percent 13 5 2 4 5 3" xfId="33935" xr:uid="{00000000-0005-0000-0000-0000E2840000}"/>
    <cellStyle name="Percent 13 5 2 4 6" xfId="33936" xr:uid="{00000000-0005-0000-0000-0000E3840000}"/>
    <cellStyle name="Percent 13 5 2 4 7" xfId="33937" xr:uid="{00000000-0005-0000-0000-0000E4840000}"/>
    <cellStyle name="Percent 13 5 2 4 8" xfId="33938" xr:uid="{00000000-0005-0000-0000-0000E5840000}"/>
    <cellStyle name="Percent 13 5 2 5" xfId="33939" xr:uid="{00000000-0005-0000-0000-0000E6840000}"/>
    <cellStyle name="Percent 13 5 2 5 2" xfId="33940" xr:uid="{00000000-0005-0000-0000-0000E7840000}"/>
    <cellStyle name="Percent 13 5 2 5 2 2" xfId="33941" xr:uid="{00000000-0005-0000-0000-0000E8840000}"/>
    <cellStyle name="Percent 13 5 2 5 2 2 2" xfId="33942" xr:uid="{00000000-0005-0000-0000-0000E9840000}"/>
    <cellStyle name="Percent 13 5 2 5 2 3" xfId="33943" xr:uid="{00000000-0005-0000-0000-0000EA840000}"/>
    <cellStyle name="Percent 13 5 2 5 2 4" xfId="33944" xr:uid="{00000000-0005-0000-0000-0000EB840000}"/>
    <cellStyle name="Percent 13 5 2 5 3" xfId="33945" xr:uid="{00000000-0005-0000-0000-0000EC840000}"/>
    <cellStyle name="Percent 13 5 2 5 3 2" xfId="33946" xr:uid="{00000000-0005-0000-0000-0000ED840000}"/>
    <cellStyle name="Percent 13 5 2 5 3 2 2" xfId="33947" xr:uid="{00000000-0005-0000-0000-0000EE840000}"/>
    <cellStyle name="Percent 13 5 2 5 3 3" xfId="33948" xr:uid="{00000000-0005-0000-0000-0000EF840000}"/>
    <cellStyle name="Percent 13 5 2 5 3 4" xfId="33949" xr:uid="{00000000-0005-0000-0000-0000F0840000}"/>
    <cellStyle name="Percent 13 5 2 5 4" xfId="33950" xr:uid="{00000000-0005-0000-0000-0000F1840000}"/>
    <cellStyle name="Percent 13 5 2 5 4 2" xfId="33951" xr:uid="{00000000-0005-0000-0000-0000F2840000}"/>
    <cellStyle name="Percent 13 5 2 5 4 3" xfId="33952" xr:uid="{00000000-0005-0000-0000-0000F3840000}"/>
    <cellStyle name="Percent 13 5 2 5 5" xfId="33953" xr:uid="{00000000-0005-0000-0000-0000F4840000}"/>
    <cellStyle name="Percent 13 5 2 5 6" xfId="33954" xr:uid="{00000000-0005-0000-0000-0000F5840000}"/>
    <cellStyle name="Percent 13 5 2 5 7" xfId="33955" xr:uid="{00000000-0005-0000-0000-0000F6840000}"/>
    <cellStyle name="Percent 13 5 2 6" xfId="33956" xr:uid="{00000000-0005-0000-0000-0000F7840000}"/>
    <cellStyle name="Percent 13 5 2 6 2" xfId="33957" xr:uid="{00000000-0005-0000-0000-0000F8840000}"/>
    <cellStyle name="Percent 13 5 2 6 2 2" xfId="33958" xr:uid="{00000000-0005-0000-0000-0000F9840000}"/>
    <cellStyle name="Percent 13 5 2 6 3" xfId="33959" xr:uid="{00000000-0005-0000-0000-0000FA840000}"/>
    <cellStyle name="Percent 13 5 2 6 4" xfId="33960" xr:uid="{00000000-0005-0000-0000-0000FB840000}"/>
    <cellStyle name="Percent 13 5 2 7" xfId="33961" xr:uid="{00000000-0005-0000-0000-0000FC840000}"/>
    <cellStyle name="Percent 13 5 2 7 2" xfId="33962" xr:uid="{00000000-0005-0000-0000-0000FD840000}"/>
    <cellStyle name="Percent 13 5 2 7 2 2" xfId="33963" xr:uid="{00000000-0005-0000-0000-0000FE840000}"/>
    <cellStyle name="Percent 13 5 2 7 3" xfId="33964" xr:uid="{00000000-0005-0000-0000-0000FF840000}"/>
    <cellStyle name="Percent 13 5 2 7 4" xfId="33965" xr:uid="{00000000-0005-0000-0000-000000850000}"/>
    <cellStyle name="Percent 13 5 2 8" xfId="33966" xr:uid="{00000000-0005-0000-0000-000001850000}"/>
    <cellStyle name="Percent 13 5 2 8 2" xfId="33967" xr:uid="{00000000-0005-0000-0000-000002850000}"/>
    <cellStyle name="Percent 13 5 2 8 3" xfId="33968" xr:uid="{00000000-0005-0000-0000-000003850000}"/>
    <cellStyle name="Percent 13 5 2 9" xfId="33969" xr:uid="{00000000-0005-0000-0000-000004850000}"/>
    <cellStyle name="Percent 13 5 3" xfId="33970" xr:uid="{00000000-0005-0000-0000-000005850000}"/>
    <cellStyle name="Percent 13 5 4" xfId="33971" xr:uid="{00000000-0005-0000-0000-000006850000}"/>
    <cellStyle name="Percent 13 5 4 2" xfId="33972" xr:uid="{00000000-0005-0000-0000-000007850000}"/>
    <cellStyle name="Percent 13 5 4 3" xfId="33973" xr:uid="{00000000-0005-0000-0000-000008850000}"/>
    <cellStyle name="Percent 13 5 4 4" xfId="33974" xr:uid="{00000000-0005-0000-0000-000009850000}"/>
    <cellStyle name="Percent 13 5 4 4 2" xfId="33975" xr:uid="{00000000-0005-0000-0000-00000A850000}"/>
    <cellStyle name="Percent 13 5 4 4 3" xfId="33976" xr:uid="{00000000-0005-0000-0000-00000B850000}"/>
    <cellStyle name="Percent 13 5 4 5" xfId="33977" xr:uid="{00000000-0005-0000-0000-00000C850000}"/>
    <cellStyle name="Percent 13 5 5" xfId="33978" xr:uid="{00000000-0005-0000-0000-00000D850000}"/>
    <cellStyle name="Percent 13 5 5 2" xfId="33979" xr:uid="{00000000-0005-0000-0000-00000E850000}"/>
    <cellStyle name="Percent 13 5 5 3" xfId="33980" xr:uid="{00000000-0005-0000-0000-00000F850000}"/>
    <cellStyle name="Percent 13 5 6" xfId="33981" xr:uid="{00000000-0005-0000-0000-000010850000}"/>
    <cellStyle name="Percent 13 6" xfId="33982" xr:uid="{00000000-0005-0000-0000-000011850000}"/>
    <cellStyle name="Percent 130" xfId="33983" xr:uid="{00000000-0005-0000-0000-000012850000}"/>
    <cellStyle name="Percent 131" xfId="33984" xr:uid="{00000000-0005-0000-0000-000013850000}"/>
    <cellStyle name="Percent 132" xfId="33985" xr:uid="{00000000-0005-0000-0000-000014850000}"/>
    <cellStyle name="Percent 133" xfId="33986" xr:uid="{00000000-0005-0000-0000-000015850000}"/>
    <cellStyle name="Percent 134" xfId="40300" xr:uid="{00000000-0005-0000-0000-000016850000}"/>
    <cellStyle name="Percent 14" xfId="33987" xr:uid="{00000000-0005-0000-0000-000017850000}"/>
    <cellStyle name="Percent 14 2" xfId="33988" xr:uid="{00000000-0005-0000-0000-000018850000}"/>
    <cellStyle name="Percent 14 2 2" xfId="33989" xr:uid="{00000000-0005-0000-0000-000019850000}"/>
    <cellStyle name="Percent 14 2 2 10" xfId="33990" xr:uid="{00000000-0005-0000-0000-00001A850000}"/>
    <cellStyle name="Percent 14 2 2 11" xfId="33991" xr:uid="{00000000-0005-0000-0000-00001B850000}"/>
    <cellStyle name="Percent 14 2 2 2" xfId="33992" xr:uid="{00000000-0005-0000-0000-00001C850000}"/>
    <cellStyle name="Percent 14 2 2 3" xfId="33993" xr:uid="{00000000-0005-0000-0000-00001D850000}"/>
    <cellStyle name="Percent 14 2 2 3 2" xfId="33994" xr:uid="{00000000-0005-0000-0000-00001E850000}"/>
    <cellStyle name="Percent 14 2 2 3 2 2" xfId="33995" xr:uid="{00000000-0005-0000-0000-00001F850000}"/>
    <cellStyle name="Percent 14 2 2 3 2 2 2" xfId="33996" xr:uid="{00000000-0005-0000-0000-000020850000}"/>
    <cellStyle name="Percent 14 2 2 3 2 2 2 2" xfId="33997" xr:uid="{00000000-0005-0000-0000-000021850000}"/>
    <cellStyle name="Percent 14 2 2 3 2 2 2 2 2" xfId="33998" xr:uid="{00000000-0005-0000-0000-000022850000}"/>
    <cellStyle name="Percent 14 2 2 3 2 2 2 3" xfId="33999" xr:uid="{00000000-0005-0000-0000-000023850000}"/>
    <cellStyle name="Percent 14 2 2 3 2 2 2 4" xfId="34000" xr:uid="{00000000-0005-0000-0000-000024850000}"/>
    <cellStyle name="Percent 14 2 2 3 2 2 3" xfId="34001" xr:uid="{00000000-0005-0000-0000-000025850000}"/>
    <cellStyle name="Percent 14 2 2 3 2 2 3 2" xfId="34002" xr:uid="{00000000-0005-0000-0000-000026850000}"/>
    <cellStyle name="Percent 14 2 2 3 2 2 3 2 2" xfId="34003" xr:uid="{00000000-0005-0000-0000-000027850000}"/>
    <cellStyle name="Percent 14 2 2 3 2 2 3 3" xfId="34004" xr:uid="{00000000-0005-0000-0000-000028850000}"/>
    <cellStyle name="Percent 14 2 2 3 2 2 3 4" xfId="34005" xr:uid="{00000000-0005-0000-0000-000029850000}"/>
    <cellStyle name="Percent 14 2 2 3 2 2 4" xfId="34006" xr:uid="{00000000-0005-0000-0000-00002A850000}"/>
    <cellStyle name="Percent 14 2 2 3 2 2 4 2" xfId="34007" xr:uid="{00000000-0005-0000-0000-00002B850000}"/>
    <cellStyle name="Percent 14 2 2 3 2 2 4 3" xfId="34008" xr:uid="{00000000-0005-0000-0000-00002C850000}"/>
    <cellStyle name="Percent 14 2 2 3 2 2 5" xfId="34009" xr:uid="{00000000-0005-0000-0000-00002D850000}"/>
    <cellStyle name="Percent 14 2 2 3 2 2 6" xfId="34010" xr:uid="{00000000-0005-0000-0000-00002E850000}"/>
    <cellStyle name="Percent 14 2 2 3 2 2 7" xfId="34011" xr:uid="{00000000-0005-0000-0000-00002F850000}"/>
    <cellStyle name="Percent 14 2 2 3 2 3" xfId="34012" xr:uid="{00000000-0005-0000-0000-000030850000}"/>
    <cellStyle name="Percent 14 2 2 3 2 3 2" xfId="34013" xr:uid="{00000000-0005-0000-0000-000031850000}"/>
    <cellStyle name="Percent 14 2 2 3 2 3 2 2" xfId="34014" xr:uid="{00000000-0005-0000-0000-000032850000}"/>
    <cellStyle name="Percent 14 2 2 3 2 3 3" xfId="34015" xr:uid="{00000000-0005-0000-0000-000033850000}"/>
    <cellStyle name="Percent 14 2 2 3 2 3 4" xfId="34016" xr:uid="{00000000-0005-0000-0000-000034850000}"/>
    <cellStyle name="Percent 14 2 2 3 2 4" xfId="34017" xr:uid="{00000000-0005-0000-0000-000035850000}"/>
    <cellStyle name="Percent 14 2 2 3 2 4 2" xfId="34018" xr:uid="{00000000-0005-0000-0000-000036850000}"/>
    <cellStyle name="Percent 14 2 2 3 2 4 2 2" xfId="34019" xr:uid="{00000000-0005-0000-0000-000037850000}"/>
    <cellStyle name="Percent 14 2 2 3 2 4 3" xfId="34020" xr:uid="{00000000-0005-0000-0000-000038850000}"/>
    <cellStyle name="Percent 14 2 2 3 2 4 4" xfId="34021" xr:uid="{00000000-0005-0000-0000-000039850000}"/>
    <cellStyle name="Percent 14 2 2 3 2 5" xfId="34022" xr:uid="{00000000-0005-0000-0000-00003A850000}"/>
    <cellStyle name="Percent 14 2 2 3 2 5 2" xfId="34023" xr:uid="{00000000-0005-0000-0000-00003B850000}"/>
    <cellStyle name="Percent 14 2 2 3 2 5 3" xfId="34024" xr:uid="{00000000-0005-0000-0000-00003C850000}"/>
    <cellStyle name="Percent 14 2 2 3 2 6" xfId="34025" xr:uid="{00000000-0005-0000-0000-00003D850000}"/>
    <cellStyle name="Percent 14 2 2 3 2 7" xfId="34026" xr:uid="{00000000-0005-0000-0000-00003E850000}"/>
    <cellStyle name="Percent 14 2 2 3 2 8" xfId="34027" xr:uid="{00000000-0005-0000-0000-00003F850000}"/>
    <cellStyle name="Percent 14 2 2 3 3" xfId="34028" xr:uid="{00000000-0005-0000-0000-000040850000}"/>
    <cellStyle name="Percent 14 2 2 3 3 2" xfId="34029" xr:uid="{00000000-0005-0000-0000-000041850000}"/>
    <cellStyle name="Percent 14 2 2 3 3 2 2" xfId="34030" xr:uid="{00000000-0005-0000-0000-000042850000}"/>
    <cellStyle name="Percent 14 2 2 3 3 2 2 2" xfId="34031" xr:uid="{00000000-0005-0000-0000-000043850000}"/>
    <cellStyle name="Percent 14 2 2 3 3 2 3" xfId="34032" xr:uid="{00000000-0005-0000-0000-000044850000}"/>
    <cellStyle name="Percent 14 2 2 3 3 2 4" xfId="34033" xr:uid="{00000000-0005-0000-0000-000045850000}"/>
    <cellStyle name="Percent 14 2 2 3 3 3" xfId="34034" xr:uid="{00000000-0005-0000-0000-000046850000}"/>
    <cellStyle name="Percent 14 2 2 3 3 3 2" xfId="34035" xr:uid="{00000000-0005-0000-0000-000047850000}"/>
    <cellStyle name="Percent 14 2 2 3 3 3 2 2" xfId="34036" xr:uid="{00000000-0005-0000-0000-000048850000}"/>
    <cellStyle name="Percent 14 2 2 3 3 3 3" xfId="34037" xr:uid="{00000000-0005-0000-0000-000049850000}"/>
    <cellStyle name="Percent 14 2 2 3 3 3 4" xfId="34038" xr:uid="{00000000-0005-0000-0000-00004A850000}"/>
    <cellStyle name="Percent 14 2 2 3 3 4" xfId="34039" xr:uid="{00000000-0005-0000-0000-00004B850000}"/>
    <cellStyle name="Percent 14 2 2 3 3 4 2" xfId="34040" xr:uid="{00000000-0005-0000-0000-00004C850000}"/>
    <cellStyle name="Percent 14 2 2 3 3 4 3" xfId="34041" xr:uid="{00000000-0005-0000-0000-00004D850000}"/>
    <cellStyle name="Percent 14 2 2 3 3 5" xfId="34042" xr:uid="{00000000-0005-0000-0000-00004E850000}"/>
    <cellStyle name="Percent 14 2 2 3 3 6" xfId="34043" xr:uid="{00000000-0005-0000-0000-00004F850000}"/>
    <cellStyle name="Percent 14 2 2 3 3 7" xfId="34044" xr:uid="{00000000-0005-0000-0000-000050850000}"/>
    <cellStyle name="Percent 14 2 2 3 4" xfId="34045" xr:uid="{00000000-0005-0000-0000-000051850000}"/>
    <cellStyle name="Percent 14 2 2 3 4 2" xfId="34046" xr:uid="{00000000-0005-0000-0000-000052850000}"/>
    <cellStyle name="Percent 14 2 2 3 4 2 2" xfId="34047" xr:uid="{00000000-0005-0000-0000-000053850000}"/>
    <cellStyle name="Percent 14 2 2 3 4 3" xfId="34048" xr:uid="{00000000-0005-0000-0000-000054850000}"/>
    <cellStyle name="Percent 14 2 2 3 4 4" xfId="34049" xr:uid="{00000000-0005-0000-0000-000055850000}"/>
    <cellStyle name="Percent 14 2 2 3 5" xfId="34050" xr:uid="{00000000-0005-0000-0000-000056850000}"/>
    <cellStyle name="Percent 14 2 2 3 5 2" xfId="34051" xr:uid="{00000000-0005-0000-0000-000057850000}"/>
    <cellStyle name="Percent 14 2 2 3 5 2 2" xfId="34052" xr:uid="{00000000-0005-0000-0000-000058850000}"/>
    <cellStyle name="Percent 14 2 2 3 5 3" xfId="34053" xr:uid="{00000000-0005-0000-0000-000059850000}"/>
    <cellStyle name="Percent 14 2 2 3 5 4" xfId="34054" xr:uid="{00000000-0005-0000-0000-00005A850000}"/>
    <cellStyle name="Percent 14 2 2 3 6" xfId="34055" xr:uid="{00000000-0005-0000-0000-00005B850000}"/>
    <cellStyle name="Percent 14 2 2 3 6 2" xfId="34056" xr:uid="{00000000-0005-0000-0000-00005C850000}"/>
    <cellStyle name="Percent 14 2 2 3 6 3" xfId="34057" xr:uid="{00000000-0005-0000-0000-00005D850000}"/>
    <cellStyle name="Percent 14 2 2 3 7" xfId="34058" xr:uid="{00000000-0005-0000-0000-00005E850000}"/>
    <cellStyle name="Percent 14 2 2 3 8" xfId="34059" xr:uid="{00000000-0005-0000-0000-00005F850000}"/>
    <cellStyle name="Percent 14 2 2 3 9" xfId="34060" xr:uid="{00000000-0005-0000-0000-000060850000}"/>
    <cellStyle name="Percent 14 2 2 4" xfId="34061" xr:uid="{00000000-0005-0000-0000-000061850000}"/>
    <cellStyle name="Percent 14 2 2 4 2" xfId="34062" xr:uid="{00000000-0005-0000-0000-000062850000}"/>
    <cellStyle name="Percent 14 2 2 4 2 2" xfId="34063" xr:uid="{00000000-0005-0000-0000-000063850000}"/>
    <cellStyle name="Percent 14 2 2 4 2 2 2" xfId="34064" xr:uid="{00000000-0005-0000-0000-000064850000}"/>
    <cellStyle name="Percent 14 2 2 4 2 2 2 2" xfId="34065" xr:uid="{00000000-0005-0000-0000-000065850000}"/>
    <cellStyle name="Percent 14 2 2 4 2 2 3" xfId="34066" xr:uid="{00000000-0005-0000-0000-000066850000}"/>
    <cellStyle name="Percent 14 2 2 4 2 2 4" xfId="34067" xr:uid="{00000000-0005-0000-0000-000067850000}"/>
    <cellStyle name="Percent 14 2 2 4 2 3" xfId="34068" xr:uid="{00000000-0005-0000-0000-000068850000}"/>
    <cellStyle name="Percent 14 2 2 4 2 3 2" xfId="34069" xr:uid="{00000000-0005-0000-0000-000069850000}"/>
    <cellStyle name="Percent 14 2 2 4 2 3 2 2" xfId="34070" xr:uid="{00000000-0005-0000-0000-00006A850000}"/>
    <cellStyle name="Percent 14 2 2 4 2 3 3" xfId="34071" xr:uid="{00000000-0005-0000-0000-00006B850000}"/>
    <cellStyle name="Percent 14 2 2 4 2 3 4" xfId="34072" xr:uid="{00000000-0005-0000-0000-00006C850000}"/>
    <cellStyle name="Percent 14 2 2 4 2 4" xfId="34073" xr:uid="{00000000-0005-0000-0000-00006D850000}"/>
    <cellStyle name="Percent 14 2 2 4 2 4 2" xfId="34074" xr:uid="{00000000-0005-0000-0000-00006E850000}"/>
    <cellStyle name="Percent 14 2 2 4 2 4 3" xfId="34075" xr:uid="{00000000-0005-0000-0000-00006F850000}"/>
    <cellStyle name="Percent 14 2 2 4 2 5" xfId="34076" xr:uid="{00000000-0005-0000-0000-000070850000}"/>
    <cellStyle name="Percent 14 2 2 4 2 6" xfId="34077" xr:uid="{00000000-0005-0000-0000-000071850000}"/>
    <cellStyle name="Percent 14 2 2 4 2 7" xfId="34078" xr:uid="{00000000-0005-0000-0000-000072850000}"/>
    <cellStyle name="Percent 14 2 2 4 3" xfId="34079" xr:uid="{00000000-0005-0000-0000-000073850000}"/>
    <cellStyle name="Percent 14 2 2 4 3 2" xfId="34080" xr:uid="{00000000-0005-0000-0000-000074850000}"/>
    <cellStyle name="Percent 14 2 2 4 3 2 2" xfId="34081" xr:uid="{00000000-0005-0000-0000-000075850000}"/>
    <cellStyle name="Percent 14 2 2 4 3 3" xfId="34082" xr:uid="{00000000-0005-0000-0000-000076850000}"/>
    <cellStyle name="Percent 14 2 2 4 3 4" xfId="34083" xr:uid="{00000000-0005-0000-0000-000077850000}"/>
    <cellStyle name="Percent 14 2 2 4 4" xfId="34084" xr:uid="{00000000-0005-0000-0000-000078850000}"/>
    <cellStyle name="Percent 14 2 2 4 4 2" xfId="34085" xr:uid="{00000000-0005-0000-0000-000079850000}"/>
    <cellStyle name="Percent 14 2 2 4 4 2 2" xfId="34086" xr:uid="{00000000-0005-0000-0000-00007A850000}"/>
    <cellStyle name="Percent 14 2 2 4 4 3" xfId="34087" xr:uid="{00000000-0005-0000-0000-00007B850000}"/>
    <cellStyle name="Percent 14 2 2 4 4 4" xfId="34088" xr:uid="{00000000-0005-0000-0000-00007C850000}"/>
    <cellStyle name="Percent 14 2 2 4 5" xfId="34089" xr:uid="{00000000-0005-0000-0000-00007D850000}"/>
    <cellStyle name="Percent 14 2 2 4 5 2" xfId="34090" xr:uid="{00000000-0005-0000-0000-00007E850000}"/>
    <cellStyle name="Percent 14 2 2 4 5 3" xfId="34091" xr:uid="{00000000-0005-0000-0000-00007F850000}"/>
    <cellStyle name="Percent 14 2 2 4 6" xfId="34092" xr:uid="{00000000-0005-0000-0000-000080850000}"/>
    <cellStyle name="Percent 14 2 2 4 7" xfId="34093" xr:uid="{00000000-0005-0000-0000-000081850000}"/>
    <cellStyle name="Percent 14 2 2 4 8" xfId="34094" xr:uid="{00000000-0005-0000-0000-000082850000}"/>
    <cellStyle name="Percent 14 2 2 5" xfId="34095" xr:uid="{00000000-0005-0000-0000-000083850000}"/>
    <cellStyle name="Percent 14 2 2 5 2" xfId="34096" xr:uid="{00000000-0005-0000-0000-000084850000}"/>
    <cellStyle name="Percent 14 2 2 5 2 2" xfId="34097" xr:uid="{00000000-0005-0000-0000-000085850000}"/>
    <cellStyle name="Percent 14 2 2 5 2 2 2" xfId="34098" xr:uid="{00000000-0005-0000-0000-000086850000}"/>
    <cellStyle name="Percent 14 2 2 5 2 3" xfId="34099" xr:uid="{00000000-0005-0000-0000-000087850000}"/>
    <cellStyle name="Percent 14 2 2 5 2 4" xfId="34100" xr:uid="{00000000-0005-0000-0000-000088850000}"/>
    <cellStyle name="Percent 14 2 2 5 3" xfId="34101" xr:uid="{00000000-0005-0000-0000-000089850000}"/>
    <cellStyle name="Percent 14 2 2 5 3 2" xfId="34102" xr:uid="{00000000-0005-0000-0000-00008A850000}"/>
    <cellStyle name="Percent 14 2 2 5 3 2 2" xfId="34103" xr:uid="{00000000-0005-0000-0000-00008B850000}"/>
    <cellStyle name="Percent 14 2 2 5 3 3" xfId="34104" xr:uid="{00000000-0005-0000-0000-00008C850000}"/>
    <cellStyle name="Percent 14 2 2 5 3 4" xfId="34105" xr:uid="{00000000-0005-0000-0000-00008D850000}"/>
    <cellStyle name="Percent 14 2 2 5 4" xfId="34106" xr:uid="{00000000-0005-0000-0000-00008E850000}"/>
    <cellStyle name="Percent 14 2 2 5 4 2" xfId="34107" xr:uid="{00000000-0005-0000-0000-00008F850000}"/>
    <cellStyle name="Percent 14 2 2 5 4 3" xfId="34108" xr:uid="{00000000-0005-0000-0000-000090850000}"/>
    <cellStyle name="Percent 14 2 2 5 5" xfId="34109" xr:uid="{00000000-0005-0000-0000-000091850000}"/>
    <cellStyle name="Percent 14 2 2 5 6" xfId="34110" xr:uid="{00000000-0005-0000-0000-000092850000}"/>
    <cellStyle name="Percent 14 2 2 5 7" xfId="34111" xr:uid="{00000000-0005-0000-0000-000093850000}"/>
    <cellStyle name="Percent 14 2 2 6" xfId="34112" xr:uid="{00000000-0005-0000-0000-000094850000}"/>
    <cellStyle name="Percent 14 2 2 6 2" xfId="34113" xr:uid="{00000000-0005-0000-0000-000095850000}"/>
    <cellStyle name="Percent 14 2 2 6 2 2" xfId="34114" xr:uid="{00000000-0005-0000-0000-000096850000}"/>
    <cellStyle name="Percent 14 2 2 6 3" xfId="34115" xr:uid="{00000000-0005-0000-0000-000097850000}"/>
    <cellStyle name="Percent 14 2 2 6 4" xfId="34116" xr:uid="{00000000-0005-0000-0000-000098850000}"/>
    <cellStyle name="Percent 14 2 2 7" xfId="34117" xr:uid="{00000000-0005-0000-0000-000099850000}"/>
    <cellStyle name="Percent 14 2 2 7 2" xfId="34118" xr:uid="{00000000-0005-0000-0000-00009A850000}"/>
    <cellStyle name="Percent 14 2 2 7 2 2" xfId="34119" xr:uid="{00000000-0005-0000-0000-00009B850000}"/>
    <cellStyle name="Percent 14 2 2 7 3" xfId="34120" xr:uid="{00000000-0005-0000-0000-00009C850000}"/>
    <cellStyle name="Percent 14 2 2 7 4" xfId="34121" xr:uid="{00000000-0005-0000-0000-00009D850000}"/>
    <cellStyle name="Percent 14 2 2 8" xfId="34122" xr:uid="{00000000-0005-0000-0000-00009E850000}"/>
    <cellStyle name="Percent 14 2 2 8 2" xfId="34123" xr:uid="{00000000-0005-0000-0000-00009F850000}"/>
    <cellStyle name="Percent 14 2 2 8 3" xfId="34124" xr:uid="{00000000-0005-0000-0000-0000A0850000}"/>
    <cellStyle name="Percent 14 2 2 9" xfId="34125" xr:uid="{00000000-0005-0000-0000-0000A1850000}"/>
    <cellStyle name="Percent 14 2 3" xfId="34126" xr:uid="{00000000-0005-0000-0000-0000A2850000}"/>
    <cellStyle name="Percent 14 2 4" xfId="34127" xr:uid="{00000000-0005-0000-0000-0000A3850000}"/>
    <cellStyle name="Percent 14 2 4 2" xfId="34128" xr:uid="{00000000-0005-0000-0000-0000A4850000}"/>
    <cellStyle name="Percent 14 2 4 3" xfId="34129" xr:uid="{00000000-0005-0000-0000-0000A5850000}"/>
    <cellStyle name="Percent 14 2 4 4" xfId="34130" xr:uid="{00000000-0005-0000-0000-0000A6850000}"/>
    <cellStyle name="Percent 14 2 4 4 2" xfId="34131" xr:uid="{00000000-0005-0000-0000-0000A7850000}"/>
    <cellStyle name="Percent 14 2 4 4 3" xfId="34132" xr:uid="{00000000-0005-0000-0000-0000A8850000}"/>
    <cellStyle name="Percent 14 2 4 5" xfId="34133" xr:uid="{00000000-0005-0000-0000-0000A9850000}"/>
    <cellStyle name="Percent 14 2 5" xfId="34134" xr:uid="{00000000-0005-0000-0000-0000AA850000}"/>
    <cellStyle name="Percent 14 2 5 2" xfId="34135" xr:uid="{00000000-0005-0000-0000-0000AB850000}"/>
    <cellStyle name="Percent 14 2 5 3" xfId="34136" xr:uid="{00000000-0005-0000-0000-0000AC850000}"/>
    <cellStyle name="Percent 14 2 6" xfId="34137" xr:uid="{00000000-0005-0000-0000-0000AD850000}"/>
    <cellStyle name="Percent 14 3" xfId="34138" xr:uid="{00000000-0005-0000-0000-0000AE850000}"/>
    <cellStyle name="Percent 14 3 10" xfId="34139" xr:uid="{00000000-0005-0000-0000-0000AF850000}"/>
    <cellStyle name="Percent 14 3 11" xfId="34140" xr:uid="{00000000-0005-0000-0000-0000B0850000}"/>
    <cellStyle name="Percent 14 3 2" xfId="34141" xr:uid="{00000000-0005-0000-0000-0000B1850000}"/>
    <cellStyle name="Percent 14 3 3" xfId="34142" xr:uid="{00000000-0005-0000-0000-0000B2850000}"/>
    <cellStyle name="Percent 14 3 3 2" xfId="34143" xr:uid="{00000000-0005-0000-0000-0000B3850000}"/>
    <cellStyle name="Percent 14 3 3 2 2" xfId="34144" xr:uid="{00000000-0005-0000-0000-0000B4850000}"/>
    <cellStyle name="Percent 14 3 3 2 2 2" xfId="34145" xr:uid="{00000000-0005-0000-0000-0000B5850000}"/>
    <cellStyle name="Percent 14 3 3 2 2 2 2" xfId="34146" xr:uid="{00000000-0005-0000-0000-0000B6850000}"/>
    <cellStyle name="Percent 14 3 3 2 2 2 2 2" xfId="34147" xr:uid="{00000000-0005-0000-0000-0000B7850000}"/>
    <cellStyle name="Percent 14 3 3 2 2 2 3" xfId="34148" xr:uid="{00000000-0005-0000-0000-0000B8850000}"/>
    <cellStyle name="Percent 14 3 3 2 2 2 4" xfId="34149" xr:uid="{00000000-0005-0000-0000-0000B9850000}"/>
    <cellStyle name="Percent 14 3 3 2 2 3" xfId="34150" xr:uid="{00000000-0005-0000-0000-0000BA850000}"/>
    <cellStyle name="Percent 14 3 3 2 2 3 2" xfId="34151" xr:uid="{00000000-0005-0000-0000-0000BB850000}"/>
    <cellStyle name="Percent 14 3 3 2 2 3 2 2" xfId="34152" xr:uid="{00000000-0005-0000-0000-0000BC850000}"/>
    <cellStyle name="Percent 14 3 3 2 2 3 3" xfId="34153" xr:uid="{00000000-0005-0000-0000-0000BD850000}"/>
    <cellStyle name="Percent 14 3 3 2 2 3 4" xfId="34154" xr:uid="{00000000-0005-0000-0000-0000BE850000}"/>
    <cellStyle name="Percent 14 3 3 2 2 4" xfId="34155" xr:uid="{00000000-0005-0000-0000-0000BF850000}"/>
    <cellStyle name="Percent 14 3 3 2 2 4 2" xfId="34156" xr:uid="{00000000-0005-0000-0000-0000C0850000}"/>
    <cellStyle name="Percent 14 3 3 2 2 4 3" xfId="34157" xr:uid="{00000000-0005-0000-0000-0000C1850000}"/>
    <cellStyle name="Percent 14 3 3 2 2 5" xfId="34158" xr:uid="{00000000-0005-0000-0000-0000C2850000}"/>
    <cellStyle name="Percent 14 3 3 2 2 6" xfId="34159" xr:uid="{00000000-0005-0000-0000-0000C3850000}"/>
    <cellStyle name="Percent 14 3 3 2 2 7" xfId="34160" xr:uid="{00000000-0005-0000-0000-0000C4850000}"/>
    <cellStyle name="Percent 14 3 3 2 3" xfId="34161" xr:uid="{00000000-0005-0000-0000-0000C5850000}"/>
    <cellStyle name="Percent 14 3 3 2 3 2" xfId="34162" xr:uid="{00000000-0005-0000-0000-0000C6850000}"/>
    <cellStyle name="Percent 14 3 3 2 3 2 2" xfId="34163" xr:uid="{00000000-0005-0000-0000-0000C7850000}"/>
    <cellStyle name="Percent 14 3 3 2 3 3" xfId="34164" xr:uid="{00000000-0005-0000-0000-0000C8850000}"/>
    <cellStyle name="Percent 14 3 3 2 3 4" xfId="34165" xr:uid="{00000000-0005-0000-0000-0000C9850000}"/>
    <cellStyle name="Percent 14 3 3 2 4" xfId="34166" xr:uid="{00000000-0005-0000-0000-0000CA850000}"/>
    <cellStyle name="Percent 14 3 3 2 4 2" xfId="34167" xr:uid="{00000000-0005-0000-0000-0000CB850000}"/>
    <cellStyle name="Percent 14 3 3 2 4 2 2" xfId="34168" xr:uid="{00000000-0005-0000-0000-0000CC850000}"/>
    <cellStyle name="Percent 14 3 3 2 4 3" xfId="34169" xr:uid="{00000000-0005-0000-0000-0000CD850000}"/>
    <cellStyle name="Percent 14 3 3 2 4 4" xfId="34170" xr:uid="{00000000-0005-0000-0000-0000CE850000}"/>
    <cellStyle name="Percent 14 3 3 2 5" xfId="34171" xr:uid="{00000000-0005-0000-0000-0000CF850000}"/>
    <cellStyle name="Percent 14 3 3 2 5 2" xfId="34172" xr:uid="{00000000-0005-0000-0000-0000D0850000}"/>
    <cellStyle name="Percent 14 3 3 2 5 3" xfId="34173" xr:uid="{00000000-0005-0000-0000-0000D1850000}"/>
    <cellStyle name="Percent 14 3 3 2 6" xfId="34174" xr:uid="{00000000-0005-0000-0000-0000D2850000}"/>
    <cellStyle name="Percent 14 3 3 2 7" xfId="34175" xr:uid="{00000000-0005-0000-0000-0000D3850000}"/>
    <cellStyle name="Percent 14 3 3 2 8" xfId="34176" xr:uid="{00000000-0005-0000-0000-0000D4850000}"/>
    <cellStyle name="Percent 14 3 3 3" xfId="34177" xr:uid="{00000000-0005-0000-0000-0000D5850000}"/>
    <cellStyle name="Percent 14 3 3 3 2" xfId="34178" xr:uid="{00000000-0005-0000-0000-0000D6850000}"/>
    <cellStyle name="Percent 14 3 3 3 2 2" xfId="34179" xr:uid="{00000000-0005-0000-0000-0000D7850000}"/>
    <cellStyle name="Percent 14 3 3 3 2 2 2" xfId="34180" xr:uid="{00000000-0005-0000-0000-0000D8850000}"/>
    <cellStyle name="Percent 14 3 3 3 2 3" xfId="34181" xr:uid="{00000000-0005-0000-0000-0000D9850000}"/>
    <cellStyle name="Percent 14 3 3 3 2 4" xfId="34182" xr:uid="{00000000-0005-0000-0000-0000DA850000}"/>
    <cellStyle name="Percent 14 3 3 3 3" xfId="34183" xr:uid="{00000000-0005-0000-0000-0000DB850000}"/>
    <cellStyle name="Percent 14 3 3 3 3 2" xfId="34184" xr:uid="{00000000-0005-0000-0000-0000DC850000}"/>
    <cellStyle name="Percent 14 3 3 3 3 2 2" xfId="34185" xr:uid="{00000000-0005-0000-0000-0000DD850000}"/>
    <cellStyle name="Percent 14 3 3 3 3 3" xfId="34186" xr:uid="{00000000-0005-0000-0000-0000DE850000}"/>
    <cellStyle name="Percent 14 3 3 3 3 4" xfId="34187" xr:uid="{00000000-0005-0000-0000-0000DF850000}"/>
    <cellStyle name="Percent 14 3 3 3 4" xfId="34188" xr:uid="{00000000-0005-0000-0000-0000E0850000}"/>
    <cellStyle name="Percent 14 3 3 3 4 2" xfId="34189" xr:uid="{00000000-0005-0000-0000-0000E1850000}"/>
    <cellStyle name="Percent 14 3 3 3 4 3" xfId="34190" xr:uid="{00000000-0005-0000-0000-0000E2850000}"/>
    <cellStyle name="Percent 14 3 3 3 5" xfId="34191" xr:uid="{00000000-0005-0000-0000-0000E3850000}"/>
    <cellStyle name="Percent 14 3 3 3 6" xfId="34192" xr:uid="{00000000-0005-0000-0000-0000E4850000}"/>
    <cellStyle name="Percent 14 3 3 3 7" xfId="34193" xr:uid="{00000000-0005-0000-0000-0000E5850000}"/>
    <cellStyle name="Percent 14 3 3 4" xfId="34194" xr:uid="{00000000-0005-0000-0000-0000E6850000}"/>
    <cellStyle name="Percent 14 3 3 4 2" xfId="34195" xr:uid="{00000000-0005-0000-0000-0000E7850000}"/>
    <cellStyle name="Percent 14 3 3 4 2 2" xfId="34196" xr:uid="{00000000-0005-0000-0000-0000E8850000}"/>
    <cellStyle name="Percent 14 3 3 4 3" xfId="34197" xr:uid="{00000000-0005-0000-0000-0000E9850000}"/>
    <cellStyle name="Percent 14 3 3 4 4" xfId="34198" xr:uid="{00000000-0005-0000-0000-0000EA850000}"/>
    <cellStyle name="Percent 14 3 3 5" xfId="34199" xr:uid="{00000000-0005-0000-0000-0000EB850000}"/>
    <cellStyle name="Percent 14 3 3 5 2" xfId="34200" xr:uid="{00000000-0005-0000-0000-0000EC850000}"/>
    <cellStyle name="Percent 14 3 3 5 2 2" xfId="34201" xr:uid="{00000000-0005-0000-0000-0000ED850000}"/>
    <cellStyle name="Percent 14 3 3 5 3" xfId="34202" xr:uid="{00000000-0005-0000-0000-0000EE850000}"/>
    <cellStyle name="Percent 14 3 3 5 4" xfId="34203" xr:uid="{00000000-0005-0000-0000-0000EF850000}"/>
    <cellStyle name="Percent 14 3 3 6" xfId="34204" xr:uid="{00000000-0005-0000-0000-0000F0850000}"/>
    <cellStyle name="Percent 14 3 3 6 2" xfId="34205" xr:uid="{00000000-0005-0000-0000-0000F1850000}"/>
    <cellStyle name="Percent 14 3 3 6 3" xfId="34206" xr:uid="{00000000-0005-0000-0000-0000F2850000}"/>
    <cellStyle name="Percent 14 3 3 7" xfId="34207" xr:uid="{00000000-0005-0000-0000-0000F3850000}"/>
    <cellStyle name="Percent 14 3 3 8" xfId="34208" xr:uid="{00000000-0005-0000-0000-0000F4850000}"/>
    <cellStyle name="Percent 14 3 3 9" xfId="34209" xr:uid="{00000000-0005-0000-0000-0000F5850000}"/>
    <cellStyle name="Percent 14 3 4" xfId="34210" xr:uid="{00000000-0005-0000-0000-0000F6850000}"/>
    <cellStyle name="Percent 14 3 4 2" xfId="34211" xr:uid="{00000000-0005-0000-0000-0000F7850000}"/>
    <cellStyle name="Percent 14 3 4 2 2" xfId="34212" xr:uid="{00000000-0005-0000-0000-0000F8850000}"/>
    <cellStyle name="Percent 14 3 4 2 2 2" xfId="34213" xr:uid="{00000000-0005-0000-0000-0000F9850000}"/>
    <cellStyle name="Percent 14 3 4 2 2 2 2" xfId="34214" xr:uid="{00000000-0005-0000-0000-0000FA850000}"/>
    <cellStyle name="Percent 14 3 4 2 2 3" xfId="34215" xr:uid="{00000000-0005-0000-0000-0000FB850000}"/>
    <cellStyle name="Percent 14 3 4 2 2 4" xfId="34216" xr:uid="{00000000-0005-0000-0000-0000FC850000}"/>
    <cellStyle name="Percent 14 3 4 2 3" xfId="34217" xr:uid="{00000000-0005-0000-0000-0000FD850000}"/>
    <cellStyle name="Percent 14 3 4 2 3 2" xfId="34218" xr:uid="{00000000-0005-0000-0000-0000FE850000}"/>
    <cellStyle name="Percent 14 3 4 2 3 2 2" xfId="34219" xr:uid="{00000000-0005-0000-0000-0000FF850000}"/>
    <cellStyle name="Percent 14 3 4 2 3 3" xfId="34220" xr:uid="{00000000-0005-0000-0000-000000860000}"/>
    <cellStyle name="Percent 14 3 4 2 3 4" xfId="34221" xr:uid="{00000000-0005-0000-0000-000001860000}"/>
    <cellStyle name="Percent 14 3 4 2 4" xfId="34222" xr:uid="{00000000-0005-0000-0000-000002860000}"/>
    <cellStyle name="Percent 14 3 4 2 4 2" xfId="34223" xr:uid="{00000000-0005-0000-0000-000003860000}"/>
    <cellStyle name="Percent 14 3 4 2 4 3" xfId="34224" xr:uid="{00000000-0005-0000-0000-000004860000}"/>
    <cellStyle name="Percent 14 3 4 2 5" xfId="34225" xr:uid="{00000000-0005-0000-0000-000005860000}"/>
    <cellStyle name="Percent 14 3 4 2 6" xfId="34226" xr:uid="{00000000-0005-0000-0000-000006860000}"/>
    <cellStyle name="Percent 14 3 4 2 7" xfId="34227" xr:uid="{00000000-0005-0000-0000-000007860000}"/>
    <cellStyle name="Percent 14 3 4 3" xfId="34228" xr:uid="{00000000-0005-0000-0000-000008860000}"/>
    <cellStyle name="Percent 14 3 4 3 2" xfId="34229" xr:uid="{00000000-0005-0000-0000-000009860000}"/>
    <cellStyle name="Percent 14 3 4 3 2 2" xfId="34230" xr:uid="{00000000-0005-0000-0000-00000A860000}"/>
    <cellStyle name="Percent 14 3 4 3 3" xfId="34231" xr:uid="{00000000-0005-0000-0000-00000B860000}"/>
    <cellStyle name="Percent 14 3 4 3 4" xfId="34232" xr:uid="{00000000-0005-0000-0000-00000C860000}"/>
    <cellStyle name="Percent 14 3 4 4" xfId="34233" xr:uid="{00000000-0005-0000-0000-00000D860000}"/>
    <cellStyle name="Percent 14 3 4 4 2" xfId="34234" xr:uid="{00000000-0005-0000-0000-00000E860000}"/>
    <cellStyle name="Percent 14 3 4 4 2 2" xfId="34235" xr:uid="{00000000-0005-0000-0000-00000F860000}"/>
    <cellStyle name="Percent 14 3 4 4 3" xfId="34236" xr:uid="{00000000-0005-0000-0000-000010860000}"/>
    <cellStyle name="Percent 14 3 4 4 4" xfId="34237" xr:uid="{00000000-0005-0000-0000-000011860000}"/>
    <cellStyle name="Percent 14 3 4 5" xfId="34238" xr:uid="{00000000-0005-0000-0000-000012860000}"/>
    <cellStyle name="Percent 14 3 4 5 2" xfId="34239" xr:uid="{00000000-0005-0000-0000-000013860000}"/>
    <cellStyle name="Percent 14 3 4 5 3" xfId="34240" xr:uid="{00000000-0005-0000-0000-000014860000}"/>
    <cellStyle name="Percent 14 3 4 6" xfId="34241" xr:uid="{00000000-0005-0000-0000-000015860000}"/>
    <cellStyle name="Percent 14 3 4 7" xfId="34242" xr:uid="{00000000-0005-0000-0000-000016860000}"/>
    <cellStyle name="Percent 14 3 4 8" xfId="34243" xr:uid="{00000000-0005-0000-0000-000017860000}"/>
    <cellStyle name="Percent 14 3 5" xfId="34244" xr:uid="{00000000-0005-0000-0000-000018860000}"/>
    <cellStyle name="Percent 14 3 5 2" xfId="34245" xr:uid="{00000000-0005-0000-0000-000019860000}"/>
    <cellStyle name="Percent 14 3 5 2 2" xfId="34246" xr:uid="{00000000-0005-0000-0000-00001A860000}"/>
    <cellStyle name="Percent 14 3 5 2 2 2" xfId="34247" xr:uid="{00000000-0005-0000-0000-00001B860000}"/>
    <cellStyle name="Percent 14 3 5 2 3" xfId="34248" xr:uid="{00000000-0005-0000-0000-00001C860000}"/>
    <cellStyle name="Percent 14 3 5 2 4" xfId="34249" xr:uid="{00000000-0005-0000-0000-00001D860000}"/>
    <cellStyle name="Percent 14 3 5 3" xfId="34250" xr:uid="{00000000-0005-0000-0000-00001E860000}"/>
    <cellStyle name="Percent 14 3 5 3 2" xfId="34251" xr:uid="{00000000-0005-0000-0000-00001F860000}"/>
    <cellStyle name="Percent 14 3 5 3 2 2" xfId="34252" xr:uid="{00000000-0005-0000-0000-000020860000}"/>
    <cellStyle name="Percent 14 3 5 3 3" xfId="34253" xr:uid="{00000000-0005-0000-0000-000021860000}"/>
    <cellStyle name="Percent 14 3 5 3 4" xfId="34254" xr:uid="{00000000-0005-0000-0000-000022860000}"/>
    <cellStyle name="Percent 14 3 5 4" xfId="34255" xr:uid="{00000000-0005-0000-0000-000023860000}"/>
    <cellStyle name="Percent 14 3 5 4 2" xfId="34256" xr:uid="{00000000-0005-0000-0000-000024860000}"/>
    <cellStyle name="Percent 14 3 5 4 3" xfId="34257" xr:uid="{00000000-0005-0000-0000-000025860000}"/>
    <cellStyle name="Percent 14 3 5 5" xfId="34258" xr:uid="{00000000-0005-0000-0000-000026860000}"/>
    <cellStyle name="Percent 14 3 5 6" xfId="34259" xr:uid="{00000000-0005-0000-0000-000027860000}"/>
    <cellStyle name="Percent 14 3 5 7" xfId="34260" xr:uid="{00000000-0005-0000-0000-000028860000}"/>
    <cellStyle name="Percent 14 3 6" xfId="34261" xr:uid="{00000000-0005-0000-0000-000029860000}"/>
    <cellStyle name="Percent 14 3 6 2" xfId="34262" xr:uid="{00000000-0005-0000-0000-00002A860000}"/>
    <cellStyle name="Percent 14 3 6 2 2" xfId="34263" xr:uid="{00000000-0005-0000-0000-00002B860000}"/>
    <cellStyle name="Percent 14 3 6 3" xfId="34264" xr:uid="{00000000-0005-0000-0000-00002C860000}"/>
    <cellStyle name="Percent 14 3 6 4" xfId="34265" xr:uid="{00000000-0005-0000-0000-00002D860000}"/>
    <cellStyle name="Percent 14 3 7" xfId="34266" xr:uid="{00000000-0005-0000-0000-00002E860000}"/>
    <cellStyle name="Percent 14 3 7 2" xfId="34267" xr:uid="{00000000-0005-0000-0000-00002F860000}"/>
    <cellStyle name="Percent 14 3 7 2 2" xfId="34268" xr:uid="{00000000-0005-0000-0000-000030860000}"/>
    <cellStyle name="Percent 14 3 7 3" xfId="34269" xr:uid="{00000000-0005-0000-0000-000031860000}"/>
    <cellStyle name="Percent 14 3 7 4" xfId="34270" xr:uid="{00000000-0005-0000-0000-000032860000}"/>
    <cellStyle name="Percent 14 3 8" xfId="34271" xr:uid="{00000000-0005-0000-0000-000033860000}"/>
    <cellStyle name="Percent 14 3 8 2" xfId="34272" xr:uid="{00000000-0005-0000-0000-000034860000}"/>
    <cellStyle name="Percent 14 3 8 3" xfId="34273" xr:uid="{00000000-0005-0000-0000-000035860000}"/>
    <cellStyle name="Percent 14 3 9" xfId="34274" xr:uid="{00000000-0005-0000-0000-000036860000}"/>
    <cellStyle name="Percent 14 4" xfId="34275" xr:uid="{00000000-0005-0000-0000-000037860000}"/>
    <cellStyle name="Percent 14 5" xfId="34276" xr:uid="{00000000-0005-0000-0000-000038860000}"/>
    <cellStyle name="Percent 14 5 2" xfId="34277" xr:uid="{00000000-0005-0000-0000-000039860000}"/>
    <cellStyle name="Percent 14 5 3" xfId="34278" xr:uid="{00000000-0005-0000-0000-00003A860000}"/>
    <cellStyle name="Percent 14 5 4" xfId="34279" xr:uid="{00000000-0005-0000-0000-00003B860000}"/>
    <cellStyle name="Percent 14 5 4 2" xfId="34280" xr:uid="{00000000-0005-0000-0000-00003C860000}"/>
    <cellStyle name="Percent 14 5 4 3" xfId="34281" xr:uid="{00000000-0005-0000-0000-00003D860000}"/>
    <cellStyle name="Percent 14 5 5" xfId="34282" xr:uid="{00000000-0005-0000-0000-00003E860000}"/>
    <cellStyle name="Percent 14 6" xfId="34283" xr:uid="{00000000-0005-0000-0000-00003F860000}"/>
    <cellStyle name="Percent 14 6 2" xfId="34284" xr:uid="{00000000-0005-0000-0000-000040860000}"/>
    <cellStyle name="Percent 14 6 3" xfId="34285" xr:uid="{00000000-0005-0000-0000-000041860000}"/>
    <cellStyle name="Percent 14 7" xfId="34286" xr:uid="{00000000-0005-0000-0000-000042860000}"/>
    <cellStyle name="Percent 15" xfId="34287" xr:uid="{00000000-0005-0000-0000-000043860000}"/>
    <cellStyle name="Percent 15 2" xfId="34288" xr:uid="{00000000-0005-0000-0000-000044860000}"/>
    <cellStyle name="Percent 15 2 2" xfId="34289" xr:uid="{00000000-0005-0000-0000-000045860000}"/>
    <cellStyle name="Percent 15 3" xfId="34290" xr:uid="{00000000-0005-0000-0000-000046860000}"/>
    <cellStyle name="Percent 16" xfId="34291" xr:uid="{00000000-0005-0000-0000-000047860000}"/>
    <cellStyle name="Percent 16 2" xfId="34292" xr:uid="{00000000-0005-0000-0000-000048860000}"/>
    <cellStyle name="Percent 16 2 2" xfId="34293" xr:uid="{00000000-0005-0000-0000-000049860000}"/>
    <cellStyle name="Percent 16 3" xfId="34294" xr:uid="{00000000-0005-0000-0000-00004A860000}"/>
    <cellStyle name="Percent 16 4" xfId="4" xr:uid="{00000000-0005-0000-0000-00004B860000}"/>
    <cellStyle name="Percent 16 4 2" xfId="40216" xr:uid="{00000000-0005-0000-0000-00004C860000}"/>
    <cellStyle name="Percent 17" xfId="34295" xr:uid="{00000000-0005-0000-0000-00004D860000}"/>
    <cellStyle name="Percent 17 2" xfId="34296" xr:uid="{00000000-0005-0000-0000-00004E860000}"/>
    <cellStyle name="Percent 17 2 2" xfId="34297" xr:uid="{00000000-0005-0000-0000-00004F860000}"/>
    <cellStyle name="Percent 17 3" xfId="34298" xr:uid="{00000000-0005-0000-0000-000050860000}"/>
    <cellStyle name="Percent 18" xfId="34299" xr:uid="{00000000-0005-0000-0000-000051860000}"/>
    <cellStyle name="Percent 18 2" xfId="34300" xr:uid="{00000000-0005-0000-0000-000052860000}"/>
    <cellStyle name="Percent 18 2 2" xfId="34301" xr:uid="{00000000-0005-0000-0000-000053860000}"/>
    <cellStyle name="Percent 18 3" xfId="34302" xr:uid="{00000000-0005-0000-0000-000054860000}"/>
    <cellStyle name="Percent 19" xfId="34303" xr:uid="{00000000-0005-0000-0000-000055860000}"/>
    <cellStyle name="Percent 19 2" xfId="34304" xr:uid="{00000000-0005-0000-0000-000056860000}"/>
    <cellStyle name="Percent 19 2 2" xfId="34305" xr:uid="{00000000-0005-0000-0000-000057860000}"/>
    <cellStyle name="Percent 19 3" xfId="34306" xr:uid="{00000000-0005-0000-0000-000058860000}"/>
    <cellStyle name="Percent 2" xfId="34307" xr:uid="{00000000-0005-0000-0000-000059860000}"/>
    <cellStyle name="Percent 2 2" xfId="34308" xr:uid="{00000000-0005-0000-0000-00005A860000}"/>
    <cellStyle name="Percent 2 2 2" xfId="34309" xr:uid="{00000000-0005-0000-0000-00005B860000}"/>
    <cellStyle name="Percent 2 2 2 2" xfId="34310" xr:uid="{00000000-0005-0000-0000-00005C860000}"/>
    <cellStyle name="Percent 2 2 2 3" xfId="34311" xr:uid="{00000000-0005-0000-0000-00005D860000}"/>
    <cellStyle name="Percent 2 2 3" xfId="34312" xr:uid="{00000000-0005-0000-0000-00005E860000}"/>
    <cellStyle name="Percent 2 2 4" xfId="40301" xr:uid="{00000000-0005-0000-0000-00005F860000}"/>
    <cellStyle name="Percent 2 3" xfId="34313" xr:uid="{00000000-0005-0000-0000-000060860000}"/>
    <cellStyle name="Percent 2 3 2" xfId="34314" xr:uid="{00000000-0005-0000-0000-000061860000}"/>
    <cellStyle name="Percent 2 3 2 2" xfId="34315" xr:uid="{00000000-0005-0000-0000-000062860000}"/>
    <cellStyle name="Percent 2 3 3" xfId="34316" xr:uid="{00000000-0005-0000-0000-000063860000}"/>
    <cellStyle name="Percent 2 3 4" xfId="34317" xr:uid="{00000000-0005-0000-0000-000064860000}"/>
    <cellStyle name="Percent 2 3 5" xfId="34318" xr:uid="{00000000-0005-0000-0000-000065860000}"/>
    <cellStyle name="Percent 2 3 6" xfId="40302" xr:uid="{00000000-0005-0000-0000-000066860000}"/>
    <cellStyle name="Percent 2 4" xfId="34319" xr:uid="{00000000-0005-0000-0000-000067860000}"/>
    <cellStyle name="Percent 2 5" xfId="34320" xr:uid="{00000000-0005-0000-0000-000068860000}"/>
    <cellStyle name="Percent 2 6" xfId="34321" xr:uid="{00000000-0005-0000-0000-000069860000}"/>
    <cellStyle name="Percent 2 7" xfId="5" xr:uid="{00000000-0005-0000-0000-00006A860000}"/>
    <cellStyle name="Percent 20" xfId="34322" xr:uid="{00000000-0005-0000-0000-00006B860000}"/>
    <cellStyle name="Percent 20 2" xfId="34323" xr:uid="{00000000-0005-0000-0000-00006C860000}"/>
    <cellStyle name="Percent 20 2 2" xfId="34324" xr:uid="{00000000-0005-0000-0000-00006D860000}"/>
    <cellStyle name="Percent 20 3" xfId="34325" xr:uid="{00000000-0005-0000-0000-00006E860000}"/>
    <cellStyle name="Percent 21" xfId="34326" xr:uid="{00000000-0005-0000-0000-00006F860000}"/>
    <cellStyle name="Percent 21 2" xfId="34327" xr:uid="{00000000-0005-0000-0000-000070860000}"/>
    <cellStyle name="Percent 21 2 2" xfId="34328" xr:uid="{00000000-0005-0000-0000-000071860000}"/>
    <cellStyle name="Percent 21 3" xfId="34329" xr:uid="{00000000-0005-0000-0000-000072860000}"/>
    <cellStyle name="Percent 22" xfId="34330" xr:uid="{00000000-0005-0000-0000-000073860000}"/>
    <cellStyle name="Percent 22 2" xfId="34331" xr:uid="{00000000-0005-0000-0000-000074860000}"/>
    <cellStyle name="Percent 22 2 2" xfId="34332" xr:uid="{00000000-0005-0000-0000-000075860000}"/>
    <cellStyle name="Percent 22 3" xfId="34333" xr:uid="{00000000-0005-0000-0000-000076860000}"/>
    <cellStyle name="Percent 23" xfId="34334" xr:uid="{00000000-0005-0000-0000-000077860000}"/>
    <cellStyle name="Percent 23 2" xfId="34335" xr:uid="{00000000-0005-0000-0000-000078860000}"/>
    <cellStyle name="Percent 23 2 2" xfId="34336" xr:uid="{00000000-0005-0000-0000-000079860000}"/>
    <cellStyle name="Percent 23 3" xfId="34337" xr:uid="{00000000-0005-0000-0000-00007A860000}"/>
    <cellStyle name="Percent 24" xfId="34338" xr:uid="{00000000-0005-0000-0000-00007B860000}"/>
    <cellStyle name="Percent 25" xfId="34339" xr:uid="{00000000-0005-0000-0000-00007C860000}"/>
    <cellStyle name="Percent 25 2" xfId="34340" xr:uid="{00000000-0005-0000-0000-00007D860000}"/>
    <cellStyle name="Percent 26" xfId="34341" xr:uid="{00000000-0005-0000-0000-00007E860000}"/>
    <cellStyle name="Percent 27" xfId="34342" xr:uid="{00000000-0005-0000-0000-00007F860000}"/>
    <cellStyle name="Percent 28" xfId="34343" xr:uid="{00000000-0005-0000-0000-000080860000}"/>
    <cellStyle name="Percent 29" xfId="34344" xr:uid="{00000000-0005-0000-0000-000081860000}"/>
    <cellStyle name="Percent 29 2" xfId="34345" xr:uid="{00000000-0005-0000-0000-000082860000}"/>
    <cellStyle name="Percent 3" xfId="34346" xr:uid="{00000000-0005-0000-0000-000083860000}"/>
    <cellStyle name="Percent 3 2" xfId="34347" xr:uid="{00000000-0005-0000-0000-000084860000}"/>
    <cellStyle name="Percent 3 2 2" xfId="34348" xr:uid="{00000000-0005-0000-0000-000085860000}"/>
    <cellStyle name="Percent 3 2 3" xfId="34349" xr:uid="{00000000-0005-0000-0000-000086860000}"/>
    <cellStyle name="Percent 3 3" xfId="34350" xr:uid="{00000000-0005-0000-0000-000087860000}"/>
    <cellStyle name="Percent 3 4" xfId="34351" xr:uid="{00000000-0005-0000-0000-000088860000}"/>
    <cellStyle name="Percent 30" xfId="34352" xr:uid="{00000000-0005-0000-0000-000089860000}"/>
    <cellStyle name="Percent 31" xfId="34353" xr:uid="{00000000-0005-0000-0000-00008A860000}"/>
    <cellStyle name="Percent 32" xfId="34354" xr:uid="{00000000-0005-0000-0000-00008B860000}"/>
    <cellStyle name="Percent 33" xfId="34355" xr:uid="{00000000-0005-0000-0000-00008C860000}"/>
    <cellStyle name="Percent 34" xfId="34356" xr:uid="{00000000-0005-0000-0000-00008D860000}"/>
    <cellStyle name="Percent 35" xfId="34357" xr:uid="{00000000-0005-0000-0000-00008E860000}"/>
    <cellStyle name="Percent 36" xfId="34358" xr:uid="{00000000-0005-0000-0000-00008F860000}"/>
    <cellStyle name="Percent 37" xfId="34359" xr:uid="{00000000-0005-0000-0000-000090860000}"/>
    <cellStyle name="Percent 38" xfId="34360" xr:uid="{00000000-0005-0000-0000-000091860000}"/>
    <cellStyle name="Percent 39" xfId="34361" xr:uid="{00000000-0005-0000-0000-000092860000}"/>
    <cellStyle name="Percent 4" xfId="34362" xr:uid="{00000000-0005-0000-0000-000093860000}"/>
    <cellStyle name="Percent 4 2" xfId="34363" xr:uid="{00000000-0005-0000-0000-000094860000}"/>
    <cellStyle name="Percent 4 2 2" xfId="34364" xr:uid="{00000000-0005-0000-0000-000095860000}"/>
    <cellStyle name="Percent 4 2 2 2" xfId="40303" xr:uid="{00000000-0005-0000-0000-000096860000}"/>
    <cellStyle name="Percent 4 2 3" xfId="34365" xr:uid="{00000000-0005-0000-0000-000097860000}"/>
    <cellStyle name="Percent 4 2 4" xfId="40304" xr:uid="{00000000-0005-0000-0000-000098860000}"/>
    <cellStyle name="Percent 4 3" xfId="34366" xr:uid="{00000000-0005-0000-0000-000099860000}"/>
    <cellStyle name="Percent 4 4" xfId="34367" xr:uid="{00000000-0005-0000-0000-00009A860000}"/>
    <cellStyle name="Percent 40" xfId="34368" xr:uid="{00000000-0005-0000-0000-00009B860000}"/>
    <cellStyle name="Percent 40 2" xfId="34369" xr:uid="{00000000-0005-0000-0000-00009C860000}"/>
    <cellStyle name="Percent 41" xfId="34370" xr:uid="{00000000-0005-0000-0000-00009D860000}"/>
    <cellStyle name="Percent 41 2" xfId="34371" xr:uid="{00000000-0005-0000-0000-00009E860000}"/>
    <cellStyle name="Percent 41 3" xfId="34372" xr:uid="{00000000-0005-0000-0000-00009F860000}"/>
    <cellStyle name="Percent 42" xfId="34373" xr:uid="{00000000-0005-0000-0000-0000A0860000}"/>
    <cellStyle name="Percent 42 2" xfId="34374" xr:uid="{00000000-0005-0000-0000-0000A1860000}"/>
    <cellStyle name="Percent 43" xfId="34375" xr:uid="{00000000-0005-0000-0000-0000A2860000}"/>
    <cellStyle name="Percent 44" xfId="34376" xr:uid="{00000000-0005-0000-0000-0000A3860000}"/>
    <cellStyle name="Percent 45" xfId="34377" xr:uid="{00000000-0005-0000-0000-0000A4860000}"/>
    <cellStyle name="Percent 46" xfId="34378" xr:uid="{00000000-0005-0000-0000-0000A5860000}"/>
    <cellStyle name="Percent 47" xfId="34379" xr:uid="{00000000-0005-0000-0000-0000A6860000}"/>
    <cellStyle name="Percent 48" xfId="34380" xr:uid="{00000000-0005-0000-0000-0000A7860000}"/>
    <cellStyle name="Percent 48 2" xfId="34381" xr:uid="{00000000-0005-0000-0000-0000A8860000}"/>
    <cellStyle name="Percent 49" xfId="34382" xr:uid="{00000000-0005-0000-0000-0000A9860000}"/>
    <cellStyle name="Percent 5" xfId="34383" xr:uid="{00000000-0005-0000-0000-0000AA860000}"/>
    <cellStyle name="Percent 5 2" xfId="34384" xr:uid="{00000000-0005-0000-0000-0000AB860000}"/>
    <cellStyle name="Percent 5 2 2" xfId="34385" xr:uid="{00000000-0005-0000-0000-0000AC860000}"/>
    <cellStyle name="Percent 5 3" xfId="34386" xr:uid="{00000000-0005-0000-0000-0000AD860000}"/>
    <cellStyle name="Percent 50" xfId="34387" xr:uid="{00000000-0005-0000-0000-0000AE860000}"/>
    <cellStyle name="Percent 51" xfId="34388" xr:uid="{00000000-0005-0000-0000-0000AF860000}"/>
    <cellStyle name="Percent 52" xfId="34389" xr:uid="{00000000-0005-0000-0000-0000B0860000}"/>
    <cellStyle name="Percent 53" xfId="34390" xr:uid="{00000000-0005-0000-0000-0000B1860000}"/>
    <cellStyle name="Percent 54" xfId="34391" xr:uid="{00000000-0005-0000-0000-0000B2860000}"/>
    <cellStyle name="Percent 55" xfId="34392" xr:uid="{00000000-0005-0000-0000-0000B3860000}"/>
    <cellStyle name="Percent 56" xfId="34393" xr:uid="{00000000-0005-0000-0000-0000B4860000}"/>
    <cellStyle name="Percent 57" xfId="34394" xr:uid="{00000000-0005-0000-0000-0000B5860000}"/>
    <cellStyle name="Percent 58" xfId="34395" xr:uid="{00000000-0005-0000-0000-0000B6860000}"/>
    <cellStyle name="Percent 59" xfId="34396" xr:uid="{00000000-0005-0000-0000-0000B7860000}"/>
    <cellStyle name="Percent 59 2" xfId="34397" xr:uid="{00000000-0005-0000-0000-0000B8860000}"/>
    <cellStyle name="Percent 59 3" xfId="34398" xr:uid="{00000000-0005-0000-0000-0000B9860000}"/>
    <cellStyle name="Percent 59 4" xfId="34399" xr:uid="{00000000-0005-0000-0000-0000BA860000}"/>
    <cellStyle name="Percent 59 4 2" xfId="34400" xr:uid="{00000000-0005-0000-0000-0000BB860000}"/>
    <cellStyle name="Percent 59 5" xfId="34401" xr:uid="{00000000-0005-0000-0000-0000BC860000}"/>
    <cellStyle name="Percent 59 6" xfId="34402" xr:uid="{00000000-0005-0000-0000-0000BD860000}"/>
    <cellStyle name="Percent 59 6 2" xfId="34403" xr:uid="{00000000-0005-0000-0000-0000BE860000}"/>
    <cellStyle name="Percent 6" xfId="34404" xr:uid="{00000000-0005-0000-0000-0000BF860000}"/>
    <cellStyle name="Percent 6 2" xfId="34405" xr:uid="{00000000-0005-0000-0000-0000C0860000}"/>
    <cellStyle name="Percent 6 2 2" xfId="34406" xr:uid="{00000000-0005-0000-0000-0000C1860000}"/>
    <cellStyle name="Percent 6 2 2 2" xfId="34407" xr:uid="{00000000-0005-0000-0000-0000C2860000}"/>
    <cellStyle name="Percent 6 2 2 2 10" xfId="34408" xr:uid="{00000000-0005-0000-0000-0000C3860000}"/>
    <cellStyle name="Percent 6 2 2 2 11" xfId="34409" xr:uid="{00000000-0005-0000-0000-0000C4860000}"/>
    <cellStyle name="Percent 6 2 2 2 2" xfId="34410" xr:uid="{00000000-0005-0000-0000-0000C5860000}"/>
    <cellStyle name="Percent 6 2 2 2 3" xfId="34411" xr:uid="{00000000-0005-0000-0000-0000C6860000}"/>
    <cellStyle name="Percent 6 2 2 2 3 2" xfId="34412" xr:uid="{00000000-0005-0000-0000-0000C7860000}"/>
    <cellStyle name="Percent 6 2 2 2 3 2 2" xfId="34413" xr:uid="{00000000-0005-0000-0000-0000C8860000}"/>
    <cellStyle name="Percent 6 2 2 2 3 2 2 2" xfId="34414" xr:uid="{00000000-0005-0000-0000-0000C9860000}"/>
    <cellStyle name="Percent 6 2 2 2 3 2 2 2 2" xfId="34415" xr:uid="{00000000-0005-0000-0000-0000CA860000}"/>
    <cellStyle name="Percent 6 2 2 2 3 2 2 2 2 2" xfId="34416" xr:uid="{00000000-0005-0000-0000-0000CB860000}"/>
    <cellStyle name="Percent 6 2 2 2 3 2 2 2 3" xfId="34417" xr:uid="{00000000-0005-0000-0000-0000CC860000}"/>
    <cellStyle name="Percent 6 2 2 2 3 2 2 2 4" xfId="34418" xr:uid="{00000000-0005-0000-0000-0000CD860000}"/>
    <cellStyle name="Percent 6 2 2 2 3 2 2 3" xfId="34419" xr:uid="{00000000-0005-0000-0000-0000CE860000}"/>
    <cellStyle name="Percent 6 2 2 2 3 2 2 3 2" xfId="34420" xr:uid="{00000000-0005-0000-0000-0000CF860000}"/>
    <cellStyle name="Percent 6 2 2 2 3 2 2 3 2 2" xfId="34421" xr:uid="{00000000-0005-0000-0000-0000D0860000}"/>
    <cellStyle name="Percent 6 2 2 2 3 2 2 3 3" xfId="34422" xr:uid="{00000000-0005-0000-0000-0000D1860000}"/>
    <cellStyle name="Percent 6 2 2 2 3 2 2 3 4" xfId="34423" xr:uid="{00000000-0005-0000-0000-0000D2860000}"/>
    <cellStyle name="Percent 6 2 2 2 3 2 2 4" xfId="34424" xr:uid="{00000000-0005-0000-0000-0000D3860000}"/>
    <cellStyle name="Percent 6 2 2 2 3 2 2 4 2" xfId="34425" xr:uid="{00000000-0005-0000-0000-0000D4860000}"/>
    <cellStyle name="Percent 6 2 2 2 3 2 2 4 3" xfId="34426" xr:uid="{00000000-0005-0000-0000-0000D5860000}"/>
    <cellStyle name="Percent 6 2 2 2 3 2 2 5" xfId="34427" xr:uid="{00000000-0005-0000-0000-0000D6860000}"/>
    <cellStyle name="Percent 6 2 2 2 3 2 2 6" xfId="34428" xr:uid="{00000000-0005-0000-0000-0000D7860000}"/>
    <cellStyle name="Percent 6 2 2 2 3 2 2 7" xfId="34429" xr:uid="{00000000-0005-0000-0000-0000D8860000}"/>
    <cellStyle name="Percent 6 2 2 2 3 2 3" xfId="34430" xr:uid="{00000000-0005-0000-0000-0000D9860000}"/>
    <cellStyle name="Percent 6 2 2 2 3 2 3 2" xfId="34431" xr:uid="{00000000-0005-0000-0000-0000DA860000}"/>
    <cellStyle name="Percent 6 2 2 2 3 2 3 2 2" xfId="34432" xr:uid="{00000000-0005-0000-0000-0000DB860000}"/>
    <cellStyle name="Percent 6 2 2 2 3 2 3 3" xfId="34433" xr:uid="{00000000-0005-0000-0000-0000DC860000}"/>
    <cellStyle name="Percent 6 2 2 2 3 2 3 4" xfId="34434" xr:uid="{00000000-0005-0000-0000-0000DD860000}"/>
    <cellStyle name="Percent 6 2 2 2 3 2 4" xfId="34435" xr:uid="{00000000-0005-0000-0000-0000DE860000}"/>
    <cellStyle name="Percent 6 2 2 2 3 2 4 2" xfId="34436" xr:uid="{00000000-0005-0000-0000-0000DF860000}"/>
    <cellStyle name="Percent 6 2 2 2 3 2 4 2 2" xfId="34437" xr:uid="{00000000-0005-0000-0000-0000E0860000}"/>
    <cellStyle name="Percent 6 2 2 2 3 2 4 3" xfId="34438" xr:uid="{00000000-0005-0000-0000-0000E1860000}"/>
    <cellStyle name="Percent 6 2 2 2 3 2 4 4" xfId="34439" xr:uid="{00000000-0005-0000-0000-0000E2860000}"/>
    <cellStyle name="Percent 6 2 2 2 3 2 5" xfId="34440" xr:uid="{00000000-0005-0000-0000-0000E3860000}"/>
    <cellStyle name="Percent 6 2 2 2 3 2 5 2" xfId="34441" xr:uid="{00000000-0005-0000-0000-0000E4860000}"/>
    <cellStyle name="Percent 6 2 2 2 3 2 5 3" xfId="34442" xr:uid="{00000000-0005-0000-0000-0000E5860000}"/>
    <cellStyle name="Percent 6 2 2 2 3 2 6" xfId="34443" xr:uid="{00000000-0005-0000-0000-0000E6860000}"/>
    <cellStyle name="Percent 6 2 2 2 3 2 7" xfId="34444" xr:uid="{00000000-0005-0000-0000-0000E7860000}"/>
    <cellStyle name="Percent 6 2 2 2 3 2 8" xfId="34445" xr:uid="{00000000-0005-0000-0000-0000E8860000}"/>
    <cellStyle name="Percent 6 2 2 2 3 3" xfId="34446" xr:uid="{00000000-0005-0000-0000-0000E9860000}"/>
    <cellStyle name="Percent 6 2 2 2 3 3 2" xfId="34447" xr:uid="{00000000-0005-0000-0000-0000EA860000}"/>
    <cellStyle name="Percent 6 2 2 2 3 3 2 2" xfId="34448" xr:uid="{00000000-0005-0000-0000-0000EB860000}"/>
    <cellStyle name="Percent 6 2 2 2 3 3 2 2 2" xfId="34449" xr:uid="{00000000-0005-0000-0000-0000EC860000}"/>
    <cellStyle name="Percent 6 2 2 2 3 3 2 3" xfId="34450" xr:uid="{00000000-0005-0000-0000-0000ED860000}"/>
    <cellStyle name="Percent 6 2 2 2 3 3 2 4" xfId="34451" xr:uid="{00000000-0005-0000-0000-0000EE860000}"/>
    <cellStyle name="Percent 6 2 2 2 3 3 3" xfId="34452" xr:uid="{00000000-0005-0000-0000-0000EF860000}"/>
    <cellStyle name="Percent 6 2 2 2 3 3 3 2" xfId="34453" xr:uid="{00000000-0005-0000-0000-0000F0860000}"/>
    <cellStyle name="Percent 6 2 2 2 3 3 3 2 2" xfId="34454" xr:uid="{00000000-0005-0000-0000-0000F1860000}"/>
    <cellStyle name="Percent 6 2 2 2 3 3 3 3" xfId="34455" xr:uid="{00000000-0005-0000-0000-0000F2860000}"/>
    <cellStyle name="Percent 6 2 2 2 3 3 3 4" xfId="34456" xr:uid="{00000000-0005-0000-0000-0000F3860000}"/>
    <cellStyle name="Percent 6 2 2 2 3 3 4" xfId="34457" xr:uid="{00000000-0005-0000-0000-0000F4860000}"/>
    <cellStyle name="Percent 6 2 2 2 3 3 4 2" xfId="34458" xr:uid="{00000000-0005-0000-0000-0000F5860000}"/>
    <cellStyle name="Percent 6 2 2 2 3 3 4 3" xfId="34459" xr:uid="{00000000-0005-0000-0000-0000F6860000}"/>
    <cellStyle name="Percent 6 2 2 2 3 3 5" xfId="34460" xr:uid="{00000000-0005-0000-0000-0000F7860000}"/>
    <cellStyle name="Percent 6 2 2 2 3 3 6" xfId="34461" xr:uid="{00000000-0005-0000-0000-0000F8860000}"/>
    <cellStyle name="Percent 6 2 2 2 3 3 7" xfId="34462" xr:uid="{00000000-0005-0000-0000-0000F9860000}"/>
    <cellStyle name="Percent 6 2 2 2 3 4" xfId="34463" xr:uid="{00000000-0005-0000-0000-0000FA860000}"/>
    <cellStyle name="Percent 6 2 2 2 3 4 2" xfId="34464" xr:uid="{00000000-0005-0000-0000-0000FB860000}"/>
    <cellStyle name="Percent 6 2 2 2 3 4 2 2" xfId="34465" xr:uid="{00000000-0005-0000-0000-0000FC860000}"/>
    <cellStyle name="Percent 6 2 2 2 3 4 3" xfId="34466" xr:uid="{00000000-0005-0000-0000-0000FD860000}"/>
    <cellStyle name="Percent 6 2 2 2 3 4 4" xfId="34467" xr:uid="{00000000-0005-0000-0000-0000FE860000}"/>
    <cellStyle name="Percent 6 2 2 2 3 5" xfId="34468" xr:uid="{00000000-0005-0000-0000-0000FF860000}"/>
    <cellStyle name="Percent 6 2 2 2 3 5 2" xfId="34469" xr:uid="{00000000-0005-0000-0000-000000870000}"/>
    <cellStyle name="Percent 6 2 2 2 3 5 2 2" xfId="34470" xr:uid="{00000000-0005-0000-0000-000001870000}"/>
    <cellStyle name="Percent 6 2 2 2 3 5 3" xfId="34471" xr:uid="{00000000-0005-0000-0000-000002870000}"/>
    <cellStyle name="Percent 6 2 2 2 3 5 4" xfId="34472" xr:uid="{00000000-0005-0000-0000-000003870000}"/>
    <cellStyle name="Percent 6 2 2 2 3 6" xfId="34473" xr:uid="{00000000-0005-0000-0000-000004870000}"/>
    <cellStyle name="Percent 6 2 2 2 3 6 2" xfId="34474" xr:uid="{00000000-0005-0000-0000-000005870000}"/>
    <cellStyle name="Percent 6 2 2 2 3 6 3" xfId="34475" xr:uid="{00000000-0005-0000-0000-000006870000}"/>
    <cellStyle name="Percent 6 2 2 2 3 7" xfId="34476" xr:uid="{00000000-0005-0000-0000-000007870000}"/>
    <cellStyle name="Percent 6 2 2 2 3 8" xfId="34477" xr:uid="{00000000-0005-0000-0000-000008870000}"/>
    <cellStyle name="Percent 6 2 2 2 3 9" xfId="34478" xr:uid="{00000000-0005-0000-0000-000009870000}"/>
    <cellStyle name="Percent 6 2 2 2 4" xfId="34479" xr:uid="{00000000-0005-0000-0000-00000A870000}"/>
    <cellStyle name="Percent 6 2 2 2 4 2" xfId="34480" xr:uid="{00000000-0005-0000-0000-00000B870000}"/>
    <cellStyle name="Percent 6 2 2 2 4 2 2" xfId="34481" xr:uid="{00000000-0005-0000-0000-00000C870000}"/>
    <cellStyle name="Percent 6 2 2 2 4 2 2 2" xfId="34482" xr:uid="{00000000-0005-0000-0000-00000D870000}"/>
    <cellStyle name="Percent 6 2 2 2 4 2 2 2 2" xfId="34483" xr:uid="{00000000-0005-0000-0000-00000E870000}"/>
    <cellStyle name="Percent 6 2 2 2 4 2 2 3" xfId="34484" xr:uid="{00000000-0005-0000-0000-00000F870000}"/>
    <cellStyle name="Percent 6 2 2 2 4 2 2 4" xfId="34485" xr:uid="{00000000-0005-0000-0000-000010870000}"/>
    <cellStyle name="Percent 6 2 2 2 4 2 3" xfId="34486" xr:uid="{00000000-0005-0000-0000-000011870000}"/>
    <cellStyle name="Percent 6 2 2 2 4 2 3 2" xfId="34487" xr:uid="{00000000-0005-0000-0000-000012870000}"/>
    <cellStyle name="Percent 6 2 2 2 4 2 3 2 2" xfId="34488" xr:uid="{00000000-0005-0000-0000-000013870000}"/>
    <cellStyle name="Percent 6 2 2 2 4 2 3 3" xfId="34489" xr:uid="{00000000-0005-0000-0000-000014870000}"/>
    <cellStyle name="Percent 6 2 2 2 4 2 3 4" xfId="34490" xr:uid="{00000000-0005-0000-0000-000015870000}"/>
    <cellStyle name="Percent 6 2 2 2 4 2 4" xfId="34491" xr:uid="{00000000-0005-0000-0000-000016870000}"/>
    <cellStyle name="Percent 6 2 2 2 4 2 4 2" xfId="34492" xr:uid="{00000000-0005-0000-0000-000017870000}"/>
    <cellStyle name="Percent 6 2 2 2 4 2 4 3" xfId="34493" xr:uid="{00000000-0005-0000-0000-000018870000}"/>
    <cellStyle name="Percent 6 2 2 2 4 2 5" xfId="34494" xr:uid="{00000000-0005-0000-0000-000019870000}"/>
    <cellStyle name="Percent 6 2 2 2 4 2 6" xfId="34495" xr:uid="{00000000-0005-0000-0000-00001A870000}"/>
    <cellStyle name="Percent 6 2 2 2 4 2 7" xfId="34496" xr:uid="{00000000-0005-0000-0000-00001B870000}"/>
    <cellStyle name="Percent 6 2 2 2 4 3" xfId="34497" xr:uid="{00000000-0005-0000-0000-00001C870000}"/>
    <cellStyle name="Percent 6 2 2 2 4 3 2" xfId="34498" xr:uid="{00000000-0005-0000-0000-00001D870000}"/>
    <cellStyle name="Percent 6 2 2 2 4 3 2 2" xfId="34499" xr:uid="{00000000-0005-0000-0000-00001E870000}"/>
    <cellStyle name="Percent 6 2 2 2 4 3 3" xfId="34500" xr:uid="{00000000-0005-0000-0000-00001F870000}"/>
    <cellStyle name="Percent 6 2 2 2 4 3 4" xfId="34501" xr:uid="{00000000-0005-0000-0000-000020870000}"/>
    <cellStyle name="Percent 6 2 2 2 4 4" xfId="34502" xr:uid="{00000000-0005-0000-0000-000021870000}"/>
    <cellStyle name="Percent 6 2 2 2 4 4 2" xfId="34503" xr:uid="{00000000-0005-0000-0000-000022870000}"/>
    <cellStyle name="Percent 6 2 2 2 4 4 2 2" xfId="34504" xr:uid="{00000000-0005-0000-0000-000023870000}"/>
    <cellStyle name="Percent 6 2 2 2 4 4 3" xfId="34505" xr:uid="{00000000-0005-0000-0000-000024870000}"/>
    <cellStyle name="Percent 6 2 2 2 4 4 4" xfId="34506" xr:uid="{00000000-0005-0000-0000-000025870000}"/>
    <cellStyle name="Percent 6 2 2 2 4 5" xfId="34507" xr:uid="{00000000-0005-0000-0000-000026870000}"/>
    <cellStyle name="Percent 6 2 2 2 4 5 2" xfId="34508" xr:uid="{00000000-0005-0000-0000-000027870000}"/>
    <cellStyle name="Percent 6 2 2 2 4 5 3" xfId="34509" xr:uid="{00000000-0005-0000-0000-000028870000}"/>
    <cellStyle name="Percent 6 2 2 2 4 6" xfId="34510" xr:uid="{00000000-0005-0000-0000-000029870000}"/>
    <cellStyle name="Percent 6 2 2 2 4 7" xfId="34511" xr:uid="{00000000-0005-0000-0000-00002A870000}"/>
    <cellStyle name="Percent 6 2 2 2 4 8" xfId="34512" xr:uid="{00000000-0005-0000-0000-00002B870000}"/>
    <cellStyle name="Percent 6 2 2 2 5" xfId="34513" xr:uid="{00000000-0005-0000-0000-00002C870000}"/>
    <cellStyle name="Percent 6 2 2 2 5 2" xfId="34514" xr:uid="{00000000-0005-0000-0000-00002D870000}"/>
    <cellStyle name="Percent 6 2 2 2 5 2 2" xfId="34515" xr:uid="{00000000-0005-0000-0000-00002E870000}"/>
    <cellStyle name="Percent 6 2 2 2 5 2 2 2" xfId="34516" xr:uid="{00000000-0005-0000-0000-00002F870000}"/>
    <cellStyle name="Percent 6 2 2 2 5 2 3" xfId="34517" xr:uid="{00000000-0005-0000-0000-000030870000}"/>
    <cellStyle name="Percent 6 2 2 2 5 2 4" xfId="34518" xr:uid="{00000000-0005-0000-0000-000031870000}"/>
    <cellStyle name="Percent 6 2 2 2 5 3" xfId="34519" xr:uid="{00000000-0005-0000-0000-000032870000}"/>
    <cellStyle name="Percent 6 2 2 2 5 3 2" xfId="34520" xr:uid="{00000000-0005-0000-0000-000033870000}"/>
    <cellStyle name="Percent 6 2 2 2 5 3 2 2" xfId="34521" xr:uid="{00000000-0005-0000-0000-000034870000}"/>
    <cellStyle name="Percent 6 2 2 2 5 3 3" xfId="34522" xr:uid="{00000000-0005-0000-0000-000035870000}"/>
    <cellStyle name="Percent 6 2 2 2 5 3 4" xfId="34523" xr:uid="{00000000-0005-0000-0000-000036870000}"/>
    <cellStyle name="Percent 6 2 2 2 5 4" xfId="34524" xr:uid="{00000000-0005-0000-0000-000037870000}"/>
    <cellStyle name="Percent 6 2 2 2 5 4 2" xfId="34525" xr:uid="{00000000-0005-0000-0000-000038870000}"/>
    <cellStyle name="Percent 6 2 2 2 5 4 3" xfId="34526" xr:uid="{00000000-0005-0000-0000-000039870000}"/>
    <cellStyle name="Percent 6 2 2 2 5 5" xfId="34527" xr:uid="{00000000-0005-0000-0000-00003A870000}"/>
    <cellStyle name="Percent 6 2 2 2 5 6" xfId="34528" xr:uid="{00000000-0005-0000-0000-00003B870000}"/>
    <cellStyle name="Percent 6 2 2 2 5 7" xfId="34529" xr:uid="{00000000-0005-0000-0000-00003C870000}"/>
    <cellStyle name="Percent 6 2 2 2 6" xfId="34530" xr:uid="{00000000-0005-0000-0000-00003D870000}"/>
    <cellStyle name="Percent 6 2 2 2 6 2" xfId="34531" xr:uid="{00000000-0005-0000-0000-00003E870000}"/>
    <cellStyle name="Percent 6 2 2 2 6 2 2" xfId="34532" xr:uid="{00000000-0005-0000-0000-00003F870000}"/>
    <cellStyle name="Percent 6 2 2 2 6 3" xfId="34533" xr:uid="{00000000-0005-0000-0000-000040870000}"/>
    <cellStyle name="Percent 6 2 2 2 6 4" xfId="34534" xr:uid="{00000000-0005-0000-0000-000041870000}"/>
    <cellStyle name="Percent 6 2 2 2 7" xfId="34535" xr:uid="{00000000-0005-0000-0000-000042870000}"/>
    <cellStyle name="Percent 6 2 2 2 7 2" xfId="34536" xr:uid="{00000000-0005-0000-0000-000043870000}"/>
    <cellStyle name="Percent 6 2 2 2 7 2 2" xfId="34537" xr:uid="{00000000-0005-0000-0000-000044870000}"/>
    <cellStyle name="Percent 6 2 2 2 7 3" xfId="34538" xr:uid="{00000000-0005-0000-0000-000045870000}"/>
    <cellStyle name="Percent 6 2 2 2 7 4" xfId="34539" xr:uid="{00000000-0005-0000-0000-000046870000}"/>
    <cellStyle name="Percent 6 2 2 2 8" xfId="34540" xr:uid="{00000000-0005-0000-0000-000047870000}"/>
    <cellStyle name="Percent 6 2 2 2 8 2" xfId="34541" xr:uid="{00000000-0005-0000-0000-000048870000}"/>
    <cellStyle name="Percent 6 2 2 2 8 3" xfId="34542" xr:uid="{00000000-0005-0000-0000-000049870000}"/>
    <cellStyle name="Percent 6 2 2 2 9" xfId="34543" xr:uid="{00000000-0005-0000-0000-00004A870000}"/>
    <cellStyle name="Percent 6 2 2 3" xfId="34544" xr:uid="{00000000-0005-0000-0000-00004B870000}"/>
    <cellStyle name="Percent 6 2 2 4" xfId="34545" xr:uid="{00000000-0005-0000-0000-00004C870000}"/>
    <cellStyle name="Percent 6 2 2 4 2" xfId="34546" xr:uid="{00000000-0005-0000-0000-00004D870000}"/>
    <cellStyle name="Percent 6 2 2 4 3" xfId="34547" xr:uid="{00000000-0005-0000-0000-00004E870000}"/>
    <cellStyle name="Percent 6 2 2 4 4" xfId="34548" xr:uid="{00000000-0005-0000-0000-00004F870000}"/>
    <cellStyle name="Percent 6 2 2 4 4 2" xfId="34549" xr:uid="{00000000-0005-0000-0000-000050870000}"/>
    <cellStyle name="Percent 6 2 2 4 4 3" xfId="34550" xr:uid="{00000000-0005-0000-0000-000051870000}"/>
    <cellStyle name="Percent 6 2 2 4 5" xfId="34551" xr:uid="{00000000-0005-0000-0000-000052870000}"/>
    <cellStyle name="Percent 6 2 2 5" xfId="34552" xr:uid="{00000000-0005-0000-0000-000053870000}"/>
    <cellStyle name="Percent 6 2 2 5 2" xfId="34553" xr:uid="{00000000-0005-0000-0000-000054870000}"/>
    <cellStyle name="Percent 6 2 2 5 3" xfId="34554" xr:uid="{00000000-0005-0000-0000-000055870000}"/>
    <cellStyle name="Percent 6 2 2 6" xfId="34555" xr:uid="{00000000-0005-0000-0000-000056870000}"/>
    <cellStyle name="Percent 6 2 3" xfId="34556" xr:uid="{00000000-0005-0000-0000-000057870000}"/>
    <cellStyle name="Percent 6 2 3 10" xfId="34557" xr:uid="{00000000-0005-0000-0000-000058870000}"/>
    <cellStyle name="Percent 6 2 3 11" xfId="34558" xr:uid="{00000000-0005-0000-0000-000059870000}"/>
    <cellStyle name="Percent 6 2 3 2" xfId="34559" xr:uid="{00000000-0005-0000-0000-00005A870000}"/>
    <cellStyle name="Percent 6 2 3 3" xfId="34560" xr:uid="{00000000-0005-0000-0000-00005B870000}"/>
    <cellStyle name="Percent 6 2 3 3 2" xfId="34561" xr:uid="{00000000-0005-0000-0000-00005C870000}"/>
    <cellStyle name="Percent 6 2 3 3 2 2" xfId="34562" xr:uid="{00000000-0005-0000-0000-00005D870000}"/>
    <cellStyle name="Percent 6 2 3 3 2 2 2" xfId="34563" xr:uid="{00000000-0005-0000-0000-00005E870000}"/>
    <cellStyle name="Percent 6 2 3 3 2 2 2 2" xfId="34564" xr:uid="{00000000-0005-0000-0000-00005F870000}"/>
    <cellStyle name="Percent 6 2 3 3 2 2 2 2 2" xfId="34565" xr:uid="{00000000-0005-0000-0000-000060870000}"/>
    <cellStyle name="Percent 6 2 3 3 2 2 2 3" xfId="34566" xr:uid="{00000000-0005-0000-0000-000061870000}"/>
    <cellStyle name="Percent 6 2 3 3 2 2 2 4" xfId="34567" xr:uid="{00000000-0005-0000-0000-000062870000}"/>
    <cellStyle name="Percent 6 2 3 3 2 2 3" xfId="34568" xr:uid="{00000000-0005-0000-0000-000063870000}"/>
    <cellStyle name="Percent 6 2 3 3 2 2 3 2" xfId="34569" xr:uid="{00000000-0005-0000-0000-000064870000}"/>
    <cellStyle name="Percent 6 2 3 3 2 2 3 2 2" xfId="34570" xr:uid="{00000000-0005-0000-0000-000065870000}"/>
    <cellStyle name="Percent 6 2 3 3 2 2 3 3" xfId="34571" xr:uid="{00000000-0005-0000-0000-000066870000}"/>
    <cellStyle name="Percent 6 2 3 3 2 2 3 4" xfId="34572" xr:uid="{00000000-0005-0000-0000-000067870000}"/>
    <cellStyle name="Percent 6 2 3 3 2 2 4" xfId="34573" xr:uid="{00000000-0005-0000-0000-000068870000}"/>
    <cellStyle name="Percent 6 2 3 3 2 2 4 2" xfId="34574" xr:uid="{00000000-0005-0000-0000-000069870000}"/>
    <cellStyle name="Percent 6 2 3 3 2 2 4 3" xfId="34575" xr:uid="{00000000-0005-0000-0000-00006A870000}"/>
    <cellStyle name="Percent 6 2 3 3 2 2 5" xfId="34576" xr:uid="{00000000-0005-0000-0000-00006B870000}"/>
    <cellStyle name="Percent 6 2 3 3 2 2 6" xfId="34577" xr:uid="{00000000-0005-0000-0000-00006C870000}"/>
    <cellStyle name="Percent 6 2 3 3 2 2 7" xfId="34578" xr:uid="{00000000-0005-0000-0000-00006D870000}"/>
    <cellStyle name="Percent 6 2 3 3 2 3" xfId="34579" xr:uid="{00000000-0005-0000-0000-00006E870000}"/>
    <cellStyle name="Percent 6 2 3 3 2 3 2" xfId="34580" xr:uid="{00000000-0005-0000-0000-00006F870000}"/>
    <cellStyle name="Percent 6 2 3 3 2 3 2 2" xfId="34581" xr:uid="{00000000-0005-0000-0000-000070870000}"/>
    <cellStyle name="Percent 6 2 3 3 2 3 3" xfId="34582" xr:uid="{00000000-0005-0000-0000-000071870000}"/>
    <cellStyle name="Percent 6 2 3 3 2 3 4" xfId="34583" xr:uid="{00000000-0005-0000-0000-000072870000}"/>
    <cellStyle name="Percent 6 2 3 3 2 4" xfId="34584" xr:uid="{00000000-0005-0000-0000-000073870000}"/>
    <cellStyle name="Percent 6 2 3 3 2 4 2" xfId="34585" xr:uid="{00000000-0005-0000-0000-000074870000}"/>
    <cellStyle name="Percent 6 2 3 3 2 4 2 2" xfId="34586" xr:uid="{00000000-0005-0000-0000-000075870000}"/>
    <cellStyle name="Percent 6 2 3 3 2 4 3" xfId="34587" xr:uid="{00000000-0005-0000-0000-000076870000}"/>
    <cellStyle name="Percent 6 2 3 3 2 4 4" xfId="34588" xr:uid="{00000000-0005-0000-0000-000077870000}"/>
    <cellStyle name="Percent 6 2 3 3 2 5" xfId="34589" xr:uid="{00000000-0005-0000-0000-000078870000}"/>
    <cellStyle name="Percent 6 2 3 3 2 5 2" xfId="34590" xr:uid="{00000000-0005-0000-0000-000079870000}"/>
    <cellStyle name="Percent 6 2 3 3 2 5 3" xfId="34591" xr:uid="{00000000-0005-0000-0000-00007A870000}"/>
    <cellStyle name="Percent 6 2 3 3 2 6" xfId="34592" xr:uid="{00000000-0005-0000-0000-00007B870000}"/>
    <cellStyle name="Percent 6 2 3 3 2 7" xfId="34593" xr:uid="{00000000-0005-0000-0000-00007C870000}"/>
    <cellStyle name="Percent 6 2 3 3 2 8" xfId="34594" xr:uid="{00000000-0005-0000-0000-00007D870000}"/>
    <cellStyle name="Percent 6 2 3 3 3" xfId="34595" xr:uid="{00000000-0005-0000-0000-00007E870000}"/>
    <cellStyle name="Percent 6 2 3 3 3 2" xfId="34596" xr:uid="{00000000-0005-0000-0000-00007F870000}"/>
    <cellStyle name="Percent 6 2 3 3 3 2 2" xfId="34597" xr:uid="{00000000-0005-0000-0000-000080870000}"/>
    <cellStyle name="Percent 6 2 3 3 3 2 2 2" xfId="34598" xr:uid="{00000000-0005-0000-0000-000081870000}"/>
    <cellStyle name="Percent 6 2 3 3 3 2 3" xfId="34599" xr:uid="{00000000-0005-0000-0000-000082870000}"/>
    <cellStyle name="Percent 6 2 3 3 3 2 4" xfId="34600" xr:uid="{00000000-0005-0000-0000-000083870000}"/>
    <cellStyle name="Percent 6 2 3 3 3 3" xfId="34601" xr:uid="{00000000-0005-0000-0000-000084870000}"/>
    <cellStyle name="Percent 6 2 3 3 3 3 2" xfId="34602" xr:uid="{00000000-0005-0000-0000-000085870000}"/>
    <cellStyle name="Percent 6 2 3 3 3 3 2 2" xfId="34603" xr:uid="{00000000-0005-0000-0000-000086870000}"/>
    <cellStyle name="Percent 6 2 3 3 3 3 3" xfId="34604" xr:uid="{00000000-0005-0000-0000-000087870000}"/>
    <cellStyle name="Percent 6 2 3 3 3 3 4" xfId="34605" xr:uid="{00000000-0005-0000-0000-000088870000}"/>
    <cellStyle name="Percent 6 2 3 3 3 4" xfId="34606" xr:uid="{00000000-0005-0000-0000-000089870000}"/>
    <cellStyle name="Percent 6 2 3 3 3 4 2" xfId="34607" xr:uid="{00000000-0005-0000-0000-00008A870000}"/>
    <cellStyle name="Percent 6 2 3 3 3 4 3" xfId="34608" xr:uid="{00000000-0005-0000-0000-00008B870000}"/>
    <cellStyle name="Percent 6 2 3 3 3 5" xfId="34609" xr:uid="{00000000-0005-0000-0000-00008C870000}"/>
    <cellStyle name="Percent 6 2 3 3 3 6" xfId="34610" xr:uid="{00000000-0005-0000-0000-00008D870000}"/>
    <cellStyle name="Percent 6 2 3 3 3 7" xfId="34611" xr:uid="{00000000-0005-0000-0000-00008E870000}"/>
    <cellStyle name="Percent 6 2 3 3 4" xfId="34612" xr:uid="{00000000-0005-0000-0000-00008F870000}"/>
    <cellStyle name="Percent 6 2 3 3 4 2" xfId="34613" xr:uid="{00000000-0005-0000-0000-000090870000}"/>
    <cellStyle name="Percent 6 2 3 3 4 2 2" xfId="34614" xr:uid="{00000000-0005-0000-0000-000091870000}"/>
    <cellStyle name="Percent 6 2 3 3 4 3" xfId="34615" xr:uid="{00000000-0005-0000-0000-000092870000}"/>
    <cellStyle name="Percent 6 2 3 3 4 4" xfId="34616" xr:uid="{00000000-0005-0000-0000-000093870000}"/>
    <cellStyle name="Percent 6 2 3 3 5" xfId="34617" xr:uid="{00000000-0005-0000-0000-000094870000}"/>
    <cellStyle name="Percent 6 2 3 3 5 2" xfId="34618" xr:uid="{00000000-0005-0000-0000-000095870000}"/>
    <cellStyle name="Percent 6 2 3 3 5 2 2" xfId="34619" xr:uid="{00000000-0005-0000-0000-000096870000}"/>
    <cellStyle name="Percent 6 2 3 3 5 3" xfId="34620" xr:uid="{00000000-0005-0000-0000-000097870000}"/>
    <cellStyle name="Percent 6 2 3 3 5 4" xfId="34621" xr:uid="{00000000-0005-0000-0000-000098870000}"/>
    <cellStyle name="Percent 6 2 3 3 6" xfId="34622" xr:uid="{00000000-0005-0000-0000-000099870000}"/>
    <cellStyle name="Percent 6 2 3 3 6 2" xfId="34623" xr:uid="{00000000-0005-0000-0000-00009A870000}"/>
    <cellStyle name="Percent 6 2 3 3 6 3" xfId="34624" xr:uid="{00000000-0005-0000-0000-00009B870000}"/>
    <cellStyle name="Percent 6 2 3 3 7" xfId="34625" xr:uid="{00000000-0005-0000-0000-00009C870000}"/>
    <cellStyle name="Percent 6 2 3 3 8" xfId="34626" xr:uid="{00000000-0005-0000-0000-00009D870000}"/>
    <cellStyle name="Percent 6 2 3 3 9" xfId="34627" xr:uid="{00000000-0005-0000-0000-00009E870000}"/>
    <cellStyle name="Percent 6 2 3 4" xfId="34628" xr:uid="{00000000-0005-0000-0000-00009F870000}"/>
    <cellStyle name="Percent 6 2 3 4 2" xfId="34629" xr:uid="{00000000-0005-0000-0000-0000A0870000}"/>
    <cellStyle name="Percent 6 2 3 4 2 2" xfId="34630" xr:uid="{00000000-0005-0000-0000-0000A1870000}"/>
    <cellStyle name="Percent 6 2 3 4 2 2 2" xfId="34631" xr:uid="{00000000-0005-0000-0000-0000A2870000}"/>
    <cellStyle name="Percent 6 2 3 4 2 2 2 2" xfId="34632" xr:uid="{00000000-0005-0000-0000-0000A3870000}"/>
    <cellStyle name="Percent 6 2 3 4 2 2 3" xfId="34633" xr:uid="{00000000-0005-0000-0000-0000A4870000}"/>
    <cellStyle name="Percent 6 2 3 4 2 2 4" xfId="34634" xr:uid="{00000000-0005-0000-0000-0000A5870000}"/>
    <cellStyle name="Percent 6 2 3 4 2 3" xfId="34635" xr:uid="{00000000-0005-0000-0000-0000A6870000}"/>
    <cellStyle name="Percent 6 2 3 4 2 3 2" xfId="34636" xr:uid="{00000000-0005-0000-0000-0000A7870000}"/>
    <cellStyle name="Percent 6 2 3 4 2 3 2 2" xfId="34637" xr:uid="{00000000-0005-0000-0000-0000A8870000}"/>
    <cellStyle name="Percent 6 2 3 4 2 3 3" xfId="34638" xr:uid="{00000000-0005-0000-0000-0000A9870000}"/>
    <cellStyle name="Percent 6 2 3 4 2 3 4" xfId="34639" xr:uid="{00000000-0005-0000-0000-0000AA870000}"/>
    <cellStyle name="Percent 6 2 3 4 2 4" xfId="34640" xr:uid="{00000000-0005-0000-0000-0000AB870000}"/>
    <cellStyle name="Percent 6 2 3 4 2 4 2" xfId="34641" xr:uid="{00000000-0005-0000-0000-0000AC870000}"/>
    <cellStyle name="Percent 6 2 3 4 2 4 3" xfId="34642" xr:uid="{00000000-0005-0000-0000-0000AD870000}"/>
    <cellStyle name="Percent 6 2 3 4 2 5" xfId="34643" xr:uid="{00000000-0005-0000-0000-0000AE870000}"/>
    <cellStyle name="Percent 6 2 3 4 2 6" xfId="34644" xr:uid="{00000000-0005-0000-0000-0000AF870000}"/>
    <cellStyle name="Percent 6 2 3 4 2 7" xfId="34645" xr:uid="{00000000-0005-0000-0000-0000B0870000}"/>
    <cellStyle name="Percent 6 2 3 4 3" xfId="34646" xr:uid="{00000000-0005-0000-0000-0000B1870000}"/>
    <cellStyle name="Percent 6 2 3 4 3 2" xfId="34647" xr:uid="{00000000-0005-0000-0000-0000B2870000}"/>
    <cellStyle name="Percent 6 2 3 4 3 2 2" xfId="34648" xr:uid="{00000000-0005-0000-0000-0000B3870000}"/>
    <cellStyle name="Percent 6 2 3 4 3 3" xfId="34649" xr:uid="{00000000-0005-0000-0000-0000B4870000}"/>
    <cellStyle name="Percent 6 2 3 4 3 4" xfId="34650" xr:uid="{00000000-0005-0000-0000-0000B5870000}"/>
    <cellStyle name="Percent 6 2 3 4 4" xfId="34651" xr:uid="{00000000-0005-0000-0000-0000B6870000}"/>
    <cellStyle name="Percent 6 2 3 4 4 2" xfId="34652" xr:uid="{00000000-0005-0000-0000-0000B7870000}"/>
    <cellStyle name="Percent 6 2 3 4 4 2 2" xfId="34653" xr:uid="{00000000-0005-0000-0000-0000B8870000}"/>
    <cellStyle name="Percent 6 2 3 4 4 3" xfId="34654" xr:uid="{00000000-0005-0000-0000-0000B9870000}"/>
    <cellStyle name="Percent 6 2 3 4 4 4" xfId="34655" xr:uid="{00000000-0005-0000-0000-0000BA870000}"/>
    <cellStyle name="Percent 6 2 3 4 5" xfId="34656" xr:uid="{00000000-0005-0000-0000-0000BB870000}"/>
    <cellStyle name="Percent 6 2 3 4 5 2" xfId="34657" xr:uid="{00000000-0005-0000-0000-0000BC870000}"/>
    <cellStyle name="Percent 6 2 3 4 5 3" xfId="34658" xr:uid="{00000000-0005-0000-0000-0000BD870000}"/>
    <cellStyle name="Percent 6 2 3 4 6" xfId="34659" xr:uid="{00000000-0005-0000-0000-0000BE870000}"/>
    <cellStyle name="Percent 6 2 3 4 7" xfId="34660" xr:uid="{00000000-0005-0000-0000-0000BF870000}"/>
    <cellStyle name="Percent 6 2 3 4 8" xfId="34661" xr:uid="{00000000-0005-0000-0000-0000C0870000}"/>
    <cellStyle name="Percent 6 2 3 5" xfId="34662" xr:uid="{00000000-0005-0000-0000-0000C1870000}"/>
    <cellStyle name="Percent 6 2 3 5 2" xfId="34663" xr:uid="{00000000-0005-0000-0000-0000C2870000}"/>
    <cellStyle name="Percent 6 2 3 5 2 2" xfId="34664" xr:uid="{00000000-0005-0000-0000-0000C3870000}"/>
    <cellStyle name="Percent 6 2 3 5 2 2 2" xfId="34665" xr:uid="{00000000-0005-0000-0000-0000C4870000}"/>
    <cellStyle name="Percent 6 2 3 5 2 3" xfId="34666" xr:uid="{00000000-0005-0000-0000-0000C5870000}"/>
    <cellStyle name="Percent 6 2 3 5 2 4" xfId="34667" xr:uid="{00000000-0005-0000-0000-0000C6870000}"/>
    <cellStyle name="Percent 6 2 3 5 3" xfId="34668" xr:uid="{00000000-0005-0000-0000-0000C7870000}"/>
    <cellStyle name="Percent 6 2 3 5 3 2" xfId="34669" xr:uid="{00000000-0005-0000-0000-0000C8870000}"/>
    <cellStyle name="Percent 6 2 3 5 3 2 2" xfId="34670" xr:uid="{00000000-0005-0000-0000-0000C9870000}"/>
    <cellStyle name="Percent 6 2 3 5 3 3" xfId="34671" xr:uid="{00000000-0005-0000-0000-0000CA870000}"/>
    <cellStyle name="Percent 6 2 3 5 3 4" xfId="34672" xr:uid="{00000000-0005-0000-0000-0000CB870000}"/>
    <cellStyle name="Percent 6 2 3 5 4" xfId="34673" xr:uid="{00000000-0005-0000-0000-0000CC870000}"/>
    <cellStyle name="Percent 6 2 3 5 4 2" xfId="34674" xr:uid="{00000000-0005-0000-0000-0000CD870000}"/>
    <cellStyle name="Percent 6 2 3 5 4 3" xfId="34675" xr:uid="{00000000-0005-0000-0000-0000CE870000}"/>
    <cellStyle name="Percent 6 2 3 5 5" xfId="34676" xr:uid="{00000000-0005-0000-0000-0000CF870000}"/>
    <cellStyle name="Percent 6 2 3 5 6" xfId="34677" xr:uid="{00000000-0005-0000-0000-0000D0870000}"/>
    <cellStyle name="Percent 6 2 3 5 7" xfId="34678" xr:uid="{00000000-0005-0000-0000-0000D1870000}"/>
    <cellStyle name="Percent 6 2 3 6" xfId="34679" xr:uid="{00000000-0005-0000-0000-0000D2870000}"/>
    <cellStyle name="Percent 6 2 3 6 2" xfId="34680" xr:uid="{00000000-0005-0000-0000-0000D3870000}"/>
    <cellStyle name="Percent 6 2 3 6 2 2" xfId="34681" xr:uid="{00000000-0005-0000-0000-0000D4870000}"/>
    <cellStyle name="Percent 6 2 3 6 3" xfId="34682" xr:uid="{00000000-0005-0000-0000-0000D5870000}"/>
    <cellStyle name="Percent 6 2 3 6 4" xfId="34683" xr:uid="{00000000-0005-0000-0000-0000D6870000}"/>
    <cellStyle name="Percent 6 2 3 7" xfId="34684" xr:uid="{00000000-0005-0000-0000-0000D7870000}"/>
    <cellStyle name="Percent 6 2 3 7 2" xfId="34685" xr:uid="{00000000-0005-0000-0000-0000D8870000}"/>
    <cellStyle name="Percent 6 2 3 7 2 2" xfId="34686" xr:uid="{00000000-0005-0000-0000-0000D9870000}"/>
    <cellStyle name="Percent 6 2 3 7 3" xfId="34687" xr:uid="{00000000-0005-0000-0000-0000DA870000}"/>
    <cellStyle name="Percent 6 2 3 7 4" xfId="34688" xr:uid="{00000000-0005-0000-0000-0000DB870000}"/>
    <cellStyle name="Percent 6 2 3 8" xfId="34689" xr:uid="{00000000-0005-0000-0000-0000DC870000}"/>
    <cellStyle name="Percent 6 2 3 8 2" xfId="34690" xr:uid="{00000000-0005-0000-0000-0000DD870000}"/>
    <cellStyle name="Percent 6 2 3 8 3" xfId="34691" xr:uid="{00000000-0005-0000-0000-0000DE870000}"/>
    <cellStyle name="Percent 6 2 3 9" xfId="34692" xr:uid="{00000000-0005-0000-0000-0000DF870000}"/>
    <cellStyle name="Percent 6 2 4" xfId="34693" xr:uid="{00000000-0005-0000-0000-0000E0870000}"/>
    <cellStyle name="Percent 6 2 5" xfId="34694" xr:uid="{00000000-0005-0000-0000-0000E1870000}"/>
    <cellStyle name="Percent 6 2 5 2" xfId="34695" xr:uid="{00000000-0005-0000-0000-0000E2870000}"/>
    <cellStyle name="Percent 6 2 5 3" xfId="34696" xr:uid="{00000000-0005-0000-0000-0000E3870000}"/>
    <cellStyle name="Percent 6 2 5 4" xfId="34697" xr:uid="{00000000-0005-0000-0000-0000E4870000}"/>
    <cellStyle name="Percent 6 2 5 4 2" xfId="34698" xr:uid="{00000000-0005-0000-0000-0000E5870000}"/>
    <cellStyle name="Percent 6 2 5 4 3" xfId="34699" xr:uid="{00000000-0005-0000-0000-0000E6870000}"/>
    <cellStyle name="Percent 6 2 5 5" xfId="34700" xr:uid="{00000000-0005-0000-0000-0000E7870000}"/>
    <cellStyle name="Percent 6 2 6" xfId="34701" xr:uid="{00000000-0005-0000-0000-0000E8870000}"/>
    <cellStyle name="Percent 6 2 6 2" xfId="34702" xr:uid="{00000000-0005-0000-0000-0000E9870000}"/>
    <cellStyle name="Percent 6 2 6 3" xfId="34703" xr:uid="{00000000-0005-0000-0000-0000EA870000}"/>
    <cellStyle name="Percent 6 2 7" xfId="34704" xr:uid="{00000000-0005-0000-0000-0000EB870000}"/>
    <cellStyle name="Percent 6 2 8" xfId="34705" xr:uid="{00000000-0005-0000-0000-0000EC870000}"/>
    <cellStyle name="Percent 6 3" xfId="34706" xr:uid="{00000000-0005-0000-0000-0000ED870000}"/>
    <cellStyle name="Percent 6 4" xfId="34707" xr:uid="{00000000-0005-0000-0000-0000EE870000}"/>
    <cellStyle name="Percent 6 4 2" xfId="34708" xr:uid="{00000000-0005-0000-0000-0000EF870000}"/>
    <cellStyle name="Percent 6 4 2 10" xfId="34709" xr:uid="{00000000-0005-0000-0000-0000F0870000}"/>
    <cellStyle name="Percent 6 4 2 11" xfId="34710" xr:uid="{00000000-0005-0000-0000-0000F1870000}"/>
    <cellStyle name="Percent 6 4 2 2" xfId="34711" xr:uid="{00000000-0005-0000-0000-0000F2870000}"/>
    <cellStyle name="Percent 6 4 2 3" xfId="34712" xr:uid="{00000000-0005-0000-0000-0000F3870000}"/>
    <cellStyle name="Percent 6 4 2 3 2" xfId="34713" xr:uid="{00000000-0005-0000-0000-0000F4870000}"/>
    <cellStyle name="Percent 6 4 2 3 2 2" xfId="34714" xr:uid="{00000000-0005-0000-0000-0000F5870000}"/>
    <cellStyle name="Percent 6 4 2 3 2 2 2" xfId="34715" xr:uid="{00000000-0005-0000-0000-0000F6870000}"/>
    <cellStyle name="Percent 6 4 2 3 2 2 2 2" xfId="34716" xr:uid="{00000000-0005-0000-0000-0000F7870000}"/>
    <cellStyle name="Percent 6 4 2 3 2 2 2 2 2" xfId="34717" xr:uid="{00000000-0005-0000-0000-0000F8870000}"/>
    <cellStyle name="Percent 6 4 2 3 2 2 2 3" xfId="34718" xr:uid="{00000000-0005-0000-0000-0000F9870000}"/>
    <cellStyle name="Percent 6 4 2 3 2 2 2 4" xfId="34719" xr:uid="{00000000-0005-0000-0000-0000FA870000}"/>
    <cellStyle name="Percent 6 4 2 3 2 2 3" xfId="34720" xr:uid="{00000000-0005-0000-0000-0000FB870000}"/>
    <cellStyle name="Percent 6 4 2 3 2 2 3 2" xfId="34721" xr:uid="{00000000-0005-0000-0000-0000FC870000}"/>
    <cellStyle name="Percent 6 4 2 3 2 2 3 2 2" xfId="34722" xr:uid="{00000000-0005-0000-0000-0000FD870000}"/>
    <cellStyle name="Percent 6 4 2 3 2 2 3 3" xfId="34723" xr:uid="{00000000-0005-0000-0000-0000FE870000}"/>
    <cellStyle name="Percent 6 4 2 3 2 2 3 4" xfId="34724" xr:uid="{00000000-0005-0000-0000-0000FF870000}"/>
    <cellStyle name="Percent 6 4 2 3 2 2 4" xfId="34725" xr:uid="{00000000-0005-0000-0000-000000880000}"/>
    <cellStyle name="Percent 6 4 2 3 2 2 4 2" xfId="34726" xr:uid="{00000000-0005-0000-0000-000001880000}"/>
    <cellStyle name="Percent 6 4 2 3 2 2 4 3" xfId="34727" xr:uid="{00000000-0005-0000-0000-000002880000}"/>
    <cellStyle name="Percent 6 4 2 3 2 2 5" xfId="34728" xr:uid="{00000000-0005-0000-0000-000003880000}"/>
    <cellStyle name="Percent 6 4 2 3 2 2 6" xfId="34729" xr:uid="{00000000-0005-0000-0000-000004880000}"/>
    <cellStyle name="Percent 6 4 2 3 2 2 7" xfId="34730" xr:uid="{00000000-0005-0000-0000-000005880000}"/>
    <cellStyle name="Percent 6 4 2 3 2 3" xfId="34731" xr:uid="{00000000-0005-0000-0000-000006880000}"/>
    <cellStyle name="Percent 6 4 2 3 2 3 2" xfId="34732" xr:uid="{00000000-0005-0000-0000-000007880000}"/>
    <cellStyle name="Percent 6 4 2 3 2 3 2 2" xfId="34733" xr:uid="{00000000-0005-0000-0000-000008880000}"/>
    <cellStyle name="Percent 6 4 2 3 2 3 3" xfId="34734" xr:uid="{00000000-0005-0000-0000-000009880000}"/>
    <cellStyle name="Percent 6 4 2 3 2 3 4" xfId="34735" xr:uid="{00000000-0005-0000-0000-00000A880000}"/>
    <cellStyle name="Percent 6 4 2 3 2 4" xfId="34736" xr:uid="{00000000-0005-0000-0000-00000B880000}"/>
    <cellStyle name="Percent 6 4 2 3 2 4 2" xfId="34737" xr:uid="{00000000-0005-0000-0000-00000C880000}"/>
    <cellStyle name="Percent 6 4 2 3 2 4 2 2" xfId="34738" xr:uid="{00000000-0005-0000-0000-00000D880000}"/>
    <cellStyle name="Percent 6 4 2 3 2 4 3" xfId="34739" xr:uid="{00000000-0005-0000-0000-00000E880000}"/>
    <cellStyle name="Percent 6 4 2 3 2 4 4" xfId="34740" xr:uid="{00000000-0005-0000-0000-00000F880000}"/>
    <cellStyle name="Percent 6 4 2 3 2 5" xfId="34741" xr:uid="{00000000-0005-0000-0000-000010880000}"/>
    <cellStyle name="Percent 6 4 2 3 2 5 2" xfId="34742" xr:uid="{00000000-0005-0000-0000-000011880000}"/>
    <cellStyle name="Percent 6 4 2 3 2 5 3" xfId="34743" xr:uid="{00000000-0005-0000-0000-000012880000}"/>
    <cellStyle name="Percent 6 4 2 3 2 6" xfId="34744" xr:uid="{00000000-0005-0000-0000-000013880000}"/>
    <cellStyle name="Percent 6 4 2 3 2 7" xfId="34745" xr:uid="{00000000-0005-0000-0000-000014880000}"/>
    <cellStyle name="Percent 6 4 2 3 2 8" xfId="34746" xr:uid="{00000000-0005-0000-0000-000015880000}"/>
    <cellStyle name="Percent 6 4 2 3 3" xfId="34747" xr:uid="{00000000-0005-0000-0000-000016880000}"/>
    <cellStyle name="Percent 6 4 2 3 3 2" xfId="34748" xr:uid="{00000000-0005-0000-0000-000017880000}"/>
    <cellStyle name="Percent 6 4 2 3 3 2 2" xfId="34749" xr:uid="{00000000-0005-0000-0000-000018880000}"/>
    <cellStyle name="Percent 6 4 2 3 3 2 2 2" xfId="34750" xr:uid="{00000000-0005-0000-0000-000019880000}"/>
    <cellStyle name="Percent 6 4 2 3 3 2 3" xfId="34751" xr:uid="{00000000-0005-0000-0000-00001A880000}"/>
    <cellStyle name="Percent 6 4 2 3 3 2 4" xfId="34752" xr:uid="{00000000-0005-0000-0000-00001B880000}"/>
    <cellStyle name="Percent 6 4 2 3 3 3" xfId="34753" xr:uid="{00000000-0005-0000-0000-00001C880000}"/>
    <cellStyle name="Percent 6 4 2 3 3 3 2" xfId="34754" xr:uid="{00000000-0005-0000-0000-00001D880000}"/>
    <cellStyle name="Percent 6 4 2 3 3 3 2 2" xfId="34755" xr:uid="{00000000-0005-0000-0000-00001E880000}"/>
    <cellStyle name="Percent 6 4 2 3 3 3 3" xfId="34756" xr:uid="{00000000-0005-0000-0000-00001F880000}"/>
    <cellStyle name="Percent 6 4 2 3 3 3 4" xfId="34757" xr:uid="{00000000-0005-0000-0000-000020880000}"/>
    <cellStyle name="Percent 6 4 2 3 3 4" xfId="34758" xr:uid="{00000000-0005-0000-0000-000021880000}"/>
    <cellStyle name="Percent 6 4 2 3 3 4 2" xfId="34759" xr:uid="{00000000-0005-0000-0000-000022880000}"/>
    <cellStyle name="Percent 6 4 2 3 3 4 3" xfId="34760" xr:uid="{00000000-0005-0000-0000-000023880000}"/>
    <cellStyle name="Percent 6 4 2 3 3 5" xfId="34761" xr:uid="{00000000-0005-0000-0000-000024880000}"/>
    <cellStyle name="Percent 6 4 2 3 3 6" xfId="34762" xr:uid="{00000000-0005-0000-0000-000025880000}"/>
    <cellStyle name="Percent 6 4 2 3 3 7" xfId="34763" xr:uid="{00000000-0005-0000-0000-000026880000}"/>
    <cellStyle name="Percent 6 4 2 3 4" xfId="34764" xr:uid="{00000000-0005-0000-0000-000027880000}"/>
    <cellStyle name="Percent 6 4 2 3 4 2" xfId="34765" xr:uid="{00000000-0005-0000-0000-000028880000}"/>
    <cellStyle name="Percent 6 4 2 3 4 2 2" xfId="34766" xr:uid="{00000000-0005-0000-0000-000029880000}"/>
    <cellStyle name="Percent 6 4 2 3 4 3" xfId="34767" xr:uid="{00000000-0005-0000-0000-00002A880000}"/>
    <cellStyle name="Percent 6 4 2 3 4 4" xfId="34768" xr:uid="{00000000-0005-0000-0000-00002B880000}"/>
    <cellStyle name="Percent 6 4 2 3 5" xfId="34769" xr:uid="{00000000-0005-0000-0000-00002C880000}"/>
    <cellStyle name="Percent 6 4 2 3 5 2" xfId="34770" xr:uid="{00000000-0005-0000-0000-00002D880000}"/>
    <cellStyle name="Percent 6 4 2 3 5 2 2" xfId="34771" xr:uid="{00000000-0005-0000-0000-00002E880000}"/>
    <cellStyle name="Percent 6 4 2 3 5 3" xfId="34772" xr:uid="{00000000-0005-0000-0000-00002F880000}"/>
    <cellStyle name="Percent 6 4 2 3 5 4" xfId="34773" xr:uid="{00000000-0005-0000-0000-000030880000}"/>
    <cellStyle name="Percent 6 4 2 3 6" xfId="34774" xr:uid="{00000000-0005-0000-0000-000031880000}"/>
    <cellStyle name="Percent 6 4 2 3 6 2" xfId="34775" xr:uid="{00000000-0005-0000-0000-000032880000}"/>
    <cellStyle name="Percent 6 4 2 3 6 3" xfId="34776" xr:uid="{00000000-0005-0000-0000-000033880000}"/>
    <cellStyle name="Percent 6 4 2 3 7" xfId="34777" xr:uid="{00000000-0005-0000-0000-000034880000}"/>
    <cellStyle name="Percent 6 4 2 3 8" xfId="34778" xr:uid="{00000000-0005-0000-0000-000035880000}"/>
    <cellStyle name="Percent 6 4 2 3 9" xfId="34779" xr:uid="{00000000-0005-0000-0000-000036880000}"/>
    <cellStyle name="Percent 6 4 2 4" xfId="34780" xr:uid="{00000000-0005-0000-0000-000037880000}"/>
    <cellStyle name="Percent 6 4 2 4 2" xfId="34781" xr:uid="{00000000-0005-0000-0000-000038880000}"/>
    <cellStyle name="Percent 6 4 2 4 2 2" xfId="34782" xr:uid="{00000000-0005-0000-0000-000039880000}"/>
    <cellStyle name="Percent 6 4 2 4 2 2 2" xfId="34783" xr:uid="{00000000-0005-0000-0000-00003A880000}"/>
    <cellStyle name="Percent 6 4 2 4 2 2 2 2" xfId="34784" xr:uid="{00000000-0005-0000-0000-00003B880000}"/>
    <cellStyle name="Percent 6 4 2 4 2 2 3" xfId="34785" xr:uid="{00000000-0005-0000-0000-00003C880000}"/>
    <cellStyle name="Percent 6 4 2 4 2 2 4" xfId="34786" xr:uid="{00000000-0005-0000-0000-00003D880000}"/>
    <cellStyle name="Percent 6 4 2 4 2 3" xfId="34787" xr:uid="{00000000-0005-0000-0000-00003E880000}"/>
    <cellStyle name="Percent 6 4 2 4 2 3 2" xfId="34788" xr:uid="{00000000-0005-0000-0000-00003F880000}"/>
    <cellStyle name="Percent 6 4 2 4 2 3 2 2" xfId="34789" xr:uid="{00000000-0005-0000-0000-000040880000}"/>
    <cellStyle name="Percent 6 4 2 4 2 3 3" xfId="34790" xr:uid="{00000000-0005-0000-0000-000041880000}"/>
    <cellStyle name="Percent 6 4 2 4 2 3 4" xfId="34791" xr:uid="{00000000-0005-0000-0000-000042880000}"/>
    <cellStyle name="Percent 6 4 2 4 2 4" xfId="34792" xr:uid="{00000000-0005-0000-0000-000043880000}"/>
    <cellStyle name="Percent 6 4 2 4 2 4 2" xfId="34793" xr:uid="{00000000-0005-0000-0000-000044880000}"/>
    <cellStyle name="Percent 6 4 2 4 2 4 3" xfId="34794" xr:uid="{00000000-0005-0000-0000-000045880000}"/>
    <cellStyle name="Percent 6 4 2 4 2 5" xfId="34795" xr:uid="{00000000-0005-0000-0000-000046880000}"/>
    <cellStyle name="Percent 6 4 2 4 2 6" xfId="34796" xr:uid="{00000000-0005-0000-0000-000047880000}"/>
    <cellStyle name="Percent 6 4 2 4 2 7" xfId="34797" xr:uid="{00000000-0005-0000-0000-000048880000}"/>
    <cellStyle name="Percent 6 4 2 4 3" xfId="34798" xr:uid="{00000000-0005-0000-0000-000049880000}"/>
    <cellStyle name="Percent 6 4 2 4 3 2" xfId="34799" xr:uid="{00000000-0005-0000-0000-00004A880000}"/>
    <cellStyle name="Percent 6 4 2 4 3 2 2" xfId="34800" xr:uid="{00000000-0005-0000-0000-00004B880000}"/>
    <cellStyle name="Percent 6 4 2 4 3 3" xfId="34801" xr:uid="{00000000-0005-0000-0000-00004C880000}"/>
    <cellStyle name="Percent 6 4 2 4 3 4" xfId="34802" xr:uid="{00000000-0005-0000-0000-00004D880000}"/>
    <cellStyle name="Percent 6 4 2 4 4" xfId="34803" xr:uid="{00000000-0005-0000-0000-00004E880000}"/>
    <cellStyle name="Percent 6 4 2 4 4 2" xfId="34804" xr:uid="{00000000-0005-0000-0000-00004F880000}"/>
    <cellStyle name="Percent 6 4 2 4 4 2 2" xfId="34805" xr:uid="{00000000-0005-0000-0000-000050880000}"/>
    <cellStyle name="Percent 6 4 2 4 4 3" xfId="34806" xr:uid="{00000000-0005-0000-0000-000051880000}"/>
    <cellStyle name="Percent 6 4 2 4 4 4" xfId="34807" xr:uid="{00000000-0005-0000-0000-000052880000}"/>
    <cellStyle name="Percent 6 4 2 4 5" xfId="34808" xr:uid="{00000000-0005-0000-0000-000053880000}"/>
    <cellStyle name="Percent 6 4 2 4 5 2" xfId="34809" xr:uid="{00000000-0005-0000-0000-000054880000}"/>
    <cellStyle name="Percent 6 4 2 4 5 3" xfId="34810" xr:uid="{00000000-0005-0000-0000-000055880000}"/>
    <cellStyle name="Percent 6 4 2 4 6" xfId="34811" xr:uid="{00000000-0005-0000-0000-000056880000}"/>
    <cellStyle name="Percent 6 4 2 4 7" xfId="34812" xr:uid="{00000000-0005-0000-0000-000057880000}"/>
    <cellStyle name="Percent 6 4 2 4 8" xfId="34813" xr:uid="{00000000-0005-0000-0000-000058880000}"/>
    <cellStyle name="Percent 6 4 2 5" xfId="34814" xr:uid="{00000000-0005-0000-0000-000059880000}"/>
    <cellStyle name="Percent 6 4 2 5 2" xfId="34815" xr:uid="{00000000-0005-0000-0000-00005A880000}"/>
    <cellStyle name="Percent 6 4 2 5 2 2" xfId="34816" xr:uid="{00000000-0005-0000-0000-00005B880000}"/>
    <cellStyle name="Percent 6 4 2 5 2 2 2" xfId="34817" xr:uid="{00000000-0005-0000-0000-00005C880000}"/>
    <cellStyle name="Percent 6 4 2 5 2 3" xfId="34818" xr:uid="{00000000-0005-0000-0000-00005D880000}"/>
    <cellStyle name="Percent 6 4 2 5 2 4" xfId="34819" xr:uid="{00000000-0005-0000-0000-00005E880000}"/>
    <cellStyle name="Percent 6 4 2 5 3" xfId="34820" xr:uid="{00000000-0005-0000-0000-00005F880000}"/>
    <cellStyle name="Percent 6 4 2 5 3 2" xfId="34821" xr:uid="{00000000-0005-0000-0000-000060880000}"/>
    <cellStyle name="Percent 6 4 2 5 3 2 2" xfId="34822" xr:uid="{00000000-0005-0000-0000-000061880000}"/>
    <cellStyle name="Percent 6 4 2 5 3 3" xfId="34823" xr:uid="{00000000-0005-0000-0000-000062880000}"/>
    <cellStyle name="Percent 6 4 2 5 3 4" xfId="34824" xr:uid="{00000000-0005-0000-0000-000063880000}"/>
    <cellStyle name="Percent 6 4 2 5 4" xfId="34825" xr:uid="{00000000-0005-0000-0000-000064880000}"/>
    <cellStyle name="Percent 6 4 2 5 4 2" xfId="34826" xr:uid="{00000000-0005-0000-0000-000065880000}"/>
    <cellStyle name="Percent 6 4 2 5 4 3" xfId="34827" xr:uid="{00000000-0005-0000-0000-000066880000}"/>
    <cellStyle name="Percent 6 4 2 5 5" xfId="34828" xr:uid="{00000000-0005-0000-0000-000067880000}"/>
    <cellStyle name="Percent 6 4 2 5 6" xfId="34829" xr:uid="{00000000-0005-0000-0000-000068880000}"/>
    <cellStyle name="Percent 6 4 2 5 7" xfId="34830" xr:uid="{00000000-0005-0000-0000-000069880000}"/>
    <cellStyle name="Percent 6 4 2 6" xfId="34831" xr:uid="{00000000-0005-0000-0000-00006A880000}"/>
    <cellStyle name="Percent 6 4 2 6 2" xfId="34832" xr:uid="{00000000-0005-0000-0000-00006B880000}"/>
    <cellStyle name="Percent 6 4 2 6 2 2" xfId="34833" xr:uid="{00000000-0005-0000-0000-00006C880000}"/>
    <cellStyle name="Percent 6 4 2 6 3" xfId="34834" xr:uid="{00000000-0005-0000-0000-00006D880000}"/>
    <cellStyle name="Percent 6 4 2 6 4" xfId="34835" xr:uid="{00000000-0005-0000-0000-00006E880000}"/>
    <cellStyle name="Percent 6 4 2 7" xfId="34836" xr:uid="{00000000-0005-0000-0000-00006F880000}"/>
    <cellStyle name="Percent 6 4 2 7 2" xfId="34837" xr:uid="{00000000-0005-0000-0000-000070880000}"/>
    <cellStyle name="Percent 6 4 2 7 2 2" xfId="34838" xr:uid="{00000000-0005-0000-0000-000071880000}"/>
    <cellStyle name="Percent 6 4 2 7 3" xfId="34839" xr:uid="{00000000-0005-0000-0000-000072880000}"/>
    <cellStyle name="Percent 6 4 2 7 4" xfId="34840" xr:uid="{00000000-0005-0000-0000-000073880000}"/>
    <cellStyle name="Percent 6 4 2 8" xfId="34841" xr:uid="{00000000-0005-0000-0000-000074880000}"/>
    <cellStyle name="Percent 6 4 2 8 2" xfId="34842" xr:uid="{00000000-0005-0000-0000-000075880000}"/>
    <cellStyle name="Percent 6 4 2 8 3" xfId="34843" xr:uid="{00000000-0005-0000-0000-000076880000}"/>
    <cellStyle name="Percent 6 4 2 9" xfId="34844" xr:uid="{00000000-0005-0000-0000-000077880000}"/>
    <cellStyle name="Percent 6 4 3" xfId="34845" xr:uid="{00000000-0005-0000-0000-000078880000}"/>
    <cellStyle name="Percent 6 4 4" xfId="34846" xr:uid="{00000000-0005-0000-0000-000079880000}"/>
    <cellStyle name="Percent 6 4 4 2" xfId="34847" xr:uid="{00000000-0005-0000-0000-00007A880000}"/>
    <cellStyle name="Percent 6 4 4 3" xfId="34848" xr:uid="{00000000-0005-0000-0000-00007B880000}"/>
    <cellStyle name="Percent 6 4 4 4" xfId="34849" xr:uid="{00000000-0005-0000-0000-00007C880000}"/>
    <cellStyle name="Percent 6 4 4 4 2" xfId="34850" xr:uid="{00000000-0005-0000-0000-00007D880000}"/>
    <cellStyle name="Percent 6 4 4 4 3" xfId="34851" xr:uid="{00000000-0005-0000-0000-00007E880000}"/>
    <cellStyle name="Percent 6 4 4 5" xfId="34852" xr:uid="{00000000-0005-0000-0000-00007F880000}"/>
    <cellStyle name="Percent 6 4 5" xfId="34853" xr:uid="{00000000-0005-0000-0000-000080880000}"/>
    <cellStyle name="Percent 6 4 5 2" xfId="34854" xr:uid="{00000000-0005-0000-0000-000081880000}"/>
    <cellStyle name="Percent 6 4 5 3" xfId="34855" xr:uid="{00000000-0005-0000-0000-000082880000}"/>
    <cellStyle name="Percent 6 4 6" xfId="34856" xr:uid="{00000000-0005-0000-0000-000083880000}"/>
    <cellStyle name="Percent 6 5" xfId="34857" xr:uid="{00000000-0005-0000-0000-000084880000}"/>
    <cellStyle name="Percent 6 6" xfId="34858" xr:uid="{00000000-0005-0000-0000-000085880000}"/>
    <cellStyle name="Percent 6 7" xfId="34859" xr:uid="{00000000-0005-0000-0000-000086880000}"/>
    <cellStyle name="Percent 6 8" xfId="40305" xr:uid="{00000000-0005-0000-0000-000087880000}"/>
    <cellStyle name="Percent 60" xfId="34860" xr:uid="{00000000-0005-0000-0000-000088880000}"/>
    <cellStyle name="Percent 61" xfId="34861" xr:uid="{00000000-0005-0000-0000-000089880000}"/>
    <cellStyle name="Percent 62" xfId="34862" xr:uid="{00000000-0005-0000-0000-00008A880000}"/>
    <cellStyle name="Percent 63" xfId="34863" xr:uid="{00000000-0005-0000-0000-00008B880000}"/>
    <cellStyle name="Percent 64" xfId="34864" xr:uid="{00000000-0005-0000-0000-00008C880000}"/>
    <cellStyle name="Percent 65" xfId="34865" xr:uid="{00000000-0005-0000-0000-00008D880000}"/>
    <cellStyle name="Percent 66" xfId="34866" xr:uid="{00000000-0005-0000-0000-00008E880000}"/>
    <cellStyle name="Percent 67" xfId="34867" xr:uid="{00000000-0005-0000-0000-00008F880000}"/>
    <cellStyle name="Percent 68" xfId="34868" xr:uid="{00000000-0005-0000-0000-000090880000}"/>
    <cellStyle name="Percent 69" xfId="34869" xr:uid="{00000000-0005-0000-0000-000091880000}"/>
    <cellStyle name="Percent 7" xfId="34870" xr:uid="{00000000-0005-0000-0000-000092880000}"/>
    <cellStyle name="Percent 7 2" xfId="34871" xr:uid="{00000000-0005-0000-0000-000093880000}"/>
    <cellStyle name="Percent 7 2 2" xfId="34872" xr:uid="{00000000-0005-0000-0000-000094880000}"/>
    <cellStyle name="Percent 7 2 2 2" xfId="34873" xr:uid="{00000000-0005-0000-0000-000095880000}"/>
    <cellStyle name="Percent 7 2 2 2 10" xfId="34874" xr:uid="{00000000-0005-0000-0000-000096880000}"/>
    <cellStyle name="Percent 7 2 2 2 11" xfId="34875" xr:uid="{00000000-0005-0000-0000-000097880000}"/>
    <cellStyle name="Percent 7 2 2 2 2" xfId="34876" xr:uid="{00000000-0005-0000-0000-000098880000}"/>
    <cellStyle name="Percent 7 2 2 2 3" xfId="34877" xr:uid="{00000000-0005-0000-0000-000099880000}"/>
    <cellStyle name="Percent 7 2 2 2 3 2" xfId="34878" xr:uid="{00000000-0005-0000-0000-00009A880000}"/>
    <cellStyle name="Percent 7 2 2 2 3 2 2" xfId="34879" xr:uid="{00000000-0005-0000-0000-00009B880000}"/>
    <cellStyle name="Percent 7 2 2 2 3 2 2 2" xfId="34880" xr:uid="{00000000-0005-0000-0000-00009C880000}"/>
    <cellStyle name="Percent 7 2 2 2 3 2 2 2 2" xfId="34881" xr:uid="{00000000-0005-0000-0000-00009D880000}"/>
    <cellStyle name="Percent 7 2 2 2 3 2 2 2 2 2" xfId="34882" xr:uid="{00000000-0005-0000-0000-00009E880000}"/>
    <cellStyle name="Percent 7 2 2 2 3 2 2 2 3" xfId="34883" xr:uid="{00000000-0005-0000-0000-00009F880000}"/>
    <cellStyle name="Percent 7 2 2 2 3 2 2 2 4" xfId="34884" xr:uid="{00000000-0005-0000-0000-0000A0880000}"/>
    <cellStyle name="Percent 7 2 2 2 3 2 2 3" xfId="34885" xr:uid="{00000000-0005-0000-0000-0000A1880000}"/>
    <cellStyle name="Percent 7 2 2 2 3 2 2 3 2" xfId="34886" xr:uid="{00000000-0005-0000-0000-0000A2880000}"/>
    <cellStyle name="Percent 7 2 2 2 3 2 2 3 2 2" xfId="34887" xr:uid="{00000000-0005-0000-0000-0000A3880000}"/>
    <cellStyle name="Percent 7 2 2 2 3 2 2 3 3" xfId="34888" xr:uid="{00000000-0005-0000-0000-0000A4880000}"/>
    <cellStyle name="Percent 7 2 2 2 3 2 2 3 4" xfId="34889" xr:uid="{00000000-0005-0000-0000-0000A5880000}"/>
    <cellStyle name="Percent 7 2 2 2 3 2 2 4" xfId="34890" xr:uid="{00000000-0005-0000-0000-0000A6880000}"/>
    <cellStyle name="Percent 7 2 2 2 3 2 2 4 2" xfId="34891" xr:uid="{00000000-0005-0000-0000-0000A7880000}"/>
    <cellStyle name="Percent 7 2 2 2 3 2 2 4 3" xfId="34892" xr:uid="{00000000-0005-0000-0000-0000A8880000}"/>
    <cellStyle name="Percent 7 2 2 2 3 2 2 5" xfId="34893" xr:uid="{00000000-0005-0000-0000-0000A9880000}"/>
    <cellStyle name="Percent 7 2 2 2 3 2 2 6" xfId="34894" xr:uid="{00000000-0005-0000-0000-0000AA880000}"/>
    <cellStyle name="Percent 7 2 2 2 3 2 2 7" xfId="34895" xr:uid="{00000000-0005-0000-0000-0000AB880000}"/>
    <cellStyle name="Percent 7 2 2 2 3 2 3" xfId="34896" xr:uid="{00000000-0005-0000-0000-0000AC880000}"/>
    <cellStyle name="Percent 7 2 2 2 3 2 3 2" xfId="34897" xr:uid="{00000000-0005-0000-0000-0000AD880000}"/>
    <cellStyle name="Percent 7 2 2 2 3 2 3 2 2" xfId="34898" xr:uid="{00000000-0005-0000-0000-0000AE880000}"/>
    <cellStyle name="Percent 7 2 2 2 3 2 3 3" xfId="34899" xr:uid="{00000000-0005-0000-0000-0000AF880000}"/>
    <cellStyle name="Percent 7 2 2 2 3 2 3 4" xfId="34900" xr:uid="{00000000-0005-0000-0000-0000B0880000}"/>
    <cellStyle name="Percent 7 2 2 2 3 2 4" xfId="34901" xr:uid="{00000000-0005-0000-0000-0000B1880000}"/>
    <cellStyle name="Percent 7 2 2 2 3 2 4 2" xfId="34902" xr:uid="{00000000-0005-0000-0000-0000B2880000}"/>
    <cellStyle name="Percent 7 2 2 2 3 2 4 2 2" xfId="34903" xr:uid="{00000000-0005-0000-0000-0000B3880000}"/>
    <cellStyle name="Percent 7 2 2 2 3 2 4 3" xfId="34904" xr:uid="{00000000-0005-0000-0000-0000B4880000}"/>
    <cellStyle name="Percent 7 2 2 2 3 2 4 4" xfId="34905" xr:uid="{00000000-0005-0000-0000-0000B5880000}"/>
    <cellStyle name="Percent 7 2 2 2 3 2 5" xfId="34906" xr:uid="{00000000-0005-0000-0000-0000B6880000}"/>
    <cellStyle name="Percent 7 2 2 2 3 2 5 2" xfId="34907" xr:uid="{00000000-0005-0000-0000-0000B7880000}"/>
    <cellStyle name="Percent 7 2 2 2 3 2 5 3" xfId="34908" xr:uid="{00000000-0005-0000-0000-0000B8880000}"/>
    <cellStyle name="Percent 7 2 2 2 3 2 6" xfId="34909" xr:uid="{00000000-0005-0000-0000-0000B9880000}"/>
    <cellStyle name="Percent 7 2 2 2 3 2 7" xfId="34910" xr:uid="{00000000-0005-0000-0000-0000BA880000}"/>
    <cellStyle name="Percent 7 2 2 2 3 2 8" xfId="34911" xr:uid="{00000000-0005-0000-0000-0000BB880000}"/>
    <cellStyle name="Percent 7 2 2 2 3 3" xfId="34912" xr:uid="{00000000-0005-0000-0000-0000BC880000}"/>
    <cellStyle name="Percent 7 2 2 2 3 3 2" xfId="34913" xr:uid="{00000000-0005-0000-0000-0000BD880000}"/>
    <cellStyle name="Percent 7 2 2 2 3 3 2 2" xfId="34914" xr:uid="{00000000-0005-0000-0000-0000BE880000}"/>
    <cellStyle name="Percent 7 2 2 2 3 3 2 2 2" xfId="34915" xr:uid="{00000000-0005-0000-0000-0000BF880000}"/>
    <cellStyle name="Percent 7 2 2 2 3 3 2 3" xfId="34916" xr:uid="{00000000-0005-0000-0000-0000C0880000}"/>
    <cellStyle name="Percent 7 2 2 2 3 3 2 4" xfId="34917" xr:uid="{00000000-0005-0000-0000-0000C1880000}"/>
    <cellStyle name="Percent 7 2 2 2 3 3 3" xfId="34918" xr:uid="{00000000-0005-0000-0000-0000C2880000}"/>
    <cellStyle name="Percent 7 2 2 2 3 3 3 2" xfId="34919" xr:uid="{00000000-0005-0000-0000-0000C3880000}"/>
    <cellStyle name="Percent 7 2 2 2 3 3 3 2 2" xfId="34920" xr:uid="{00000000-0005-0000-0000-0000C4880000}"/>
    <cellStyle name="Percent 7 2 2 2 3 3 3 3" xfId="34921" xr:uid="{00000000-0005-0000-0000-0000C5880000}"/>
    <cellStyle name="Percent 7 2 2 2 3 3 3 4" xfId="34922" xr:uid="{00000000-0005-0000-0000-0000C6880000}"/>
    <cellStyle name="Percent 7 2 2 2 3 3 4" xfId="34923" xr:uid="{00000000-0005-0000-0000-0000C7880000}"/>
    <cellStyle name="Percent 7 2 2 2 3 3 4 2" xfId="34924" xr:uid="{00000000-0005-0000-0000-0000C8880000}"/>
    <cellStyle name="Percent 7 2 2 2 3 3 4 3" xfId="34925" xr:uid="{00000000-0005-0000-0000-0000C9880000}"/>
    <cellStyle name="Percent 7 2 2 2 3 3 5" xfId="34926" xr:uid="{00000000-0005-0000-0000-0000CA880000}"/>
    <cellStyle name="Percent 7 2 2 2 3 3 6" xfId="34927" xr:uid="{00000000-0005-0000-0000-0000CB880000}"/>
    <cellStyle name="Percent 7 2 2 2 3 3 7" xfId="34928" xr:uid="{00000000-0005-0000-0000-0000CC880000}"/>
    <cellStyle name="Percent 7 2 2 2 3 4" xfId="34929" xr:uid="{00000000-0005-0000-0000-0000CD880000}"/>
    <cellStyle name="Percent 7 2 2 2 3 4 2" xfId="34930" xr:uid="{00000000-0005-0000-0000-0000CE880000}"/>
    <cellStyle name="Percent 7 2 2 2 3 4 2 2" xfId="34931" xr:uid="{00000000-0005-0000-0000-0000CF880000}"/>
    <cellStyle name="Percent 7 2 2 2 3 4 3" xfId="34932" xr:uid="{00000000-0005-0000-0000-0000D0880000}"/>
    <cellStyle name="Percent 7 2 2 2 3 4 4" xfId="34933" xr:uid="{00000000-0005-0000-0000-0000D1880000}"/>
    <cellStyle name="Percent 7 2 2 2 3 5" xfId="34934" xr:uid="{00000000-0005-0000-0000-0000D2880000}"/>
    <cellStyle name="Percent 7 2 2 2 3 5 2" xfId="34935" xr:uid="{00000000-0005-0000-0000-0000D3880000}"/>
    <cellStyle name="Percent 7 2 2 2 3 5 2 2" xfId="34936" xr:uid="{00000000-0005-0000-0000-0000D4880000}"/>
    <cellStyle name="Percent 7 2 2 2 3 5 3" xfId="34937" xr:uid="{00000000-0005-0000-0000-0000D5880000}"/>
    <cellStyle name="Percent 7 2 2 2 3 5 4" xfId="34938" xr:uid="{00000000-0005-0000-0000-0000D6880000}"/>
    <cellStyle name="Percent 7 2 2 2 3 6" xfId="34939" xr:uid="{00000000-0005-0000-0000-0000D7880000}"/>
    <cellStyle name="Percent 7 2 2 2 3 6 2" xfId="34940" xr:uid="{00000000-0005-0000-0000-0000D8880000}"/>
    <cellStyle name="Percent 7 2 2 2 3 6 3" xfId="34941" xr:uid="{00000000-0005-0000-0000-0000D9880000}"/>
    <cellStyle name="Percent 7 2 2 2 3 7" xfId="34942" xr:uid="{00000000-0005-0000-0000-0000DA880000}"/>
    <cellStyle name="Percent 7 2 2 2 3 8" xfId="34943" xr:uid="{00000000-0005-0000-0000-0000DB880000}"/>
    <cellStyle name="Percent 7 2 2 2 3 9" xfId="34944" xr:uid="{00000000-0005-0000-0000-0000DC880000}"/>
    <cellStyle name="Percent 7 2 2 2 4" xfId="34945" xr:uid="{00000000-0005-0000-0000-0000DD880000}"/>
    <cellStyle name="Percent 7 2 2 2 4 2" xfId="34946" xr:uid="{00000000-0005-0000-0000-0000DE880000}"/>
    <cellStyle name="Percent 7 2 2 2 4 2 2" xfId="34947" xr:uid="{00000000-0005-0000-0000-0000DF880000}"/>
    <cellStyle name="Percent 7 2 2 2 4 2 2 2" xfId="34948" xr:uid="{00000000-0005-0000-0000-0000E0880000}"/>
    <cellStyle name="Percent 7 2 2 2 4 2 2 2 2" xfId="34949" xr:uid="{00000000-0005-0000-0000-0000E1880000}"/>
    <cellStyle name="Percent 7 2 2 2 4 2 2 3" xfId="34950" xr:uid="{00000000-0005-0000-0000-0000E2880000}"/>
    <cellStyle name="Percent 7 2 2 2 4 2 2 4" xfId="34951" xr:uid="{00000000-0005-0000-0000-0000E3880000}"/>
    <cellStyle name="Percent 7 2 2 2 4 2 3" xfId="34952" xr:uid="{00000000-0005-0000-0000-0000E4880000}"/>
    <cellStyle name="Percent 7 2 2 2 4 2 3 2" xfId="34953" xr:uid="{00000000-0005-0000-0000-0000E5880000}"/>
    <cellStyle name="Percent 7 2 2 2 4 2 3 2 2" xfId="34954" xr:uid="{00000000-0005-0000-0000-0000E6880000}"/>
    <cellStyle name="Percent 7 2 2 2 4 2 3 3" xfId="34955" xr:uid="{00000000-0005-0000-0000-0000E7880000}"/>
    <cellStyle name="Percent 7 2 2 2 4 2 3 4" xfId="34956" xr:uid="{00000000-0005-0000-0000-0000E8880000}"/>
    <cellStyle name="Percent 7 2 2 2 4 2 4" xfId="34957" xr:uid="{00000000-0005-0000-0000-0000E9880000}"/>
    <cellStyle name="Percent 7 2 2 2 4 2 4 2" xfId="34958" xr:uid="{00000000-0005-0000-0000-0000EA880000}"/>
    <cellStyle name="Percent 7 2 2 2 4 2 4 3" xfId="34959" xr:uid="{00000000-0005-0000-0000-0000EB880000}"/>
    <cellStyle name="Percent 7 2 2 2 4 2 5" xfId="34960" xr:uid="{00000000-0005-0000-0000-0000EC880000}"/>
    <cellStyle name="Percent 7 2 2 2 4 2 6" xfId="34961" xr:uid="{00000000-0005-0000-0000-0000ED880000}"/>
    <cellStyle name="Percent 7 2 2 2 4 2 7" xfId="34962" xr:uid="{00000000-0005-0000-0000-0000EE880000}"/>
    <cellStyle name="Percent 7 2 2 2 4 3" xfId="34963" xr:uid="{00000000-0005-0000-0000-0000EF880000}"/>
    <cellStyle name="Percent 7 2 2 2 4 3 2" xfId="34964" xr:uid="{00000000-0005-0000-0000-0000F0880000}"/>
    <cellStyle name="Percent 7 2 2 2 4 3 2 2" xfId="34965" xr:uid="{00000000-0005-0000-0000-0000F1880000}"/>
    <cellStyle name="Percent 7 2 2 2 4 3 3" xfId="34966" xr:uid="{00000000-0005-0000-0000-0000F2880000}"/>
    <cellStyle name="Percent 7 2 2 2 4 3 4" xfId="34967" xr:uid="{00000000-0005-0000-0000-0000F3880000}"/>
    <cellStyle name="Percent 7 2 2 2 4 4" xfId="34968" xr:uid="{00000000-0005-0000-0000-0000F4880000}"/>
    <cellStyle name="Percent 7 2 2 2 4 4 2" xfId="34969" xr:uid="{00000000-0005-0000-0000-0000F5880000}"/>
    <cellStyle name="Percent 7 2 2 2 4 4 2 2" xfId="34970" xr:uid="{00000000-0005-0000-0000-0000F6880000}"/>
    <cellStyle name="Percent 7 2 2 2 4 4 3" xfId="34971" xr:uid="{00000000-0005-0000-0000-0000F7880000}"/>
    <cellStyle name="Percent 7 2 2 2 4 4 4" xfId="34972" xr:uid="{00000000-0005-0000-0000-0000F8880000}"/>
    <cellStyle name="Percent 7 2 2 2 4 5" xfId="34973" xr:uid="{00000000-0005-0000-0000-0000F9880000}"/>
    <cellStyle name="Percent 7 2 2 2 4 5 2" xfId="34974" xr:uid="{00000000-0005-0000-0000-0000FA880000}"/>
    <cellStyle name="Percent 7 2 2 2 4 5 3" xfId="34975" xr:uid="{00000000-0005-0000-0000-0000FB880000}"/>
    <cellStyle name="Percent 7 2 2 2 4 6" xfId="34976" xr:uid="{00000000-0005-0000-0000-0000FC880000}"/>
    <cellStyle name="Percent 7 2 2 2 4 7" xfId="34977" xr:uid="{00000000-0005-0000-0000-0000FD880000}"/>
    <cellStyle name="Percent 7 2 2 2 4 8" xfId="34978" xr:uid="{00000000-0005-0000-0000-0000FE880000}"/>
    <cellStyle name="Percent 7 2 2 2 5" xfId="34979" xr:uid="{00000000-0005-0000-0000-0000FF880000}"/>
    <cellStyle name="Percent 7 2 2 2 5 2" xfId="34980" xr:uid="{00000000-0005-0000-0000-000000890000}"/>
    <cellStyle name="Percent 7 2 2 2 5 2 2" xfId="34981" xr:uid="{00000000-0005-0000-0000-000001890000}"/>
    <cellStyle name="Percent 7 2 2 2 5 2 2 2" xfId="34982" xr:uid="{00000000-0005-0000-0000-000002890000}"/>
    <cellStyle name="Percent 7 2 2 2 5 2 3" xfId="34983" xr:uid="{00000000-0005-0000-0000-000003890000}"/>
    <cellStyle name="Percent 7 2 2 2 5 2 4" xfId="34984" xr:uid="{00000000-0005-0000-0000-000004890000}"/>
    <cellStyle name="Percent 7 2 2 2 5 3" xfId="34985" xr:uid="{00000000-0005-0000-0000-000005890000}"/>
    <cellStyle name="Percent 7 2 2 2 5 3 2" xfId="34986" xr:uid="{00000000-0005-0000-0000-000006890000}"/>
    <cellStyle name="Percent 7 2 2 2 5 3 2 2" xfId="34987" xr:uid="{00000000-0005-0000-0000-000007890000}"/>
    <cellStyle name="Percent 7 2 2 2 5 3 3" xfId="34988" xr:uid="{00000000-0005-0000-0000-000008890000}"/>
    <cellStyle name="Percent 7 2 2 2 5 3 4" xfId="34989" xr:uid="{00000000-0005-0000-0000-000009890000}"/>
    <cellStyle name="Percent 7 2 2 2 5 4" xfId="34990" xr:uid="{00000000-0005-0000-0000-00000A890000}"/>
    <cellStyle name="Percent 7 2 2 2 5 4 2" xfId="34991" xr:uid="{00000000-0005-0000-0000-00000B890000}"/>
    <cellStyle name="Percent 7 2 2 2 5 4 3" xfId="34992" xr:uid="{00000000-0005-0000-0000-00000C890000}"/>
    <cellStyle name="Percent 7 2 2 2 5 5" xfId="34993" xr:uid="{00000000-0005-0000-0000-00000D890000}"/>
    <cellStyle name="Percent 7 2 2 2 5 6" xfId="34994" xr:uid="{00000000-0005-0000-0000-00000E890000}"/>
    <cellStyle name="Percent 7 2 2 2 5 7" xfId="34995" xr:uid="{00000000-0005-0000-0000-00000F890000}"/>
    <cellStyle name="Percent 7 2 2 2 6" xfId="34996" xr:uid="{00000000-0005-0000-0000-000010890000}"/>
    <cellStyle name="Percent 7 2 2 2 6 2" xfId="34997" xr:uid="{00000000-0005-0000-0000-000011890000}"/>
    <cellStyle name="Percent 7 2 2 2 6 2 2" xfId="34998" xr:uid="{00000000-0005-0000-0000-000012890000}"/>
    <cellStyle name="Percent 7 2 2 2 6 3" xfId="34999" xr:uid="{00000000-0005-0000-0000-000013890000}"/>
    <cellStyle name="Percent 7 2 2 2 6 4" xfId="35000" xr:uid="{00000000-0005-0000-0000-000014890000}"/>
    <cellStyle name="Percent 7 2 2 2 7" xfId="35001" xr:uid="{00000000-0005-0000-0000-000015890000}"/>
    <cellStyle name="Percent 7 2 2 2 7 2" xfId="35002" xr:uid="{00000000-0005-0000-0000-000016890000}"/>
    <cellStyle name="Percent 7 2 2 2 7 2 2" xfId="35003" xr:uid="{00000000-0005-0000-0000-000017890000}"/>
    <cellStyle name="Percent 7 2 2 2 7 3" xfId="35004" xr:uid="{00000000-0005-0000-0000-000018890000}"/>
    <cellStyle name="Percent 7 2 2 2 7 4" xfId="35005" xr:uid="{00000000-0005-0000-0000-000019890000}"/>
    <cellStyle name="Percent 7 2 2 2 8" xfId="35006" xr:uid="{00000000-0005-0000-0000-00001A890000}"/>
    <cellStyle name="Percent 7 2 2 2 8 2" xfId="35007" xr:uid="{00000000-0005-0000-0000-00001B890000}"/>
    <cellStyle name="Percent 7 2 2 2 8 3" xfId="35008" xr:uid="{00000000-0005-0000-0000-00001C890000}"/>
    <cellStyle name="Percent 7 2 2 2 9" xfId="35009" xr:uid="{00000000-0005-0000-0000-00001D890000}"/>
    <cellStyle name="Percent 7 2 2 3" xfId="35010" xr:uid="{00000000-0005-0000-0000-00001E890000}"/>
    <cellStyle name="Percent 7 2 2 4" xfId="35011" xr:uid="{00000000-0005-0000-0000-00001F890000}"/>
    <cellStyle name="Percent 7 2 2 4 2" xfId="35012" xr:uid="{00000000-0005-0000-0000-000020890000}"/>
    <cellStyle name="Percent 7 2 2 4 3" xfId="35013" xr:uid="{00000000-0005-0000-0000-000021890000}"/>
    <cellStyle name="Percent 7 2 2 4 4" xfId="35014" xr:uid="{00000000-0005-0000-0000-000022890000}"/>
    <cellStyle name="Percent 7 2 2 4 4 2" xfId="35015" xr:uid="{00000000-0005-0000-0000-000023890000}"/>
    <cellStyle name="Percent 7 2 2 4 4 3" xfId="35016" xr:uid="{00000000-0005-0000-0000-000024890000}"/>
    <cellStyle name="Percent 7 2 2 4 5" xfId="35017" xr:uid="{00000000-0005-0000-0000-000025890000}"/>
    <cellStyle name="Percent 7 2 2 5" xfId="35018" xr:uid="{00000000-0005-0000-0000-000026890000}"/>
    <cellStyle name="Percent 7 2 2 5 2" xfId="35019" xr:uid="{00000000-0005-0000-0000-000027890000}"/>
    <cellStyle name="Percent 7 2 2 5 3" xfId="35020" xr:uid="{00000000-0005-0000-0000-000028890000}"/>
    <cellStyle name="Percent 7 2 2 6" xfId="35021" xr:uid="{00000000-0005-0000-0000-000029890000}"/>
    <cellStyle name="Percent 7 2 3" xfId="35022" xr:uid="{00000000-0005-0000-0000-00002A890000}"/>
    <cellStyle name="Percent 7 2 3 10" xfId="35023" xr:uid="{00000000-0005-0000-0000-00002B890000}"/>
    <cellStyle name="Percent 7 2 3 11" xfId="35024" xr:uid="{00000000-0005-0000-0000-00002C890000}"/>
    <cellStyle name="Percent 7 2 3 2" xfId="35025" xr:uid="{00000000-0005-0000-0000-00002D890000}"/>
    <cellStyle name="Percent 7 2 3 3" xfId="35026" xr:uid="{00000000-0005-0000-0000-00002E890000}"/>
    <cellStyle name="Percent 7 2 3 3 2" xfId="35027" xr:uid="{00000000-0005-0000-0000-00002F890000}"/>
    <cellStyle name="Percent 7 2 3 3 2 2" xfId="35028" xr:uid="{00000000-0005-0000-0000-000030890000}"/>
    <cellStyle name="Percent 7 2 3 3 2 2 2" xfId="35029" xr:uid="{00000000-0005-0000-0000-000031890000}"/>
    <cellStyle name="Percent 7 2 3 3 2 2 2 2" xfId="35030" xr:uid="{00000000-0005-0000-0000-000032890000}"/>
    <cellStyle name="Percent 7 2 3 3 2 2 2 2 2" xfId="35031" xr:uid="{00000000-0005-0000-0000-000033890000}"/>
    <cellStyle name="Percent 7 2 3 3 2 2 2 3" xfId="35032" xr:uid="{00000000-0005-0000-0000-000034890000}"/>
    <cellStyle name="Percent 7 2 3 3 2 2 2 4" xfId="35033" xr:uid="{00000000-0005-0000-0000-000035890000}"/>
    <cellStyle name="Percent 7 2 3 3 2 2 3" xfId="35034" xr:uid="{00000000-0005-0000-0000-000036890000}"/>
    <cellStyle name="Percent 7 2 3 3 2 2 3 2" xfId="35035" xr:uid="{00000000-0005-0000-0000-000037890000}"/>
    <cellStyle name="Percent 7 2 3 3 2 2 3 2 2" xfId="35036" xr:uid="{00000000-0005-0000-0000-000038890000}"/>
    <cellStyle name="Percent 7 2 3 3 2 2 3 3" xfId="35037" xr:uid="{00000000-0005-0000-0000-000039890000}"/>
    <cellStyle name="Percent 7 2 3 3 2 2 3 4" xfId="35038" xr:uid="{00000000-0005-0000-0000-00003A890000}"/>
    <cellStyle name="Percent 7 2 3 3 2 2 4" xfId="35039" xr:uid="{00000000-0005-0000-0000-00003B890000}"/>
    <cellStyle name="Percent 7 2 3 3 2 2 4 2" xfId="35040" xr:uid="{00000000-0005-0000-0000-00003C890000}"/>
    <cellStyle name="Percent 7 2 3 3 2 2 4 3" xfId="35041" xr:uid="{00000000-0005-0000-0000-00003D890000}"/>
    <cellStyle name="Percent 7 2 3 3 2 2 5" xfId="35042" xr:uid="{00000000-0005-0000-0000-00003E890000}"/>
    <cellStyle name="Percent 7 2 3 3 2 2 6" xfId="35043" xr:uid="{00000000-0005-0000-0000-00003F890000}"/>
    <cellStyle name="Percent 7 2 3 3 2 2 7" xfId="35044" xr:uid="{00000000-0005-0000-0000-000040890000}"/>
    <cellStyle name="Percent 7 2 3 3 2 3" xfId="35045" xr:uid="{00000000-0005-0000-0000-000041890000}"/>
    <cellStyle name="Percent 7 2 3 3 2 3 2" xfId="35046" xr:uid="{00000000-0005-0000-0000-000042890000}"/>
    <cellStyle name="Percent 7 2 3 3 2 3 2 2" xfId="35047" xr:uid="{00000000-0005-0000-0000-000043890000}"/>
    <cellStyle name="Percent 7 2 3 3 2 3 3" xfId="35048" xr:uid="{00000000-0005-0000-0000-000044890000}"/>
    <cellStyle name="Percent 7 2 3 3 2 3 4" xfId="35049" xr:uid="{00000000-0005-0000-0000-000045890000}"/>
    <cellStyle name="Percent 7 2 3 3 2 4" xfId="35050" xr:uid="{00000000-0005-0000-0000-000046890000}"/>
    <cellStyle name="Percent 7 2 3 3 2 4 2" xfId="35051" xr:uid="{00000000-0005-0000-0000-000047890000}"/>
    <cellStyle name="Percent 7 2 3 3 2 4 2 2" xfId="35052" xr:uid="{00000000-0005-0000-0000-000048890000}"/>
    <cellStyle name="Percent 7 2 3 3 2 4 3" xfId="35053" xr:uid="{00000000-0005-0000-0000-000049890000}"/>
    <cellStyle name="Percent 7 2 3 3 2 4 4" xfId="35054" xr:uid="{00000000-0005-0000-0000-00004A890000}"/>
    <cellStyle name="Percent 7 2 3 3 2 5" xfId="35055" xr:uid="{00000000-0005-0000-0000-00004B890000}"/>
    <cellStyle name="Percent 7 2 3 3 2 5 2" xfId="35056" xr:uid="{00000000-0005-0000-0000-00004C890000}"/>
    <cellStyle name="Percent 7 2 3 3 2 5 3" xfId="35057" xr:uid="{00000000-0005-0000-0000-00004D890000}"/>
    <cellStyle name="Percent 7 2 3 3 2 6" xfId="35058" xr:uid="{00000000-0005-0000-0000-00004E890000}"/>
    <cellStyle name="Percent 7 2 3 3 2 7" xfId="35059" xr:uid="{00000000-0005-0000-0000-00004F890000}"/>
    <cellStyle name="Percent 7 2 3 3 2 8" xfId="35060" xr:uid="{00000000-0005-0000-0000-000050890000}"/>
    <cellStyle name="Percent 7 2 3 3 3" xfId="35061" xr:uid="{00000000-0005-0000-0000-000051890000}"/>
    <cellStyle name="Percent 7 2 3 3 3 2" xfId="35062" xr:uid="{00000000-0005-0000-0000-000052890000}"/>
    <cellStyle name="Percent 7 2 3 3 3 2 2" xfId="35063" xr:uid="{00000000-0005-0000-0000-000053890000}"/>
    <cellStyle name="Percent 7 2 3 3 3 2 2 2" xfId="35064" xr:uid="{00000000-0005-0000-0000-000054890000}"/>
    <cellStyle name="Percent 7 2 3 3 3 2 3" xfId="35065" xr:uid="{00000000-0005-0000-0000-000055890000}"/>
    <cellStyle name="Percent 7 2 3 3 3 2 4" xfId="35066" xr:uid="{00000000-0005-0000-0000-000056890000}"/>
    <cellStyle name="Percent 7 2 3 3 3 3" xfId="35067" xr:uid="{00000000-0005-0000-0000-000057890000}"/>
    <cellStyle name="Percent 7 2 3 3 3 3 2" xfId="35068" xr:uid="{00000000-0005-0000-0000-000058890000}"/>
    <cellStyle name="Percent 7 2 3 3 3 3 2 2" xfId="35069" xr:uid="{00000000-0005-0000-0000-000059890000}"/>
    <cellStyle name="Percent 7 2 3 3 3 3 3" xfId="35070" xr:uid="{00000000-0005-0000-0000-00005A890000}"/>
    <cellStyle name="Percent 7 2 3 3 3 3 4" xfId="35071" xr:uid="{00000000-0005-0000-0000-00005B890000}"/>
    <cellStyle name="Percent 7 2 3 3 3 4" xfId="35072" xr:uid="{00000000-0005-0000-0000-00005C890000}"/>
    <cellStyle name="Percent 7 2 3 3 3 4 2" xfId="35073" xr:uid="{00000000-0005-0000-0000-00005D890000}"/>
    <cellStyle name="Percent 7 2 3 3 3 4 3" xfId="35074" xr:uid="{00000000-0005-0000-0000-00005E890000}"/>
    <cellStyle name="Percent 7 2 3 3 3 5" xfId="35075" xr:uid="{00000000-0005-0000-0000-00005F890000}"/>
    <cellStyle name="Percent 7 2 3 3 3 6" xfId="35076" xr:uid="{00000000-0005-0000-0000-000060890000}"/>
    <cellStyle name="Percent 7 2 3 3 3 7" xfId="35077" xr:uid="{00000000-0005-0000-0000-000061890000}"/>
    <cellStyle name="Percent 7 2 3 3 4" xfId="35078" xr:uid="{00000000-0005-0000-0000-000062890000}"/>
    <cellStyle name="Percent 7 2 3 3 4 2" xfId="35079" xr:uid="{00000000-0005-0000-0000-000063890000}"/>
    <cellStyle name="Percent 7 2 3 3 4 2 2" xfId="35080" xr:uid="{00000000-0005-0000-0000-000064890000}"/>
    <cellStyle name="Percent 7 2 3 3 4 3" xfId="35081" xr:uid="{00000000-0005-0000-0000-000065890000}"/>
    <cellStyle name="Percent 7 2 3 3 4 4" xfId="35082" xr:uid="{00000000-0005-0000-0000-000066890000}"/>
    <cellStyle name="Percent 7 2 3 3 5" xfId="35083" xr:uid="{00000000-0005-0000-0000-000067890000}"/>
    <cellStyle name="Percent 7 2 3 3 5 2" xfId="35084" xr:uid="{00000000-0005-0000-0000-000068890000}"/>
    <cellStyle name="Percent 7 2 3 3 5 2 2" xfId="35085" xr:uid="{00000000-0005-0000-0000-000069890000}"/>
    <cellStyle name="Percent 7 2 3 3 5 3" xfId="35086" xr:uid="{00000000-0005-0000-0000-00006A890000}"/>
    <cellStyle name="Percent 7 2 3 3 5 4" xfId="35087" xr:uid="{00000000-0005-0000-0000-00006B890000}"/>
    <cellStyle name="Percent 7 2 3 3 6" xfId="35088" xr:uid="{00000000-0005-0000-0000-00006C890000}"/>
    <cellStyle name="Percent 7 2 3 3 6 2" xfId="35089" xr:uid="{00000000-0005-0000-0000-00006D890000}"/>
    <cellStyle name="Percent 7 2 3 3 6 3" xfId="35090" xr:uid="{00000000-0005-0000-0000-00006E890000}"/>
    <cellStyle name="Percent 7 2 3 3 7" xfId="35091" xr:uid="{00000000-0005-0000-0000-00006F890000}"/>
    <cellStyle name="Percent 7 2 3 3 8" xfId="35092" xr:uid="{00000000-0005-0000-0000-000070890000}"/>
    <cellStyle name="Percent 7 2 3 3 9" xfId="35093" xr:uid="{00000000-0005-0000-0000-000071890000}"/>
    <cellStyle name="Percent 7 2 3 4" xfId="35094" xr:uid="{00000000-0005-0000-0000-000072890000}"/>
    <cellStyle name="Percent 7 2 3 4 2" xfId="35095" xr:uid="{00000000-0005-0000-0000-000073890000}"/>
    <cellStyle name="Percent 7 2 3 4 2 2" xfId="35096" xr:uid="{00000000-0005-0000-0000-000074890000}"/>
    <cellStyle name="Percent 7 2 3 4 2 2 2" xfId="35097" xr:uid="{00000000-0005-0000-0000-000075890000}"/>
    <cellStyle name="Percent 7 2 3 4 2 2 2 2" xfId="35098" xr:uid="{00000000-0005-0000-0000-000076890000}"/>
    <cellStyle name="Percent 7 2 3 4 2 2 3" xfId="35099" xr:uid="{00000000-0005-0000-0000-000077890000}"/>
    <cellStyle name="Percent 7 2 3 4 2 2 4" xfId="35100" xr:uid="{00000000-0005-0000-0000-000078890000}"/>
    <cellStyle name="Percent 7 2 3 4 2 3" xfId="35101" xr:uid="{00000000-0005-0000-0000-000079890000}"/>
    <cellStyle name="Percent 7 2 3 4 2 3 2" xfId="35102" xr:uid="{00000000-0005-0000-0000-00007A890000}"/>
    <cellStyle name="Percent 7 2 3 4 2 3 2 2" xfId="35103" xr:uid="{00000000-0005-0000-0000-00007B890000}"/>
    <cellStyle name="Percent 7 2 3 4 2 3 3" xfId="35104" xr:uid="{00000000-0005-0000-0000-00007C890000}"/>
    <cellStyle name="Percent 7 2 3 4 2 3 4" xfId="35105" xr:uid="{00000000-0005-0000-0000-00007D890000}"/>
    <cellStyle name="Percent 7 2 3 4 2 4" xfId="35106" xr:uid="{00000000-0005-0000-0000-00007E890000}"/>
    <cellStyle name="Percent 7 2 3 4 2 4 2" xfId="35107" xr:uid="{00000000-0005-0000-0000-00007F890000}"/>
    <cellStyle name="Percent 7 2 3 4 2 4 3" xfId="35108" xr:uid="{00000000-0005-0000-0000-000080890000}"/>
    <cellStyle name="Percent 7 2 3 4 2 5" xfId="35109" xr:uid="{00000000-0005-0000-0000-000081890000}"/>
    <cellStyle name="Percent 7 2 3 4 2 6" xfId="35110" xr:uid="{00000000-0005-0000-0000-000082890000}"/>
    <cellStyle name="Percent 7 2 3 4 2 7" xfId="35111" xr:uid="{00000000-0005-0000-0000-000083890000}"/>
    <cellStyle name="Percent 7 2 3 4 3" xfId="35112" xr:uid="{00000000-0005-0000-0000-000084890000}"/>
    <cellStyle name="Percent 7 2 3 4 3 2" xfId="35113" xr:uid="{00000000-0005-0000-0000-000085890000}"/>
    <cellStyle name="Percent 7 2 3 4 3 2 2" xfId="35114" xr:uid="{00000000-0005-0000-0000-000086890000}"/>
    <cellStyle name="Percent 7 2 3 4 3 3" xfId="35115" xr:uid="{00000000-0005-0000-0000-000087890000}"/>
    <cellStyle name="Percent 7 2 3 4 3 4" xfId="35116" xr:uid="{00000000-0005-0000-0000-000088890000}"/>
    <cellStyle name="Percent 7 2 3 4 4" xfId="35117" xr:uid="{00000000-0005-0000-0000-000089890000}"/>
    <cellStyle name="Percent 7 2 3 4 4 2" xfId="35118" xr:uid="{00000000-0005-0000-0000-00008A890000}"/>
    <cellStyle name="Percent 7 2 3 4 4 2 2" xfId="35119" xr:uid="{00000000-0005-0000-0000-00008B890000}"/>
    <cellStyle name="Percent 7 2 3 4 4 3" xfId="35120" xr:uid="{00000000-0005-0000-0000-00008C890000}"/>
    <cellStyle name="Percent 7 2 3 4 4 4" xfId="35121" xr:uid="{00000000-0005-0000-0000-00008D890000}"/>
    <cellStyle name="Percent 7 2 3 4 5" xfId="35122" xr:uid="{00000000-0005-0000-0000-00008E890000}"/>
    <cellStyle name="Percent 7 2 3 4 5 2" xfId="35123" xr:uid="{00000000-0005-0000-0000-00008F890000}"/>
    <cellStyle name="Percent 7 2 3 4 5 3" xfId="35124" xr:uid="{00000000-0005-0000-0000-000090890000}"/>
    <cellStyle name="Percent 7 2 3 4 6" xfId="35125" xr:uid="{00000000-0005-0000-0000-000091890000}"/>
    <cellStyle name="Percent 7 2 3 4 7" xfId="35126" xr:uid="{00000000-0005-0000-0000-000092890000}"/>
    <cellStyle name="Percent 7 2 3 4 8" xfId="35127" xr:uid="{00000000-0005-0000-0000-000093890000}"/>
    <cellStyle name="Percent 7 2 3 5" xfId="35128" xr:uid="{00000000-0005-0000-0000-000094890000}"/>
    <cellStyle name="Percent 7 2 3 5 2" xfId="35129" xr:uid="{00000000-0005-0000-0000-000095890000}"/>
    <cellStyle name="Percent 7 2 3 5 2 2" xfId="35130" xr:uid="{00000000-0005-0000-0000-000096890000}"/>
    <cellStyle name="Percent 7 2 3 5 2 2 2" xfId="35131" xr:uid="{00000000-0005-0000-0000-000097890000}"/>
    <cellStyle name="Percent 7 2 3 5 2 3" xfId="35132" xr:uid="{00000000-0005-0000-0000-000098890000}"/>
    <cellStyle name="Percent 7 2 3 5 2 4" xfId="35133" xr:uid="{00000000-0005-0000-0000-000099890000}"/>
    <cellStyle name="Percent 7 2 3 5 3" xfId="35134" xr:uid="{00000000-0005-0000-0000-00009A890000}"/>
    <cellStyle name="Percent 7 2 3 5 3 2" xfId="35135" xr:uid="{00000000-0005-0000-0000-00009B890000}"/>
    <cellStyle name="Percent 7 2 3 5 3 2 2" xfId="35136" xr:uid="{00000000-0005-0000-0000-00009C890000}"/>
    <cellStyle name="Percent 7 2 3 5 3 3" xfId="35137" xr:uid="{00000000-0005-0000-0000-00009D890000}"/>
    <cellStyle name="Percent 7 2 3 5 3 4" xfId="35138" xr:uid="{00000000-0005-0000-0000-00009E890000}"/>
    <cellStyle name="Percent 7 2 3 5 4" xfId="35139" xr:uid="{00000000-0005-0000-0000-00009F890000}"/>
    <cellStyle name="Percent 7 2 3 5 4 2" xfId="35140" xr:uid="{00000000-0005-0000-0000-0000A0890000}"/>
    <cellStyle name="Percent 7 2 3 5 4 3" xfId="35141" xr:uid="{00000000-0005-0000-0000-0000A1890000}"/>
    <cellStyle name="Percent 7 2 3 5 5" xfId="35142" xr:uid="{00000000-0005-0000-0000-0000A2890000}"/>
    <cellStyle name="Percent 7 2 3 5 6" xfId="35143" xr:uid="{00000000-0005-0000-0000-0000A3890000}"/>
    <cellStyle name="Percent 7 2 3 5 7" xfId="35144" xr:uid="{00000000-0005-0000-0000-0000A4890000}"/>
    <cellStyle name="Percent 7 2 3 6" xfId="35145" xr:uid="{00000000-0005-0000-0000-0000A5890000}"/>
    <cellStyle name="Percent 7 2 3 6 2" xfId="35146" xr:uid="{00000000-0005-0000-0000-0000A6890000}"/>
    <cellStyle name="Percent 7 2 3 6 2 2" xfId="35147" xr:uid="{00000000-0005-0000-0000-0000A7890000}"/>
    <cellStyle name="Percent 7 2 3 6 3" xfId="35148" xr:uid="{00000000-0005-0000-0000-0000A8890000}"/>
    <cellStyle name="Percent 7 2 3 6 4" xfId="35149" xr:uid="{00000000-0005-0000-0000-0000A9890000}"/>
    <cellStyle name="Percent 7 2 3 7" xfId="35150" xr:uid="{00000000-0005-0000-0000-0000AA890000}"/>
    <cellStyle name="Percent 7 2 3 7 2" xfId="35151" xr:uid="{00000000-0005-0000-0000-0000AB890000}"/>
    <cellStyle name="Percent 7 2 3 7 2 2" xfId="35152" xr:uid="{00000000-0005-0000-0000-0000AC890000}"/>
    <cellStyle name="Percent 7 2 3 7 3" xfId="35153" xr:uid="{00000000-0005-0000-0000-0000AD890000}"/>
    <cellStyle name="Percent 7 2 3 7 4" xfId="35154" xr:uid="{00000000-0005-0000-0000-0000AE890000}"/>
    <cellStyle name="Percent 7 2 3 8" xfId="35155" xr:uid="{00000000-0005-0000-0000-0000AF890000}"/>
    <cellStyle name="Percent 7 2 3 8 2" xfId="35156" xr:uid="{00000000-0005-0000-0000-0000B0890000}"/>
    <cellStyle name="Percent 7 2 3 8 3" xfId="35157" xr:uid="{00000000-0005-0000-0000-0000B1890000}"/>
    <cellStyle name="Percent 7 2 3 9" xfId="35158" xr:uid="{00000000-0005-0000-0000-0000B2890000}"/>
    <cellStyle name="Percent 7 2 4" xfId="35159" xr:uid="{00000000-0005-0000-0000-0000B3890000}"/>
    <cellStyle name="Percent 7 2 5" xfId="35160" xr:uid="{00000000-0005-0000-0000-0000B4890000}"/>
    <cellStyle name="Percent 7 2 5 2" xfId="35161" xr:uid="{00000000-0005-0000-0000-0000B5890000}"/>
    <cellStyle name="Percent 7 2 5 3" xfId="35162" xr:uid="{00000000-0005-0000-0000-0000B6890000}"/>
    <cellStyle name="Percent 7 2 5 4" xfId="35163" xr:uid="{00000000-0005-0000-0000-0000B7890000}"/>
    <cellStyle name="Percent 7 2 5 4 2" xfId="35164" xr:uid="{00000000-0005-0000-0000-0000B8890000}"/>
    <cellStyle name="Percent 7 2 5 4 3" xfId="35165" xr:uid="{00000000-0005-0000-0000-0000B9890000}"/>
    <cellStyle name="Percent 7 2 5 5" xfId="35166" xr:uid="{00000000-0005-0000-0000-0000BA890000}"/>
    <cellStyle name="Percent 7 2 6" xfId="35167" xr:uid="{00000000-0005-0000-0000-0000BB890000}"/>
    <cellStyle name="Percent 7 2 6 2" xfId="35168" xr:uid="{00000000-0005-0000-0000-0000BC890000}"/>
    <cellStyle name="Percent 7 2 6 3" xfId="35169" xr:uid="{00000000-0005-0000-0000-0000BD890000}"/>
    <cellStyle name="Percent 7 2 7" xfId="35170" xr:uid="{00000000-0005-0000-0000-0000BE890000}"/>
    <cellStyle name="Percent 7 2 8" xfId="35171" xr:uid="{00000000-0005-0000-0000-0000BF890000}"/>
    <cellStyle name="Percent 7 3" xfId="35172" xr:uid="{00000000-0005-0000-0000-0000C0890000}"/>
    <cellStyle name="Percent 7 4" xfId="35173" xr:uid="{00000000-0005-0000-0000-0000C1890000}"/>
    <cellStyle name="Percent 7 4 2" xfId="35174" xr:uid="{00000000-0005-0000-0000-0000C2890000}"/>
    <cellStyle name="Percent 7 4 2 10" xfId="35175" xr:uid="{00000000-0005-0000-0000-0000C3890000}"/>
    <cellStyle name="Percent 7 4 2 11" xfId="35176" xr:uid="{00000000-0005-0000-0000-0000C4890000}"/>
    <cellStyle name="Percent 7 4 2 2" xfId="35177" xr:uid="{00000000-0005-0000-0000-0000C5890000}"/>
    <cellStyle name="Percent 7 4 2 3" xfId="35178" xr:uid="{00000000-0005-0000-0000-0000C6890000}"/>
    <cellStyle name="Percent 7 4 2 3 2" xfId="35179" xr:uid="{00000000-0005-0000-0000-0000C7890000}"/>
    <cellStyle name="Percent 7 4 2 3 2 2" xfId="35180" xr:uid="{00000000-0005-0000-0000-0000C8890000}"/>
    <cellStyle name="Percent 7 4 2 3 2 2 2" xfId="35181" xr:uid="{00000000-0005-0000-0000-0000C9890000}"/>
    <cellStyle name="Percent 7 4 2 3 2 2 2 2" xfId="35182" xr:uid="{00000000-0005-0000-0000-0000CA890000}"/>
    <cellStyle name="Percent 7 4 2 3 2 2 2 2 2" xfId="35183" xr:uid="{00000000-0005-0000-0000-0000CB890000}"/>
    <cellStyle name="Percent 7 4 2 3 2 2 2 3" xfId="35184" xr:uid="{00000000-0005-0000-0000-0000CC890000}"/>
    <cellStyle name="Percent 7 4 2 3 2 2 2 4" xfId="35185" xr:uid="{00000000-0005-0000-0000-0000CD890000}"/>
    <cellStyle name="Percent 7 4 2 3 2 2 3" xfId="35186" xr:uid="{00000000-0005-0000-0000-0000CE890000}"/>
    <cellStyle name="Percent 7 4 2 3 2 2 3 2" xfId="35187" xr:uid="{00000000-0005-0000-0000-0000CF890000}"/>
    <cellStyle name="Percent 7 4 2 3 2 2 3 2 2" xfId="35188" xr:uid="{00000000-0005-0000-0000-0000D0890000}"/>
    <cellStyle name="Percent 7 4 2 3 2 2 3 3" xfId="35189" xr:uid="{00000000-0005-0000-0000-0000D1890000}"/>
    <cellStyle name="Percent 7 4 2 3 2 2 3 4" xfId="35190" xr:uid="{00000000-0005-0000-0000-0000D2890000}"/>
    <cellStyle name="Percent 7 4 2 3 2 2 4" xfId="35191" xr:uid="{00000000-0005-0000-0000-0000D3890000}"/>
    <cellStyle name="Percent 7 4 2 3 2 2 4 2" xfId="35192" xr:uid="{00000000-0005-0000-0000-0000D4890000}"/>
    <cellStyle name="Percent 7 4 2 3 2 2 4 3" xfId="35193" xr:uid="{00000000-0005-0000-0000-0000D5890000}"/>
    <cellStyle name="Percent 7 4 2 3 2 2 5" xfId="35194" xr:uid="{00000000-0005-0000-0000-0000D6890000}"/>
    <cellStyle name="Percent 7 4 2 3 2 2 6" xfId="35195" xr:uid="{00000000-0005-0000-0000-0000D7890000}"/>
    <cellStyle name="Percent 7 4 2 3 2 2 7" xfId="35196" xr:uid="{00000000-0005-0000-0000-0000D8890000}"/>
    <cellStyle name="Percent 7 4 2 3 2 3" xfId="35197" xr:uid="{00000000-0005-0000-0000-0000D9890000}"/>
    <cellStyle name="Percent 7 4 2 3 2 3 2" xfId="35198" xr:uid="{00000000-0005-0000-0000-0000DA890000}"/>
    <cellStyle name="Percent 7 4 2 3 2 3 2 2" xfId="35199" xr:uid="{00000000-0005-0000-0000-0000DB890000}"/>
    <cellStyle name="Percent 7 4 2 3 2 3 3" xfId="35200" xr:uid="{00000000-0005-0000-0000-0000DC890000}"/>
    <cellStyle name="Percent 7 4 2 3 2 3 4" xfId="35201" xr:uid="{00000000-0005-0000-0000-0000DD890000}"/>
    <cellStyle name="Percent 7 4 2 3 2 4" xfId="35202" xr:uid="{00000000-0005-0000-0000-0000DE890000}"/>
    <cellStyle name="Percent 7 4 2 3 2 4 2" xfId="35203" xr:uid="{00000000-0005-0000-0000-0000DF890000}"/>
    <cellStyle name="Percent 7 4 2 3 2 4 2 2" xfId="35204" xr:uid="{00000000-0005-0000-0000-0000E0890000}"/>
    <cellStyle name="Percent 7 4 2 3 2 4 3" xfId="35205" xr:uid="{00000000-0005-0000-0000-0000E1890000}"/>
    <cellStyle name="Percent 7 4 2 3 2 4 4" xfId="35206" xr:uid="{00000000-0005-0000-0000-0000E2890000}"/>
    <cellStyle name="Percent 7 4 2 3 2 5" xfId="35207" xr:uid="{00000000-0005-0000-0000-0000E3890000}"/>
    <cellStyle name="Percent 7 4 2 3 2 5 2" xfId="35208" xr:uid="{00000000-0005-0000-0000-0000E4890000}"/>
    <cellStyle name="Percent 7 4 2 3 2 5 3" xfId="35209" xr:uid="{00000000-0005-0000-0000-0000E5890000}"/>
    <cellStyle name="Percent 7 4 2 3 2 6" xfId="35210" xr:uid="{00000000-0005-0000-0000-0000E6890000}"/>
    <cellStyle name="Percent 7 4 2 3 2 7" xfId="35211" xr:uid="{00000000-0005-0000-0000-0000E7890000}"/>
    <cellStyle name="Percent 7 4 2 3 2 8" xfId="35212" xr:uid="{00000000-0005-0000-0000-0000E8890000}"/>
    <cellStyle name="Percent 7 4 2 3 3" xfId="35213" xr:uid="{00000000-0005-0000-0000-0000E9890000}"/>
    <cellStyle name="Percent 7 4 2 3 3 2" xfId="35214" xr:uid="{00000000-0005-0000-0000-0000EA890000}"/>
    <cellStyle name="Percent 7 4 2 3 3 2 2" xfId="35215" xr:uid="{00000000-0005-0000-0000-0000EB890000}"/>
    <cellStyle name="Percent 7 4 2 3 3 2 2 2" xfId="35216" xr:uid="{00000000-0005-0000-0000-0000EC890000}"/>
    <cellStyle name="Percent 7 4 2 3 3 2 3" xfId="35217" xr:uid="{00000000-0005-0000-0000-0000ED890000}"/>
    <cellStyle name="Percent 7 4 2 3 3 2 4" xfId="35218" xr:uid="{00000000-0005-0000-0000-0000EE890000}"/>
    <cellStyle name="Percent 7 4 2 3 3 3" xfId="35219" xr:uid="{00000000-0005-0000-0000-0000EF890000}"/>
    <cellStyle name="Percent 7 4 2 3 3 3 2" xfId="35220" xr:uid="{00000000-0005-0000-0000-0000F0890000}"/>
    <cellStyle name="Percent 7 4 2 3 3 3 2 2" xfId="35221" xr:uid="{00000000-0005-0000-0000-0000F1890000}"/>
    <cellStyle name="Percent 7 4 2 3 3 3 3" xfId="35222" xr:uid="{00000000-0005-0000-0000-0000F2890000}"/>
    <cellStyle name="Percent 7 4 2 3 3 3 4" xfId="35223" xr:uid="{00000000-0005-0000-0000-0000F3890000}"/>
    <cellStyle name="Percent 7 4 2 3 3 4" xfId="35224" xr:uid="{00000000-0005-0000-0000-0000F4890000}"/>
    <cellStyle name="Percent 7 4 2 3 3 4 2" xfId="35225" xr:uid="{00000000-0005-0000-0000-0000F5890000}"/>
    <cellStyle name="Percent 7 4 2 3 3 4 3" xfId="35226" xr:uid="{00000000-0005-0000-0000-0000F6890000}"/>
    <cellStyle name="Percent 7 4 2 3 3 5" xfId="35227" xr:uid="{00000000-0005-0000-0000-0000F7890000}"/>
    <cellStyle name="Percent 7 4 2 3 3 6" xfId="35228" xr:uid="{00000000-0005-0000-0000-0000F8890000}"/>
    <cellStyle name="Percent 7 4 2 3 3 7" xfId="35229" xr:uid="{00000000-0005-0000-0000-0000F9890000}"/>
    <cellStyle name="Percent 7 4 2 3 4" xfId="35230" xr:uid="{00000000-0005-0000-0000-0000FA890000}"/>
    <cellStyle name="Percent 7 4 2 3 4 2" xfId="35231" xr:uid="{00000000-0005-0000-0000-0000FB890000}"/>
    <cellStyle name="Percent 7 4 2 3 4 2 2" xfId="35232" xr:uid="{00000000-0005-0000-0000-0000FC890000}"/>
    <cellStyle name="Percent 7 4 2 3 4 3" xfId="35233" xr:uid="{00000000-0005-0000-0000-0000FD890000}"/>
    <cellStyle name="Percent 7 4 2 3 4 4" xfId="35234" xr:uid="{00000000-0005-0000-0000-0000FE890000}"/>
    <cellStyle name="Percent 7 4 2 3 5" xfId="35235" xr:uid="{00000000-0005-0000-0000-0000FF890000}"/>
    <cellStyle name="Percent 7 4 2 3 5 2" xfId="35236" xr:uid="{00000000-0005-0000-0000-0000008A0000}"/>
    <cellStyle name="Percent 7 4 2 3 5 2 2" xfId="35237" xr:uid="{00000000-0005-0000-0000-0000018A0000}"/>
    <cellStyle name="Percent 7 4 2 3 5 3" xfId="35238" xr:uid="{00000000-0005-0000-0000-0000028A0000}"/>
    <cellStyle name="Percent 7 4 2 3 5 4" xfId="35239" xr:uid="{00000000-0005-0000-0000-0000038A0000}"/>
    <cellStyle name="Percent 7 4 2 3 6" xfId="35240" xr:uid="{00000000-0005-0000-0000-0000048A0000}"/>
    <cellStyle name="Percent 7 4 2 3 6 2" xfId="35241" xr:uid="{00000000-0005-0000-0000-0000058A0000}"/>
    <cellStyle name="Percent 7 4 2 3 6 3" xfId="35242" xr:uid="{00000000-0005-0000-0000-0000068A0000}"/>
    <cellStyle name="Percent 7 4 2 3 7" xfId="35243" xr:uid="{00000000-0005-0000-0000-0000078A0000}"/>
    <cellStyle name="Percent 7 4 2 3 8" xfId="35244" xr:uid="{00000000-0005-0000-0000-0000088A0000}"/>
    <cellStyle name="Percent 7 4 2 3 9" xfId="35245" xr:uid="{00000000-0005-0000-0000-0000098A0000}"/>
    <cellStyle name="Percent 7 4 2 4" xfId="35246" xr:uid="{00000000-0005-0000-0000-00000A8A0000}"/>
    <cellStyle name="Percent 7 4 2 4 2" xfId="35247" xr:uid="{00000000-0005-0000-0000-00000B8A0000}"/>
    <cellStyle name="Percent 7 4 2 4 2 2" xfId="35248" xr:uid="{00000000-0005-0000-0000-00000C8A0000}"/>
    <cellStyle name="Percent 7 4 2 4 2 2 2" xfId="35249" xr:uid="{00000000-0005-0000-0000-00000D8A0000}"/>
    <cellStyle name="Percent 7 4 2 4 2 2 2 2" xfId="35250" xr:uid="{00000000-0005-0000-0000-00000E8A0000}"/>
    <cellStyle name="Percent 7 4 2 4 2 2 3" xfId="35251" xr:uid="{00000000-0005-0000-0000-00000F8A0000}"/>
    <cellStyle name="Percent 7 4 2 4 2 2 4" xfId="35252" xr:uid="{00000000-0005-0000-0000-0000108A0000}"/>
    <cellStyle name="Percent 7 4 2 4 2 3" xfId="35253" xr:uid="{00000000-0005-0000-0000-0000118A0000}"/>
    <cellStyle name="Percent 7 4 2 4 2 3 2" xfId="35254" xr:uid="{00000000-0005-0000-0000-0000128A0000}"/>
    <cellStyle name="Percent 7 4 2 4 2 3 2 2" xfId="35255" xr:uid="{00000000-0005-0000-0000-0000138A0000}"/>
    <cellStyle name="Percent 7 4 2 4 2 3 3" xfId="35256" xr:uid="{00000000-0005-0000-0000-0000148A0000}"/>
    <cellStyle name="Percent 7 4 2 4 2 3 4" xfId="35257" xr:uid="{00000000-0005-0000-0000-0000158A0000}"/>
    <cellStyle name="Percent 7 4 2 4 2 4" xfId="35258" xr:uid="{00000000-0005-0000-0000-0000168A0000}"/>
    <cellStyle name="Percent 7 4 2 4 2 4 2" xfId="35259" xr:uid="{00000000-0005-0000-0000-0000178A0000}"/>
    <cellStyle name="Percent 7 4 2 4 2 4 3" xfId="35260" xr:uid="{00000000-0005-0000-0000-0000188A0000}"/>
    <cellStyle name="Percent 7 4 2 4 2 5" xfId="35261" xr:uid="{00000000-0005-0000-0000-0000198A0000}"/>
    <cellStyle name="Percent 7 4 2 4 2 6" xfId="35262" xr:uid="{00000000-0005-0000-0000-00001A8A0000}"/>
    <cellStyle name="Percent 7 4 2 4 2 7" xfId="35263" xr:uid="{00000000-0005-0000-0000-00001B8A0000}"/>
    <cellStyle name="Percent 7 4 2 4 3" xfId="35264" xr:uid="{00000000-0005-0000-0000-00001C8A0000}"/>
    <cellStyle name="Percent 7 4 2 4 3 2" xfId="35265" xr:uid="{00000000-0005-0000-0000-00001D8A0000}"/>
    <cellStyle name="Percent 7 4 2 4 3 2 2" xfId="35266" xr:uid="{00000000-0005-0000-0000-00001E8A0000}"/>
    <cellStyle name="Percent 7 4 2 4 3 3" xfId="35267" xr:uid="{00000000-0005-0000-0000-00001F8A0000}"/>
    <cellStyle name="Percent 7 4 2 4 3 4" xfId="35268" xr:uid="{00000000-0005-0000-0000-0000208A0000}"/>
    <cellStyle name="Percent 7 4 2 4 4" xfId="35269" xr:uid="{00000000-0005-0000-0000-0000218A0000}"/>
    <cellStyle name="Percent 7 4 2 4 4 2" xfId="35270" xr:uid="{00000000-0005-0000-0000-0000228A0000}"/>
    <cellStyle name="Percent 7 4 2 4 4 2 2" xfId="35271" xr:uid="{00000000-0005-0000-0000-0000238A0000}"/>
    <cellStyle name="Percent 7 4 2 4 4 3" xfId="35272" xr:uid="{00000000-0005-0000-0000-0000248A0000}"/>
    <cellStyle name="Percent 7 4 2 4 4 4" xfId="35273" xr:uid="{00000000-0005-0000-0000-0000258A0000}"/>
    <cellStyle name="Percent 7 4 2 4 5" xfId="35274" xr:uid="{00000000-0005-0000-0000-0000268A0000}"/>
    <cellStyle name="Percent 7 4 2 4 5 2" xfId="35275" xr:uid="{00000000-0005-0000-0000-0000278A0000}"/>
    <cellStyle name="Percent 7 4 2 4 5 3" xfId="35276" xr:uid="{00000000-0005-0000-0000-0000288A0000}"/>
    <cellStyle name="Percent 7 4 2 4 6" xfId="35277" xr:uid="{00000000-0005-0000-0000-0000298A0000}"/>
    <cellStyle name="Percent 7 4 2 4 7" xfId="35278" xr:uid="{00000000-0005-0000-0000-00002A8A0000}"/>
    <cellStyle name="Percent 7 4 2 4 8" xfId="35279" xr:uid="{00000000-0005-0000-0000-00002B8A0000}"/>
    <cellStyle name="Percent 7 4 2 5" xfId="35280" xr:uid="{00000000-0005-0000-0000-00002C8A0000}"/>
    <cellStyle name="Percent 7 4 2 5 2" xfId="35281" xr:uid="{00000000-0005-0000-0000-00002D8A0000}"/>
    <cellStyle name="Percent 7 4 2 5 2 2" xfId="35282" xr:uid="{00000000-0005-0000-0000-00002E8A0000}"/>
    <cellStyle name="Percent 7 4 2 5 2 2 2" xfId="35283" xr:uid="{00000000-0005-0000-0000-00002F8A0000}"/>
    <cellStyle name="Percent 7 4 2 5 2 3" xfId="35284" xr:uid="{00000000-0005-0000-0000-0000308A0000}"/>
    <cellStyle name="Percent 7 4 2 5 2 4" xfId="35285" xr:uid="{00000000-0005-0000-0000-0000318A0000}"/>
    <cellStyle name="Percent 7 4 2 5 3" xfId="35286" xr:uid="{00000000-0005-0000-0000-0000328A0000}"/>
    <cellStyle name="Percent 7 4 2 5 3 2" xfId="35287" xr:uid="{00000000-0005-0000-0000-0000338A0000}"/>
    <cellStyle name="Percent 7 4 2 5 3 2 2" xfId="35288" xr:uid="{00000000-0005-0000-0000-0000348A0000}"/>
    <cellStyle name="Percent 7 4 2 5 3 3" xfId="35289" xr:uid="{00000000-0005-0000-0000-0000358A0000}"/>
    <cellStyle name="Percent 7 4 2 5 3 4" xfId="35290" xr:uid="{00000000-0005-0000-0000-0000368A0000}"/>
    <cellStyle name="Percent 7 4 2 5 4" xfId="35291" xr:uid="{00000000-0005-0000-0000-0000378A0000}"/>
    <cellStyle name="Percent 7 4 2 5 4 2" xfId="35292" xr:uid="{00000000-0005-0000-0000-0000388A0000}"/>
    <cellStyle name="Percent 7 4 2 5 4 3" xfId="35293" xr:uid="{00000000-0005-0000-0000-0000398A0000}"/>
    <cellStyle name="Percent 7 4 2 5 5" xfId="35294" xr:uid="{00000000-0005-0000-0000-00003A8A0000}"/>
    <cellStyle name="Percent 7 4 2 5 6" xfId="35295" xr:uid="{00000000-0005-0000-0000-00003B8A0000}"/>
    <cellStyle name="Percent 7 4 2 5 7" xfId="35296" xr:uid="{00000000-0005-0000-0000-00003C8A0000}"/>
    <cellStyle name="Percent 7 4 2 6" xfId="35297" xr:uid="{00000000-0005-0000-0000-00003D8A0000}"/>
    <cellStyle name="Percent 7 4 2 6 2" xfId="35298" xr:uid="{00000000-0005-0000-0000-00003E8A0000}"/>
    <cellStyle name="Percent 7 4 2 6 2 2" xfId="35299" xr:uid="{00000000-0005-0000-0000-00003F8A0000}"/>
    <cellStyle name="Percent 7 4 2 6 3" xfId="35300" xr:uid="{00000000-0005-0000-0000-0000408A0000}"/>
    <cellStyle name="Percent 7 4 2 6 4" xfId="35301" xr:uid="{00000000-0005-0000-0000-0000418A0000}"/>
    <cellStyle name="Percent 7 4 2 7" xfId="35302" xr:uid="{00000000-0005-0000-0000-0000428A0000}"/>
    <cellStyle name="Percent 7 4 2 7 2" xfId="35303" xr:uid="{00000000-0005-0000-0000-0000438A0000}"/>
    <cellStyle name="Percent 7 4 2 7 2 2" xfId="35304" xr:uid="{00000000-0005-0000-0000-0000448A0000}"/>
    <cellStyle name="Percent 7 4 2 7 3" xfId="35305" xr:uid="{00000000-0005-0000-0000-0000458A0000}"/>
    <cellStyle name="Percent 7 4 2 7 4" xfId="35306" xr:uid="{00000000-0005-0000-0000-0000468A0000}"/>
    <cellStyle name="Percent 7 4 2 8" xfId="35307" xr:uid="{00000000-0005-0000-0000-0000478A0000}"/>
    <cellStyle name="Percent 7 4 2 8 2" xfId="35308" xr:uid="{00000000-0005-0000-0000-0000488A0000}"/>
    <cellStyle name="Percent 7 4 2 8 3" xfId="35309" xr:uid="{00000000-0005-0000-0000-0000498A0000}"/>
    <cellStyle name="Percent 7 4 2 9" xfId="35310" xr:uid="{00000000-0005-0000-0000-00004A8A0000}"/>
    <cellStyle name="Percent 7 4 3" xfId="35311" xr:uid="{00000000-0005-0000-0000-00004B8A0000}"/>
    <cellStyle name="Percent 7 4 4" xfId="35312" xr:uid="{00000000-0005-0000-0000-00004C8A0000}"/>
    <cellStyle name="Percent 7 4 4 2" xfId="35313" xr:uid="{00000000-0005-0000-0000-00004D8A0000}"/>
    <cellStyle name="Percent 7 4 4 3" xfId="35314" xr:uid="{00000000-0005-0000-0000-00004E8A0000}"/>
    <cellStyle name="Percent 7 4 4 4" xfId="35315" xr:uid="{00000000-0005-0000-0000-00004F8A0000}"/>
    <cellStyle name="Percent 7 4 4 4 2" xfId="35316" xr:uid="{00000000-0005-0000-0000-0000508A0000}"/>
    <cellStyle name="Percent 7 4 4 4 3" xfId="35317" xr:uid="{00000000-0005-0000-0000-0000518A0000}"/>
    <cellStyle name="Percent 7 4 4 5" xfId="35318" xr:uid="{00000000-0005-0000-0000-0000528A0000}"/>
    <cellStyle name="Percent 7 4 5" xfId="35319" xr:uid="{00000000-0005-0000-0000-0000538A0000}"/>
    <cellStyle name="Percent 7 4 5 2" xfId="35320" xr:uid="{00000000-0005-0000-0000-0000548A0000}"/>
    <cellStyle name="Percent 7 4 5 3" xfId="35321" xr:uid="{00000000-0005-0000-0000-0000558A0000}"/>
    <cellStyle name="Percent 7 4 6" xfId="35322" xr:uid="{00000000-0005-0000-0000-0000568A0000}"/>
    <cellStyle name="Percent 7 5" xfId="35323" xr:uid="{00000000-0005-0000-0000-0000578A0000}"/>
    <cellStyle name="Percent 7 6" xfId="35324" xr:uid="{00000000-0005-0000-0000-0000588A0000}"/>
    <cellStyle name="Percent 70" xfId="35325" xr:uid="{00000000-0005-0000-0000-0000598A0000}"/>
    <cellStyle name="Percent 71" xfId="35326" xr:uid="{00000000-0005-0000-0000-00005A8A0000}"/>
    <cellStyle name="Percent 72" xfId="35327" xr:uid="{00000000-0005-0000-0000-00005B8A0000}"/>
    <cellStyle name="Percent 73" xfId="35328" xr:uid="{00000000-0005-0000-0000-00005C8A0000}"/>
    <cellStyle name="Percent 74" xfId="35329" xr:uid="{00000000-0005-0000-0000-00005D8A0000}"/>
    <cellStyle name="Percent 75" xfId="35330" xr:uid="{00000000-0005-0000-0000-00005E8A0000}"/>
    <cellStyle name="Percent 76" xfId="35331" xr:uid="{00000000-0005-0000-0000-00005F8A0000}"/>
    <cellStyle name="Percent 77" xfId="35332" xr:uid="{00000000-0005-0000-0000-0000608A0000}"/>
    <cellStyle name="Percent 78" xfId="35333" xr:uid="{00000000-0005-0000-0000-0000618A0000}"/>
    <cellStyle name="Percent 79" xfId="35334" xr:uid="{00000000-0005-0000-0000-0000628A0000}"/>
    <cellStyle name="Percent 8" xfId="35335" xr:uid="{00000000-0005-0000-0000-0000638A0000}"/>
    <cellStyle name="Percent 8 2" xfId="35336" xr:uid="{00000000-0005-0000-0000-0000648A0000}"/>
    <cellStyle name="Percent 8 2 2" xfId="35337" xr:uid="{00000000-0005-0000-0000-0000658A0000}"/>
    <cellStyle name="Percent 8 2 2 2" xfId="35338" xr:uid="{00000000-0005-0000-0000-0000668A0000}"/>
    <cellStyle name="Percent 8 2 2 2 10" xfId="35339" xr:uid="{00000000-0005-0000-0000-0000678A0000}"/>
    <cellStyle name="Percent 8 2 2 2 11" xfId="35340" xr:uid="{00000000-0005-0000-0000-0000688A0000}"/>
    <cellStyle name="Percent 8 2 2 2 2" xfId="35341" xr:uid="{00000000-0005-0000-0000-0000698A0000}"/>
    <cellStyle name="Percent 8 2 2 2 3" xfId="35342" xr:uid="{00000000-0005-0000-0000-00006A8A0000}"/>
    <cellStyle name="Percent 8 2 2 2 3 2" xfId="35343" xr:uid="{00000000-0005-0000-0000-00006B8A0000}"/>
    <cellStyle name="Percent 8 2 2 2 3 2 2" xfId="35344" xr:uid="{00000000-0005-0000-0000-00006C8A0000}"/>
    <cellStyle name="Percent 8 2 2 2 3 2 2 2" xfId="35345" xr:uid="{00000000-0005-0000-0000-00006D8A0000}"/>
    <cellStyle name="Percent 8 2 2 2 3 2 2 2 2" xfId="35346" xr:uid="{00000000-0005-0000-0000-00006E8A0000}"/>
    <cellStyle name="Percent 8 2 2 2 3 2 2 2 2 2" xfId="35347" xr:uid="{00000000-0005-0000-0000-00006F8A0000}"/>
    <cellStyle name="Percent 8 2 2 2 3 2 2 2 3" xfId="35348" xr:uid="{00000000-0005-0000-0000-0000708A0000}"/>
    <cellStyle name="Percent 8 2 2 2 3 2 2 2 4" xfId="35349" xr:uid="{00000000-0005-0000-0000-0000718A0000}"/>
    <cellStyle name="Percent 8 2 2 2 3 2 2 3" xfId="35350" xr:uid="{00000000-0005-0000-0000-0000728A0000}"/>
    <cellStyle name="Percent 8 2 2 2 3 2 2 3 2" xfId="35351" xr:uid="{00000000-0005-0000-0000-0000738A0000}"/>
    <cellStyle name="Percent 8 2 2 2 3 2 2 3 2 2" xfId="35352" xr:uid="{00000000-0005-0000-0000-0000748A0000}"/>
    <cellStyle name="Percent 8 2 2 2 3 2 2 3 3" xfId="35353" xr:uid="{00000000-0005-0000-0000-0000758A0000}"/>
    <cellStyle name="Percent 8 2 2 2 3 2 2 3 4" xfId="35354" xr:uid="{00000000-0005-0000-0000-0000768A0000}"/>
    <cellStyle name="Percent 8 2 2 2 3 2 2 4" xfId="35355" xr:uid="{00000000-0005-0000-0000-0000778A0000}"/>
    <cellStyle name="Percent 8 2 2 2 3 2 2 4 2" xfId="35356" xr:uid="{00000000-0005-0000-0000-0000788A0000}"/>
    <cellStyle name="Percent 8 2 2 2 3 2 2 4 3" xfId="35357" xr:uid="{00000000-0005-0000-0000-0000798A0000}"/>
    <cellStyle name="Percent 8 2 2 2 3 2 2 5" xfId="35358" xr:uid="{00000000-0005-0000-0000-00007A8A0000}"/>
    <cellStyle name="Percent 8 2 2 2 3 2 2 6" xfId="35359" xr:uid="{00000000-0005-0000-0000-00007B8A0000}"/>
    <cellStyle name="Percent 8 2 2 2 3 2 2 7" xfId="35360" xr:uid="{00000000-0005-0000-0000-00007C8A0000}"/>
    <cellStyle name="Percent 8 2 2 2 3 2 3" xfId="35361" xr:uid="{00000000-0005-0000-0000-00007D8A0000}"/>
    <cellStyle name="Percent 8 2 2 2 3 2 3 2" xfId="35362" xr:uid="{00000000-0005-0000-0000-00007E8A0000}"/>
    <cellStyle name="Percent 8 2 2 2 3 2 3 2 2" xfId="35363" xr:uid="{00000000-0005-0000-0000-00007F8A0000}"/>
    <cellStyle name="Percent 8 2 2 2 3 2 3 3" xfId="35364" xr:uid="{00000000-0005-0000-0000-0000808A0000}"/>
    <cellStyle name="Percent 8 2 2 2 3 2 3 4" xfId="35365" xr:uid="{00000000-0005-0000-0000-0000818A0000}"/>
    <cellStyle name="Percent 8 2 2 2 3 2 4" xfId="35366" xr:uid="{00000000-0005-0000-0000-0000828A0000}"/>
    <cellStyle name="Percent 8 2 2 2 3 2 4 2" xfId="35367" xr:uid="{00000000-0005-0000-0000-0000838A0000}"/>
    <cellStyle name="Percent 8 2 2 2 3 2 4 2 2" xfId="35368" xr:uid="{00000000-0005-0000-0000-0000848A0000}"/>
    <cellStyle name="Percent 8 2 2 2 3 2 4 3" xfId="35369" xr:uid="{00000000-0005-0000-0000-0000858A0000}"/>
    <cellStyle name="Percent 8 2 2 2 3 2 4 4" xfId="35370" xr:uid="{00000000-0005-0000-0000-0000868A0000}"/>
    <cellStyle name="Percent 8 2 2 2 3 2 5" xfId="35371" xr:uid="{00000000-0005-0000-0000-0000878A0000}"/>
    <cellStyle name="Percent 8 2 2 2 3 2 5 2" xfId="35372" xr:uid="{00000000-0005-0000-0000-0000888A0000}"/>
    <cellStyle name="Percent 8 2 2 2 3 2 5 3" xfId="35373" xr:uid="{00000000-0005-0000-0000-0000898A0000}"/>
    <cellStyle name="Percent 8 2 2 2 3 2 6" xfId="35374" xr:uid="{00000000-0005-0000-0000-00008A8A0000}"/>
    <cellStyle name="Percent 8 2 2 2 3 2 7" xfId="35375" xr:uid="{00000000-0005-0000-0000-00008B8A0000}"/>
    <cellStyle name="Percent 8 2 2 2 3 2 8" xfId="35376" xr:uid="{00000000-0005-0000-0000-00008C8A0000}"/>
    <cellStyle name="Percent 8 2 2 2 3 3" xfId="35377" xr:uid="{00000000-0005-0000-0000-00008D8A0000}"/>
    <cellStyle name="Percent 8 2 2 2 3 3 2" xfId="35378" xr:uid="{00000000-0005-0000-0000-00008E8A0000}"/>
    <cellStyle name="Percent 8 2 2 2 3 3 2 2" xfId="35379" xr:uid="{00000000-0005-0000-0000-00008F8A0000}"/>
    <cellStyle name="Percent 8 2 2 2 3 3 2 2 2" xfId="35380" xr:uid="{00000000-0005-0000-0000-0000908A0000}"/>
    <cellStyle name="Percent 8 2 2 2 3 3 2 3" xfId="35381" xr:uid="{00000000-0005-0000-0000-0000918A0000}"/>
    <cellStyle name="Percent 8 2 2 2 3 3 2 4" xfId="35382" xr:uid="{00000000-0005-0000-0000-0000928A0000}"/>
    <cellStyle name="Percent 8 2 2 2 3 3 3" xfId="35383" xr:uid="{00000000-0005-0000-0000-0000938A0000}"/>
    <cellStyle name="Percent 8 2 2 2 3 3 3 2" xfId="35384" xr:uid="{00000000-0005-0000-0000-0000948A0000}"/>
    <cellStyle name="Percent 8 2 2 2 3 3 3 2 2" xfId="35385" xr:uid="{00000000-0005-0000-0000-0000958A0000}"/>
    <cellStyle name="Percent 8 2 2 2 3 3 3 3" xfId="35386" xr:uid="{00000000-0005-0000-0000-0000968A0000}"/>
    <cellStyle name="Percent 8 2 2 2 3 3 3 4" xfId="35387" xr:uid="{00000000-0005-0000-0000-0000978A0000}"/>
    <cellStyle name="Percent 8 2 2 2 3 3 4" xfId="35388" xr:uid="{00000000-0005-0000-0000-0000988A0000}"/>
    <cellStyle name="Percent 8 2 2 2 3 3 4 2" xfId="35389" xr:uid="{00000000-0005-0000-0000-0000998A0000}"/>
    <cellStyle name="Percent 8 2 2 2 3 3 4 3" xfId="35390" xr:uid="{00000000-0005-0000-0000-00009A8A0000}"/>
    <cellStyle name="Percent 8 2 2 2 3 3 5" xfId="35391" xr:uid="{00000000-0005-0000-0000-00009B8A0000}"/>
    <cellStyle name="Percent 8 2 2 2 3 3 6" xfId="35392" xr:uid="{00000000-0005-0000-0000-00009C8A0000}"/>
    <cellStyle name="Percent 8 2 2 2 3 3 7" xfId="35393" xr:uid="{00000000-0005-0000-0000-00009D8A0000}"/>
    <cellStyle name="Percent 8 2 2 2 3 4" xfId="35394" xr:uid="{00000000-0005-0000-0000-00009E8A0000}"/>
    <cellStyle name="Percent 8 2 2 2 3 4 2" xfId="35395" xr:uid="{00000000-0005-0000-0000-00009F8A0000}"/>
    <cellStyle name="Percent 8 2 2 2 3 4 2 2" xfId="35396" xr:uid="{00000000-0005-0000-0000-0000A08A0000}"/>
    <cellStyle name="Percent 8 2 2 2 3 4 3" xfId="35397" xr:uid="{00000000-0005-0000-0000-0000A18A0000}"/>
    <cellStyle name="Percent 8 2 2 2 3 4 4" xfId="35398" xr:uid="{00000000-0005-0000-0000-0000A28A0000}"/>
    <cellStyle name="Percent 8 2 2 2 3 5" xfId="35399" xr:uid="{00000000-0005-0000-0000-0000A38A0000}"/>
    <cellStyle name="Percent 8 2 2 2 3 5 2" xfId="35400" xr:uid="{00000000-0005-0000-0000-0000A48A0000}"/>
    <cellStyle name="Percent 8 2 2 2 3 5 2 2" xfId="35401" xr:uid="{00000000-0005-0000-0000-0000A58A0000}"/>
    <cellStyle name="Percent 8 2 2 2 3 5 3" xfId="35402" xr:uid="{00000000-0005-0000-0000-0000A68A0000}"/>
    <cellStyle name="Percent 8 2 2 2 3 5 4" xfId="35403" xr:uid="{00000000-0005-0000-0000-0000A78A0000}"/>
    <cellStyle name="Percent 8 2 2 2 3 6" xfId="35404" xr:uid="{00000000-0005-0000-0000-0000A88A0000}"/>
    <cellStyle name="Percent 8 2 2 2 3 6 2" xfId="35405" xr:uid="{00000000-0005-0000-0000-0000A98A0000}"/>
    <cellStyle name="Percent 8 2 2 2 3 6 3" xfId="35406" xr:uid="{00000000-0005-0000-0000-0000AA8A0000}"/>
    <cellStyle name="Percent 8 2 2 2 3 7" xfId="35407" xr:uid="{00000000-0005-0000-0000-0000AB8A0000}"/>
    <cellStyle name="Percent 8 2 2 2 3 8" xfId="35408" xr:uid="{00000000-0005-0000-0000-0000AC8A0000}"/>
    <cellStyle name="Percent 8 2 2 2 3 9" xfId="35409" xr:uid="{00000000-0005-0000-0000-0000AD8A0000}"/>
    <cellStyle name="Percent 8 2 2 2 4" xfId="35410" xr:uid="{00000000-0005-0000-0000-0000AE8A0000}"/>
    <cellStyle name="Percent 8 2 2 2 4 2" xfId="35411" xr:uid="{00000000-0005-0000-0000-0000AF8A0000}"/>
    <cellStyle name="Percent 8 2 2 2 4 2 2" xfId="35412" xr:uid="{00000000-0005-0000-0000-0000B08A0000}"/>
    <cellStyle name="Percent 8 2 2 2 4 2 2 2" xfId="35413" xr:uid="{00000000-0005-0000-0000-0000B18A0000}"/>
    <cellStyle name="Percent 8 2 2 2 4 2 2 2 2" xfId="35414" xr:uid="{00000000-0005-0000-0000-0000B28A0000}"/>
    <cellStyle name="Percent 8 2 2 2 4 2 2 3" xfId="35415" xr:uid="{00000000-0005-0000-0000-0000B38A0000}"/>
    <cellStyle name="Percent 8 2 2 2 4 2 2 4" xfId="35416" xr:uid="{00000000-0005-0000-0000-0000B48A0000}"/>
    <cellStyle name="Percent 8 2 2 2 4 2 3" xfId="35417" xr:uid="{00000000-0005-0000-0000-0000B58A0000}"/>
    <cellStyle name="Percent 8 2 2 2 4 2 3 2" xfId="35418" xr:uid="{00000000-0005-0000-0000-0000B68A0000}"/>
    <cellStyle name="Percent 8 2 2 2 4 2 3 2 2" xfId="35419" xr:uid="{00000000-0005-0000-0000-0000B78A0000}"/>
    <cellStyle name="Percent 8 2 2 2 4 2 3 3" xfId="35420" xr:uid="{00000000-0005-0000-0000-0000B88A0000}"/>
    <cellStyle name="Percent 8 2 2 2 4 2 3 4" xfId="35421" xr:uid="{00000000-0005-0000-0000-0000B98A0000}"/>
    <cellStyle name="Percent 8 2 2 2 4 2 4" xfId="35422" xr:uid="{00000000-0005-0000-0000-0000BA8A0000}"/>
    <cellStyle name="Percent 8 2 2 2 4 2 4 2" xfId="35423" xr:uid="{00000000-0005-0000-0000-0000BB8A0000}"/>
    <cellStyle name="Percent 8 2 2 2 4 2 4 3" xfId="35424" xr:uid="{00000000-0005-0000-0000-0000BC8A0000}"/>
    <cellStyle name="Percent 8 2 2 2 4 2 5" xfId="35425" xr:uid="{00000000-0005-0000-0000-0000BD8A0000}"/>
    <cellStyle name="Percent 8 2 2 2 4 2 6" xfId="35426" xr:uid="{00000000-0005-0000-0000-0000BE8A0000}"/>
    <cellStyle name="Percent 8 2 2 2 4 2 7" xfId="35427" xr:uid="{00000000-0005-0000-0000-0000BF8A0000}"/>
    <cellStyle name="Percent 8 2 2 2 4 3" xfId="35428" xr:uid="{00000000-0005-0000-0000-0000C08A0000}"/>
    <cellStyle name="Percent 8 2 2 2 4 3 2" xfId="35429" xr:uid="{00000000-0005-0000-0000-0000C18A0000}"/>
    <cellStyle name="Percent 8 2 2 2 4 3 2 2" xfId="35430" xr:uid="{00000000-0005-0000-0000-0000C28A0000}"/>
    <cellStyle name="Percent 8 2 2 2 4 3 3" xfId="35431" xr:uid="{00000000-0005-0000-0000-0000C38A0000}"/>
    <cellStyle name="Percent 8 2 2 2 4 3 4" xfId="35432" xr:uid="{00000000-0005-0000-0000-0000C48A0000}"/>
    <cellStyle name="Percent 8 2 2 2 4 4" xfId="35433" xr:uid="{00000000-0005-0000-0000-0000C58A0000}"/>
    <cellStyle name="Percent 8 2 2 2 4 4 2" xfId="35434" xr:uid="{00000000-0005-0000-0000-0000C68A0000}"/>
    <cellStyle name="Percent 8 2 2 2 4 4 2 2" xfId="35435" xr:uid="{00000000-0005-0000-0000-0000C78A0000}"/>
    <cellStyle name="Percent 8 2 2 2 4 4 3" xfId="35436" xr:uid="{00000000-0005-0000-0000-0000C88A0000}"/>
    <cellStyle name="Percent 8 2 2 2 4 4 4" xfId="35437" xr:uid="{00000000-0005-0000-0000-0000C98A0000}"/>
    <cellStyle name="Percent 8 2 2 2 4 5" xfId="35438" xr:uid="{00000000-0005-0000-0000-0000CA8A0000}"/>
    <cellStyle name="Percent 8 2 2 2 4 5 2" xfId="35439" xr:uid="{00000000-0005-0000-0000-0000CB8A0000}"/>
    <cellStyle name="Percent 8 2 2 2 4 5 3" xfId="35440" xr:uid="{00000000-0005-0000-0000-0000CC8A0000}"/>
    <cellStyle name="Percent 8 2 2 2 4 6" xfId="35441" xr:uid="{00000000-0005-0000-0000-0000CD8A0000}"/>
    <cellStyle name="Percent 8 2 2 2 4 7" xfId="35442" xr:uid="{00000000-0005-0000-0000-0000CE8A0000}"/>
    <cellStyle name="Percent 8 2 2 2 4 8" xfId="35443" xr:uid="{00000000-0005-0000-0000-0000CF8A0000}"/>
    <cellStyle name="Percent 8 2 2 2 5" xfId="35444" xr:uid="{00000000-0005-0000-0000-0000D08A0000}"/>
    <cellStyle name="Percent 8 2 2 2 5 2" xfId="35445" xr:uid="{00000000-0005-0000-0000-0000D18A0000}"/>
    <cellStyle name="Percent 8 2 2 2 5 2 2" xfId="35446" xr:uid="{00000000-0005-0000-0000-0000D28A0000}"/>
    <cellStyle name="Percent 8 2 2 2 5 2 2 2" xfId="35447" xr:uid="{00000000-0005-0000-0000-0000D38A0000}"/>
    <cellStyle name="Percent 8 2 2 2 5 2 3" xfId="35448" xr:uid="{00000000-0005-0000-0000-0000D48A0000}"/>
    <cellStyle name="Percent 8 2 2 2 5 2 4" xfId="35449" xr:uid="{00000000-0005-0000-0000-0000D58A0000}"/>
    <cellStyle name="Percent 8 2 2 2 5 3" xfId="35450" xr:uid="{00000000-0005-0000-0000-0000D68A0000}"/>
    <cellStyle name="Percent 8 2 2 2 5 3 2" xfId="35451" xr:uid="{00000000-0005-0000-0000-0000D78A0000}"/>
    <cellStyle name="Percent 8 2 2 2 5 3 2 2" xfId="35452" xr:uid="{00000000-0005-0000-0000-0000D88A0000}"/>
    <cellStyle name="Percent 8 2 2 2 5 3 3" xfId="35453" xr:uid="{00000000-0005-0000-0000-0000D98A0000}"/>
    <cellStyle name="Percent 8 2 2 2 5 3 4" xfId="35454" xr:uid="{00000000-0005-0000-0000-0000DA8A0000}"/>
    <cellStyle name="Percent 8 2 2 2 5 4" xfId="35455" xr:uid="{00000000-0005-0000-0000-0000DB8A0000}"/>
    <cellStyle name="Percent 8 2 2 2 5 4 2" xfId="35456" xr:uid="{00000000-0005-0000-0000-0000DC8A0000}"/>
    <cellStyle name="Percent 8 2 2 2 5 4 3" xfId="35457" xr:uid="{00000000-0005-0000-0000-0000DD8A0000}"/>
    <cellStyle name="Percent 8 2 2 2 5 5" xfId="35458" xr:uid="{00000000-0005-0000-0000-0000DE8A0000}"/>
    <cellStyle name="Percent 8 2 2 2 5 6" xfId="35459" xr:uid="{00000000-0005-0000-0000-0000DF8A0000}"/>
    <cellStyle name="Percent 8 2 2 2 5 7" xfId="35460" xr:uid="{00000000-0005-0000-0000-0000E08A0000}"/>
    <cellStyle name="Percent 8 2 2 2 6" xfId="35461" xr:uid="{00000000-0005-0000-0000-0000E18A0000}"/>
    <cellStyle name="Percent 8 2 2 2 6 2" xfId="35462" xr:uid="{00000000-0005-0000-0000-0000E28A0000}"/>
    <cellStyle name="Percent 8 2 2 2 6 2 2" xfId="35463" xr:uid="{00000000-0005-0000-0000-0000E38A0000}"/>
    <cellStyle name="Percent 8 2 2 2 6 3" xfId="35464" xr:uid="{00000000-0005-0000-0000-0000E48A0000}"/>
    <cellStyle name="Percent 8 2 2 2 6 4" xfId="35465" xr:uid="{00000000-0005-0000-0000-0000E58A0000}"/>
    <cellStyle name="Percent 8 2 2 2 7" xfId="35466" xr:uid="{00000000-0005-0000-0000-0000E68A0000}"/>
    <cellStyle name="Percent 8 2 2 2 7 2" xfId="35467" xr:uid="{00000000-0005-0000-0000-0000E78A0000}"/>
    <cellStyle name="Percent 8 2 2 2 7 2 2" xfId="35468" xr:uid="{00000000-0005-0000-0000-0000E88A0000}"/>
    <cellStyle name="Percent 8 2 2 2 7 3" xfId="35469" xr:uid="{00000000-0005-0000-0000-0000E98A0000}"/>
    <cellStyle name="Percent 8 2 2 2 7 4" xfId="35470" xr:uid="{00000000-0005-0000-0000-0000EA8A0000}"/>
    <cellStyle name="Percent 8 2 2 2 8" xfId="35471" xr:uid="{00000000-0005-0000-0000-0000EB8A0000}"/>
    <cellStyle name="Percent 8 2 2 2 8 2" xfId="35472" xr:uid="{00000000-0005-0000-0000-0000EC8A0000}"/>
    <cellStyle name="Percent 8 2 2 2 8 3" xfId="35473" xr:uid="{00000000-0005-0000-0000-0000ED8A0000}"/>
    <cellStyle name="Percent 8 2 2 2 9" xfId="35474" xr:uid="{00000000-0005-0000-0000-0000EE8A0000}"/>
    <cellStyle name="Percent 8 2 2 3" xfId="35475" xr:uid="{00000000-0005-0000-0000-0000EF8A0000}"/>
    <cellStyle name="Percent 8 2 2 4" xfId="35476" xr:uid="{00000000-0005-0000-0000-0000F08A0000}"/>
    <cellStyle name="Percent 8 2 2 4 2" xfId="35477" xr:uid="{00000000-0005-0000-0000-0000F18A0000}"/>
    <cellStyle name="Percent 8 2 2 4 3" xfId="35478" xr:uid="{00000000-0005-0000-0000-0000F28A0000}"/>
    <cellStyle name="Percent 8 2 2 4 4" xfId="35479" xr:uid="{00000000-0005-0000-0000-0000F38A0000}"/>
    <cellStyle name="Percent 8 2 2 4 4 2" xfId="35480" xr:uid="{00000000-0005-0000-0000-0000F48A0000}"/>
    <cellStyle name="Percent 8 2 2 4 4 3" xfId="35481" xr:uid="{00000000-0005-0000-0000-0000F58A0000}"/>
    <cellStyle name="Percent 8 2 2 4 5" xfId="35482" xr:uid="{00000000-0005-0000-0000-0000F68A0000}"/>
    <cellStyle name="Percent 8 2 2 5" xfId="35483" xr:uid="{00000000-0005-0000-0000-0000F78A0000}"/>
    <cellStyle name="Percent 8 2 2 5 2" xfId="35484" xr:uid="{00000000-0005-0000-0000-0000F88A0000}"/>
    <cellStyle name="Percent 8 2 2 5 3" xfId="35485" xr:uid="{00000000-0005-0000-0000-0000F98A0000}"/>
    <cellStyle name="Percent 8 2 2 6" xfId="35486" xr:uid="{00000000-0005-0000-0000-0000FA8A0000}"/>
    <cellStyle name="Percent 8 2 3" xfId="35487" xr:uid="{00000000-0005-0000-0000-0000FB8A0000}"/>
    <cellStyle name="Percent 8 2 3 10" xfId="35488" xr:uid="{00000000-0005-0000-0000-0000FC8A0000}"/>
    <cellStyle name="Percent 8 2 3 11" xfId="35489" xr:uid="{00000000-0005-0000-0000-0000FD8A0000}"/>
    <cellStyle name="Percent 8 2 3 2" xfId="35490" xr:uid="{00000000-0005-0000-0000-0000FE8A0000}"/>
    <cellStyle name="Percent 8 2 3 3" xfId="35491" xr:uid="{00000000-0005-0000-0000-0000FF8A0000}"/>
    <cellStyle name="Percent 8 2 3 3 2" xfId="35492" xr:uid="{00000000-0005-0000-0000-0000008B0000}"/>
    <cellStyle name="Percent 8 2 3 3 2 2" xfId="35493" xr:uid="{00000000-0005-0000-0000-0000018B0000}"/>
    <cellStyle name="Percent 8 2 3 3 2 2 2" xfId="35494" xr:uid="{00000000-0005-0000-0000-0000028B0000}"/>
    <cellStyle name="Percent 8 2 3 3 2 2 2 2" xfId="35495" xr:uid="{00000000-0005-0000-0000-0000038B0000}"/>
    <cellStyle name="Percent 8 2 3 3 2 2 2 2 2" xfId="35496" xr:uid="{00000000-0005-0000-0000-0000048B0000}"/>
    <cellStyle name="Percent 8 2 3 3 2 2 2 3" xfId="35497" xr:uid="{00000000-0005-0000-0000-0000058B0000}"/>
    <cellStyle name="Percent 8 2 3 3 2 2 2 4" xfId="35498" xr:uid="{00000000-0005-0000-0000-0000068B0000}"/>
    <cellStyle name="Percent 8 2 3 3 2 2 3" xfId="35499" xr:uid="{00000000-0005-0000-0000-0000078B0000}"/>
    <cellStyle name="Percent 8 2 3 3 2 2 3 2" xfId="35500" xr:uid="{00000000-0005-0000-0000-0000088B0000}"/>
    <cellStyle name="Percent 8 2 3 3 2 2 3 2 2" xfId="35501" xr:uid="{00000000-0005-0000-0000-0000098B0000}"/>
    <cellStyle name="Percent 8 2 3 3 2 2 3 3" xfId="35502" xr:uid="{00000000-0005-0000-0000-00000A8B0000}"/>
    <cellStyle name="Percent 8 2 3 3 2 2 3 4" xfId="35503" xr:uid="{00000000-0005-0000-0000-00000B8B0000}"/>
    <cellStyle name="Percent 8 2 3 3 2 2 4" xfId="35504" xr:uid="{00000000-0005-0000-0000-00000C8B0000}"/>
    <cellStyle name="Percent 8 2 3 3 2 2 4 2" xfId="35505" xr:uid="{00000000-0005-0000-0000-00000D8B0000}"/>
    <cellStyle name="Percent 8 2 3 3 2 2 4 3" xfId="35506" xr:uid="{00000000-0005-0000-0000-00000E8B0000}"/>
    <cellStyle name="Percent 8 2 3 3 2 2 5" xfId="35507" xr:uid="{00000000-0005-0000-0000-00000F8B0000}"/>
    <cellStyle name="Percent 8 2 3 3 2 2 6" xfId="35508" xr:uid="{00000000-0005-0000-0000-0000108B0000}"/>
    <cellStyle name="Percent 8 2 3 3 2 2 7" xfId="35509" xr:uid="{00000000-0005-0000-0000-0000118B0000}"/>
    <cellStyle name="Percent 8 2 3 3 2 3" xfId="35510" xr:uid="{00000000-0005-0000-0000-0000128B0000}"/>
    <cellStyle name="Percent 8 2 3 3 2 3 2" xfId="35511" xr:uid="{00000000-0005-0000-0000-0000138B0000}"/>
    <cellStyle name="Percent 8 2 3 3 2 3 2 2" xfId="35512" xr:uid="{00000000-0005-0000-0000-0000148B0000}"/>
    <cellStyle name="Percent 8 2 3 3 2 3 3" xfId="35513" xr:uid="{00000000-0005-0000-0000-0000158B0000}"/>
    <cellStyle name="Percent 8 2 3 3 2 3 4" xfId="35514" xr:uid="{00000000-0005-0000-0000-0000168B0000}"/>
    <cellStyle name="Percent 8 2 3 3 2 4" xfId="35515" xr:uid="{00000000-0005-0000-0000-0000178B0000}"/>
    <cellStyle name="Percent 8 2 3 3 2 4 2" xfId="35516" xr:uid="{00000000-0005-0000-0000-0000188B0000}"/>
    <cellStyle name="Percent 8 2 3 3 2 4 2 2" xfId="35517" xr:uid="{00000000-0005-0000-0000-0000198B0000}"/>
    <cellStyle name="Percent 8 2 3 3 2 4 3" xfId="35518" xr:uid="{00000000-0005-0000-0000-00001A8B0000}"/>
    <cellStyle name="Percent 8 2 3 3 2 4 4" xfId="35519" xr:uid="{00000000-0005-0000-0000-00001B8B0000}"/>
    <cellStyle name="Percent 8 2 3 3 2 5" xfId="35520" xr:uid="{00000000-0005-0000-0000-00001C8B0000}"/>
    <cellStyle name="Percent 8 2 3 3 2 5 2" xfId="35521" xr:uid="{00000000-0005-0000-0000-00001D8B0000}"/>
    <cellStyle name="Percent 8 2 3 3 2 5 3" xfId="35522" xr:uid="{00000000-0005-0000-0000-00001E8B0000}"/>
    <cellStyle name="Percent 8 2 3 3 2 6" xfId="35523" xr:uid="{00000000-0005-0000-0000-00001F8B0000}"/>
    <cellStyle name="Percent 8 2 3 3 2 7" xfId="35524" xr:uid="{00000000-0005-0000-0000-0000208B0000}"/>
    <cellStyle name="Percent 8 2 3 3 2 8" xfId="35525" xr:uid="{00000000-0005-0000-0000-0000218B0000}"/>
    <cellStyle name="Percent 8 2 3 3 3" xfId="35526" xr:uid="{00000000-0005-0000-0000-0000228B0000}"/>
    <cellStyle name="Percent 8 2 3 3 3 2" xfId="35527" xr:uid="{00000000-0005-0000-0000-0000238B0000}"/>
    <cellStyle name="Percent 8 2 3 3 3 2 2" xfId="35528" xr:uid="{00000000-0005-0000-0000-0000248B0000}"/>
    <cellStyle name="Percent 8 2 3 3 3 2 2 2" xfId="35529" xr:uid="{00000000-0005-0000-0000-0000258B0000}"/>
    <cellStyle name="Percent 8 2 3 3 3 2 3" xfId="35530" xr:uid="{00000000-0005-0000-0000-0000268B0000}"/>
    <cellStyle name="Percent 8 2 3 3 3 2 4" xfId="35531" xr:uid="{00000000-0005-0000-0000-0000278B0000}"/>
    <cellStyle name="Percent 8 2 3 3 3 3" xfId="35532" xr:uid="{00000000-0005-0000-0000-0000288B0000}"/>
    <cellStyle name="Percent 8 2 3 3 3 3 2" xfId="35533" xr:uid="{00000000-0005-0000-0000-0000298B0000}"/>
    <cellStyle name="Percent 8 2 3 3 3 3 2 2" xfId="35534" xr:uid="{00000000-0005-0000-0000-00002A8B0000}"/>
    <cellStyle name="Percent 8 2 3 3 3 3 3" xfId="35535" xr:uid="{00000000-0005-0000-0000-00002B8B0000}"/>
    <cellStyle name="Percent 8 2 3 3 3 3 4" xfId="35536" xr:uid="{00000000-0005-0000-0000-00002C8B0000}"/>
    <cellStyle name="Percent 8 2 3 3 3 4" xfId="35537" xr:uid="{00000000-0005-0000-0000-00002D8B0000}"/>
    <cellStyle name="Percent 8 2 3 3 3 4 2" xfId="35538" xr:uid="{00000000-0005-0000-0000-00002E8B0000}"/>
    <cellStyle name="Percent 8 2 3 3 3 4 3" xfId="35539" xr:uid="{00000000-0005-0000-0000-00002F8B0000}"/>
    <cellStyle name="Percent 8 2 3 3 3 5" xfId="35540" xr:uid="{00000000-0005-0000-0000-0000308B0000}"/>
    <cellStyle name="Percent 8 2 3 3 3 6" xfId="35541" xr:uid="{00000000-0005-0000-0000-0000318B0000}"/>
    <cellStyle name="Percent 8 2 3 3 3 7" xfId="35542" xr:uid="{00000000-0005-0000-0000-0000328B0000}"/>
    <cellStyle name="Percent 8 2 3 3 4" xfId="35543" xr:uid="{00000000-0005-0000-0000-0000338B0000}"/>
    <cellStyle name="Percent 8 2 3 3 4 2" xfId="35544" xr:uid="{00000000-0005-0000-0000-0000348B0000}"/>
    <cellStyle name="Percent 8 2 3 3 4 2 2" xfId="35545" xr:uid="{00000000-0005-0000-0000-0000358B0000}"/>
    <cellStyle name="Percent 8 2 3 3 4 3" xfId="35546" xr:uid="{00000000-0005-0000-0000-0000368B0000}"/>
    <cellStyle name="Percent 8 2 3 3 4 4" xfId="35547" xr:uid="{00000000-0005-0000-0000-0000378B0000}"/>
    <cellStyle name="Percent 8 2 3 3 5" xfId="35548" xr:uid="{00000000-0005-0000-0000-0000388B0000}"/>
    <cellStyle name="Percent 8 2 3 3 5 2" xfId="35549" xr:uid="{00000000-0005-0000-0000-0000398B0000}"/>
    <cellStyle name="Percent 8 2 3 3 5 2 2" xfId="35550" xr:uid="{00000000-0005-0000-0000-00003A8B0000}"/>
    <cellStyle name="Percent 8 2 3 3 5 3" xfId="35551" xr:uid="{00000000-0005-0000-0000-00003B8B0000}"/>
    <cellStyle name="Percent 8 2 3 3 5 4" xfId="35552" xr:uid="{00000000-0005-0000-0000-00003C8B0000}"/>
    <cellStyle name="Percent 8 2 3 3 6" xfId="35553" xr:uid="{00000000-0005-0000-0000-00003D8B0000}"/>
    <cellStyle name="Percent 8 2 3 3 6 2" xfId="35554" xr:uid="{00000000-0005-0000-0000-00003E8B0000}"/>
    <cellStyle name="Percent 8 2 3 3 6 3" xfId="35555" xr:uid="{00000000-0005-0000-0000-00003F8B0000}"/>
    <cellStyle name="Percent 8 2 3 3 7" xfId="35556" xr:uid="{00000000-0005-0000-0000-0000408B0000}"/>
    <cellStyle name="Percent 8 2 3 3 8" xfId="35557" xr:uid="{00000000-0005-0000-0000-0000418B0000}"/>
    <cellStyle name="Percent 8 2 3 3 9" xfId="35558" xr:uid="{00000000-0005-0000-0000-0000428B0000}"/>
    <cellStyle name="Percent 8 2 3 4" xfId="35559" xr:uid="{00000000-0005-0000-0000-0000438B0000}"/>
    <cellStyle name="Percent 8 2 3 4 2" xfId="35560" xr:uid="{00000000-0005-0000-0000-0000448B0000}"/>
    <cellStyle name="Percent 8 2 3 4 2 2" xfId="35561" xr:uid="{00000000-0005-0000-0000-0000458B0000}"/>
    <cellStyle name="Percent 8 2 3 4 2 2 2" xfId="35562" xr:uid="{00000000-0005-0000-0000-0000468B0000}"/>
    <cellStyle name="Percent 8 2 3 4 2 2 2 2" xfId="35563" xr:uid="{00000000-0005-0000-0000-0000478B0000}"/>
    <cellStyle name="Percent 8 2 3 4 2 2 3" xfId="35564" xr:uid="{00000000-0005-0000-0000-0000488B0000}"/>
    <cellStyle name="Percent 8 2 3 4 2 2 4" xfId="35565" xr:uid="{00000000-0005-0000-0000-0000498B0000}"/>
    <cellStyle name="Percent 8 2 3 4 2 3" xfId="35566" xr:uid="{00000000-0005-0000-0000-00004A8B0000}"/>
    <cellStyle name="Percent 8 2 3 4 2 3 2" xfId="35567" xr:uid="{00000000-0005-0000-0000-00004B8B0000}"/>
    <cellStyle name="Percent 8 2 3 4 2 3 2 2" xfId="35568" xr:uid="{00000000-0005-0000-0000-00004C8B0000}"/>
    <cellStyle name="Percent 8 2 3 4 2 3 3" xfId="35569" xr:uid="{00000000-0005-0000-0000-00004D8B0000}"/>
    <cellStyle name="Percent 8 2 3 4 2 3 4" xfId="35570" xr:uid="{00000000-0005-0000-0000-00004E8B0000}"/>
    <cellStyle name="Percent 8 2 3 4 2 4" xfId="35571" xr:uid="{00000000-0005-0000-0000-00004F8B0000}"/>
    <cellStyle name="Percent 8 2 3 4 2 4 2" xfId="35572" xr:uid="{00000000-0005-0000-0000-0000508B0000}"/>
    <cellStyle name="Percent 8 2 3 4 2 4 3" xfId="35573" xr:uid="{00000000-0005-0000-0000-0000518B0000}"/>
    <cellStyle name="Percent 8 2 3 4 2 5" xfId="35574" xr:uid="{00000000-0005-0000-0000-0000528B0000}"/>
    <cellStyle name="Percent 8 2 3 4 2 6" xfId="35575" xr:uid="{00000000-0005-0000-0000-0000538B0000}"/>
    <cellStyle name="Percent 8 2 3 4 2 7" xfId="35576" xr:uid="{00000000-0005-0000-0000-0000548B0000}"/>
    <cellStyle name="Percent 8 2 3 4 3" xfId="35577" xr:uid="{00000000-0005-0000-0000-0000558B0000}"/>
    <cellStyle name="Percent 8 2 3 4 3 2" xfId="35578" xr:uid="{00000000-0005-0000-0000-0000568B0000}"/>
    <cellStyle name="Percent 8 2 3 4 3 2 2" xfId="35579" xr:uid="{00000000-0005-0000-0000-0000578B0000}"/>
    <cellStyle name="Percent 8 2 3 4 3 3" xfId="35580" xr:uid="{00000000-0005-0000-0000-0000588B0000}"/>
    <cellStyle name="Percent 8 2 3 4 3 4" xfId="35581" xr:uid="{00000000-0005-0000-0000-0000598B0000}"/>
    <cellStyle name="Percent 8 2 3 4 4" xfId="35582" xr:uid="{00000000-0005-0000-0000-00005A8B0000}"/>
    <cellStyle name="Percent 8 2 3 4 4 2" xfId="35583" xr:uid="{00000000-0005-0000-0000-00005B8B0000}"/>
    <cellStyle name="Percent 8 2 3 4 4 2 2" xfId="35584" xr:uid="{00000000-0005-0000-0000-00005C8B0000}"/>
    <cellStyle name="Percent 8 2 3 4 4 3" xfId="35585" xr:uid="{00000000-0005-0000-0000-00005D8B0000}"/>
    <cellStyle name="Percent 8 2 3 4 4 4" xfId="35586" xr:uid="{00000000-0005-0000-0000-00005E8B0000}"/>
    <cellStyle name="Percent 8 2 3 4 5" xfId="35587" xr:uid="{00000000-0005-0000-0000-00005F8B0000}"/>
    <cellStyle name="Percent 8 2 3 4 5 2" xfId="35588" xr:uid="{00000000-0005-0000-0000-0000608B0000}"/>
    <cellStyle name="Percent 8 2 3 4 5 3" xfId="35589" xr:uid="{00000000-0005-0000-0000-0000618B0000}"/>
    <cellStyle name="Percent 8 2 3 4 6" xfId="35590" xr:uid="{00000000-0005-0000-0000-0000628B0000}"/>
    <cellStyle name="Percent 8 2 3 4 7" xfId="35591" xr:uid="{00000000-0005-0000-0000-0000638B0000}"/>
    <cellStyle name="Percent 8 2 3 4 8" xfId="35592" xr:uid="{00000000-0005-0000-0000-0000648B0000}"/>
    <cellStyle name="Percent 8 2 3 5" xfId="35593" xr:uid="{00000000-0005-0000-0000-0000658B0000}"/>
    <cellStyle name="Percent 8 2 3 5 2" xfId="35594" xr:uid="{00000000-0005-0000-0000-0000668B0000}"/>
    <cellStyle name="Percent 8 2 3 5 2 2" xfId="35595" xr:uid="{00000000-0005-0000-0000-0000678B0000}"/>
    <cellStyle name="Percent 8 2 3 5 2 2 2" xfId="35596" xr:uid="{00000000-0005-0000-0000-0000688B0000}"/>
    <cellStyle name="Percent 8 2 3 5 2 3" xfId="35597" xr:uid="{00000000-0005-0000-0000-0000698B0000}"/>
    <cellStyle name="Percent 8 2 3 5 2 4" xfId="35598" xr:uid="{00000000-0005-0000-0000-00006A8B0000}"/>
    <cellStyle name="Percent 8 2 3 5 3" xfId="35599" xr:uid="{00000000-0005-0000-0000-00006B8B0000}"/>
    <cellStyle name="Percent 8 2 3 5 3 2" xfId="35600" xr:uid="{00000000-0005-0000-0000-00006C8B0000}"/>
    <cellStyle name="Percent 8 2 3 5 3 2 2" xfId="35601" xr:uid="{00000000-0005-0000-0000-00006D8B0000}"/>
    <cellStyle name="Percent 8 2 3 5 3 3" xfId="35602" xr:uid="{00000000-0005-0000-0000-00006E8B0000}"/>
    <cellStyle name="Percent 8 2 3 5 3 4" xfId="35603" xr:uid="{00000000-0005-0000-0000-00006F8B0000}"/>
    <cellStyle name="Percent 8 2 3 5 4" xfId="35604" xr:uid="{00000000-0005-0000-0000-0000708B0000}"/>
    <cellStyle name="Percent 8 2 3 5 4 2" xfId="35605" xr:uid="{00000000-0005-0000-0000-0000718B0000}"/>
    <cellStyle name="Percent 8 2 3 5 4 3" xfId="35606" xr:uid="{00000000-0005-0000-0000-0000728B0000}"/>
    <cellStyle name="Percent 8 2 3 5 5" xfId="35607" xr:uid="{00000000-0005-0000-0000-0000738B0000}"/>
    <cellStyle name="Percent 8 2 3 5 6" xfId="35608" xr:uid="{00000000-0005-0000-0000-0000748B0000}"/>
    <cellStyle name="Percent 8 2 3 5 7" xfId="35609" xr:uid="{00000000-0005-0000-0000-0000758B0000}"/>
    <cellStyle name="Percent 8 2 3 6" xfId="35610" xr:uid="{00000000-0005-0000-0000-0000768B0000}"/>
    <cellStyle name="Percent 8 2 3 6 2" xfId="35611" xr:uid="{00000000-0005-0000-0000-0000778B0000}"/>
    <cellStyle name="Percent 8 2 3 6 2 2" xfId="35612" xr:uid="{00000000-0005-0000-0000-0000788B0000}"/>
    <cellStyle name="Percent 8 2 3 6 3" xfId="35613" xr:uid="{00000000-0005-0000-0000-0000798B0000}"/>
    <cellStyle name="Percent 8 2 3 6 4" xfId="35614" xr:uid="{00000000-0005-0000-0000-00007A8B0000}"/>
    <cellStyle name="Percent 8 2 3 7" xfId="35615" xr:uid="{00000000-0005-0000-0000-00007B8B0000}"/>
    <cellStyle name="Percent 8 2 3 7 2" xfId="35616" xr:uid="{00000000-0005-0000-0000-00007C8B0000}"/>
    <cellStyle name="Percent 8 2 3 7 2 2" xfId="35617" xr:uid="{00000000-0005-0000-0000-00007D8B0000}"/>
    <cellStyle name="Percent 8 2 3 7 3" xfId="35618" xr:uid="{00000000-0005-0000-0000-00007E8B0000}"/>
    <cellStyle name="Percent 8 2 3 7 4" xfId="35619" xr:uid="{00000000-0005-0000-0000-00007F8B0000}"/>
    <cellStyle name="Percent 8 2 3 8" xfId="35620" xr:uid="{00000000-0005-0000-0000-0000808B0000}"/>
    <cellStyle name="Percent 8 2 3 8 2" xfId="35621" xr:uid="{00000000-0005-0000-0000-0000818B0000}"/>
    <cellStyle name="Percent 8 2 3 8 3" xfId="35622" xr:uid="{00000000-0005-0000-0000-0000828B0000}"/>
    <cellStyle name="Percent 8 2 3 9" xfId="35623" xr:uid="{00000000-0005-0000-0000-0000838B0000}"/>
    <cellStyle name="Percent 8 2 4" xfId="35624" xr:uid="{00000000-0005-0000-0000-0000848B0000}"/>
    <cellStyle name="Percent 8 2 5" xfId="35625" xr:uid="{00000000-0005-0000-0000-0000858B0000}"/>
    <cellStyle name="Percent 8 2 5 2" xfId="35626" xr:uid="{00000000-0005-0000-0000-0000868B0000}"/>
    <cellStyle name="Percent 8 2 5 3" xfId="35627" xr:uid="{00000000-0005-0000-0000-0000878B0000}"/>
    <cellStyle name="Percent 8 2 5 4" xfId="35628" xr:uid="{00000000-0005-0000-0000-0000888B0000}"/>
    <cellStyle name="Percent 8 2 5 4 2" xfId="35629" xr:uid="{00000000-0005-0000-0000-0000898B0000}"/>
    <cellStyle name="Percent 8 2 5 4 3" xfId="35630" xr:uid="{00000000-0005-0000-0000-00008A8B0000}"/>
    <cellStyle name="Percent 8 2 5 5" xfId="35631" xr:uid="{00000000-0005-0000-0000-00008B8B0000}"/>
    <cellStyle name="Percent 8 2 6" xfId="35632" xr:uid="{00000000-0005-0000-0000-00008C8B0000}"/>
    <cellStyle name="Percent 8 2 6 2" xfId="35633" xr:uid="{00000000-0005-0000-0000-00008D8B0000}"/>
    <cellStyle name="Percent 8 2 6 3" xfId="35634" xr:uid="{00000000-0005-0000-0000-00008E8B0000}"/>
    <cellStyle name="Percent 8 2 7" xfId="35635" xr:uid="{00000000-0005-0000-0000-00008F8B0000}"/>
    <cellStyle name="Percent 8 2 8" xfId="35636" xr:uid="{00000000-0005-0000-0000-0000908B0000}"/>
    <cellStyle name="Percent 8 2 9" xfId="40306" xr:uid="{00000000-0005-0000-0000-0000918B0000}"/>
    <cellStyle name="Percent 8 3" xfId="35637" xr:uid="{00000000-0005-0000-0000-0000928B0000}"/>
    <cellStyle name="Percent 8 4" xfId="35638" xr:uid="{00000000-0005-0000-0000-0000938B0000}"/>
    <cellStyle name="Percent 8 4 2" xfId="35639" xr:uid="{00000000-0005-0000-0000-0000948B0000}"/>
    <cellStyle name="Percent 8 4 2 10" xfId="35640" xr:uid="{00000000-0005-0000-0000-0000958B0000}"/>
    <cellStyle name="Percent 8 4 2 11" xfId="35641" xr:uid="{00000000-0005-0000-0000-0000968B0000}"/>
    <cellStyle name="Percent 8 4 2 2" xfId="35642" xr:uid="{00000000-0005-0000-0000-0000978B0000}"/>
    <cellStyle name="Percent 8 4 2 3" xfId="35643" xr:uid="{00000000-0005-0000-0000-0000988B0000}"/>
    <cellStyle name="Percent 8 4 2 3 2" xfId="35644" xr:uid="{00000000-0005-0000-0000-0000998B0000}"/>
    <cellStyle name="Percent 8 4 2 3 2 2" xfId="35645" xr:uid="{00000000-0005-0000-0000-00009A8B0000}"/>
    <cellStyle name="Percent 8 4 2 3 2 2 2" xfId="35646" xr:uid="{00000000-0005-0000-0000-00009B8B0000}"/>
    <cellStyle name="Percent 8 4 2 3 2 2 2 2" xfId="35647" xr:uid="{00000000-0005-0000-0000-00009C8B0000}"/>
    <cellStyle name="Percent 8 4 2 3 2 2 2 2 2" xfId="35648" xr:uid="{00000000-0005-0000-0000-00009D8B0000}"/>
    <cellStyle name="Percent 8 4 2 3 2 2 2 3" xfId="35649" xr:uid="{00000000-0005-0000-0000-00009E8B0000}"/>
    <cellStyle name="Percent 8 4 2 3 2 2 2 4" xfId="35650" xr:uid="{00000000-0005-0000-0000-00009F8B0000}"/>
    <cellStyle name="Percent 8 4 2 3 2 2 3" xfId="35651" xr:uid="{00000000-0005-0000-0000-0000A08B0000}"/>
    <cellStyle name="Percent 8 4 2 3 2 2 3 2" xfId="35652" xr:uid="{00000000-0005-0000-0000-0000A18B0000}"/>
    <cellStyle name="Percent 8 4 2 3 2 2 3 2 2" xfId="35653" xr:uid="{00000000-0005-0000-0000-0000A28B0000}"/>
    <cellStyle name="Percent 8 4 2 3 2 2 3 3" xfId="35654" xr:uid="{00000000-0005-0000-0000-0000A38B0000}"/>
    <cellStyle name="Percent 8 4 2 3 2 2 3 4" xfId="35655" xr:uid="{00000000-0005-0000-0000-0000A48B0000}"/>
    <cellStyle name="Percent 8 4 2 3 2 2 4" xfId="35656" xr:uid="{00000000-0005-0000-0000-0000A58B0000}"/>
    <cellStyle name="Percent 8 4 2 3 2 2 4 2" xfId="35657" xr:uid="{00000000-0005-0000-0000-0000A68B0000}"/>
    <cellStyle name="Percent 8 4 2 3 2 2 4 3" xfId="35658" xr:uid="{00000000-0005-0000-0000-0000A78B0000}"/>
    <cellStyle name="Percent 8 4 2 3 2 2 5" xfId="35659" xr:uid="{00000000-0005-0000-0000-0000A88B0000}"/>
    <cellStyle name="Percent 8 4 2 3 2 2 6" xfId="35660" xr:uid="{00000000-0005-0000-0000-0000A98B0000}"/>
    <cellStyle name="Percent 8 4 2 3 2 2 7" xfId="35661" xr:uid="{00000000-0005-0000-0000-0000AA8B0000}"/>
    <cellStyle name="Percent 8 4 2 3 2 3" xfId="35662" xr:uid="{00000000-0005-0000-0000-0000AB8B0000}"/>
    <cellStyle name="Percent 8 4 2 3 2 3 2" xfId="35663" xr:uid="{00000000-0005-0000-0000-0000AC8B0000}"/>
    <cellStyle name="Percent 8 4 2 3 2 3 2 2" xfId="35664" xr:uid="{00000000-0005-0000-0000-0000AD8B0000}"/>
    <cellStyle name="Percent 8 4 2 3 2 3 3" xfId="35665" xr:uid="{00000000-0005-0000-0000-0000AE8B0000}"/>
    <cellStyle name="Percent 8 4 2 3 2 3 4" xfId="35666" xr:uid="{00000000-0005-0000-0000-0000AF8B0000}"/>
    <cellStyle name="Percent 8 4 2 3 2 4" xfId="35667" xr:uid="{00000000-0005-0000-0000-0000B08B0000}"/>
    <cellStyle name="Percent 8 4 2 3 2 4 2" xfId="35668" xr:uid="{00000000-0005-0000-0000-0000B18B0000}"/>
    <cellStyle name="Percent 8 4 2 3 2 4 2 2" xfId="35669" xr:uid="{00000000-0005-0000-0000-0000B28B0000}"/>
    <cellStyle name="Percent 8 4 2 3 2 4 3" xfId="35670" xr:uid="{00000000-0005-0000-0000-0000B38B0000}"/>
    <cellStyle name="Percent 8 4 2 3 2 4 4" xfId="35671" xr:uid="{00000000-0005-0000-0000-0000B48B0000}"/>
    <cellStyle name="Percent 8 4 2 3 2 5" xfId="35672" xr:uid="{00000000-0005-0000-0000-0000B58B0000}"/>
    <cellStyle name="Percent 8 4 2 3 2 5 2" xfId="35673" xr:uid="{00000000-0005-0000-0000-0000B68B0000}"/>
    <cellStyle name="Percent 8 4 2 3 2 5 3" xfId="35674" xr:uid="{00000000-0005-0000-0000-0000B78B0000}"/>
    <cellStyle name="Percent 8 4 2 3 2 6" xfId="35675" xr:uid="{00000000-0005-0000-0000-0000B88B0000}"/>
    <cellStyle name="Percent 8 4 2 3 2 7" xfId="35676" xr:uid="{00000000-0005-0000-0000-0000B98B0000}"/>
    <cellStyle name="Percent 8 4 2 3 2 8" xfId="35677" xr:uid="{00000000-0005-0000-0000-0000BA8B0000}"/>
    <cellStyle name="Percent 8 4 2 3 3" xfId="35678" xr:uid="{00000000-0005-0000-0000-0000BB8B0000}"/>
    <cellStyle name="Percent 8 4 2 3 3 2" xfId="35679" xr:uid="{00000000-0005-0000-0000-0000BC8B0000}"/>
    <cellStyle name="Percent 8 4 2 3 3 2 2" xfId="35680" xr:uid="{00000000-0005-0000-0000-0000BD8B0000}"/>
    <cellStyle name="Percent 8 4 2 3 3 2 2 2" xfId="35681" xr:uid="{00000000-0005-0000-0000-0000BE8B0000}"/>
    <cellStyle name="Percent 8 4 2 3 3 2 3" xfId="35682" xr:uid="{00000000-0005-0000-0000-0000BF8B0000}"/>
    <cellStyle name="Percent 8 4 2 3 3 2 4" xfId="35683" xr:uid="{00000000-0005-0000-0000-0000C08B0000}"/>
    <cellStyle name="Percent 8 4 2 3 3 3" xfId="35684" xr:uid="{00000000-0005-0000-0000-0000C18B0000}"/>
    <cellStyle name="Percent 8 4 2 3 3 3 2" xfId="35685" xr:uid="{00000000-0005-0000-0000-0000C28B0000}"/>
    <cellStyle name="Percent 8 4 2 3 3 3 2 2" xfId="35686" xr:uid="{00000000-0005-0000-0000-0000C38B0000}"/>
    <cellStyle name="Percent 8 4 2 3 3 3 3" xfId="35687" xr:uid="{00000000-0005-0000-0000-0000C48B0000}"/>
    <cellStyle name="Percent 8 4 2 3 3 3 4" xfId="35688" xr:uid="{00000000-0005-0000-0000-0000C58B0000}"/>
    <cellStyle name="Percent 8 4 2 3 3 4" xfId="35689" xr:uid="{00000000-0005-0000-0000-0000C68B0000}"/>
    <cellStyle name="Percent 8 4 2 3 3 4 2" xfId="35690" xr:uid="{00000000-0005-0000-0000-0000C78B0000}"/>
    <cellStyle name="Percent 8 4 2 3 3 4 3" xfId="35691" xr:uid="{00000000-0005-0000-0000-0000C88B0000}"/>
    <cellStyle name="Percent 8 4 2 3 3 5" xfId="35692" xr:uid="{00000000-0005-0000-0000-0000C98B0000}"/>
    <cellStyle name="Percent 8 4 2 3 3 6" xfId="35693" xr:uid="{00000000-0005-0000-0000-0000CA8B0000}"/>
    <cellStyle name="Percent 8 4 2 3 3 7" xfId="35694" xr:uid="{00000000-0005-0000-0000-0000CB8B0000}"/>
    <cellStyle name="Percent 8 4 2 3 4" xfId="35695" xr:uid="{00000000-0005-0000-0000-0000CC8B0000}"/>
    <cellStyle name="Percent 8 4 2 3 4 2" xfId="35696" xr:uid="{00000000-0005-0000-0000-0000CD8B0000}"/>
    <cellStyle name="Percent 8 4 2 3 4 2 2" xfId="35697" xr:uid="{00000000-0005-0000-0000-0000CE8B0000}"/>
    <cellStyle name="Percent 8 4 2 3 4 3" xfId="35698" xr:uid="{00000000-0005-0000-0000-0000CF8B0000}"/>
    <cellStyle name="Percent 8 4 2 3 4 4" xfId="35699" xr:uid="{00000000-0005-0000-0000-0000D08B0000}"/>
    <cellStyle name="Percent 8 4 2 3 5" xfId="35700" xr:uid="{00000000-0005-0000-0000-0000D18B0000}"/>
    <cellStyle name="Percent 8 4 2 3 5 2" xfId="35701" xr:uid="{00000000-0005-0000-0000-0000D28B0000}"/>
    <cellStyle name="Percent 8 4 2 3 5 2 2" xfId="35702" xr:uid="{00000000-0005-0000-0000-0000D38B0000}"/>
    <cellStyle name="Percent 8 4 2 3 5 3" xfId="35703" xr:uid="{00000000-0005-0000-0000-0000D48B0000}"/>
    <cellStyle name="Percent 8 4 2 3 5 4" xfId="35704" xr:uid="{00000000-0005-0000-0000-0000D58B0000}"/>
    <cellStyle name="Percent 8 4 2 3 6" xfId="35705" xr:uid="{00000000-0005-0000-0000-0000D68B0000}"/>
    <cellStyle name="Percent 8 4 2 3 6 2" xfId="35706" xr:uid="{00000000-0005-0000-0000-0000D78B0000}"/>
    <cellStyle name="Percent 8 4 2 3 6 3" xfId="35707" xr:uid="{00000000-0005-0000-0000-0000D88B0000}"/>
    <cellStyle name="Percent 8 4 2 3 7" xfId="35708" xr:uid="{00000000-0005-0000-0000-0000D98B0000}"/>
    <cellStyle name="Percent 8 4 2 3 8" xfId="35709" xr:uid="{00000000-0005-0000-0000-0000DA8B0000}"/>
    <cellStyle name="Percent 8 4 2 3 9" xfId="35710" xr:uid="{00000000-0005-0000-0000-0000DB8B0000}"/>
    <cellStyle name="Percent 8 4 2 4" xfId="35711" xr:uid="{00000000-0005-0000-0000-0000DC8B0000}"/>
    <cellStyle name="Percent 8 4 2 4 2" xfId="35712" xr:uid="{00000000-0005-0000-0000-0000DD8B0000}"/>
    <cellStyle name="Percent 8 4 2 4 2 2" xfId="35713" xr:uid="{00000000-0005-0000-0000-0000DE8B0000}"/>
    <cellStyle name="Percent 8 4 2 4 2 2 2" xfId="35714" xr:uid="{00000000-0005-0000-0000-0000DF8B0000}"/>
    <cellStyle name="Percent 8 4 2 4 2 2 2 2" xfId="35715" xr:uid="{00000000-0005-0000-0000-0000E08B0000}"/>
    <cellStyle name="Percent 8 4 2 4 2 2 3" xfId="35716" xr:uid="{00000000-0005-0000-0000-0000E18B0000}"/>
    <cellStyle name="Percent 8 4 2 4 2 2 4" xfId="35717" xr:uid="{00000000-0005-0000-0000-0000E28B0000}"/>
    <cellStyle name="Percent 8 4 2 4 2 3" xfId="35718" xr:uid="{00000000-0005-0000-0000-0000E38B0000}"/>
    <cellStyle name="Percent 8 4 2 4 2 3 2" xfId="35719" xr:uid="{00000000-0005-0000-0000-0000E48B0000}"/>
    <cellStyle name="Percent 8 4 2 4 2 3 2 2" xfId="35720" xr:uid="{00000000-0005-0000-0000-0000E58B0000}"/>
    <cellStyle name="Percent 8 4 2 4 2 3 3" xfId="35721" xr:uid="{00000000-0005-0000-0000-0000E68B0000}"/>
    <cellStyle name="Percent 8 4 2 4 2 3 4" xfId="35722" xr:uid="{00000000-0005-0000-0000-0000E78B0000}"/>
    <cellStyle name="Percent 8 4 2 4 2 4" xfId="35723" xr:uid="{00000000-0005-0000-0000-0000E88B0000}"/>
    <cellStyle name="Percent 8 4 2 4 2 4 2" xfId="35724" xr:uid="{00000000-0005-0000-0000-0000E98B0000}"/>
    <cellStyle name="Percent 8 4 2 4 2 4 3" xfId="35725" xr:uid="{00000000-0005-0000-0000-0000EA8B0000}"/>
    <cellStyle name="Percent 8 4 2 4 2 5" xfId="35726" xr:uid="{00000000-0005-0000-0000-0000EB8B0000}"/>
    <cellStyle name="Percent 8 4 2 4 2 6" xfId="35727" xr:uid="{00000000-0005-0000-0000-0000EC8B0000}"/>
    <cellStyle name="Percent 8 4 2 4 2 7" xfId="35728" xr:uid="{00000000-0005-0000-0000-0000ED8B0000}"/>
    <cellStyle name="Percent 8 4 2 4 3" xfId="35729" xr:uid="{00000000-0005-0000-0000-0000EE8B0000}"/>
    <cellStyle name="Percent 8 4 2 4 3 2" xfId="35730" xr:uid="{00000000-0005-0000-0000-0000EF8B0000}"/>
    <cellStyle name="Percent 8 4 2 4 3 2 2" xfId="35731" xr:uid="{00000000-0005-0000-0000-0000F08B0000}"/>
    <cellStyle name="Percent 8 4 2 4 3 3" xfId="35732" xr:uid="{00000000-0005-0000-0000-0000F18B0000}"/>
    <cellStyle name="Percent 8 4 2 4 3 4" xfId="35733" xr:uid="{00000000-0005-0000-0000-0000F28B0000}"/>
    <cellStyle name="Percent 8 4 2 4 4" xfId="35734" xr:uid="{00000000-0005-0000-0000-0000F38B0000}"/>
    <cellStyle name="Percent 8 4 2 4 4 2" xfId="35735" xr:uid="{00000000-0005-0000-0000-0000F48B0000}"/>
    <cellStyle name="Percent 8 4 2 4 4 2 2" xfId="35736" xr:uid="{00000000-0005-0000-0000-0000F58B0000}"/>
    <cellStyle name="Percent 8 4 2 4 4 3" xfId="35737" xr:uid="{00000000-0005-0000-0000-0000F68B0000}"/>
    <cellStyle name="Percent 8 4 2 4 4 4" xfId="35738" xr:uid="{00000000-0005-0000-0000-0000F78B0000}"/>
    <cellStyle name="Percent 8 4 2 4 5" xfId="35739" xr:uid="{00000000-0005-0000-0000-0000F88B0000}"/>
    <cellStyle name="Percent 8 4 2 4 5 2" xfId="35740" xr:uid="{00000000-0005-0000-0000-0000F98B0000}"/>
    <cellStyle name="Percent 8 4 2 4 5 3" xfId="35741" xr:uid="{00000000-0005-0000-0000-0000FA8B0000}"/>
    <cellStyle name="Percent 8 4 2 4 6" xfId="35742" xr:uid="{00000000-0005-0000-0000-0000FB8B0000}"/>
    <cellStyle name="Percent 8 4 2 4 7" xfId="35743" xr:uid="{00000000-0005-0000-0000-0000FC8B0000}"/>
    <cellStyle name="Percent 8 4 2 4 8" xfId="35744" xr:uid="{00000000-0005-0000-0000-0000FD8B0000}"/>
    <cellStyle name="Percent 8 4 2 5" xfId="35745" xr:uid="{00000000-0005-0000-0000-0000FE8B0000}"/>
    <cellStyle name="Percent 8 4 2 5 2" xfId="35746" xr:uid="{00000000-0005-0000-0000-0000FF8B0000}"/>
    <cellStyle name="Percent 8 4 2 5 2 2" xfId="35747" xr:uid="{00000000-0005-0000-0000-0000008C0000}"/>
    <cellStyle name="Percent 8 4 2 5 2 2 2" xfId="35748" xr:uid="{00000000-0005-0000-0000-0000018C0000}"/>
    <cellStyle name="Percent 8 4 2 5 2 3" xfId="35749" xr:uid="{00000000-0005-0000-0000-0000028C0000}"/>
    <cellStyle name="Percent 8 4 2 5 2 4" xfId="35750" xr:uid="{00000000-0005-0000-0000-0000038C0000}"/>
    <cellStyle name="Percent 8 4 2 5 3" xfId="35751" xr:uid="{00000000-0005-0000-0000-0000048C0000}"/>
    <cellStyle name="Percent 8 4 2 5 3 2" xfId="35752" xr:uid="{00000000-0005-0000-0000-0000058C0000}"/>
    <cellStyle name="Percent 8 4 2 5 3 2 2" xfId="35753" xr:uid="{00000000-0005-0000-0000-0000068C0000}"/>
    <cellStyle name="Percent 8 4 2 5 3 3" xfId="35754" xr:uid="{00000000-0005-0000-0000-0000078C0000}"/>
    <cellStyle name="Percent 8 4 2 5 3 4" xfId="35755" xr:uid="{00000000-0005-0000-0000-0000088C0000}"/>
    <cellStyle name="Percent 8 4 2 5 4" xfId="35756" xr:uid="{00000000-0005-0000-0000-0000098C0000}"/>
    <cellStyle name="Percent 8 4 2 5 4 2" xfId="35757" xr:uid="{00000000-0005-0000-0000-00000A8C0000}"/>
    <cellStyle name="Percent 8 4 2 5 4 3" xfId="35758" xr:uid="{00000000-0005-0000-0000-00000B8C0000}"/>
    <cellStyle name="Percent 8 4 2 5 5" xfId="35759" xr:uid="{00000000-0005-0000-0000-00000C8C0000}"/>
    <cellStyle name="Percent 8 4 2 5 6" xfId="35760" xr:uid="{00000000-0005-0000-0000-00000D8C0000}"/>
    <cellStyle name="Percent 8 4 2 5 7" xfId="35761" xr:uid="{00000000-0005-0000-0000-00000E8C0000}"/>
    <cellStyle name="Percent 8 4 2 6" xfId="35762" xr:uid="{00000000-0005-0000-0000-00000F8C0000}"/>
    <cellStyle name="Percent 8 4 2 6 2" xfId="35763" xr:uid="{00000000-0005-0000-0000-0000108C0000}"/>
    <cellStyle name="Percent 8 4 2 6 2 2" xfId="35764" xr:uid="{00000000-0005-0000-0000-0000118C0000}"/>
    <cellStyle name="Percent 8 4 2 6 3" xfId="35765" xr:uid="{00000000-0005-0000-0000-0000128C0000}"/>
    <cellStyle name="Percent 8 4 2 6 4" xfId="35766" xr:uid="{00000000-0005-0000-0000-0000138C0000}"/>
    <cellStyle name="Percent 8 4 2 7" xfId="35767" xr:uid="{00000000-0005-0000-0000-0000148C0000}"/>
    <cellStyle name="Percent 8 4 2 7 2" xfId="35768" xr:uid="{00000000-0005-0000-0000-0000158C0000}"/>
    <cellStyle name="Percent 8 4 2 7 2 2" xfId="35769" xr:uid="{00000000-0005-0000-0000-0000168C0000}"/>
    <cellStyle name="Percent 8 4 2 7 3" xfId="35770" xr:uid="{00000000-0005-0000-0000-0000178C0000}"/>
    <cellStyle name="Percent 8 4 2 7 4" xfId="35771" xr:uid="{00000000-0005-0000-0000-0000188C0000}"/>
    <cellStyle name="Percent 8 4 2 8" xfId="35772" xr:uid="{00000000-0005-0000-0000-0000198C0000}"/>
    <cellStyle name="Percent 8 4 2 8 2" xfId="35773" xr:uid="{00000000-0005-0000-0000-00001A8C0000}"/>
    <cellStyle name="Percent 8 4 2 8 3" xfId="35774" xr:uid="{00000000-0005-0000-0000-00001B8C0000}"/>
    <cellStyle name="Percent 8 4 2 9" xfId="35775" xr:uid="{00000000-0005-0000-0000-00001C8C0000}"/>
    <cellStyle name="Percent 8 4 3" xfId="35776" xr:uid="{00000000-0005-0000-0000-00001D8C0000}"/>
    <cellStyle name="Percent 8 4 4" xfId="35777" xr:uid="{00000000-0005-0000-0000-00001E8C0000}"/>
    <cellStyle name="Percent 8 4 4 2" xfId="35778" xr:uid="{00000000-0005-0000-0000-00001F8C0000}"/>
    <cellStyle name="Percent 8 4 4 3" xfId="35779" xr:uid="{00000000-0005-0000-0000-0000208C0000}"/>
    <cellStyle name="Percent 8 4 4 4" xfId="35780" xr:uid="{00000000-0005-0000-0000-0000218C0000}"/>
    <cellStyle name="Percent 8 4 4 4 2" xfId="35781" xr:uid="{00000000-0005-0000-0000-0000228C0000}"/>
    <cellStyle name="Percent 8 4 4 4 3" xfId="35782" xr:uid="{00000000-0005-0000-0000-0000238C0000}"/>
    <cellStyle name="Percent 8 4 4 5" xfId="35783" xr:uid="{00000000-0005-0000-0000-0000248C0000}"/>
    <cellStyle name="Percent 8 4 5" xfId="35784" xr:uid="{00000000-0005-0000-0000-0000258C0000}"/>
    <cellStyle name="Percent 8 4 5 2" xfId="35785" xr:uid="{00000000-0005-0000-0000-0000268C0000}"/>
    <cellStyle name="Percent 8 4 5 3" xfId="35786" xr:uid="{00000000-0005-0000-0000-0000278C0000}"/>
    <cellStyle name="Percent 8 4 6" xfId="35787" xr:uid="{00000000-0005-0000-0000-0000288C0000}"/>
    <cellStyle name="Percent 8 5" xfId="35788" xr:uid="{00000000-0005-0000-0000-0000298C0000}"/>
    <cellStyle name="Percent 8 6" xfId="35789" xr:uid="{00000000-0005-0000-0000-00002A8C0000}"/>
    <cellStyle name="Percent 8 6 2" xfId="35790" xr:uid="{00000000-0005-0000-0000-00002B8C0000}"/>
    <cellStyle name="Percent 8 7" xfId="35791" xr:uid="{00000000-0005-0000-0000-00002C8C0000}"/>
    <cellStyle name="Percent 8 8" xfId="35792" xr:uid="{00000000-0005-0000-0000-00002D8C0000}"/>
    <cellStyle name="Percent 80" xfId="35793" xr:uid="{00000000-0005-0000-0000-00002E8C0000}"/>
    <cellStyle name="Percent 81" xfId="35794" xr:uid="{00000000-0005-0000-0000-00002F8C0000}"/>
    <cellStyle name="Percent 82" xfId="35795" xr:uid="{00000000-0005-0000-0000-0000308C0000}"/>
    <cellStyle name="Percent 83" xfId="35796" xr:uid="{00000000-0005-0000-0000-0000318C0000}"/>
    <cellStyle name="Percent 84" xfId="35797" xr:uid="{00000000-0005-0000-0000-0000328C0000}"/>
    <cellStyle name="Percent 85" xfId="35798" xr:uid="{00000000-0005-0000-0000-0000338C0000}"/>
    <cellStyle name="Percent 86" xfId="35799" xr:uid="{00000000-0005-0000-0000-0000348C0000}"/>
    <cellStyle name="Percent 87" xfId="35800" xr:uid="{00000000-0005-0000-0000-0000358C0000}"/>
    <cellStyle name="Percent 87 2" xfId="35801" xr:uid="{00000000-0005-0000-0000-0000368C0000}"/>
    <cellStyle name="Percent 87 3" xfId="35802" xr:uid="{00000000-0005-0000-0000-0000378C0000}"/>
    <cellStyle name="Percent 88" xfId="35803" xr:uid="{00000000-0005-0000-0000-0000388C0000}"/>
    <cellStyle name="Percent 89" xfId="35804" xr:uid="{00000000-0005-0000-0000-0000398C0000}"/>
    <cellStyle name="Percent 9" xfId="35805" xr:uid="{00000000-0005-0000-0000-00003A8C0000}"/>
    <cellStyle name="Percent 9 2" xfId="35806" xr:uid="{00000000-0005-0000-0000-00003B8C0000}"/>
    <cellStyle name="Percent 9 2 2" xfId="35807" xr:uid="{00000000-0005-0000-0000-00003C8C0000}"/>
    <cellStyle name="Percent 9 2 2 2" xfId="35808" xr:uid="{00000000-0005-0000-0000-00003D8C0000}"/>
    <cellStyle name="Percent 9 2 2 2 10" xfId="35809" xr:uid="{00000000-0005-0000-0000-00003E8C0000}"/>
    <cellStyle name="Percent 9 2 2 2 11" xfId="35810" xr:uid="{00000000-0005-0000-0000-00003F8C0000}"/>
    <cellStyle name="Percent 9 2 2 2 2" xfId="35811" xr:uid="{00000000-0005-0000-0000-0000408C0000}"/>
    <cellStyle name="Percent 9 2 2 2 3" xfId="35812" xr:uid="{00000000-0005-0000-0000-0000418C0000}"/>
    <cellStyle name="Percent 9 2 2 2 3 2" xfId="35813" xr:uid="{00000000-0005-0000-0000-0000428C0000}"/>
    <cellStyle name="Percent 9 2 2 2 3 2 2" xfId="35814" xr:uid="{00000000-0005-0000-0000-0000438C0000}"/>
    <cellStyle name="Percent 9 2 2 2 3 2 2 2" xfId="35815" xr:uid="{00000000-0005-0000-0000-0000448C0000}"/>
    <cellStyle name="Percent 9 2 2 2 3 2 2 2 2" xfId="35816" xr:uid="{00000000-0005-0000-0000-0000458C0000}"/>
    <cellStyle name="Percent 9 2 2 2 3 2 2 2 2 2" xfId="35817" xr:uid="{00000000-0005-0000-0000-0000468C0000}"/>
    <cellStyle name="Percent 9 2 2 2 3 2 2 2 3" xfId="35818" xr:uid="{00000000-0005-0000-0000-0000478C0000}"/>
    <cellStyle name="Percent 9 2 2 2 3 2 2 2 4" xfId="35819" xr:uid="{00000000-0005-0000-0000-0000488C0000}"/>
    <cellStyle name="Percent 9 2 2 2 3 2 2 3" xfId="35820" xr:uid="{00000000-0005-0000-0000-0000498C0000}"/>
    <cellStyle name="Percent 9 2 2 2 3 2 2 3 2" xfId="35821" xr:uid="{00000000-0005-0000-0000-00004A8C0000}"/>
    <cellStyle name="Percent 9 2 2 2 3 2 2 3 2 2" xfId="35822" xr:uid="{00000000-0005-0000-0000-00004B8C0000}"/>
    <cellStyle name="Percent 9 2 2 2 3 2 2 3 3" xfId="35823" xr:uid="{00000000-0005-0000-0000-00004C8C0000}"/>
    <cellStyle name="Percent 9 2 2 2 3 2 2 3 4" xfId="35824" xr:uid="{00000000-0005-0000-0000-00004D8C0000}"/>
    <cellStyle name="Percent 9 2 2 2 3 2 2 4" xfId="35825" xr:uid="{00000000-0005-0000-0000-00004E8C0000}"/>
    <cellStyle name="Percent 9 2 2 2 3 2 2 4 2" xfId="35826" xr:uid="{00000000-0005-0000-0000-00004F8C0000}"/>
    <cellStyle name="Percent 9 2 2 2 3 2 2 4 3" xfId="35827" xr:uid="{00000000-0005-0000-0000-0000508C0000}"/>
    <cellStyle name="Percent 9 2 2 2 3 2 2 5" xfId="35828" xr:uid="{00000000-0005-0000-0000-0000518C0000}"/>
    <cellStyle name="Percent 9 2 2 2 3 2 2 6" xfId="35829" xr:uid="{00000000-0005-0000-0000-0000528C0000}"/>
    <cellStyle name="Percent 9 2 2 2 3 2 2 7" xfId="35830" xr:uid="{00000000-0005-0000-0000-0000538C0000}"/>
    <cellStyle name="Percent 9 2 2 2 3 2 3" xfId="35831" xr:uid="{00000000-0005-0000-0000-0000548C0000}"/>
    <cellStyle name="Percent 9 2 2 2 3 2 3 2" xfId="35832" xr:uid="{00000000-0005-0000-0000-0000558C0000}"/>
    <cellStyle name="Percent 9 2 2 2 3 2 3 2 2" xfId="35833" xr:uid="{00000000-0005-0000-0000-0000568C0000}"/>
    <cellStyle name="Percent 9 2 2 2 3 2 3 3" xfId="35834" xr:uid="{00000000-0005-0000-0000-0000578C0000}"/>
    <cellStyle name="Percent 9 2 2 2 3 2 3 4" xfId="35835" xr:uid="{00000000-0005-0000-0000-0000588C0000}"/>
    <cellStyle name="Percent 9 2 2 2 3 2 4" xfId="35836" xr:uid="{00000000-0005-0000-0000-0000598C0000}"/>
    <cellStyle name="Percent 9 2 2 2 3 2 4 2" xfId="35837" xr:uid="{00000000-0005-0000-0000-00005A8C0000}"/>
    <cellStyle name="Percent 9 2 2 2 3 2 4 2 2" xfId="35838" xr:uid="{00000000-0005-0000-0000-00005B8C0000}"/>
    <cellStyle name="Percent 9 2 2 2 3 2 4 3" xfId="35839" xr:uid="{00000000-0005-0000-0000-00005C8C0000}"/>
    <cellStyle name="Percent 9 2 2 2 3 2 4 4" xfId="35840" xr:uid="{00000000-0005-0000-0000-00005D8C0000}"/>
    <cellStyle name="Percent 9 2 2 2 3 2 5" xfId="35841" xr:uid="{00000000-0005-0000-0000-00005E8C0000}"/>
    <cellStyle name="Percent 9 2 2 2 3 2 5 2" xfId="35842" xr:uid="{00000000-0005-0000-0000-00005F8C0000}"/>
    <cellStyle name="Percent 9 2 2 2 3 2 5 3" xfId="35843" xr:uid="{00000000-0005-0000-0000-0000608C0000}"/>
    <cellStyle name="Percent 9 2 2 2 3 2 6" xfId="35844" xr:uid="{00000000-0005-0000-0000-0000618C0000}"/>
    <cellStyle name="Percent 9 2 2 2 3 2 7" xfId="35845" xr:uid="{00000000-0005-0000-0000-0000628C0000}"/>
    <cellStyle name="Percent 9 2 2 2 3 2 8" xfId="35846" xr:uid="{00000000-0005-0000-0000-0000638C0000}"/>
    <cellStyle name="Percent 9 2 2 2 3 3" xfId="35847" xr:uid="{00000000-0005-0000-0000-0000648C0000}"/>
    <cellStyle name="Percent 9 2 2 2 3 3 2" xfId="35848" xr:uid="{00000000-0005-0000-0000-0000658C0000}"/>
    <cellStyle name="Percent 9 2 2 2 3 3 2 2" xfId="35849" xr:uid="{00000000-0005-0000-0000-0000668C0000}"/>
    <cellStyle name="Percent 9 2 2 2 3 3 2 2 2" xfId="35850" xr:uid="{00000000-0005-0000-0000-0000678C0000}"/>
    <cellStyle name="Percent 9 2 2 2 3 3 2 3" xfId="35851" xr:uid="{00000000-0005-0000-0000-0000688C0000}"/>
    <cellStyle name="Percent 9 2 2 2 3 3 2 4" xfId="35852" xr:uid="{00000000-0005-0000-0000-0000698C0000}"/>
    <cellStyle name="Percent 9 2 2 2 3 3 3" xfId="35853" xr:uid="{00000000-0005-0000-0000-00006A8C0000}"/>
    <cellStyle name="Percent 9 2 2 2 3 3 3 2" xfId="35854" xr:uid="{00000000-0005-0000-0000-00006B8C0000}"/>
    <cellStyle name="Percent 9 2 2 2 3 3 3 2 2" xfId="35855" xr:uid="{00000000-0005-0000-0000-00006C8C0000}"/>
    <cellStyle name="Percent 9 2 2 2 3 3 3 3" xfId="35856" xr:uid="{00000000-0005-0000-0000-00006D8C0000}"/>
    <cellStyle name="Percent 9 2 2 2 3 3 3 4" xfId="35857" xr:uid="{00000000-0005-0000-0000-00006E8C0000}"/>
    <cellStyle name="Percent 9 2 2 2 3 3 4" xfId="35858" xr:uid="{00000000-0005-0000-0000-00006F8C0000}"/>
    <cellStyle name="Percent 9 2 2 2 3 3 4 2" xfId="35859" xr:uid="{00000000-0005-0000-0000-0000708C0000}"/>
    <cellStyle name="Percent 9 2 2 2 3 3 4 3" xfId="35860" xr:uid="{00000000-0005-0000-0000-0000718C0000}"/>
    <cellStyle name="Percent 9 2 2 2 3 3 5" xfId="35861" xr:uid="{00000000-0005-0000-0000-0000728C0000}"/>
    <cellStyle name="Percent 9 2 2 2 3 3 6" xfId="35862" xr:uid="{00000000-0005-0000-0000-0000738C0000}"/>
    <cellStyle name="Percent 9 2 2 2 3 3 7" xfId="35863" xr:uid="{00000000-0005-0000-0000-0000748C0000}"/>
    <cellStyle name="Percent 9 2 2 2 3 4" xfId="35864" xr:uid="{00000000-0005-0000-0000-0000758C0000}"/>
    <cellStyle name="Percent 9 2 2 2 3 4 2" xfId="35865" xr:uid="{00000000-0005-0000-0000-0000768C0000}"/>
    <cellStyle name="Percent 9 2 2 2 3 4 2 2" xfId="35866" xr:uid="{00000000-0005-0000-0000-0000778C0000}"/>
    <cellStyle name="Percent 9 2 2 2 3 4 3" xfId="35867" xr:uid="{00000000-0005-0000-0000-0000788C0000}"/>
    <cellStyle name="Percent 9 2 2 2 3 4 4" xfId="35868" xr:uid="{00000000-0005-0000-0000-0000798C0000}"/>
    <cellStyle name="Percent 9 2 2 2 3 5" xfId="35869" xr:uid="{00000000-0005-0000-0000-00007A8C0000}"/>
    <cellStyle name="Percent 9 2 2 2 3 5 2" xfId="35870" xr:uid="{00000000-0005-0000-0000-00007B8C0000}"/>
    <cellStyle name="Percent 9 2 2 2 3 5 2 2" xfId="35871" xr:uid="{00000000-0005-0000-0000-00007C8C0000}"/>
    <cellStyle name="Percent 9 2 2 2 3 5 3" xfId="35872" xr:uid="{00000000-0005-0000-0000-00007D8C0000}"/>
    <cellStyle name="Percent 9 2 2 2 3 5 4" xfId="35873" xr:uid="{00000000-0005-0000-0000-00007E8C0000}"/>
    <cellStyle name="Percent 9 2 2 2 3 6" xfId="35874" xr:uid="{00000000-0005-0000-0000-00007F8C0000}"/>
    <cellStyle name="Percent 9 2 2 2 3 6 2" xfId="35875" xr:uid="{00000000-0005-0000-0000-0000808C0000}"/>
    <cellStyle name="Percent 9 2 2 2 3 6 3" xfId="35876" xr:uid="{00000000-0005-0000-0000-0000818C0000}"/>
    <cellStyle name="Percent 9 2 2 2 3 7" xfId="35877" xr:uid="{00000000-0005-0000-0000-0000828C0000}"/>
    <cellStyle name="Percent 9 2 2 2 3 8" xfId="35878" xr:uid="{00000000-0005-0000-0000-0000838C0000}"/>
    <cellStyle name="Percent 9 2 2 2 3 9" xfId="35879" xr:uid="{00000000-0005-0000-0000-0000848C0000}"/>
    <cellStyle name="Percent 9 2 2 2 4" xfId="35880" xr:uid="{00000000-0005-0000-0000-0000858C0000}"/>
    <cellStyle name="Percent 9 2 2 2 4 2" xfId="35881" xr:uid="{00000000-0005-0000-0000-0000868C0000}"/>
    <cellStyle name="Percent 9 2 2 2 4 2 2" xfId="35882" xr:uid="{00000000-0005-0000-0000-0000878C0000}"/>
    <cellStyle name="Percent 9 2 2 2 4 2 2 2" xfId="35883" xr:uid="{00000000-0005-0000-0000-0000888C0000}"/>
    <cellStyle name="Percent 9 2 2 2 4 2 2 2 2" xfId="35884" xr:uid="{00000000-0005-0000-0000-0000898C0000}"/>
    <cellStyle name="Percent 9 2 2 2 4 2 2 3" xfId="35885" xr:uid="{00000000-0005-0000-0000-00008A8C0000}"/>
    <cellStyle name="Percent 9 2 2 2 4 2 2 4" xfId="35886" xr:uid="{00000000-0005-0000-0000-00008B8C0000}"/>
    <cellStyle name="Percent 9 2 2 2 4 2 3" xfId="35887" xr:uid="{00000000-0005-0000-0000-00008C8C0000}"/>
    <cellStyle name="Percent 9 2 2 2 4 2 3 2" xfId="35888" xr:uid="{00000000-0005-0000-0000-00008D8C0000}"/>
    <cellStyle name="Percent 9 2 2 2 4 2 3 2 2" xfId="35889" xr:uid="{00000000-0005-0000-0000-00008E8C0000}"/>
    <cellStyle name="Percent 9 2 2 2 4 2 3 3" xfId="35890" xr:uid="{00000000-0005-0000-0000-00008F8C0000}"/>
    <cellStyle name="Percent 9 2 2 2 4 2 3 4" xfId="35891" xr:uid="{00000000-0005-0000-0000-0000908C0000}"/>
    <cellStyle name="Percent 9 2 2 2 4 2 4" xfId="35892" xr:uid="{00000000-0005-0000-0000-0000918C0000}"/>
    <cellStyle name="Percent 9 2 2 2 4 2 4 2" xfId="35893" xr:uid="{00000000-0005-0000-0000-0000928C0000}"/>
    <cellStyle name="Percent 9 2 2 2 4 2 4 3" xfId="35894" xr:uid="{00000000-0005-0000-0000-0000938C0000}"/>
    <cellStyle name="Percent 9 2 2 2 4 2 5" xfId="35895" xr:uid="{00000000-0005-0000-0000-0000948C0000}"/>
    <cellStyle name="Percent 9 2 2 2 4 2 6" xfId="35896" xr:uid="{00000000-0005-0000-0000-0000958C0000}"/>
    <cellStyle name="Percent 9 2 2 2 4 2 7" xfId="35897" xr:uid="{00000000-0005-0000-0000-0000968C0000}"/>
    <cellStyle name="Percent 9 2 2 2 4 3" xfId="35898" xr:uid="{00000000-0005-0000-0000-0000978C0000}"/>
    <cellStyle name="Percent 9 2 2 2 4 3 2" xfId="35899" xr:uid="{00000000-0005-0000-0000-0000988C0000}"/>
    <cellStyle name="Percent 9 2 2 2 4 3 2 2" xfId="35900" xr:uid="{00000000-0005-0000-0000-0000998C0000}"/>
    <cellStyle name="Percent 9 2 2 2 4 3 3" xfId="35901" xr:uid="{00000000-0005-0000-0000-00009A8C0000}"/>
    <cellStyle name="Percent 9 2 2 2 4 3 4" xfId="35902" xr:uid="{00000000-0005-0000-0000-00009B8C0000}"/>
    <cellStyle name="Percent 9 2 2 2 4 4" xfId="35903" xr:uid="{00000000-0005-0000-0000-00009C8C0000}"/>
    <cellStyle name="Percent 9 2 2 2 4 4 2" xfId="35904" xr:uid="{00000000-0005-0000-0000-00009D8C0000}"/>
    <cellStyle name="Percent 9 2 2 2 4 4 2 2" xfId="35905" xr:uid="{00000000-0005-0000-0000-00009E8C0000}"/>
    <cellStyle name="Percent 9 2 2 2 4 4 3" xfId="35906" xr:uid="{00000000-0005-0000-0000-00009F8C0000}"/>
    <cellStyle name="Percent 9 2 2 2 4 4 4" xfId="35907" xr:uid="{00000000-0005-0000-0000-0000A08C0000}"/>
    <cellStyle name="Percent 9 2 2 2 4 5" xfId="35908" xr:uid="{00000000-0005-0000-0000-0000A18C0000}"/>
    <cellStyle name="Percent 9 2 2 2 4 5 2" xfId="35909" xr:uid="{00000000-0005-0000-0000-0000A28C0000}"/>
    <cellStyle name="Percent 9 2 2 2 4 5 3" xfId="35910" xr:uid="{00000000-0005-0000-0000-0000A38C0000}"/>
    <cellStyle name="Percent 9 2 2 2 4 6" xfId="35911" xr:uid="{00000000-0005-0000-0000-0000A48C0000}"/>
    <cellStyle name="Percent 9 2 2 2 4 7" xfId="35912" xr:uid="{00000000-0005-0000-0000-0000A58C0000}"/>
    <cellStyle name="Percent 9 2 2 2 4 8" xfId="35913" xr:uid="{00000000-0005-0000-0000-0000A68C0000}"/>
    <cellStyle name="Percent 9 2 2 2 5" xfId="35914" xr:uid="{00000000-0005-0000-0000-0000A78C0000}"/>
    <cellStyle name="Percent 9 2 2 2 5 2" xfId="35915" xr:uid="{00000000-0005-0000-0000-0000A88C0000}"/>
    <cellStyle name="Percent 9 2 2 2 5 2 2" xfId="35916" xr:uid="{00000000-0005-0000-0000-0000A98C0000}"/>
    <cellStyle name="Percent 9 2 2 2 5 2 2 2" xfId="35917" xr:uid="{00000000-0005-0000-0000-0000AA8C0000}"/>
    <cellStyle name="Percent 9 2 2 2 5 2 3" xfId="35918" xr:uid="{00000000-0005-0000-0000-0000AB8C0000}"/>
    <cellStyle name="Percent 9 2 2 2 5 2 4" xfId="35919" xr:uid="{00000000-0005-0000-0000-0000AC8C0000}"/>
    <cellStyle name="Percent 9 2 2 2 5 3" xfId="35920" xr:uid="{00000000-0005-0000-0000-0000AD8C0000}"/>
    <cellStyle name="Percent 9 2 2 2 5 3 2" xfId="35921" xr:uid="{00000000-0005-0000-0000-0000AE8C0000}"/>
    <cellStyle name="Percent 9 2 2 2 5 3 2 2" xfId="35922" xr:uid="{00000000-0005-0000-0000-0000AF8C0000}"/>
    <cellStyle name="Percent 9 2 2 2 5 3 3" xfId="35923" xr:uid="{00000000-0005-0000-0000-0000B08C0000}"/>
    <cellStyle name="Percent 9 2 2 2 5 3 4" xfId="35924" xr:uid="{00000000-0005-0000-0000-0000B18C0000}"/>
    <cellStyle name="Percent 9 2 2 2 5 4" xfId="35925" xr:uid="{00000000-0005-0000-0000-0000B28C0000}"/>
    <cellStyle name="Percent 9 2 2 2 5 4 2" xfId="35926" xr:uid="{00000000-0005-0000-0000-0000B38C0000}"/>
    <cellStyle name="Percent 9 2 2 2 5 4 3" xfId="35927" xr:uid="{00000000-0005-0000-0000-0000B48C0000}"/>
    <cellStyle name="Percent 9 2 2 2 5 5" xfId="35928" xr:uid="{00000000-0005-0000-0000-0000B58C0000}"/>
    <cellStyle name="Percent 9 2 2 2 5 6" xfId="35929" xr:uid="{00000000-0005-0000-0000-0000B68C0000}"/>
    <cellStyle name="Percent 9 2 2 2 5 7" xfId="35930" xr:uid="{00000000-0005-0000-0000-0000B78C0000}"/>
    <cellStyle name="Percent 9 2 2 2 6" xfId="35931" xr:uid="{00000000-0005-0000-0000-0000B88C0000}"/>
    <cellStyle name="Percent 9 2 2 2 6 2" xfId="35932" xr:uid="{00000000-0005-0000-0000-0000B98C0000}"/>
    <cellStyle name="Percent 9 2 2 2 6 2 2" xfId="35933" xr:uid="{00000000-0005-0000-0000-0000BA8C0000}"/>
    <cellStyle name="Percent 9 2 2 2 6 3" xfId="35934" xr:uid="{00000000-0005-0000-0000-0000BB8C0000}"/>
    <cellStyle name="Percent 9 2 2 2 6 4" xfId="35935" xr:uid="{00000000-0005-0000-0000-0000BC8C0000}"/>
    <cellStyle name="Percent 9 2 2 2 7" xfId="35936" xr:uid="{00000000-0005-0000-0000-0000BD8C0000}"/>
    <cellStyle name="Percent 9 2 2 2 7 2" xfId="35937" xr:uid="{00000000-0005-0000-0000-0000BE8C0000}"/>
    <cellStyle name="Percent 9 2 2 2 7 2 2" xfId="35938" xr:uid="{00000000-0005-0000-0000-0000BF8C0000}"/>
    <cellStyle name="Percent 9 2 2 2 7 3" xfId="35939" xr:uid="{00000000-0005-0000-0000-0000C08C0000}"/>
    <cellStyle name="Percent 9 2 2 2 7 4" xfId="35940" xr:uid="{00000000-0005-0000-0000-0000C18C0000}"/>
    <cellStyle name="Percent 9 2 2 2 8" xfId="35941" xr:uid="{00000000-0005-0000-0000-0000C28C0000}"/>
    <cellStyle name="Percent 9 2 2 2 8 2" xfId="35942" xr:uid="{00000000-0005-0000-0000-0000C38C0000}"/>
    <cellStyle name="Percent 9 2 2 2 8 3" xfId="35943" xr:uid="{00000000-0005-0000-0000-0000C48C0000}"/>
    <cellStyle name="Percent 9 2 2 2 9" xfId="35944" xr:uid="{00000000-0005-0000-0000-0000C58C0000}"/>
    <cellStyle name="Percent 9 2 2 3" xfId="35945" xr:uid="{00000000-0005-0000-0000-0000C68C0000}"/>
    <cellStyle name="Percent 9 2 2 4" xfId="35946" xr:uid="{00000000-0005-0000-0000-0000C78C0000}"/>
    <cellStyle name="Percent 9 2 2 4 2" xfId="35947" xr:uid="{00000000-0005-0000-0000-0000C88C0000}"/>
    <cellStyle name="Percent 9 2 2 4 3" xfId="35948" xr:uid="{00000000-0005-0000-0000-0000C98C0000}"/>
    <cellStyle name="Percent 9 2 2 4 4" xfId="35949" xr:uid="{00000000-0005-0000-0000-0000CA8C0000}"/>
    <cellStyle name="Percent 9 2 2 4 4 2" xfId="35950" xr:uid="{00000000-0005-0000-0000-0000CB8C0000}"/>
    <cellStyle name="Percent 9 2 2 4 4 3" xfId="35951" xr:uid="{00000000-0005-0000-0000-0000CC8C0000}"/>
    <cellStyle name="Percent 9 2 2 4 5" xfId="35952" xr:uid="{00000000-0005-0000-0000-0000CD8C0000}"/>
    <cellStyle name="Percent 9 2 2 5" xfId="35953" xr:uid="{00000000-0005-0000-0000-0000CE8C0000}"/>
    <cellStyle name="Percent 9 2 2 5 2" xfId="35954" xr:uid="{00000000-0005-0000-0000-0000CF8C0000}"/>
    <cellStyle name="Percent 9 2 2 5 3" xfId="35955" xr:uid="{00000000-0005-0000-0000-0000D08C0000}"/>
    <cellStyle name="Percent 9 2 2 6" xfId="35956" xr:uid="{00000000-0005-0000-0000-0000D18C0000}"/>
    <cellStyle name="Percent 9 2 3" xfId="35957" xr:uid="{00000000-0005-0000-0000-0000D28C0000}"/>
    <cellStyle name="Percent 9 2 3 10" xfId="35958" xr:uid="{00000000-0005-0000-0000-0000D38C0000}"/>
    <cellStyle name="Percent 9 2 3 11" xfId="35959" xr:uid="{00000000-0005-0000-0000-0000D48C0000}"/>
    <cellStyle name="Percent 9 2 3 2" xfId="35960" xr:uid="{00000000-0005-0000-0000-0000D58C0000}"/>
    <cellStyle name="Percent 9 2 3 3" xfId="35961" xr:uid="{00000000-0005-0000-0000-0000D68C0000}"/>
    <cellStyle name="Percent 9 2 3 3 2" xfId="35962" xr:uid="{00000000-0005-0000-0000-0000D78C0000}"/>
    <cellStyle name="Percent 9 2 3 3 2 2" xfId="35963" xr:uid="{00000000-0005-0000-0000-0000D88C0000}"/>
    <cellStyle name="Percent 9 2 3 3 2 2 2" xfId="35964" xr:uid="{00000000-0005-0000-0000-0000D98C0000}"/>
    <cellStyle name="Percent 9 2 3 3 2 2 2 2" xfId="35965" xr:uid="{00000000-0005-0000-0000-0000DA8C0000}"/>
    <cellStyle name="Percent 9 2 3 3 2 2 2 2 2" xfId="35966" xr:uid="{00000000-0005-0000-0000-0000DB8C0000}"/>
    <cellStyle name="Percent 9 2 3 3 2 2 2 3" xfId="35967" xr:uid="{00000000-0005-0000-0000-0000DC8C0000}"/>
    <cellStyle name="Percent 9 2 3 3 2 2 2 4" xfId="35968" xr:uid="{00000000-0005-0000-0000-0000DD8C0000}"/>
    <cellStyle name="Percent 9 2 3 3 2 2 3" xfId="35969" xr:uid="{00000000-0005-0000-0000-0000DE8C0000}"/>
    <cellStyle name="Percent 9 2 3 3 2 2 3 2" xfId="35970" xr:uid="{00000000-0005-0000-0000-0000DF8C0000}"/>
    <cellStyle name="Percent 9 2 3 3 2 2 3 2 2" xfId="35971" xr:uid="{00000000-0005-0000-0000-0000E08C0000}"/>
    <cellStyle name="Percent 9 2 3 3 2 2 3 3" xfId="35972" xr:uid="{00000000-0005-0000-0000-0000E18C0000}"/>
    <cellStyle name="Percent 9 2 3 3 2 2 3 4" xfId="35973" xr:uid="{00000000-0005-0000-0000-0000E28C0000}"/>
    <cellStyle name="Percent 9 2 3 3 2 2 4" xfId="35974" xr:uid="{00000000-0005-0000-0000-0000E38C0000}"/>
    <cellStyle name="Percent 9 2 3 3 2 2 4 2" xfId="35975" xr:uid="{00000000-0005-0000-0000-0000E48C0000}"/>
    <cellStyle name="Percent 9 2 3 3 2 2 4 3" xfId="35976" xr:uid="{00000000-0005-0000-0000-0000E58C0000}"/>
    <cellStyle name="Percent 9 2 3 3 2 2 5" xfId="35977" xr:uid="{00000000-0005-0000-0000-0000E68C0000}"/>
    <cellStyle name="Percent 9 2 3 3 2 2 6" xfId="35978" xr:uid="{00000000-0005-0000-0000-0000E78C0000}"/>
    <cellStyle name="Percent 9 2 3 3 2 2 7" xfId="35979" xr:uid="{00000000-0005-0000-0000-0000E88C0000}"/>
    <cellStyle name="Percent 9 2 3 3 2 3" xfId="35980" xr:uid="{00000000-0005-0000-0000-0000E98C0000}"/>
    <cellStyle name="Percent 9 2 3 3 2 3 2" xfId="35981" xr:uid="{00000000-0005-0000-0000-0000EA8C0000}"/>
    <cellStyle name="Percent 9 2 3 3 2 3 2 2" xfId="35982" xr:uid="{00000000-0005-0000-0000-0000EB8C0000}"/>
    <cellStyle name="Percent 9 2 3 3 2 3 3" xfId="35983" xr:uid="{00000000-0005-0000-0000-0000EC8C0000}"/>
    <cellStyle name="Percent 9 2 3 3 2 3 4" xfId="35984" xr:uid="{00000000-0005-0000-0000-0000ED8C0000}"/>
    <cellStyle name="Percent 9 2 3 3 2 4" xfId="35985" xr:uid="{00000000-0005-0000-0000-0000EE8C0000}"/>
    <cellStyle name="Percent 9 2 3 3 2 4 2" xfId="35986" xr:uid="{00000000-0005-0000-0000-0000EF8C0000}"/>
    <cellStyle name="Percent 9 2 3 3 2 4 2 2" xfId="35987" xr:uid="{00000000-0005-0000-0000-0000F08C0000}"/>
    <cellStyle name="Percent 9 2 3 3 2 4 3" xfId="35988" xr:uid="{00000000-0005-0000-0000-0000F18C0000}"/>
    <cellStyle name="Percent 9 2 3 3 2 4 4" xfId="35989" xr:uid="{00000000-0005-0000-0000-0000F28C0000}"/>
    <cellStyle name="Percent 9 2 3 3 2 5" xfId="35990" xr:uid="{00000000-0005-0000-0000-0000F38C0000}"/>
    <cellStyle name="Percent 9 2 3 3 2 5 2" xfId="35991" xr:uid="{00000000-0005-0000-0000-0000F48C0000}"/>
    <cellStyle name="Percent 9 2 3 3 2 5 3" xfId="35992" xr:uid="{00000000-0005-0000-0000-0000F58C0000}"/>
    <cellStyle name="Percent 9 2 3 3 2 6" xfId="35993" xr:uid="{00000000-0005-0000-0000-0000F68C0000}"/>
    <cellStyle name="Percent 9 2 3 3 2 7" xfId="35994" xr:uid="{00000000-0005-0000-0000-0000F78C0000}"/>
    <cellStyle name="Percent 9 2 3 3 2 8" xfId="35995" xr:uid="{00000000-0005-0000-0000-0000F88C0000}"/>
    <cellStyle name="Percent 9 2 3 3 3" xfId="35996" xr:uid="{00000000-0005-0000-0000-0000F98C0000}"/>
    <cellStyle name="Percent 9 2 3 3 3 2" xfId="35997" xr:uid="{00000000-0005-0000-0000-0000FA8C0000}"/>
    <cellStyle name="Percent 9 2 3 3 3 2 2" xfId="35998" xr:uid="{00000000-0005-0000-0000-0000FB8C0000}"/>
    <cellStyle name="Percent 9 2 3 3 3 2 2 2" xfId="35999" xr:uid="{00000000-0005-0000-0000-0000FC8C0000}"/>
    <cellStyle name="Percent 9 2 3 3 3 2 3" xfId="36000" xr:uid="{00000000-0005-0000-0000-0000FD8C0000}"/>
    <cellStyle name="Percent 9 2 3 3 3 2 4" xfId="36001" xr:uid="{00000000-0005-0000-0000-0000FE8C0000}"/>
    <cellStyle name="Percent 9 2 3 3 3 3" xfId="36002" xr:uid="{00000000-0005-0000-0000-0000FF8C0000}"/>
    <cellStyle name="Percent 9 2 3 3 3 3 2" xfId="36003" xr:uid="{00000000-0005-0000-0000-0000008D0000}"/>
    <cellStyle name="Percent 9 2 3 3 3 3 2 2" xfId="36004" xr:uid="{00000000-0005-0000-0000-0000018D0000}"/>
    <cellStyle name="Percent 9 2 3 3 3 3 3" xfId="36005" xr:uid="{00000000-0005-0000-0000-0000028D0000}"/>
    <cellStyle name="Percent 9 2 3 3 3 3 4" xfId="36006" xr:uid="{00000000-0005-0000-0000-0000038D0000}"/>
    <cellStyle name="Percent 9 2 3 3 3 4" xfId="36007" xr:uid="{00000000-0005-0000-0000-0000048D0000}"/>
    <cellStyle name="Percent 9 2 3 3 3 4 2" xfId="36008" xr:uid="{00000000-0005-0000-0000-0000058D0000}"/>
    <cellStyle name="Percent 9 2 3 3 3 4 3" xfId="36009" xr:uid="{00000000-0005-0000-0000-0000068D0000}"/>
    <cellStyle name="Percent 9 2 3 3 3 5" xfId="36010" xr:uid="{00000000-0005-0000-0000-0000078D0000}"/>
    <cellStyle name="Percent 9 2 3 3 3 6" xfId="36011" xr:uid="{00000000-0005-0000-0000-0000088D0000}"/>
    <cellStyle name="Percent 9 2 3 3 3 7" xfId="36012" xr:uid="{00000000-0005-0000-0000-0000098D0000}"/>
    <cellStyle name="Percent 9 2 3 3 4" xfId="36013" xr:uid="{00000000-0005-0000-0000-00000A8D0000}"/>
    <cellStyle name="Percent 9 2 3 3 4 2" xfId="36014" xr:uid="{00000000-0005-0000-0000-00000B8D0000}"/>
    <cellStyle name="Percent 9 2 3 3 4 2 2" xfId="36015" xr:uid="{00000000-0005-0000-0000-00000C8D0000}"/>
    <cellStyle name="Percent 9 2 3 3 4 3" xfId="36016" xr:uid="{00000000-0005-0000-0000-00000D8D0000}"/>
    <cellStyle name="Percent 9 2 3 3 4 4" xfId="36017" xr:uid="{00000000-0005-0000-0000-00000E8D0000}"/>
    <cellStyle name="Percent 9 2 3 3 5" xfId="36018" xr:uid="{00000000-0005-0000-0000-00000F8D0000}"/>
    <cellStyle name="Percent 9 2 3 3 5 2" xfId="36019" xr:uid="{00000000-0005-0000-0000-0000108D0000}"/>
    <cellStyle name="Percent 9 2 3 3 5 2 2" xfId="36020" xr:uid="{00000000-0005-0000-0000-0000118D0000}"/>
    <cellStyle name="Percent 9 2 3 3 5 3" xfId="36021" xr:uid="{00000000-0005-0000-0000-0000128D0000}"/>
    <cellStyle name="Percent 9 2 3 3 5 4" xfId="36022" xr:uid="{00000000-0005-0000-0000-0000138D0000}"/>
    <cellStyle name="Percent 9 2 3 3 6" xfId="36023" xr:uid="{00000000-0005-0000-0000-0000148D0000}"/>
    <cellStyle name="Percent 9 2 3 3 6 2" xfId="36024" xr:uid="{00000000-0005-0000-0000-0000158D0000}"/>
    <cellStyle name="Percent 9 2 3 3 6 3" xfId="36025" xr:uid="{00000000-0005-0000-0000-0000168D0000}"/>
    <cellStyle name="Percent 9 2 3 3 7" xfId="36026" xr:uid="{00000000-0005-0000-0000-0000178D0000}"/>
    <cellStyle name="Percent 9 2 3 3 8" xfId="36027" xr:uid="{00000000-0005-0000-0000-0000188D0000}"/>
    <cellStyle name="Percent 9 2 3 3 9" xfId="36028" xr:uid="{00000000-0005-0000-0000-0000198D0000}"/>
    <cellStyle name="Percent 9 2 3 4" xfId="36029" xr:uid="{00000000-0005-0000-0000-00001A8D0000}"/>
    <cellStyle name="Percent 9 2 3 4 2" xfId="36030" xr:uid="{00000000-0005-0000-0000-00001B8D0000}"/>
    <cellStyle name="Percent 9 2 3 4 2 2" xfId="36031" xr:uid="{00000000-0005-0000-0000-00001C8D0000}"/>
    <cellStyle name="Percent 9 2 3 4 2 2 2" xfId="36032" xr:uid="{00000000-0005-0000-0000-00001D8D0000}"/>
    <cellStyle name="Percent 9 2 3 4 2 2 2 2" xfId="36033" xr:uid="{00000000-0005-0000-0000-00001E8D0000}"/>
    <cellStyle name="Percent 9 2 3 4 2 2 3" xfId="36034" xr:uid="{00000000-0005-0000-0000-00001F8D0000}"/>
    <cellStyle name="Percent 9 2 3 4 2 2 4" xfId="36035" xr:uid="{00000000-0005-0000-0000-0000208D0000}"/>
    <cellStyle name="Percent 9 2 3 4 2 3" xfId="36036" xr:uid="{00000000-0005-0000-0000-0000218D0000}"/>
    <cellStyle name="Percent 9 2 3 4 2 3 2" xfId="36037" xr:uid="{00000000-0005-0000-0000-0000228D0000}"/>
    <cellStyle name="Percent 9 2 3 4 2 3 2 2" xfId="36038" xr:uid="{00000000-0005-0000-0000-0000238D0000}"/>
    <cellStyle name="Percent 9 2 3 4 2 3 3" xfId="36039" xr:uid="{00000000-0005-0000-0000-0000248D0000}"/>
    <cellStyle name="Percent 9 2 3 4 2 3 4" xfId="36040" xr:uid="{00000000-0005-0000-0000-0000258D0000}"/>
    <cellStyle name="Percent 9 2 3 4 2 4" xfId="36041" xr:uid="{00000000-0005-0000-0000-0000268D0000}"/>
    <cellStyle name="Percent 9 2 3 4 2 4 2" xfId="36042" xr:uid="{00000000-0005-0000-0000-0000278D0000}"/>
    <cellStyle name="Percent 9 2 3 4 2 4 3" xfId="36043" xr:uid="{00000000-0005-0000-0000-0000288D0000}"/>
    <cellStyle name="Percent 9 2 3 4 2 5" xfId="36044" xr:uid="{00000000-0005-0000-0000-0000298D0000}"/>
    <cellStyle name="Percent 9 2 3 4 2 6" xfId="36045" xr:uid="{00000000-0005-0000-0000-00002A8D0000}"/>
    <cellStyle name="Percent 9 2 3 4 2 7" xfId="36046" xr:uid="{00000000-0005-0000-0000-00002B8D0000}"/>
    <cellStyle name="Percent 9 2 3 4 3" xfId="36047" xr:uid="{00000000-0005-0000-0000-00002C8D0000}"/>
    <cellStyle name="Percent 9 2 3 4 3 2" xfId="36048" xr:uid="{00000000-0005-0000-0000-00002D8D0000}"/>
    <cellStyle name="Percent 9 2 3 4 3 2 2" xfId="36049" xr:uid="{00000000-0005-0000-0000-00002E8D0000}"/>
    <cellStyle name="Percent 9 2 3 4 3 3" xfId="36050" xr:uid="{00000000-0005-0000-0000-00002F8D0000}"/>
    <cellStyle name="Percent 9 2 3 4 3 4" xfId="36051" xr:uid="{00000000-0005-0000-0000-0000308D0000}"/>
    <cellStyle name="Percent 9 2 3 4 4" xfId="36052" xr:uid="{00000000-0005-0000-0000-0000318D0000}"/>
    <cellStyle name="Percent 9 2 3 4 4 2" xfId="36053" xr:uid="{00000000-0005-0000-0000-0000328D0000}"/>
    <cellStyle name="Percent 9 2 3 4 4 2 2" xfId="36054" xr:uid="{00000000-0005-0000-0000-0000338D0000}"/>
    <cellStyle name="Percent 9 2 3 4 4 3" xfId="36055" xr:uid="{00000000-0005-0000-0000-0000348D0000}"/>
    <cellStyle name="Percent 9 2 3 4 4 4" xfId="36056" xr:uid="{00000000-0005-0000-0000-0000358D0000}"/>
    <cellStyle name="Percent 9 2 3 4 5" xfId="36057" xr:uid="{00000000-0005-0000-0000-0000368D0000}"/>
    <cellStyle name="Percent 9 2 3 4 5 2" xfId="36058" xr:uid="{00000000-0005-0000-0000-0000378D0000}"/>
    <cellStyle name="Percent 9 2 3 4 5 3" xfId="36059" xr:uid="{00000000-0005-0000-0000-0000388D0000}"/>
    <cellStyle name="Percent 9 2 3 4 6" xfId="36060" xr:uid="{00000000-0005-0000-0000-0000398D0000}"/>
    <cellStyle name="Percent 9 2 3 4 7" xfId="36061" xr:uid="{00000000-0005-0000-0000-00003A8D0000}"/>
    <cellStyle name="Percent 9 2 3 4 8" xfId="36062" xr:uid="{00000000-0005-0000-0000-00003B8D0000}"/>
    <cellStyle name="Percent 9 2 3 5" xfId="36063" xr:uid="{00000000-0005-0000-0000-00003C8D0000}"/>
    <cellStyle name="Percent 9 2 3 5 2" xfId="36064" xr:uid="{00000000-0005-0000-0000-00003D8D0000}"/>
    <cellStyle name="Percent 9 2 3 5 2 2" xfId="36065" xr:uid="{00000000-0005-0000-0000-00003E8D0000}"/>
    <cellStyle name="Percent 9 2 3 5 2 2 2" xfId="36066" xr:uid="{00000000-0005-0000-0000-00003F8D0000}"/>
    <cellStyle name="Percent 9 2 3 5 2 3" xfId="36067" xr:uid="{00000000-0005-0000-0000-0000408D0000}"/>
    <cellStyle name="Percent 9 2 3 5 2 4" xfId="36068" xr:uid="{00000000-0005-0000-0000-0000418D0000}"/>
    <cellStyle name="Percent 9 2 3 5 3" xfId="36069" xr:uid="{00000000-0005-0000-0000-0000428D0000}"/>
    <cellStyle name="Percent 9 2 3 5 3 2" xfId="36070" xr:uid="{00000000-0005-0000-0000-0000438D0000}"/>
    <cellStyle name="Percent 9 2 3 5 3 2 2" xfId="36071" xr:uid="{00000000-0005-0000-0000-0000448D0000}"/>
    <cellStyle name="Percent 9 2 3 5 3 3" xfId="36072" xr:uid="{00000000-0005-0000-0000-0000458D0000}"/>
    <cellStyle name="Percent 9 2 3 5 3 4" xfId="36073" xr:uid="{00000000-0005-0000-0000-0000468D0000}"/>
    <cellStyle name="Percent 9 2 3 5 4" xfId="36074" xr:uid="{00000000-0005-0000-0000-0000478D0000}"/>
    <cellStyle name="Percent 9 2 3 5 4 2" xfId="36075" xr:uid="{00000000-0005-0000-0000-0000488D0000}"/>
    <cellStyle name="Percent 9 2 3 5 4 3" xfId="36076" xr:uid="{00000000-0005-0000-0000-0000498D0000}"/>
    <cellStyle name="Percent 9 2 3 5 5" xfId="36077" xr:uid="{00000000-0005-0000-0000-00004A8D0000}"/>
    <cellStyle name="Percent 9 2 3 5 6" xfId="36078" xr:uid="{00000000-0005-0000-0000-00004B8D0000}"/>
    <cellStyle name="Percent 9 2 3 5 7" xfId="36079" xr:uid="{00000000-0005-0000-0000-00004C8D0000}"/>
    <cellStyle name="Percent 9 2 3 6" xfId="36080" xr:uid="{00000000-0005-0000-0000-00004D8D0000}"/>
    <cellStyle name="Percent 9 2 3 6 2" xfId="36081" xr:uid="{00000000-0005-0000-0000-00004E8D0000}"/>
    <cellStyle name="Percent 9 2 3 6 2 2" xfId="36082" xr:uid="{00000000-0005-0000-0000-00004F8D0000}"/>
    <cellStyle name="Percent 9 2 3 6 3" xfId="36083" xr:uid="{00000000-0005-0000-0000-0000508D0000}"/>
    <cellStyle name="Percent 9 2 3 6 4" xfId="36084" xr:uid="{00000000-0005-0000-0000-0000518D0000}"/>
    <cellStyle name="Percent 9 2 3 7" xfId="36085" xr:uid="{00000000-0005-0000-0000-0000528D0000}"/>
    <cellStyle name="Percent 9 2 3 7 2" xfId="36086" xr:uid="{00000000-0005-0000-0000-0000538D0000}"/>
    <cellStyle name="Percent 9 2 3 7 2 2" xfId="36087" xr:uid="{00000000-0005-0000-0000-0000548D0000}"/>
    <cellStyle name="Percent 9 2 3 7 3" xfId="36088" xr:uid="{00000000-0005-0000-0000-0000558D0000}"/>
    <cellStyle name="Percent 9 2 3 7 4" xfId="36089" xr:uid="{00000000-0005-0000-0000-0000568D0000}"/>
    <cellStyle name="Percent 9 2 3 8" xfId="36090" xr:uid="{00000000-0005-0000-0000-0000578D0000}"/>
    <cellStyle name="Percent 9 2 3 8 2" xfId="36091" xr:uid="{00000000-0005-0000-0000-0000588D0000}"/>
    <cellStyle name="Percent 9 2 3 8 3" xfId="36092" xr:uid="{00000000-0005-0000-0000-0000598D0000}"/>
    <cellStyle name="Percent 9 2 3 9" xfId="36093" xr:uid="{00000000-0005-0000-0000-00005A8D0000}"/>
    <cellStyle name="Percent 9 2 4" xfId="36094" xr:uid="{00000000-0005-0000-0000-00005B8D0000}"/>
    <cellStyle name="Percent 9 2 5" xfId="36095" xr:uid="{00000000-0005-0000-0000-00005C8D0000}"/>
    <cellStyle name="Percent 9 2 5 2" xfId="36096" xr:uid="{00000000-0005-0000-0000-00005D8D0000}"/>
    <cellStyle name="Percent 9 2 5 3" xfId="36097" xr:uid="{00000000-0005-0000-0000-00005E8D0000}"/>
    <cellStyle name="Percent 9 2 5 4" xfId="36098" xr:uid="{00000000-0005-0000-0000-00005F8D0000}"/>
    <cellStyle name="Percent 9 2 5 4 2" xfId="36099" xr:uid="{00000000-0005-0000-0000-0000608D0000}"/>
    <cellStyle name="Percent 9 2 5 4 3" xfId="36100" xr:uid="{00000000-0005-0000-0000-0000618D0000}"/>
    <cellStyle name="Percent 9 2 5 5" xfId="36101" xr:uid="{00000000-0005-0000-0000-0000628D0000}"/>
    <cellStyle name="Percent 9 2 6" xfId="36102" xr:uid="{00000000-0005-0000-0000-0000638D0000}"/>
    <cellStyle name="Percent 9 2 6 2" xfId="36103" xr:uid="{00000000-0005-0000-0000-0000648D0000}"/>
    <cellStyle name="Percent 9 2 6 3" xfId="36104" xr:uid="{00000000-0005-0000-0000-0000658D0000}"/>
    <cellStyle name="Percent 9 2 7" xfId="36105" xr:uid="{00000000-0005-0000-0000-0000668D0000}"/>
    <cellStyle name="Percent 9 3" xfId="36106" xr:uid="{00000000-0005-0000-0000-0000678D0000}"/>
    <cellStyle name="Percent 9 4" xfId="36107" xr:uid="{00000000-0005-0000-0000-0000688D0000}"/>
    <cellStyle name="Percent 9 4 2" xfId="36108" xr:uid="{00000000-0005-0000-0000-0000698D0000}"/>
    <cellStyle name="Percent 9 4 2 10" xfId="36109" xr:uid="{00000000-0005-0000-0000-00006A8D0000}"/>
    <cellStyle name="Percent 9 4 2 11" xfId="36110" xr:uid="{00000000-0005-0000-0000-00006B8D0000}"/>
    <cellStyle name="Percent 9 4 2 2" xfId="36111" xr:uid="{00000000-0005-0000-0000-00006C8D0000}"/>
    <cellStyle name="Percent 9 4 2 3" xfId="36112" xr:uid="{00000000-0005-0000-0000-00006D8D0000}"/>
    <cellStyle name="Percent 9 4 2 3 2" xfId="36113" xr:uid="{00000000-0005-0000-0000-00006E8D0000}"/>
    <cellStyle name="Percent 9 4 2 3 2 2" xfId="36114" xr:uid="{00000000-0005-0000-0000-00006F8D0000}"/>
    <cellStyle name="Percent 9 4 2 3 2 2 2" xfId="36115" xr:uid="{00000000-0005-0000-0000-0000708D0000}"/>
    <cellStyle name="Percent 9 4 2 3 2 2 2 2" xfId="36116" xr:uid="{00000000-0005-0000-0000-0000718D0000}"/>
    <cellStyle name="Percent 9 4 2 3 2 2 2 2 2" xfId="36117" xr:uid="{00000000-0005-0000-0000-0000728D0000}"/>
    <cellStyle name="Percent 9 4 2 3 2 2 2 3" xfId="36118" xr:uid="{00000000-0005-0000-0000-0000738D0000}"/>
    <cellStyle name="Percent 9 4 2 3 2 2 2 4" xfId="36119" xr:uid="{00000000-0005-0000-0000-0000748D0000}"/>
    <cellStyle name="Percent 9 4 2 3 2 2 3" xfId="36120" xr:uid="{00000000-0005-0000-0000-0000758D0000}"/>
    <cellStyle name="Percent 9 4 2 3 2 2 3 2" xfId="36121" xr:uid="{00000000-0005-0000-0000-0000768D0000}"/>
    <cellStyle name="Percent 9 4 2 3 2 2 3 2 2" xfId="36122" xr:uid="{00000000-0005-0000-0000-0000778D0000}"/>
    <cellStyle name="Percent 9 4 2 3 2 2 3 3" xfId="36123" xr:uid="{00000000-0005-0000-0000-0000788D0000}"/>
    <cellStyle name="Percent 9 4 2 3 2 2 3 4" xfId="36124" xr:uid="{00000000-0005-0000-0000-0000798D0000}"/>
    <cellStyle name="Percent 9 4 2 3 2 2 4" xfId="36125" xr:uid="{00000000-0005-0000-0000-00007A8D0000}"/>
    <cellStyle name="Percent 9 4 2 3 2 2 4 2" xfId="36126" xr:uid="{00000000-0005-0000-0000-00007B8D0000}"/>
    <cellStyle name="Percent 9 4 2 3 2 2 4 3" xfId="36127" xr:uid="{00000000-0005-0000-0000-00007C8D0000}"/>
    <cellStyle name="Percent 9 4 2 3 2 2 5" xfId="36128" xr:uid="{00000000-0005-0000-0000-00007D8D0000}"/>
    <cellStyle name="Percent 9 4 2 3 2 2 6" xfId="36129" xr:uid="{00000000-0005-0000-0000-00007E8D0000}"/>
    <cellStyle name="Percent 9 4 2 3 2 2 7" xfId="36130" xr:uid="{00000000-0005-0000-0000-00007F8D0000}"/>
    <cellStyle name="Percent 9 4 2 3 2 3" xfId="36131" xr:uid="{00000000-0005-0000-0000-0000808D0000}"/>
    <cellStyle name="Percent 9 4 2 3 2 3 2" xfId="36132" xr:uid="{00000000-0005-0000-0000-0000818D0000}"/>
    <cellStyle name="Percent 9 4 2 3 2 3 2 2" xfId="36133" xr:uid="{00000000-0005-0000-0000-0000828D0000}"/>
    <cellStyle name="Percent 9 4 2 3 2 3 3" xfId="36134" xr:uid="{00000000-0005-0000-0000-0000838D0000}"/>
    <cellStyle name="Percent 9 4 2 3 2 3 4" xfId="36135" xr:uid="{00000000-0005-0000-0000-0000848D0000}"/>
    <cellStyle name="Percent 9 4 2 3 2 4" xfId="36136" xr:uid="{00000000-0005-0000-0000-0000858D0000}"/>
    <cellStyle name="Percent 9 4 2 3 2 4 2" xfId="36137" xr:uid="{00000000-0005-0000-0000-0000868D0000}"/>
    <cellStyle name="Percent 9 4 2 3 2 4 2 2" xfId="36138" xr:uid="{00000000-0005-0000-0000-0000878D0000}"/>
    <cellStyle name="Percent 9 4 2 3 2 4 3" xfId="36139" xr:uid="{00000000-0005-0000-0000-0000888D0000}"/>
    <cellStyle name="Percent 9 4 2 3 2 4 4" xfId="36140" xr:uid="{00000000-0005-0000-0000-0000898D0000}"/>
    <cellStyle name="Percent 9 4 2 3 2 5" xfId="36141" xr:uid="{00000000-0005-0000-0000-00008A8D0000}"/>
    <cellStyle name="Percent 9 4 2 3 2 5 2" xfId="36142" xr:uid="{00000000-0005-0000-0000-00008B8D0000}"/>
    <cellStyle name="Percent 9 4 2 3 2 5 3" xfId="36143" xr:uid="{00000000-0005-0000-0000-00008C8D0000}"/>
    <cellStyle name="Percent 9 4 2 3 2 6" xfId="36144" xr:uid="{00000000-0005-0000-0000-00008D8D0000}"/>
    <cellStyle name="Percent 9 4 2 3 2 7" xfId="36145" xr:uid="{00000000-0005-0000-0000-00008E8D0000}"/>
    <cellStyle name="Percent 9 4 2 3 2 8" xfId="36146" xr:uid="{00000000-0005-0000-0000-00008F8D0000}"/>
    <cellStyle name="Percent 9 4 2 3 3" xfId="36147" xr:uid="{00000000-0005-0000-0000-0000908D0000}"/>
    <cellStyle name="Percent 9 4 2 3 3 2" xfId="36148" xr:uid="{00000000-0005-0000-0000-0000918D0000}"/>
    <cellStyle name="Percent 9 4 2 3 3 2 2" xfId="36149" xr:uid="{00000000-0005-0000-0000-0000928D0000}"/>
    <cellStyle name="Percent 9 4 2 3 3 2 2 2" xfId="36150" xr:uid="{00000000-0005-0000-0000-0000938D0000}"/>
    <cellStyle name="Percent 9 4 2 3 3 2 3" xfId="36151" xr:uid="{00000000-0005-0000-0000-0000948D0000}"/>
    <cellStyle name="Percent 9 4 2 3 3 2 4" xfId="36152" xr:uid="{00000000-0005-0000-0000-0000958D0000}"/>
    <cellStyle name="Percent 9 4 2 3 3 3" xfId="36153" xr:uid="{00000000-0005-0000-0000-0000968D0000}"/>
    <cellStyle name="Percent 9 4 2 3 3 3 2" xfId="36154" xr:uid="{00000000-0005-0000-0000-0000978D0000}"/>
    <cellStyle name="Percent 9 4 2 3 3 3 2 2" xfId="36155" xr:uid="{00000000-0005-0000-0000-0000988D0000}"/>
    <cellStyle name="Percent 9 4 2 3 3 3 3" xfId="36156" xr:uid="{00000000-0005-0000-0000-0000998D0000}"/>
    <cellStyle name="Percent 9 4 2 3 3 3 4" xfId="36157" xr:uid="{00000000-0005-0000-0000-00009A8D0000}"/>
    <cellStyle name="Percent 9 4 2 3 3 4" xfId="36158" xr:uid="{00000000-0005-0000-0000-00009B8D0000}"/>
    <cellStyle name="Percent 9 4 2 3 3 4 2" xfId="36159" xr:uid="{00000000-0005-0000-0000-00009C8D0000}"/>
    <cellStyle name="Percent 9 4 2 3 3 4 3" xfId="36160" xr:uid="{00000000-0005-0000-0000-00009D8D0000}"/>
    <cellStyle name="Percent 9 4 2 3 3 5" xfId="36161" xr:uid="{00000000-0005-0000-0000-00009E8D0000}"/>
    <cellStyle name="Percent 9 4 2 3 3 6" xfId="36162" xr:uid="{00000000-0005-0000-0000-00009F8D0000}"/>
    <cellStyle name="Percent 9 4 2 3 3 7" xfId="36163" xr:uid="{00000000-0005-0000-0000-0000A08D0000}"/>
    <cellStyle name="Percent 9 4 2 3 4" xfId="36164" xr:uid="{00000000-0005-0000-0000-0000A18D0000}"/>
    <cellStyle name="Percent 9 4 2 3 4 2" xfId="36165" xr:uid="{00000000-0005-0000-0000-0000A28D0000}"/>
    <cellStyle name="Percent 9 4 2 3 4 2 2" xfId="36166" xr:uid="{00000000-0005-0000-0000-0000A38D0000}"/>
    <cellStyle name="Percent 9 4 2 3 4 3" xfId="36167" xr:uid="{00000000-0005-0000-0000-0000A48D0000}"/>
    <cellStyle name="Percent 9 4 2 3 4 4" xfId="36168" xr:uid="{00000000-0005-0000-0000-0000A58D0000}"/>
    <cellStyle name="Percent 9 4 2 3 5" xfId="36169" xr:uid="{00000000-0005-0000-0000-0000A68D0000}"/>
    <cellStyle name="Percent 9 4 2 3 5 2" xfId="36170" xr:uid="{00000000-0005-0000-0000-0000A78D0000}"/>
    <cellStyle name="Percent 9 4 2 3 5 2 2" xfId="36171" xr:uid="{00000000-0005-0000-0000-0000A88D0000}"/>
    <cellStyle name="Percent 9 4 2 3 5 3" xfId="36172" xr:uid="{00000000-0005-0000-0000-0000A98D0000}"/>
    <cellStyle name="Percent 9 4 2 3 5 4" xfId="36173" xr:uid="{00000000-0005-0000-0000-0000AA8D0000}"/>
    <cellStyle name="Percent 9 4 2 3 6" xfId="36174" xr:uid="{00000000-0005-0000-0000-0000AB8D0000}"/>
    <cellStyle name="Percent 9 4 2 3 6 2" xfId="36175" xr:uid="{00000000-0005-0000-0000-0000AC8D0000}"/>
    <cellStyle name="Percent 9 4 2 3 6 3" xfId="36176" xr:uid="{00000000-0005-0000-0000-0000AD8D0000}"/>
    <cellStyle name="Percent 9 4 2 3 7" xfId="36177" xr:uid="{00000000-0005-0000-0000-0000AE8D0000}"/>
    <cellStyle name="Percent 9 4 2 3 8" xfId="36178" xr:uid="{00000000-0005-0000-0000-0000AF8D0000}"/>
    <cellStyle name="Percent 9 4 2 3 9" xfId="36179" xr:uid="{00000000-0005-0000-0000-0000B08D0000}"/>
    <cellStyle name="Percent 9 4 2 4" xfId="36180" xr:uid="{00000000-0005-0000-0000-0000B18D0000}"/>
    <cellStyle name="Percent 9 4 2 4 2" xfId="36181" xr:uid="{00000000-0005-0000-0000-0000B28D0000}"/>
    <cellStyle name="Percent 9 4 2 4 2 2" xfId="36182" xr:uid="{00000000-0005-0000-0000-0000B38D0000}"/>
    <cellStyle name="Percent 9 4 2 4 2 2 2" xfId="36183" xr:uid="{00000000-0005-0000-0000-0000B48D0000}"/>
    <cellStyle name="Percent 9 4 2 4 2 2 2 2" xfId="36184" xr:uid="{00000000-0005-0000-0000-0000B58D0000}"/>
    <cellStyle name="Percent 9 4 2 4 2 2 3" xfId="36185" xr:uid="{00000000-0005-0000-0000-0000B68D0000}"/>
    <cellStyle name="Percent 9 4 2 4 2 2 4" xfId="36186" xr:uid="{00000000-0005-0000-0000-0000B78D0000}"/>
    <cellStyle name="Percent 9 4 2 4 2 3" xfId="36187" xr:uid="{00000000-0005-0000-0000-0000B88D0000}"/>
    <cellStyle name="Percent 9 4 2 4 2 3 2" xfId="36188" xr:uid="{00000000-0005-0000-0000-0000B98D0000}"/>
    <cellStyle name="Percent 9 4 2 4 2 3 2 2" xfId="36189" xr:uid="{00000000-0005-0000-0000-0000BA8D0000}"/>
    <cellStyle name="Percent 9 4 2 4 2 3 3" xfId="36190" xr:uid="{00000000-0005-0000-0000-0000BB8D0000}"/>
    <cellStyle name="Percent 9 4 2 4 2 3 4" xfId="36191" xr:uid="{00000000-0005-0000-0000-0000BC8D0000}"/>
    <cellStyle name="Percent 9 4 2 4 2 4" xfId="36192" xr:uid="{00000000-0005-0000-0000-0000BD8D0000}"/>
    <cellStyle name="Percent 9 4 2 4 2 4 2" xfId="36193" xr:uid="{00000000-0005-0000-0000-0000BE8D0000}"/>
    <cellStyle name="Percent 9 4 2 4 2 4 3" xfId="36194" xr:uid="{00000000-0005-0000-0000-0000BF8D0000}"/>
    <cellStyle name="Percent 9 4 2 4 2 5" xfId="36195" xr:uid="{00000000-0005-0000-0000-0000C08D0000}"/>
    <cellStyle name="Percent 9 4 2 4 2 6" xfId="36196" xr:uid="{00000000-0005-0000-0000-0000C18D0000}"/>
    <cellStyle name="Percent 9 4 2 4 2 7" xfId="36197" xr:uid="{00000000-0005-0000-0000-0000C28D0000}"/>
    <cellStyle name="Percent 9 4 2 4 3" xfId="36198" xr:uid="{00000000-0005-0000-0000-0000C38D0000}"/>
    <cellStyle name="Percent 9 4 2 4 3 2" xfId="36199" xr:uid="{00000000-0005-0000-0000-0000C48D0000}"/>
    <cellStyle name="Percent 9 4 2 4 3 2 2" xfId="36200" xr:uid="{00000000-0005-0000-0000-0000C58D0000}"/>
    <cellStyle name="Percent 9 4 2 4 3 3" xfId="36201" xr:uid="{00000000-0005-0000-0000-0000C68D0000}"/>
    <cellStyle name="Percent 9 4 2 4 3 4" xfId="36202" xr:uid="{00000000-0005-0000-0000-0000C78D0000}"/>
    <cellStyle name="Percent 9 4 2 4 4" xfId="36203" xr:uid="{00000000-0005-0000-0000-0000C88D0000}"/>
    <cellStyle name="Percent 9 4 2 4 4 2" xfId="36204" xr:uid="{00000000-0005-0000-0000-0000C98D0000}"/>
    <cellStyle name="Percent 9 4 2 4 4 2 2" xfId="36205" xr:uid="{00000000-0005-0000-0000-0000CA8D0000}"/>
    <cellStyle name="Percent 9 4 2 4 4 3" xfId="36206" xr:uid="{00000000-0005-0000-0000-0000CB8D0000}"/>
    <cellStyle name="Percent 9 4 2 4 4 4" xfId="36207" xr:uid="{00000000-0005-0000-0000-0000CC8D0000}"/>
    <cellStyle name="Percent 9 4 2 4 5" xfId="36208" xr:uid="{00000000-0005-0000-0000-0000CD8D0000}"/>
    <cellStyle name="Percent 9 4 2 4 5 2" xfId="36209" xr:uid="{00000000-0005-0000-0000-0000CE8D0000}"/>
    <cellStyle name="Percent 9 4 2 4 5 3" xfId="36210" xr:uid="{00000000-0005-0000-0000-0000CF8D0000}"/>
    <cellStyle name="Percent 9 4 2 4 6" xfId="36211" xr:uid="{00000000-0005-0000-0000-0000D08D0000}"/>
    <cellStyle name="Percent 9 4 2 4 7" xfId="36212" xr:uid="{00000000-0005-0000-0000-0000D18D0000}"/>
    <cellStyle name="Percent 9 4 2 4 8" xfId="36213" xr:uid="{00000000-0005-0000-0000-0000D28D0000}"/>
    <cellStyle name="Percent 9 4 2 5" xfId="36214" xr:uid="{00000000-0005-0000-0000-0000D38D0000}"/>
    <cellStyle name="Percent 9 4 2 5 2" xfId="36215" xr:uid="{00000000-0005-0000-0000-0000D48D0000}"/>
    <cellStyle name="Percent 9 4 2 5 2 2" xfId="36216" xr:uid="{00000000-0005-0000-0000-0000D58D0000}"/>
    <cellStyle name="Percent 9 4 2 5 2 2 2" xfId="36217" xr:uid="{00000000-0005-0000-0000-0000D68D0000}"/>
    <cellStyle name="Percent 9 4 2 5 2 3" xfId="36218" xr:uid="{00000000-0005-0000-0000-0000D78D0000}"/>
    <cellStyle name="Percent 9 4 2 5 2 4" xfId="36219" xr:uid="{00000000-0005-0000-0000-0000D88D0000}"/>
    <cellStyle name="Percent 9 4 2 5 3" xfId="36220" xr:uid="{00000000-0005-0000-0000-0000D98D0000}"/>
    <cellStyle name="Percent 9 4 2 5 3 2" xfId="36221" xr:uid="{00000000-0005-0000-0000-0000DA8D0000}"/>
    <cellStyle name="Percent 9 4 2 5 3 2 2" xfId="36222" xr:uid="{00000000-0005-0000-0000-0000DB8D0000}"/>
    <cellStyle name="Percent 9 4 2 5 3 3" xfId="36223" xr:uid="{00000000-0005-0000-0000-0000DC8D0000}"/>
    <cellStyle name="Percent 9 4 2 5 3 4" xfId="36224" xr:uid="{00000000-0005-0000-0000-0000DD8D0000}"/>
    <cellStyle name="Percent 9 4 2 5 4" xfId="36225" xr:uid="{00000000-0005-0000-0000-0000DE8D0000}"/>
    <cellStyle name="Percent 9 4 2 5 4 2" xfId="36226" xr:uid="{00000000-0005-0000-0000-0000DF8D0000}"/>
    <cellStyle name="Percent 9 4 2 5 4 3" xfId="36227" xr:uid="{00000000-0005-0000-0000-0000E08D0000}"/>
    <cellStyle name="Percent 9 4 2 5 5" xfId="36228" xr:uid="{00000000-0005-0000-0000-0000E18D0000}"/>
    <cellStyle name="Percent 9 4 2 5 6" xfId="36229" xr:uid="{00000000-0005-0000-0000-0000E28D0000}"/>
    <cellStyle name="Percent 9 4 2 5 7" xfId="36230" xr:uid="{00000000-0005-0000-0000-0000E38D0000}"/>
    <cellStyle name="Percent 9 4 2 6" xfId="36231" xr:uid="{00000000-0005-0000-0000-0000E48D0000}"/>
    <cellStyle name="Percent 9 4 2 6 2" xfId="36232" xr:uid="{00000000-0005-0000-0000-0000E58D0000}"/>
    <cellStyle name="Percent 9 4 2 6 2 2" xfId="36233" xr:uid="{00000000-0005-0000-0000-0000E68D0000}"/>
    <cellStyle name="Percent 9 4 2 6 3" xfId="36234" xr:uid="{00000000-0005-0000-0000-0000E78D0000}"/>
    <cellStyle name="Percent 9 4 2 6 4" xfId="36235" xr:uid="{00000000-0005-0000-0000-0000E88D0000}"/>
    <cellStyle name="Percent 9 4 2 7" xfId="36236" xr:uid="{00000000-0005-0000-0000-0000E98D0000}"/>
    <cellStyle name="Percent 9 4 2 7 2" xfId="36237" xr:uid="{00000000-0005-0000-0000-0000EA8D0000}"/>
    <cellStyle name="Percent 9 4 2 7 2 2" xfId="36238" xr:uid="{00000000-0005-0000-0000-0000EB8D0000}"/>
    <cellStyle name="Percent 9 4 2 7 3" xfId="36239" xr:uid="{00000000-0005-0000-0000-0000EC8D0000}"/>
    <cellStyle name="Percent 9 4 2 7 4" xfId="36240" xr:uid="{00000000-0005-0000-0000-0000ED8D0000}"/>
    <cellStyle name="Percent 9 4 2 8" xfId="36241" xr:uid="{00000000-0005-0000-0000-0000EE8D0000}"/>
    <cellStyle name="Percent 9 4 2 8 2" xfId="36242" xr:uid="{00000000-0005-0000-0000-0000EF8D0000}"/>
    <cellStyle name="Percent 9 4 2 8 3" xfId="36243" xr:uid="{00000000-0005-0000-0000-0000F08D0000}"/>
    <cellStyle name="Percent 9 4 2 9" xfId="36244" xr:uid="{00000000-0005-0000-0000-0000F18D0000}"/>
    <cellStyle name="Percent 9 4 3" xfId="36245" xr:uid="{00000000-0005-0000-0000-0000F28D0000}"/>
    <cellStyle name="Percent 9 4 4" xfId="36246" xr:uid="{00000000-0005-0000-0000-0000F38D0000}"/>
    <cellStyle name="Percent 9 4 4 2" xfId="36247" xr:uid="{00000000-0005-0000-0000-0000F48D0000}"/>
    <cellStyle name="Percent 9 4 4 3" xfId="36248" xr:uid="{00000000-0005-0000-0000-0000F58D0000}"/>
    <cellStyle name="Percent 9 4 4 4" xfId="36249" xr:uid="{00000000-0005-0000-0000-0000F68D0000}"/>
    <cellStyle name="Percent 9 4 4 4 2" xfId="36250" xr:uid="{00000000-0005-0000-0000-0000F78D0000}"/>
    <cellStyle name="Percent 9 4 4 4 3" xfId="36251" xr:uid="{00000000-0005-0000-0000-0000F88D0000}"/>
    <cellStyle name="Percent 9 4 4 5" xfId="36252" xr:uid="{00000000-0005-0000-0000-0000F98D0000}"/>
    <cellStyle name="Percent 9 4 5" xfId="36253" xr:uid="{00000000-0005-0000-0000-0000FA8D0000}"/>
    <cellStyle name="Percent 9 4 5 2" xfId="36254" xr:uid="{00000000-0005-0000-0000-0000FB8D0000}"/>
    <cellStyle name="Percent 9 4 5 3" xfId="36255" xr:uid="{00000000-0005-0000-0000-0000FC8D0000}"/>
    <cellStyle name="Percent 9 4 6" xfId="36256" xr:uid="{00000000-0005-0000-0000-0000FD8D0000}"/>
    <cellStyle name="Percent 9 5" xfId="36257" xr:uid="{00000000-0005-0000-0000-0000FE8D0000}"/>
    <cellStyle name="Percent 9 6" xfId="36258" xr:uid="{00000000-0005-0000-0000-0000FF8D0000}"/>
    <cellStyle name="Percent 90" xfId="36259" xr:uid="{00000000-0005-0000-0000-0000008E0000}"/>
    <cellStyle name="Percent 91" xfId="36260" xr:uid="{00000000-0005-0000-0000-0000018E0000}"/>
    <cellStyle name="Percent 92" xfId="36261" xr:uid="{00000000-0005-0000-0000-0000028E0000}"/>
    <cellStyle name="Percent 93" xfId="36262" xr:uid="{00000000-0005-0000-0000-0000038E0000}"/>
    <cellStyle name="Percent 94" xfId="36263" xr:uid="{00000000-0005-0000-0000-0000048E0000}"/>
    <cellStyle name="Percent 95" xfId="36264" xr:uid="{00000000-0005-0000-0000-0000058E0000}"/>
    <cellStyle name="Percent 96" xfId="36265" xr:uid="{00000000-0005-0000-0000-0000068E0000}"/>
    <cellStyle name="Percent 97" xfId="36266" xr:uid="{00000000-0005-0000-0000-0000078E0000}"/>
    <cellStyle name="Percent 98" xfId="36267" xr:uid="{00000000-0005-0000-0000-0000088E0000}"/>
    <cellStyle name="Percent 99" xfId="36268" xr:uid="{00000000-0005-0000-0000-0000098E0000}"/>
    <cellStyle name="PERCENTAGE" xfId="36269" xr:uid="{00000000-0005-0000-0000-00000A8E0000}"/>
    <cellStyle name="PrePop Currency (0)" xfId="36270" xr:uid="{00000000-0005-0000-0000-00000B8E0000}"/>
    <cellStyle name="PrePop Currency (2)" xfId="36271" xr:uid="{00000000-0005-0000-0000-00000C8E0000}"/>
    <cellStyle name="PrePop Units (0)" xfId="36272" xr:uid="{00000000-0005-0000-0000-00000D8E0000}"/>
    <cellStyle name="PrePop Units (1)" xfId="36273" xr:uid="{00000000-0005-0000-0000-00000E8E0000}"/>
    <cellStyle name="PrePop Units (2)" xfId="36274" xr:uid="{00000000-0005-0000-0000-00000F8E0000}"/>
    <cellStyle name="Project" xfId="36275" xr:uid="{00000000-0005-0000-0000-0000108E0000}"/>
    <cellStyle name="Project 2" xfId="36276" xr:uid="{00000000-0005-0000-0000-0000118E0000}"/>
    <cellStyle name="Project 3" xfId="36277" xr:uid="{00000000-0005-0000-0000-0000128E0000}"/>
    <cellStyle name="Project 4" xfId="36278" xr:uid="{00000000-0005-0000-0000-0000138E0000}"/>
    <cellStyle name="PSChar" xfId="36279" xr:uid="{00000000-0005-0000-0000-0000148E0000}"/>
    <cellStyle name="PSDec" xfId="36280" xr:uid="{00000000-0005-0000-0000-0000158E0000}"/>
    <cellStyle name="PSHeading" xfId="36281" xr:uid="{00000000-0005-0000-0000-0000168E0000}"/>
    <cellStyle name="PSHeading 2" xfId="36282" xr:uid="{00000000-0005-0000-0000-0000178E0000}"/>
    <cellStyle name="Reg1" xfId="36283" xr:uid="{00000000-0005-0000-0000-0000188E0000}"/>
    <cellStyle name="Reg2" xfId="36284" xr:uid="{00000000-0005-0000-0000-0000198E0000}"/>
    <cellStyle name="Reg3" xfId="36285" xr:uid="{00000000-0005-0000-0000-00001A8E0000}"/>
    <cellStyle name="Reg4" xfId="36286" xr:uid="{00000000-0005-0000-0000-00001B8E0000}"/>
    <cellStyle name="Reg5" xfId="36287" xr:uid="{00000000-0005-0000-0000-00001C8E0000}"/>
    <cellStyle name="Reg6" xfId="36288" xr:uid="{00000000-0005-0000-0000-00001D8E0000}"/>
    <cellStyle name="Reg7" xfId="36289" xr:uid="{00000000-0005-0000-0000-00001E8E0000}"/>
    <cellStyle name="Reg8" xfId="36290" xr:uid="{00000000-0005-0000-0000-00001F8E0000}"/>
    <cellStyle name="Reg9" xfId="36291" xr:uid="{00000000-0005-0000-0000-0000208E0000}"/>
    <cellStyle name="Region" xfId="36292" xr:uid="{00000000-0005-0000-0000-0000218E0000}"/>
    <cellStyle name="regional" xfId="36293" xr:uid="{00000000-0005-0000-0000-0000228E0000}"/>
    <cellStyle name="Right Margin" xfId="36294" xr:uid="{00000000-0005-0000-0000-0000238E0000}"/>
    <cellStyle name="Right Margin 2" xfId="36295" xr:uid="{00000000-0005-0000-0000-0000248E0000}"/>
    <cellStyle name="Scenario" xfId="36296" xr:uid="{00000000-0005-0000-0000-0000258E0000}"/>
    <cellStyle name="Scenario 10" xfId="36297" xr:uid="{00000000-0005-0000-0000-0000268E0000}"/>
    <cellStyle name="Scenario 11" xfId="36298" xr:uid="{00000000-0005-0000-0000-0000278E0000}"/>
    <cellStyle name="Scenario 2" xfId="36299" xr:uid="{00000000-0005-0000-0000-0000288E0000}"/>
    <cellStyle name="Scenario 2 2" xfId="36300" xr:uid="{00000000-0005-0000-0000-0000298E0000}"/>
    <cellStyle name="Scenario 2 2 2" xfId="36301" xr:uid="{00000000-0005-0000-0000-00002A8E0000}"/>
    <cellStyle name="Scenario 2 2 2 2" xfId="36302" xr:uid="{00000000-0005-0000-0000-00002B8E0000}"/>
    <cellStyle name="Scenario 2 2 2 2 2" xfId="36303" xr:uid="{00000000-0005-0000-0000-00002C8E0000}"/>
    <cellStyle name="Scenario 2 2 2 2 2 2" xfId="36304" xr:uid="{00000000-0005-0000-0000-00002D8E0000}"/>
    <cellStyle name="Scenario 2 2 2 2 2 3" xfId="36305" xr:uid="{00000000-0005-0000-0000-00002E8E0000}"/>
    <cellStyle name="Scenario 2 2 2 2 3" xfId="36306" xr:uid="{00000000-0005-0000-0000-00002F8E0000}"/>
    <cellStyle name="Scenario 2 2 2 3" xfId="36307" xr:uid="{00000000-0005-0000-0000-0000308E0000}"/>
    <cellStyle name="Scenario 2 2 2 3 2" xfId="36308" xr:uid="{00000000-0005-0000-0000-0000318E0000}"/>
    <cellStyle name="Scenario 2 2 2 3 3" xfId="36309" xr:uid="{00000000-0005-0000-0000-0000328E0000}"/>
    <cellStyle name="Scenario 2 2 2 3 4" xfId="36310" xr:uid="{00000000-0005-0000-0000-0000338E0000}"/>
    <cellStyle name="Scenario 2 2 2 3 5" xfId="36311" xr:uid="{00000000-0005-0000-0000-0000348E0000}"/>
    <cellStyle name="Scenario 2 2 2 3 6" xfId="36312" xr:uid="{00000000-0005-0000-0000-0000358E0000}"/>
    <cellStyle name="Scenario 2 2 2 3 7" xfId="36313" xr:uid="{00000000-0005-0000-0000-0000368E0000}"/>
    <cellStyle name="Scenario 2 2 2 4" xfId="36314" xr:uid="{00000000-0005-0000-0000-0000378E0000}"/>
    <cellStyle name="Scenario 2 2 2 4 2" xfId="36315" xr:uid="{00000000-0005-0000-0000-0000388E0000}"/>
    <cellStyle name="Scenario 2 2 2 4 3" xfId="36316" xr:uid="{00000000-0005-0000-0000-0000398E0000}"/>
    <cellStyle name="Scenario 2 2 2 4 4" xfId="36317" xr:uid="{00000000-0005-0000-0000-00003A8E0000}"/>
    <cellStyle name="Scenario 2 2 2 4 5" xfId="36318" xr:uid="{00000000-0005-0000-0000-00003B8E0000}"/>
    <cellStyle name="Scenario 2 2 2 4 6" xfId="36319" xr:uid="{00000000-0005-0000-0000-00003C8E0000}"/>
    <cellStyle name="Scenario 2 2 2 5" xfId="36320" xr:uid="{00000000-0005-0000-0000-00003D8E0000}"/>
    <cellStyle name="Scenario 2 2 3" xfId="36321" xr:uid="{00000000-0005-0000-0000-00003E8E0000}"/>
    <cellStyle name="Scenario 2 2 3 2" xfId="36322" xr:uid="{00000000-0005-0000-0000-00003F8E0000}"/>
    <cellStyle name="Scenario 2 2 3 2 2" xfId="36323" xr:uid="{00000000-0005-0000-0000-0000408E0000}"/>
    <cellStyle name="Scenario 2 2 3 2 3" xfId="36324" xr:uid="{00000000-0005-0000-0000-0000418E0000}"/>
    <cellStyle name="Scenario 2 2 3 2 4" xfId="36325" xr:uid="{00000000-0005-0000-0000-0000428E0000}"/>
    <cellStyle name="Scenario 2 2 3 2 5" xfId="36326" xr:uid="{00000000-0005-0000-0000-0000438E0000}"/>
    <cellStyle name="Scenario 2 2 3 2 6" xfId="36327" xr:uid="{00000000-0005-0000-0000-0000448E0000}"/>
    <cellStyle name="Scenario 2 2 3 3" xfId="36328" xr:uid="{00000000-0005-0000-0000-0000458E0000}"/>
    <cellStyle name="Scenario 2 2 4" xfId="36329" xr:uid="{00000000-0005-0000-0000-0000468E0000}"/>
    <cellStyle name="Scenario 2 2 4 2" xfId="36330" xr:uid="{00000000-0005-0000-0000-0000478E0000}"/>
    <cellStyle name="Scenario 2 2 4 2 2" xfId="36331" xr:uid="{00000000-0005-0000-0000-0000488E0000}"/>
    <cellStyle name="Scenario 2 2 4 2 3" xfId="36332" xr:uid="{00000000-0005-0000-0000-0000498E0000}"/>
    <cellStyle name="Scenario 2 2 4 2 4" xfId="36333" xr:uid="{00000000-0005-0000-0000-00004A8E0000}"/>
    <cellStyle name="Scenario 2 2 4 2 5" xfId="36334" xr:uid="{00000000-0005-0000-0000-00004B8E0000}"/>
    <cellStyle name="Scenario 2 2 4 2 6" xfId="36335" xr:uid="{00000000-0005-0000-0000-00004C8E0000}"/>
    <cellStyle name="Scenario 2 2 4 3" xfId="36336" xr:uid="{00000000-0005-0000-0000-00004D8E0000}"/>
    <cellStyle name="Scenario 2 2 4 4" xfId="36337" xr:uid="{00000000-0005-0000-0000-00004E8E0000}"/>
    <cellStyle name="Scenario 2 2 4 5" xfId="36338" xr:uid="{00000000-0005-0000-0000-00004F8E0000}"/>
    <cellStyle name="Scenario 2 2 4 6" xfId="36339" xr:uid="{00000000-0005-0000-0000-0000508E0000}"/>
    <cellStyle name="Scenario 2 2 4 7" xfId="36340" xr:uid="{00000000-0005-0000-0000-0000518E0000}"/>
    <cellStyle name="Scenario 2 2 5" xfId="36341" xr:uid="{00000000-0005-0000-0000-0000528E0000}"/>
    <cellStyle name="Scenario 2 2 5 2" xfId="36342" xr:uid="{00000000-0005-0000-0000-0000538E0000}"/>
    <cellStyle name="Scenario 2 2 5 3" xfId="36343" xr:uid="{00000000-0005-0000-0000-0000548E0000}"/>
    <cellStyle name="Scenario 2 2 5 4" xfId="36344" xr:uid="{00000000-0005-0000-0000-0000558E0000}"/>
    <cellStyle name="Scenario 2 2 5 5" xfId="36345" xr:uid="{00000000-0005-0000-0000-0000568E0000}"/>
    <cellStyle name="Scenario 2 2 5 6" xfId="36346" xr:uid="{00000000-0005-0000-0000-0000578E0000}"/>
    <cellStyle name="Scenario 2 2 6" xfId="36347" xr:uid="{00000000-0005-0000-0000-0000588E0000}"/>
    <cellStyle name="Scenario 2 2 6 2" xfId="36348" xr:uid="{00000000-0005-0000-0000-0000598E0000}"/>
    <cellStyle name="Scenario 2 2 6 3" xfId="36349" xr:uid="{00000000-0005-0000-0000-00005A8E0000}"/>
    <cellStyle name="Scenario 2 2 6 4" xfId="36350" xr:uid="{00000000-0005-0000-0000-00005B8E0000}"/>
    <cellStyle name="Scenario 2 2 6 5" xfId="36351" xr:uid="{00000000-0005-0000-0000-00005C8E0000}"/>
    <cellStyle name="Scenario 2 2 6 6" xfId="36352" xr:uid="{00000000-0005-0000-0000-00005D8E0000}"/>
    <cellStyle name="Scenario 2 2 7" xfId="36353" xr:uid="{00000000-0005-0000-0000-00005E8E0000}"/>
    <cellStyle name="Scenario 2 3" xfId="36354" xr:uid="{00000000-0005-0000-0000-00005F8E0000}"/>
    <cellStyle name="Scenario 2 3 2" xfId="36355" xr:uid="{00000000-0005-0000-0000-0000608E0000}"/>
    <cellStyle name="Scenario 2 3 2 2" xfId="36356" xr:uid="{00000000-0005-0000-0000-0000618E0000}"/>
    <cellStyle name="Scenario 2 3 2 2 2" xfId="36357" xr:uid="{00000000-0005-0000-0000-0000628E0000}"/>
    <cellStyle name="Scenario 2 3 2 2 3" xfId="36358" xr:uid="{00000000-0005-0000-0000-0000638E0000}"/>
    <cellStyle name="Scenario 2 3 2 2 4" xfId="36359" xr:uid="{00000000-0005-0000-0000-0000648E0000}"/>
    <cellStyle name="Scenario 2 3 2 2 5" xfId="36360" xr:uid="{00000000-0005-0000-0000-0000658E0000}"/>
    <cellStyle name="Scenario 2 3 2 2 6" xfId="36361" xr:uid="{00000000-0005-0000-0000-0000668E0000}"/>
    <cellStyle name="Scenario 2 3 2 3" xfId="36362" xr:uid="{00000000-0005-0000-0000-0000678E0000}"/>
    <cellStyle name="Scenario 2 3 3" xfId="36363" xr:uid="{00000000-0005-0000-0000-0000688E0000}"/>
    <cellStyle name="Scenario 2 3 3 2" xfId="36364" xr:uid="{00000000-0005-0000-0000-0000698E0000}"/>
    <cellStyle name="Scenario 2 3 3 3" xfId="36365" xr:uid="{00000000-0005-0000-0000-00006A8E0000}"/>
    <cellStyle name="Scenario 2 3 3 4" xfId="36366" xr:uid="{00000000-0005-0000-0000-00006B8E0000}"/>
    <cellStyle name="Scenario 2 3 3 5" xfId="36367" xr:uid="{00000000-0005-0000-0000-00006C8E0000}"/>
    <cellStyle name="Scenario 2 3 3 6" xfId="36368" xr:uid="{00000000-0005-0000-0000-00006D8E0000}"/>
    <cellStyle name="Scenario 2 3 3 7" xfId="36369" xr:uid="{00000000-0005-0000-0000-00006E8E0000}"/>
    <cellStyle name="Scenario 2 3 4" xfId="36370" xr:uid="{00000000-0005-0000-0000-00006F8E0000}"/>
    <cellStyle name="Scenario 2 3 4 2" xfId="36371" xr:uid="{00000000-0005-0000-0000-0000708E0000}"/>
    <cellStyle name="Scenario 2 3 4 3" xfId="36372" xr:uid="{00000000-0005-0000-0000-0000718E0000}"/>
    <cellStyle name="Scenario 2 3 4 4" xfId="36373" xr:uid="{00000000-0005-0000-0000-0000728E0000}"/>
    <cellStyle name="Scenario 2 3 4 5" xfId="36374" xr:uid="{00000000-0005-0000-0000-0000738E0000}"/>
    <cellStyle name="Scenario 2 3 4 6" xfId="36375" xr:uid="{00000000-0005-0000-0000-0000748E0000}"/>
    <cellStyle name="Scenario 2 3 5" xfId="36376" xr:uid="{00000000-0005-0000-0000-0000758E0000}"/>
    <cellStyle name="Scenario 2 4" xfId="36377" xr:uid="{00000000-0005-0000-0000-0000768E0000}"/>
    <cellStyle name="Scenario 2 4 2" xfId="36378" xr:uid="{00000000-0005-0000-0000-0000778E0000}"/>
    <cellStyle name="Scenario 2 4 2 2" xfId="36379" xr:uid="{00000000-0005-0000-0000-0000788E0000}"/>
    <cellStyle name="Scenario 2 4 2 3" xfId="36380" xr:uid="{00000000-0005-0000-0000-0000798E0000}"/>
    <cellStyle name="Scenario 2 4 2 4" xfId="36381" xr:uid="{00000000-0005-0000-0000-00007A8E0000}"/>
    <cellStyle name="Scenario 2 4 2 5" xfId="36382" xr:uid="{00000000-0005-0000-0000-00007B8E0000}"/>
    <cellStyle name="Scenario 2 4 2 6" xfId="36383" xr:uid="{00000000-0005-0000-0000-00007C8E0000}"/>
    <cellStyle name="Scenario 2 4 3" xfId="36384" xr:uid="{00000000-0005-0000-0000-00007D8E0000}"/>
    <cellStyle name="Scenario 2 5" xfId="36385" xr:uid="{00000000-0005-0000-0000-00007E8E0000}"/>
    <cellStyle name="Scenario 2 5 2" xfId="36386" xr:uid="{00000000-0005-0000-0000-00007F8E0000}"/>
    <cellStyle name="Scenario 2 5 2 2" xfId="36387" xr:uid="{00000000-0005-0000-0000-0000808E0000}"/>
    <cellStyle name="Scenario 2 5 2 3" xfId="36388" xr:uid="{00000000-0005-0000-0000-0000818E0000}"/>
    <cellStyle name="Scenario 2 5 2 4" xfId="36389" xr:uid="{00000000-0005-0000-0000-0000828E0000}"/>
    <cellStyle name="Scenario 2 5 2 5" xfId="36390" xr:uid="{00000000-0005-0000-0000-0000838E0000}"/>
    <cellStyle name="Scenario 2 5 2 6" xfId="36391" xr:uid="{00000000-0005-0000-0000-0000848E0000}"/>
    <cellStyle name="Scenario 2 5 3" xfId="36392" xr:uid="{00000000-0005-0000-0000-0000858E0000}"/>
    <cellStyle name="Scenario 2 5 4" xfId="36393" xr:uid="{00000000-0005-0000-0000-0000868E0000}"/>
    <cellStyle name="Scenario 2 5 5" xfId="36394" xr:uid="{00000000-0005-0000-0000-0000878E0000}"/>
    <cellStyle name="Scenario 2 5 6" xfId="36395" xr:uid="{00000000-0005-0000-0000-0000888E0000}"/>
    <cellStyle name="Scenario 2 5 7" xfId="36396" xr:uid="{00000000-0005-0000-0000-0000898E0000}"/>
    <cellStyle name="Scenario 2 6" xfId="36397" xr:uid="{00000000-0005-0000-0000-00008A8E0000}"/>
    <cellStyle name="Scenario 2 6 2" xfId="36398" xr:uid="{00000000-0005-0000-0000-00008B8E0000}"/>
    <cellStyle name="Scenario 2 6 3" xfId="36399" xr:uid="{00000000-0005-0000-0000-00008C8E0000}"/>
    <cellStyle name="Scenario 2 6 4" xfId="36400" xr:uid="{00000000-0005-0000-0000-00008D8E0000}"/>
    <cellStyle name="Scenario 2 6 5" xfId="36401" xr:uid="{00000000-0005-0000-0000-00008E8E0000}"/>
    <cellStyle name="Scenario 2 6 6" xfId="36402" xr:uid="{00000000-0005-0000-0000-00008F8E0000}"/>
    <cellStyle name="Scenario 2 7" xfId="36403" xr:uid="{00000000-0005-0000-0000-0000908E0000}"/>
    <cellStyle name="Scenario 2 7 2" xfId="36404" xr:uid="{00000000-0005-0000-0000-0000918E0000}"/>
    <cellStyle name="Scenario 2 7 3" xfId="36405" xr:uid="{00000000-0005-0000-0000-0000928E0000}"/>
    <cellStyle name="Scenario 2 7 4" xfId="36406" xr:uid="{00000000-0005-0000-0000-0000938E0000}"/>
    <cellStyle name="Scenario 2 7 5" xfId="36407" xr:uid="{00000000-0005-0000-0000-0000948E0000}"/>
    <cellStyle name="Scenario 2 7 6" xfId="36408" xr:uid="{00000000-0005-0000-0000-0000958E0000}"/>
    <cellStyle name="Scenario 2 8" xfId="36409" xr:uid="{00000000-0005-0000-0000-0000968E0000}"/>
    <cellStyle name="Scenario 2 8 2" xfId="36410" xr:uid="{00000000-0005-0000-0000-0000978E0000}"/>
    <cellStyle name="Scenario 2 8 3" xfId="36411" xr:uid="{00000000-0005-0000-0000-0000988E0000}"/>
    <cellStyle name="Scenario 2 8 4" xfId="36412" xr:uid="{00000000-0005-0000-0000-0000998E0000}"/>
    <cellStyle name="Scenario 2 8 5" xfId="36413" xr:uid="{00000000-0005-0000-0000-00009A8E0000}"/>
    <cellStyle name="Scenario 2 8 6" xfId="36414" xr:uid="{00000000-0005-0000-0000-00009B8E0000}"/>
    <cellStyle name="Scenario 2 9" xfId="36415" xr:uid="{00000000-0005-0000-0000-00009C8E0000}"/>
    <cellStyle name="Scenario 3" xfId="36416" xr:uid="{00000000-0005-0000-0000-00009D8E0000}"/>
    <cellStyle name="Scenario 3 2" xfId="36417" xr:uid="{00000000-0005-0000-0000-00009E8E0000}"/>
    <cellStyle name="Scenario 3 2 2" xfId="36418" xr:uid="{00000000-0005-0000-0000-00009F8E0000}"/>
    <cellStyle name="Scenario 3 2 2 2" xfId="36419" xr:uid="{00000000-0005-0000-0000-0000A08E0000}"/>
    <cellStyle name="Scenario 3 2 2 3" xfId="36420" xr:uid="{00000000-0005-0000-0000-0000A18E0000}"/>
    <cellStyle name="Scenario 3 2 2 4" xfId="36421" xr:uid="{00000000-0005-0000-0000-0000A28E0000}"/>
    <cellStyle name="Scenario 3 2 2 5" xfId="36422" xr:uid="{00000000-0005-0000-0000-0000A38E0000}"/>
    <cellStyle name="Scenario 3 2 2 6" xfId="36423" xr:uid="{00000000-0005-0000-0000-0000A48E0000}"/>
    <cellStyle name="Scenario 3 2 3" xfId="36424" xr:uid="{00000000-0005-0000-0000-0000A58E0000}"/>
    <cellStyle name="Scenario 3 2 3 2" xfId="36425" xr:uid="{00000000-0005-0000-0000-0000A68E0000}"/>
    <cellStyle name="Scenario 3 2 3 3" xfId="36426" xr:uid="{00000000-0005-0000-0000-0000A78E0000}"/>
    <cellStyle name="Scenario 3 2 3 4" xfId="36427" xr:uid="{00000000-0005-0000-0000-0000A88E0000}"/>
    <cellStyle name="Scenario 3 2 3 5" xfId="36428" xr:uid="{00000000-0005-0000-0000-0000A98E0000}"/>
    <cellStyle name="Scenario 3 2 3 6" xfId="36429" xr:uid="{00000000-0005-0000-0000-0000AA8E0000}"/>
    <cellStyle name="Scenario 3 3" xfId="36430" xr:uid="{00000000-0005-0000-0000-0000AB8E0000}"/>
    <cellStyle name="Scenario 3 3 2" xfId="36431" xr:uid="{00000000-0005-0000-0000-0000AC8E0000}"/>
    <cellStyle name="Scenario 3 3 2 2" xfId="36432" xr:uid="{00000000-0005-0000-0000-0000AD8E0000}"/>
    <cellStyle name="Scenario 3 3 2 3" xfId="36433" xr:uid="{00000000-0005-0000-0000-0000AE8E0000}"/>
    <cellStyle name="Scenario 3 3 2 4" xfId="36434" xr:uid="{00000000-0005-0000-0000-0000AF8E0000}"/>
    <cellStyle name="Scenario 3 3 2 5" xfId="36435" xr:uid="{00000000-0005-0000-0000-0000B08E0000}"/>
    <cellStyle name="Scenario 3 3 2 6" xfId="36436" xr:uid="{00000000-0005-0000-0000-0000B18E0000}"/>
    <cellStyle name="Scenario 3 3 3" xfId="36437" xr:uid="{00000000-0005-0000-0000-0000B28E0000}"/>
    <cellStyle name="Scenario 3 3 4" xfId="36438" xr:uid="{00000000-0005-0000-0000-0000B38E0000}"/>
    <cellStyle name="Scenario 3 3 5" xfId="36439" xr:uid="{00000000-0005-0000-0000-0000B48E0000}"/>
    <cellStyle name="Scenario 3 3 6" xfId="36440" xr:uid="{00000000-0005-0000-0000-0000B58E0000}"/>
    <cellStyle name="Scenario 3 3 7" xfId="36441" xr:uid="{00000000-0005-0000-0000-0000B68E0000}"/>
    <cellStyle name="Scenario 3 4" xfId="36442" xr:uid="{00000000-0005-0000-0000-0000B78E0000}"/>
    <cellStyle name="Scenario 3 4 2" xfId="36443" xr:uid="{00000000-0005-0000-0000-0000B88E0000}"/>
    <cellStyle name="Scenario 3 4 3" xfId="36444" xr:uid="{00000000-0005-0000-0000-0000B98E0000}"/>
    <cellStyle name="Scenario 3 4 4" xfId="36445" xr:uid="{00000000-0005-0000-0000-0000BA8E0000}"/>
    <cellStyle name="Scenario 3 4 5" xfId="36446" xr:uid="{00000000-0005-0000-0000-0000BB8E0000}"/>
    <cellStyle name="Scenario 3 4 6" xfId="36447" xr:uid="{00000000-0005-0000-0000-0000BC8E0000}"/>
    <cellStyle name="Scenario 3 5" xfId="36448" xr:uid="{00000000-0005-0000-0000-0000BD8E0000}"/>
    <cellStyle name="Scenario 3 5 2" xfId="36449" xr:uid="{00000000-0005-0000-0000-0000BE8E0000}"/>
    <cellStyle name="Scenario 3 5 3" xfId="36450" xr:uid="{00000000-0005-0000-0000-0000BF8E0000}"/>
    <cellStyle name="Scenario 3 5 4" xfId="36451" xr:uid="{00000000-0005-0000-0000-0000C08E0000}"/>
    <cellStyle name="Scenario 3 5 5" xfId="36452" xr:uid="{00000000-0005-0000-0000-0000C18E0000}"/>
    <cellStyle name="Scenario 3 5 6" xfId="36453" xr:uid="{00000000-0005-0000-0000-0000C28E0000}"/>
    <cellStyle name="Scenario 3 6" xfId="36454" xr:uid="{00000000-0005-0000-0000-0000C38E0000}"/>
    <cellStyle name="Scenario 3 6 2" xfId="36455" xr:uid="{00000000-0005-0000-0000-0000C48E0000}"/>
    <cellStyle name="Scenario 3 6 3" xfId="36456" xr:uid="{00000000-0005-0000-0000-0000C58E0000}"/>
    <cellStyle name="Scenario 3 6 4" xfId="36457" xr:uid="{00000000-0005-0000-0000-0000C68E0000}"/>
    <cellStyle name="Scenario 3 6 5" xfId="36458" xr:uid="{00000000-0005-0000-0000-0000C78E0000}"/>
    <cellStyle name="Scenario 3 6 6" xfId="36459" xr:uid="{00000000-0005-0000-0000-0000C88E0000}"/>
    <cellStyle name="Scenario 3 7" xfId="36460" xr:uid="{00000000-0005-0000-0000-0000C98E0000}"/>
    <cellStyle name="Scenario 4" xfId="36461" xr:uid="{00000000-0005-0000-0000-0000CA8E0000}"/>
    <cellStyle name="Scenario 4 2" xfId="36462" xr:uid="{00000000-0005-0000-0000-0000CB8E0000}"/>
    <cellStyle name="Scenario 4 2 2" xfId="36463" xr:uid="{00000000-0005-0000-0000-0000CC8E0000}"/>
    <cellStyle name="Scenario 4 2 2 2" xfId="36464" xr:uid="{00000000-0005-0000-0000-0000CD8E0000}"/>
    <cellStyle name="Scenario 4 2 2 3" xfId="36465" xr:uid="{00000000-0005-0000-0000-0000CE8E0000}"/>
    <cellStyle name="Scenario 4 2 2 4" xfId="36466" xr:uid="{00000000-0005-0000-0000-0000CF8E0000}"/>
    <cellStyle name="Scenario 4 2 2 5" xfId="36467" xr:uid="{00000000-0005-0000-0000-0000D08E0000}"/>
    <cellStyle name="Scenario 4 2 2 6" xfId="36468" xr:uid="{00000000-0005-0000-0000-0000D18E0000}"/>
    <cellStyle name="Scenario 4 2 3" xfId="36469" xr:uid="{00000000-0005-0000-0000-0000D28E0000}"/>
    <cellStyle name="Scenario 4 3" xfId="36470" xr:uid="{00000000-0005-0000-0000-0000D38E0000}"/>
    <cellStyle name="Scenario 4 3 2" xfId="36471" xr:uid="{00000000-0005-0000-0000-0000D48E0000}"/>
    <cellStyle name="Scenario 4 3 3" xfId="36472" xr:uid="{00000000-0005-0000-0000-0000D58E0000}"/>
    <cellStyle name="Scenario 4 3 4" xfId="36473" xr:uid="{00000000-0005-0000-0000-0000D68E0000}"/>
    <cellStyle name="Scenario 4 3 5" xfId="36474" xr:uid="{00000000-0005-0000-0000-0000D78E0000}"/>
    <cellStyle name="Scenario 4 3 6" xfId="36475" xr:uid="{00000000-0005-0000-0000-0000D88E0000}"/>
    <cellStyle name="Scenario 4 3 7" xfId="36476" xr:uid="{00000000-0005-0000-0000-0000D98E0000}"/>
    <cellStyle name="Scenario 4 4" xfId="36477" xr:uid="{00000000-0005-0000-0000-0000DA8E0000}"/>
    <cellStyle name="Scenario 4 4 2" xfId="36478" xr:uid="{00000000-0005-0000-0000-0000DB8E0000}"/>
    <cellStyle name="Scenario 4 4 3" xfId="36479" xr:uid="{00000000-0005-0000-0000-0000DC8E0000}"/>
    <cellStyle name="Scenario 4 4 4" xfId="36480" xr:uid="{00000000-0005-0000-0000-0000DD8E0000}"/>
    <cellStyle name="Scenario 4 4 5" xfId="36481" xr:uid="{00000000-0005-0000-0000-0000DE8E0000}"/>
    <cellStyle name="Scenario 4 4 6" xfId="36482" xr:uid="{00000000-0005-0000-0000-0000DF8E0000}"/>
    <cellStyle name="Scenario 4 5" xfId="36483" xr:uid="{00000000-0005-0000-0000-0000E08E0000}"/>
    <cellStyle name="Scenario 5" xfId="36484" xr:uid="{00000000-0005-0000-0000-0000E18E0000}"/>
    <cellStyle name="Scenario 5 2" xfId="36485" xr:uid="{00000000-0005-0000-0000-0000E28E0000}"/>
    <cellStyle name="Scenario 5 2 2" xfId="36486" xr:uid="{00000000-0005-0000-0000-0000E38E0000}"/>
    <cellStyle name="Scenario 5 2 3" xfId="36487" xr:uid="{00000000-0005-0000-0000-0000E48E0000}"/>
    <cellStyle name="Scenario 5 2 4" xfId="36488" xr:uid="{00000000-0005-0000-0000-0000E58E0000}"/>
    <cellStyle name="Scenario 5 2 5" xfId="36489" xr:uid="{00000000-0005-0000-0000-0000E68E0000}"/>
    <cellStyle name="Scenario 5 2 6" xfId="36490" xr:uid="{00000000-0005-0000-0000-0000E78E0000}"/>
    <cellStyle name="Scenario 5 3" xfId="36491" xr:uid="{00000000-0005-0000-0000-0000E88E0000}"/>
    <cellStyle name="Scenario 6" xfId="36492" xr:uid="{00000000-0005-0000-0000-0000E98E0000}"/>
    <cellStyle name="Scenario 6 2" xfId="36493" xr:uid="{00000000-0005-0000-0000-0000EA8E0000}"/>
    <cellStyle name="Scenario 6 2 2" xfId="36494" xr:uid="{00000000-0005-0000-0000-0000EB8E0000}"/>
    <cellStyle name="Scenario 6 2 3" xfId="36495" xr:uid="{00000000-0005-0000-0000-0000EC8E0000}"/>
    <cellStyle name="Scenario 6 2 4" xfId="36496" xr:uid="{00000000-0005-0000-0000-0000ED8E0000}"/>
    <cellStyle name="Scenario 6 2 5" xfId="36497" xr:uid="{00000000-0005-0000-0000-0000EE8E0000}"/>
    <cellStyle name="Scenario 6 2 6" xfId="36498" xr:uid="{00000000-0005-0000-0000-0000EF8E0000}"/>
    <cellStyle name="Scenario 6 3" xfId="36499" xr:uid="{00000000-0005-0000-0000-0000F08E0000}"/>
    <cellStyle name="Scenario 6 4" xfId="36500" xr:uid="{00000000-0005-0000-0000-0000F18E0000}"/>
    <cellStyle name="Scenario 6 5" xfId="36501" xr:uid="{00000000-0005-0000-0000-0000F28E0000}"/>
    <cellStyle name="Scenario 6 6" xfId="36502" xr:uid="{00000000-0005-0000-0000-0000F38E0000}"/>
    <cellStyle name="Scenario 6 7" xfId="36503" xr:uid="{00000000-0005-0000-0000-0000F48E0000}"/>
    <cellStyle name="Scenario 7" xfId="36504" xr:uid="{00000000-0005-0000-0000-0000F58E0000}"/>
    <cellStyle name="Scenario 7 2" xfId="36505" xr:uid="{00000000-0005-0000-0000-0000F68E0000}"/>
    <cellStyle name="Scenario 7 3" xfId="36506" xr:uid="{00000000-0005-0000-0000-0000F78E0000}"/>
    <cellStyle name="Scenario 7 4" xfId="36507" xr:uid="{00000000-0005-0000-0000-0000F88E0000}"/>
    <cellStyle name="Scenario 7 5" xfId="36508" xr:uid="{00000000-0005-0000-0000-0000F98E0000}"/>
    <cellStyle name="Scenario 7 6" xfId="36509" xr:uid="{00000000-0005-0000-0000-0000FA8E0000}"/>
    <cellStyle name="Scenario 8" xfId="36510" xr:uid="{00000000-0005-0000-0000-0000FB8E0000}"/>
    <cellStyle name="Scenario 8 2" xfId="36511" xr:uid="{00000000-0005-0000-0000-0000FC8E0000}"/>
    <cellStyle name="Scenario 8 3" xfId="36512" xr:uid="{00000000-0005-0000-0000-0000FD8E0000}"/>
    <cellStyle name="Scenario 8 4" xfId="36513" xr:uid="{00000000-0005-0000-0000-0000FE8E0000}"/>
    <cellStyle name="Scenario 8 5" xfId="36514" xr:uid="{00000000-0005-0000-0000-0000FF8E0000}"/>
    <cellStyle name="Scenario 8 6" xfId="36515" xr:uid="{00000000-0005-0000-0000-0000008F0000}"/>
    <cellStyle name="Scenario 9" xfId="36516" xr:uid="{00000000-0005-0000-0000-0000018F0000}"/>
    <cellStyle name="Scenario 9 2" xfId="36517" xr:uid="{00000000-0005-0000-0000-0000028F0000}"/>
    <cellStyle name="Scenario 9 3" xfId="36518" xr:uid="{00000000-0005-0000-0000-0000038F0000}"/>
    <cellStyle name="Scenario 9 4" xfId="36519" xr:uid="{00000000-0005-0000-0000-0000048F0000}"/>
    <cellStyle name="Scenario 9 5" xfId="36520" xr:uid="{00000000-0005-0000-0000-0000058F0000}"/>
    <cellStyle name="Scenario 9 6" xfId="36521" xr:uid="{00000000-0005-0000-0000-0000068F0000}"/>
    <cellStyle name="Sheet Title" xfId="36522" xr:uid="{00000000-0005-0000-0000-0000078F0000}"/>
    <cellStyle name="Sheet Title 2" xfId="36523" xr:uid="{00000000-0005-0000-0000-0000088F0000}"/>
    <cellStyle name="SpecialHeader" xfId="36524" xr:uid="{00000000-0005-0000-0000-0000098F0000}"/>
    <cellStyle name="Standard" xfId="36525" xr:uid="{00000000-0005-0000-0000-00000A8F0000}"/>
    <cellStyle name="STYL1 - Style1" xfId="36526" xr:uid="{00000000-0005-0000-0000-00000B8F0000}"/>
    <cellStyle name="STYL1 - Style1 2" xfId="36527" xr:uid="{00000000-0005-0000-0000-00000C8F0000}"/>
    <cellStyle name="Style 1" xfId="36528" xr:uid="{00000000-0005-0000-0000-00000D8F0000}"/>
    <cellStyle name="STYLE1" xfId="36529" xr:uid="{00000000-0005-0000-0000-00000E8F0000}"/>
    <cellStyle name="STYLE2" xfId="36530" xr:uid="{00000000-0005-0000-0000-00000F8F0000}"/>
    <cellStyle name="STYLE3" xfId="36531" xr:uid="{00000000-0005-0000-0000-0000108F0000}"/>
    <cellStyle name="Subhead" xfId="36532" xr:uid="{00000000-0005-0000-0000-0000118F0000}"/>
    <cellStyle name="Subhead 2" xfId="36533" xr:uid="{00000000-0005-0000-0000-0000128F0000}"/>
    <cellStyle name="Subhead 2 2" xfId="36534" xr:uid="{00000000-0005-0000-0000-0000138F0000}"/>
    <cellStyle name="Subhead 2 3" xfId="36535" xr:uid="{00000000-0005-0000-0000-0000148F0000}"/>
    <cellStyle name="Subhead 2 4" xfId="36536" xr:uid="{00000000-0005-0000-0000-0000158F0000}"/>
    <cellStyle name="Subhead 3" xfId="36537" xr:uid="{00000000-0005-0000-0000-0000168F0000}"/>
    <cellStyle name="Subhead 3 2" xfId="36538" xr:uid="{00000000-0005-0000-0000-0000178F0000}"/>
    <cellStyle name="Subhead 3 3" xfId="36539" xr:uid="{00000000-0005-0000-0000-0000188F0000}"/>
    <cellStyle name="Subhead 3 4" xfId="36540" xr:uid="{00000000-0005-0000-0000-0000198F0000}"/>
    <cellStyle name="Subhead 4" xfId="36541" xr:uid="{00000000-0005-0000-0000-00001A8F0000}"/>
    <cellStyle name="Subhead 5" xfId="36542" xr:uid="{00000000-0005-0000-0000-00001B8F0000}"/>
    <cellStyle name="Subhead 6" xfId="36543" xr:uid="{00000000-0005-0000-0000-00001C8F0000}"/>
    <cellStyle name="Subheader" xfId="36544" xr:uid="{00000000-0005-0000-0000-00001D8F0000}"/>
    <cellStyle name="Subheader 2" xfId="36545" xr:uid="{00000000-0005-0000-0000-00001E8F0000}"/>
    <cellStyle name="Subtotal" xfId="36546" xr:uid="{00000000-0005-0000-0000-00001F8F0000}"/>
    <cellStyle name="Subtotal 10" xfId="36547" xr:uid="{00000000-0005-0000-0000-0000208F0000}"/>
    <cellStyle name="Subtotal 10 2" xfId="36548" xr:uid="{00000000-0005-0000-0000-0000218F0000}"/>
    <cellStyle name="Subtotal 11" xfId="36549" xr:uid="{00000000-0005-0000-0000-0000228F0000}"/>
    <cellStyle name="Subtotal 11 2" xfId="36550" xr:uid="{00000000-0005-0000-0000-0000238F0000}"/>
    <cellStyle name="Subtotal 12" xfId="36551" xr:uid="{00000000-0005-0000-0000-0000248F0000}"/>
    <cellStyle name="Subtotal 12 2" xfId="36552" xr:uid="{00000000-0005-0000-0000-0000258F0000}"/>
    <cellStyle name="Subtotal 13" xfId="36553" xr:uid="{00000000-0005-0000-0000-0000268F0000}"/>
    <cellStyle name="Subtotal 13 2" xfId="36554" xr:uid="{00000000-0005-0000-0000-0000278F0000}"/>
    <cellStyle name="Subtotal 14" xfId="36555" xr:uid="{00000000-0005-0000-0000-0000288F0000}"/>
    <cellStyle name="Subtotal 2" xfId="36556" xr:uid="{00000000-0005-0000-0000-0000298F0000}"/>
    <cellStyle name="Subtotal 2 10" xfId="36557" xr:uid="{00000000-0005-0000-0000-00002A8F0000}"/>
    <cellStyle name="Subtotal 2 10 2" xfId="36558" xr:uid="{00000000-0005-0000-0000-00002B8F0000}"/>
    <cellStyle name="Subtotal 2 10 2 2" xfId="36559" xr:uid="{00000000-0005-0000-0000-00002C8F0000}"/>
    <cellStyle name="Subtotal 2 10 3" xfId="36560" xr:uid="{00000000-0005-0000-0000-00002D8F0000}"/>
    <cellStyle name="Subtotal 2 11" xfId="36561" xr:uid="{00000000-0005-0000-0000-00002E8F0000}"/>
    <cellStyle name="Subtotal 2 11 2" xfId="36562" xr:uid="{00000000-0005-0000-0000-00002F8F0000}"/>
    <cellStyle name="Subtotal 2 12" xfId="36563" xr:uid="{00000000-0005-0000-0000-0000308F0000}"/>
    <cellStyle name="Subtotal 2 12 2" xfId="36564" xr:uid="{00000000-0005-0000-0000-0000318F0000}"/>
    <cellStyle name="Subtotal 2 13" xfId="36565" xr:uid="{00000000-0005-0000-0000-0000328F0000}"/>
    <cellStyle name="Subtotal 2 13 2" xfId="36566" xr:uid="{00000000-0005-0000-0000-0000338F0000}"/>
    <cellStyle name="Subtotal 2 14" xfId="36567" xr:uid="{00000000-0005-0000-0000-0000348F0000}"/>
    <cellStyle name="Subtotal 2 14 2" xfId="36568" xr:uid="{00000000-0005-0000-0000-0000358F0000}"/>
    <cellStyle name="Subtotal 2 15" xfId="36569" xr:uid="{00000000-0005-0000-0000-0000368F0000}"/>
    <cellStyle name="Subtotal 2 15 2" xfId="36570" xr:uid="{00000000-0005-0000-0000-0000378F0000}"/>
    <cellStyle name="Subtotal 2 16" xfId="36571" xr:uid="{00000000-0005-0000-0000-0000388F0000}"/>
    <cellStyle name="Subtotal 2 16 2" xfId="36572" xr:uid="{00000000-0005-0000-0000-0000398F0000}"/>
    <cellStyle name="Subtotal 2 17" xfId="36573" xr:uid="{00000000-0005-0000-0000-00003A8F0000}"/>
    <cellStyle name="Subtotal 2 17 2" xfId="36574" xr:uid="{00000000-0005-0000-0000-00003B8F0000}"/>
    <cellStyle name="Subtotal 2 18" xfId="36575" xr:uid="{00000000-0005-0000-0000-00003C8F0000}"/>
    <cellStyle name="Subtotal 2 18 2" xfId="36576" xr:uid="{00000000-0005-0000-0000-00003D8F0000}"/>
    <cellStyle name="Subtotal 2 19" xfId="36577" xr:uid="{00000000-0005-0000-0000-00003E8F0000}"/>
    <cellStyle name="Subtotal 2 19 2" xfId="36578" xr:uid="{00000000-0005-0000-0000-00003F8F0000}"/>
    <cellStyle name="Subtotal 2 2" xfId="36579" xr:uid="{00000000-0005-0000-0000-0000408F0000}"/>
    <cellStyle name="Subtotal 2 2 10" xfId="36580" xr:uid="{00000000-0005-0000-0000-0000418F0000}"/>
    <cellStyle name="Subtotal 2 2 10 2" xfId="36581" xr:uid="{00000000-0005-0000-0000-0000428F0000}"/>
    <cellStyle name="Subtotal 2 2 11" xfId="36582" xr:uid="{00000000-0005-0000-0000-0000438F0000}"/>
    <cellStyle name="Subtotal 2 2 11 2" xfId="36583" xr:uid="{00000000-0005-0000-0000-0000448F0000}"/>
    <cellStyle name="Subtotal 2 2 12" xfId="36584" xr:uid="{00000000-0005-0000-0000-0000458F0000}"/>
    <cellStyle name="Subtotal 2 2 12 2" xfId="36585" xr:uid="{00000000-0005-0000-0000-0000468F0000}"/>
    <cellStyle name="Subtotal 2 2 13" xfId="36586" xr:uid="{00000000-0005-0000-0000-0000478F0000}"/>
    <cellStyle name="Subtotal 2 2 13 2" xfId="36587" xr:uid="{00000000-0005-0000-0000-0000488F0000}"/>
    <cellStyle name="Subtotal 2 2 14" xfId="36588" xr:uid="{00000000-0005-0000-0000-0000498F0000}"/>
    <cellStyle name="Subtotal 2 2 14 2" xfId="36589" xr:uid="{00000000-0005-0000-0000-00004A8F0000}"/>
    <cellStyle name="Subtotal 2 2 15" xfId="36590" xr:uid="{00000000-0005-0000-0000-00004B8F0000}"/>
    <cellStyle name="Subtotal 2 2 15 2" xfId="36591" xr:uid="{00000000-0005-0000-0000-00004C8F0000}"/>
    <cellStyle name="Subtotal 2 2 16" xfId="36592" xr:uid="{00000000-0005-0000-0000-00004D8F0000}"/>
    <cellStyle name="Subtotal 2 2 16 2" xfId="36593" xr:uid="{00000000-0005-0000-0000-00004E8F0000}"/>
    <cellStyle name="Subtotal 2 2 17" xfId="36594" xr:uid="{00000000-0005-0000-0000-00004F8F0000}"/>
    <cellStyle name="Subtotal 2 2 17 2" xfId="36595" xr:uid="{00000000-0005-0000-0000-0000508F0000}"/>
    <cellStyle name="Subtotal 2 2 18" xfId="36596" xr:uid="{00000000-0005-0000-0000-0000518F0000}"/>
    <cellStyle name="Subtotal 2 2 18 2" xfId="36597" xr:uid="{00000000-0005-0000-0000-0000528F0000}"/>
    <cellStyle name="Subtotal 2 2 19" xfId="36598" xr:uid="{00000000-0005-0000-0000-0000538F0000}"/>
    <cellStyle name="Subtotal 2 2 2" xfId="36599" xr:uid="{00000000-0005-0000-0000-0000548F0000}"/>
    <cellStyle name="Subtotal 2 2 2 10" xfId="36600" xr:uid="{00000000-0005-0000-0000-0000558F0000}"/>
    <cellStyle name="Subtotal 2 2 2 10 2" xfId="36601" xr:uid="{00000000-0005-0000-0000-0000568F0000}"/>
    <cellStyle name="Subtotal 2 2 2 11" xfId="36602" xr:uid="{00000000-0005-0000-0000-0000578F0000}"/>
    <cellStyle name="Subtotal 2 2 2 11 2" xfId="36603" xr:uid="{00000000-0005-0000-0000-0000588F0000}"/>
    <cellStyle name="Subtotal 2 2 2 12" xfId="36604" xr:uid="{00000000-0005-0000-0000-0000598F0000}"/>
    <cellStyle name="Subtotal 2 2 2 12 2" xfId="36605" xr:uid="{00000000-0005-0000-0000-00005A8F0000}"/>
    <cellStyle name="Subtotal 2 2 2 13" xfId="36606" xr:uid="{00000000-0005-0000-0000-00005B8F0000}"/>
    <cellStyle name="Subtotal 2 2 2 13 2" xfId="36607" xr:uid="{00000000-0005-0000-0000-00005C8F0000}"/>
    <cellStyle name="Subtotal 2 2 2 14" xfId="36608" xr:uid="{00000000-0005-0000-0000-00005D8F0000}"/>
    <cellStyle name="Subtotal 2 2 2 14 2" xfId="36609" xr:uid="{00000000-0005-0000-0000-00005E8F0000}"/>
    <cellStyle name="Subtotal 2 2 2 15" xfId="36610" xr:uid="{00000000-0005-0000-0000-00005F8F0000}"/>
    <cellStyle name="Subtotal 2 2 2 15 2" xfId="36611" xr:uid="{00000000-0005-0000-0000-0000608F0000}"/>
    <cellStyle name="Subtotal 2 2 2 16" xfId="36612" xr:uid="{00000000-0005-0000-0000-0000618F0000}"/>
    <cellStyle name="Subtotal 2 2 2 16 2" xfId="36613" xr:uid="{00000000-0005-0000-0000-0000628F0000}"/>
    <cellStyle name="Subtotal 2 2 2 17" xfId="36614" xr:uid="{00000000-0005-0000-0000-0000638F0000}"/>
    <cellStyle name="Subtotal 2 2 2 18" xfId="36615" xr:uid="{00000000-0005-0000-0000-0000648F0000}"/>
    <cellStyle name="Subtotal 2 2 2 2" xfId="36616" xr:uid="{00000000-0005-0000-0000-0000658F0000}"/>
    <cellStyle name="Subtotal 2 2 2 2 10" xfId="36617" xr:uid="{00000000-0005-0000-0000-0000668F0000}"/>
    <cellStyle name="Subtotal 2 2 2 2 10 2" xfId="36618" xr:uid="{00000000-0005-0000-0000-0000678F0000}"/>
    <cellStyle name="Subtotal 2 2 2 2 11" xfId="36619" xr:uid="{00000000-0005-0000-0000-0000688F0000}"/>
    <cellStyle name="Subtotal 2 2 2 2 11 2" xfId="36620" xr:uid="{00000000-0005-0000-0000-0000698F0000}"/>
    <cellStyle name="Subtotal 2 2 2 2 12" xfId="36621" xr:uid="{00000000-0005-0000-0000-00006A8F0000}"/>
    <cellStyle name="Subtotal 2 2 2 2 12 2" xfId="36622" xr:uid="{00000000-0005-0000-0000-00006B8F0000}"/>
    <cellStyle name="Subtotal 2 2 2 2 13" xfId="36623" xr:uid="{00000000-0005-0000-0000-00006C8F0000}"/>
    <cellStyle name="Subtotal 2 2 2 2 13 2" xfId="36624" xr:uid="{00000000-0005-0000-0000-00006D8F0000}"/>
    <cellStyle name="Subtotal 2 2 2 2 14" xfId="36625" xr:uid="{00000000-0005-0000-0000-00006E8F0000}"/>
    <cellStyle name="Subtotal 2 2 2 2 14 2" xfId="36626" xr:uid="{00000000-0005-0000-0000-00006F8F0000}"/>
    <cellStyle name="Subtotal 2 2 2 2 15" xfId="36627" xr:uid="{00000000-0005-0000-0000-0000708F0000}"/>
    <cellStyle name="Subtotal 2 2 2 2 15 2" xfId="36628" xr:uid="{00000000-0005-0000-0000-0000718F0000}"/>
    <cellStyle name="Subtotal 2 2 2 2 16" xfId="36629" xr:uid="{00000000-0005-0000-0000-0000728F0000}"/>
    <cellStyle name="Subtotal 2 2 2 2 17" xfId="36630" xr:uid="{00000000-0005-0000-0000-0000738F0000}"/>
    <cellStyle name="Subtotal 2 2 2 2 2" xfId="36631" xr:uid="{00000000-0005-0000-0000-0000748F0000}"/>
    <cellStyle name="Subtotal 2 2 2 2 2 2" xfId="36632" xr:uid="{00000000-0005-0000-0000-0000758F0000}"/>
    <cellStyle name="Subtotal 2 2 2 2 2 3" xfId="36633" xr:uid="{00000000-0005-0000-0000-0000768F0000}"/>
    <cellStyle name="Subtotal 2 2 2 2 3" xfId="36634" xr:uid="{00000000-0005-0000-0000-0000778F0000}"/>
    <cellStyle name="Subtotal 2 2 2 2 3 2" xfId="36635" xr:uid="{00000000-0005-0000-0000-0000788F0000}"/>
    <cellStyle name="Subtotal 2 2 2 2 4" xfId="36636" xr:uid="{00000000-0005-0000-0000-0000798F0000}"/>
    <cellStyle name="Subtotal 2 2 2 2 4 2" xfId="36637" xr:uid="{00000000-0005-0000-0000-00007A8F0000}"/>
    <cellStyle name="Subtotal 2 2 2 2 5" xfId="36638" xr:uid="{00000000-0005-0000-0000-00007B8F0000}"/>
    <cellStyle name="Subtotal 2 2 2 2 5 2" xfId="36639" xr:uid="{00000000-0005-0000-0000-00007C8F0000}"/>
    <cellStyle name="Subtotal 2 2 2 2 6" xfId="36640" xr:uid="{00000000-0005-0000-0000-00007D8F0000}"/>
    <cellStyle name="Subtotal 2 2 2 2 6 2" xfId="36641" xr:uid="{00000000-0005-0000-0000-00007E8F0000}"/>
    <cellStyle name="Subtotal 2 2 2 2 7" xfId="36642" xr:uid="{00000000-0005-0000-0000-00007F8F0000}"/>
    <cellStyle name="Subtotal 2 2 2 2 7 2" xfId="36643" xr:uid="{00000000-0005-0000-0000-0000808F0000}"/>
    <cellStyle name="Subtotal 2 2 2 2 8" xfId="36644" xr:uid="{00000000-0005-0000-0000-0000818F0000}"/>
    <cellStyle name="Subtotal 2 2 2 2 8 2" xfId="36645" xr:uid="{00000000-0005-0000-0000-0000828F0000}"/>
    <cellStyle name="Subtotal 2 2 2 2 9" xfId="36646" xr:uid="{00000000-0005-0000-0000-0000838F0000}"/>
    <cellStyle name="Subtotal 2 2 2 2 9 2" xfId="36647" xr:uid="{00000000-0005-0000-0000-0000848F0000}"/>
    <cellStyle name="Subtotal 2 2 2 3" xfId="36648" xr:uid="{00000000-0005-0000-0000-0000858F0000}"/>
    <cellStyle name="Subtotal 2 2 2 3 10" xfId="36649" xr:uid="{00000000-0005-0000-0000-0000868F0000}"/>
    <cellStyle name="Subtotal 2 2 2 3 10 2" xfId="36650" xr:uid="{00000000-0005-0000-0000-0000878F0000}"/>
    <cellStyle name="Subtotal 2 2 2 3 11" xfId="36651" xr:uid="{00000000-0005-0000-0000-0000888F0000}"/>
    <cellStyle name="Subtotal 2 2 2 3 11 2" xfId="36652" xr:uid="{00000000-0005-0000-0000-0000898F0000}"/>
    <cellStyle name="Subtotal 2 2 2 3 12" xfId="36653" xr:uid="{00000000-0005-0000-0000-00008A8F0000}"/>
    <cellStyle name="Subtotal 2 2 2 3 12 2" xfId="36654" xr:uid="{00000000-0005-0000-0000-00008B8F0000}"/>
    <cellStyle name="Subtotal 2 2 2 3 13" xfId="36655" xr:uid="{00000000-0005-0000-0000-00008C8F0000}"/>
    <cellStyle name="Subtotal 2 2 2 3 13 2" xfId="36656" xr:uid="{00000000-0005-0000-0000-00008D8F0000}"/>
    <cellStyle name="Subtotal 2 2 2 3 14" xfId="36657" xr:uid="{00000000-0005-0000-0000-00008E8F0000}"/>
    <cellStyle name="Subtotal 2 2 2 3 14 2" xfId="36658" xr:uid="{00000000-0005-0000-0000-00008F8F0000}"/>
    <cellStyle name="Subtotal 2 2 2 3 15" xfId="36659" xr:uid="{00000000-0005-0000-0000-0000908F0000}"/>
    <cellStyle name="Subtotal 2 2 2 3 16" xfId="36660" xr:uid="{00000000-0005-0000-0000-0000918F0000}"/>
    <cellStyle name="Subtotal 2 2 2 3 2" xfId="36661" xr:uid="{00000000-0005-0000-0000-0000928F0000}"/>
    <cellStyle name="Subtotal 2 2 2 3 2 2" xfId="36662" xr:uid="{00000000-0005-0000-0000-0000938F0000}"/>
    <cellStyle name="Subtotal 2 2 2 3 2 3" xfId="36663" xr:uid="{00000000-0005-0000-0000-0000948F0000}"/>
    <cellStyle name="Subtotal 2 2 2 3 3" xfId="36664" xr:uid="{00000000-0005-0000-0000-0000958F0000}"/>
    <cellStyle name="Subtotal 2 2 2 3 3 2" xfId="36665" xr:uid="{00000000-0005-0000-0000-0000968F0000}"/>
    <cellStyle name="Subtotal 2 2 2 3 4" xfId="36666" xr:uid="{00000000-0005-0000-0000-0000978F0000}"/>
    <cellStyle name="Subtotal 2 2 2 3 4 2" xfId="36667" xr:uid="{00000000-0005-0000-0000-0000988F0000}"/>
    <cellStyle name="Subtotal 2 2 2 3 5" xfId="36668" xr:uid="{00000000-0005-0000-0000-0000998F0000}"/>
    <cellStyle name="Subtotal 2 2 2 3 5 2" xfId="36669" xr:uid="{00000000-0005-0000-0000-00009A8F0000}"/>
    <cellStyle name="Subtotal 2 2 2 3 6" xfId="36670" xr:uid="{00000000-0005-0000-0000-00009B8F0000}"/>
    <cellStyle name="Subtotal 2 2 2 3 6 2" xfId="36671" xr:uid="{00000000-0005-0000-0000-00009C8F0000}"/>
    <cellStyle name="Subtotal 2 2 2 3 7" xfId="36672" xr:uid="{00000000-0005-0000-0000-00009D8F0000}"/>
    <cellStyle name="Subtotal 2 2 2 3 7 2" xfId="36673" xr:uid="{00000000-0005-0000-0000-00009E8F0000}"/>
    <cellStyle name="Subtotal 2 2 2 3 8" xfId="36674" xr:uid="{00000000-0005-0000-0000-00009F8F0000}"/>
    <cellStyle name="Subtotal 2 2 2 3 8 2" xfId="36675" xr:uid="{00000000-0005-0000-0000-0000A08F0000}"/>
    <cellStyle name="Subtotal 2 2 2 3 9" xfId="36676" xr:uid="{00000000-0005-0000-0000-0000A18F0000}"/>
    <cellStyle name="Subtotal 2 2 2 3 9 2" xfId="36677" xr:uid="{00000000-0005-0000-0000-0000A28F0000}"/>
    <cellStyle name="Subtotal 2 2 2 4" xfId="36678" xr:uid="{00000000-0005-0000-0000-0000A38F0000}"/>
    <cellStyle name="Subtotal 2 2 2 4 2" xfId="36679" xr:uid="{00000000-0005-0000-0000-0000A48F0000}"/>
    <cellStyle name="Subtotal 2 2 2 4 3" xfId="36680" xr:uid="{00000000-0005-0000-0000-0000A58F0000}"/>
    <cellStyle name="Subtotal 2 2 2 5" xfId="36681" xr:uid="{00000000-0005-0000-0000-0000A68F0000}"/>
    <cellStyle name="Subtotal 2 2 2 5 2" xfId="36682" xr:uid="{00000000-0005-0000-0000-0000A78F0000}"/>
    <cellStyle name="Subtotal 2 2 2 6" xfId="36683" xr:uid="{00000000-0005-0000-0000-0000A88F0000}"/>
    <cellStyle name="Subtotal 2 2 2 6 2" xfId="36684" xr:uid="{00000000-0005-0000-0000-0000A98F0000}"/>
    <cellStyle name="Subtotal 2 2 2 7" xfId="36685" xr:uid="{00000000-0005-0000-0000-0000AA8F0000}"/>
    <cellStyle name="Subtotal 2 2 2 7 2" xfId="36686" xr:uid="{00000000-0005-0000-0000-0000AB8F0000}"/>
    <cellStyle name="Subtotal 2 2 2 8" xfId="36687" xr:uid="{00000000-0005-0000-0000-0000AC8F0000}"/>
    <cellStyle name="Subtotal 2 2 2 8 2" xfId="36688" xr:uid="{00000000-0005-0000-0000-0000AD8F0000}"/>
    <cellStyle name="Subtotal 2 2 2 9" xfId="36689" xr:uid="{00000000-0005-0000-0000-0000AE8F0000}"/>
    <cellStyle name="Subtotal 2 2 2 9 2" xfId="36690" xr:uid="{00000000-0005-0000-0000-0000AF8F0000}"/>
    <cellStyle name="Subtotal 2 2 20" xfId="36691" xr:uid="{00000000-0005-0000-0000-0000B08F0000}"/>
    <cellStyle name="Subtotal 2 2 3" xfId="36692" xr:uid="{00000000-0005-0000-0000-0000B18F0000}"/>
    <cellStyle name="Subtotal 2 2 3 10" xfId="36693" xr:uid="{00000000-0005-0000-0000-0000B28F0000}"/>
    <cellStyle name="Subtotal 2 2 3 10 2" xfId="36694" xr:uid="{00000000-0005-0000-0000-0000B38F0000}"/>
    <cellStyle name="Subtotal 2 2 3 11" xfId="36695" xr:uid="{00000000-0005-0000-0000-0000B48F0000}"/>
    <cellStyle name="Subtotal 2 2 3 11 2" xfId="36696" xr:uid="{00000000-0005-0000-0000-0000B58F0000}"/>
    <cellStyle name="Subtotal 2 2 3 12" xfId="36697" xr:uid="{00000000-0005-0000-0000-0000B68F0000}"/>
    <cellStyle name="Subtotal 2 2 3 12 2" xfId="36698" xr:uid="{00000000-0005-0000-0000-0000B78F0000}"/>
    <cellStyle name="Subtotal 2 2 3 13" xfId="36699" xr:uid="{00000000-0005-0000-0000-0000B88F0000}"/>
    <cellStyle name="Subtotal 2 2 3 13 2" xfId="36700" xr:uid="{00000000-0005-0000-0000-0000B98F0000}"/>
    <cellStyle name="Subtotal 2 2 3 14" xfId="36701" xr:uid="{00000000-0005-0000-0000-0000BA8F0000}"/>
    <cellStyle name="Subtotal 2 2 3 14 2" xfId="36702" xr:uid="{00000000-0005-0000-0000-0000BB8F0000}"/>
    <cellStyle name="Subtotal 2 2 3 15" xfId="36703" xr:uid="{00000000-0005-0000-0000-0000BC8F0000}"/>
    <cellStyle name="Subtotal 2 2 3 15 2" xfId="36704" xr:uid="{00000000-0005-0000-0000-0000BD8F0000}"/>
    <cellStyle name="Subtotal 2 2 3 16" xfId="36705" xr:uid="{00000000-0005-0000-0000-0000BE8F0000}"/>
    <cellStyle name="Subtotal 2 2 3 17" xfId="36706" xr:uid="{00000000-0005-0000-0000-0000BF8F0000}"/>
    <cellStyle name="Subtotal 2 2 3 2" xfId="36707" xr:uid="{00000000-0005-0000-0000-0000C08F0000}"/>
    <cellStyle name="Subtotal 2 2 3 2 2" xfId="36708" xr:uid="{00000000-0005-0000-0000-0000C18F0000}"/>
    <cellStyle name="Subtotal 2 2 3 2 3" xfId="36709" xr:uid="{00000000-0005-0000-0000-0000C28F0000}"/>
    <cellStyle name="Subtotal 2 2 3 3" xfId="36710" xr:uid="{00000000-0005-0000-0000-0000C38F0000}"/>
    <cellStyle name="Subtotal 2 2 3 3 2" xfId="36711" xr:uid="{00000000-0005-0000-0000-0000C48F0000}"/>
    <cellStyle name="Subtotal 2 2 3 4" xfId="36712" xr:uid="{00000000-0005-0000-0000-0000C58F0000}"/>
    <cellStyle name="Subtotal 2 2 3 4 2" xfId="36713" xr:uid="{00000000-0005-0000-0000-0000C68F0000}"/>
    <cellStyle name="Subtotal 2 2 3 5" xfId="36714" xr:uid="{00000000-0005-0000-0000-0000C78F0000}"/>
    <cellStyle name="Subtotal 2 2 3 5 2" xfId="36715" xr:uid="{00000000-0005-0000-0000-0000C88F0000}"/>
    <cellStyle name="Subtotal 2 2 3 6" xfId="36716" xr:uid="{00000000-0005-0000-0000-0000C98F0000}"/>
    <cellStyle name="Subtotal 2 2 3 6 2" xfId="36717" xr:uid="{00000000-0005-0000-0000-0000CA8F0000}"/>
    <cellStyle name="Subtotal 2 2 3 7" xfId="36718" xr:uid="{00000000-0005-0000-0000-0000CB8F0000}"/>
    <cellStyle name="Subtotal 2 2 3 7 2" xfId="36719" xr:uid="{00000000-0005-0000-0000-0000CC8F0000}"/>
    <cellStyle name="Subtotal 2 2 3 8" xfId="36720" xr:uid="{00000000-0005-0000-0000-0000CD8F0000}"/>
    <cellStyle name="Subtotal 2 2 3 8 2" xfId="36721" xr:uid="{00000000-0005-0000-0000-0000CE8F0000}"/>
    <cellStyle name="Subtotal 2 2 3 9" xfId="36722" xr:uid="{00000000-0005-0000-0000-0000CF8F0000}"/>
    <cellStyle name="Subtotal 2 2 3 9 2" xfId="36723" xr:uid="{00000000-0005-0000-0000-0000D08F0000}"/>
    <cellStyle name="Subtotal 2 2 4" xfId="36724" xr:uid="{00000000-0005-0000-0000-0000D18F0000}"/>
    <cellStyle name="Subtotal 2 2 4 10" xfId="36725" xr:uid="{00000000-0005-0000-0000-0000D28F0000}"/>
    <cellStyle name="Subtotal 2 2 4 10 2" xfId="36726" xr:uid="{00000000-0005-0000-0000-0000D38F0000}"/>
    <cellStyle name="Subtotal 2 2 4 11" xfId="36727" xr:uid="{00000000-0005-0000-0000-0000D48F0000}"/>
    <cellStyle name="Subtotal 2 2 4 11 2" xfId="36728" xr:uid="{00000000-0005-0000-0000-0000D58F0000}"/>
    <cellStyle name="Subtotal 2 2 4 12" xfId="36729" xr:uid="{00000000-0005-0000-0000-0000D68F0000}"/>
    <cellStyle name="Subtotal 2 2 4 12 2" xfId="36730" xr:uid="{00000000-0005-0000-0000-0000D78F0000}"/>
    <cellStyle name="Subtotal 2 2 4 13" xfId="36731" xr:uid="{00000000-0005-0000-0000-0000D88F0000}"/>
    <cellStyle name="Subtotal 2 2 4 13 2" xfId="36732" xr:uid="{00000000-0005-0000-0000-0000D98F0000}"/>
    <cellStyle name="Subtotal 2 2 4 14" xfId="36733" xr:uid="{00000000-0005-0000-0000-0000DA8F0000}"/>
    <cellStyle name="Subtotal 2 2 4 14 2" xfId="36734" xr:uid="{00000000-0005-0000-0000-0000DB8F0000}"/>
    <cellStyle name="Subtotal 2 2 4 15" xfId="36735" xr:uid="{00000000-0005-0000-0000-0000DC8F0000}"/>
    <cellStyle name="Subtotal 2 2 4 16" xfId="36736" xr:uid="{00000000-0005-0000-0000-0000DD8F0000}"/>
    <cellStyle name="Subtotal 2 2 4 2" xfId="36737" xr:uid="{00000000-0005-0000-0000-0000DE8F0000}"/>
    <cellStyle name="Subtotal 2 2 4 2 2" xfId="36738" xr:uid="{00000000-0005-0000-0000-0000DF8F0000}"/>
    <cellStyle name="Subtotal 2 2 4 2 3" xfId="36739" xr:uid="{00000000-0005-0000-0000-0000E08F0000}"/>
    <cellStyle name="Subtotal 2 2 4 3" xfId="36740" xr:uid="{00000000-0005-0000-0000-0000E18F0000}"/>
    <cellStyle name="Subtotal 2 2 4 3 2" xfId="36741" xr:uid="{00000000-0005-0000-0000-0000E28F0000}"/>
    <cellStyle name="Subtotal 2 2 4 4" xfId="36742" xr:uid="{00000000-0005-0000-0000-0000E38F0000}"/>
    <cellStyle name="Subtotal 2 2 4 4 2" xfId="36743" xr:uid="{00000000-0005-0000-0000-0000E48F0000}"/>
    <cellStyle name="Subtotal 2 2 4 5" xfId="36744" xr:uid="{00000000-0005-0000-0000-0000E58F0000}"/>
    <cellStyle name="Subtotal 2 2 4 5 2" xfId="36745" xr:uid="{00000000-0005-0000-0000-0000E68F0000}"/>
    <cellStyle name="Subtotal 2 2 4 6" xfId="36746" xr:uid="{00000000-0005-0000-0000-0000E78F0000}"/>
    <cellStyle name="Subtotal 2 2 4 6 2" xfId="36747" xr:uid="{00000000-0005-0000-0000-0000E88F0000}"/>
    <cellStyle name="Subtotal 2 2 4 7" xfId="36748" xr:uid="{00000000-0005-0000-0000-0000E98F0000}"/>
    <cellStyle name="Subtotal 2 2 4 7 2" xfId="36749" xr:uid="{00000000-0005-0000-0000-0000EA8F0000}"/>
    <cellStyle name="Subtotal 2 2 4 8" xfId="36750" xr:uid="{00000000-0005-0000-0000-0000EB8F0000}"/>
    <cellStyle name="Subtotal 2 2 4 8 2" xfId="36751" xr:uid="{00000000-0005-0000-0000-0000EC8F0000}"/>
    <cellStyle name="Subtotal 2 2 4 9" xfId="36752" xr:uid="{00000000-0005-0000-0000-0000ED8F0000}"/>
    <cellStyle name="Subtotal 2 2 4 9 2" xfId="36753" xr:uid="{00000000-0005-0000-0000-0000EE8F0000}"/>
    <cellStyle name="Subtotal 2 2 5" xfId="36754" xr:uid="{00000000-0005-0000-0000-0000EF8F0000}"/>
    <cellStyle name="Subtotal 2 2 5 2" xfId="36755" xr:uid="{00000000-0005-0000-0000-0000F08F0000}"/>
    <cellStyle name="Subtotal 2 2 5 2 2" xfId="36756" xr:uid="{00000000-0005-0000-0000-0000F18F0000}"/>
    <cellStyle name="Subtotal 2 2 5 3" xfId="36757" xr:uid="{00000000-0005-0000-0000-0000F28F0000}"/>
    <cellStyle name="Subtotal 2 2 5 3 2" xfId="36758" xr:uid="{00000000-0005-0000-0000-0000F38F0000}"/>
    <cellStyle name="Subtotal 2 2 5 4" xfId="36759" xr:uid="{00000000-0005-0000-0000-0000F48F0000}"/>
    <cellStyle name="Subtotal 2 2 6" xfId="36760" xr:uid="{00000000-0005-0000-0000-0000F58F0000}"/>
    <cellStyle name="Subtotal 2 2 6 2" xfId="36761" xr:uid="{00000000-0005-0000-0000-0000F68F0000}"/>
    <cellStyle name="Subtotal 2 2 6 2 2" xfId="36762" xr:uid="{00000000-0005-0000-0000-0000F78F0000}"/>
    <cellStyle name="Subtotal 2 2 6 3" xfId="36763" xr:uid="{00000000-0005-0000-0000-0000F88F0000}"/>
    <cellStyle name="Subtotal 2 2 6 3 2" xfId="36764" xr:uid="{00000000-0005-0000-0000-0000F98F0000}"/>
    <cellStyle name="Subtotal 2 2 6 4" xfId="36765" xr:uid="{00000000-0005-0000-0000-0000FA8F0000}"/>
    <cellStyle name="Subtotal 2 2 7" xfId="36766" xr:uid="{00000000-0005-0000-0000-0000FB8F0000}"/>
    <cellStyle name="Subtotal 2 2 7 2" xfId="36767" xr:uid="{00000000-0005-0000-0000-0000FC8F0000}"/>
    <cellStyle name="Subtotal 2 2 7 2 2" xfId="36768" xr:uid="{00000000-0005-0000-0000-0000FD8F0000}"/>
    <cellStyle name="Subtotal 2 2 7 3" xfId="36769" xr:uid="{00000000-0005-0000-0000-0000FE8F0000}"/>
    <cellStyle name="Subtotal 2 2 7 3 2" xfId="36770" xr:uid="{00000000-0005-0000-0000-0000FF8F0000}"/>
    <cellStyle name="Subtotal 2 2 7 4" xfId="36771" xr:uid="{00000000-0005-0000-0000-000000900000}"/>
    <cellStyle name="Subtotal 2 2 8" xfId="36772" xr:uid="{00000000-0005-0000-0000-000001900000}"/>
    <cellStyle name="Subtotal 2 2 8 2" xfId="36773" xr:uid="{00000000-0005-0000-0000-000002900000}"/>
    <cellStyle name="Subtotal 2 2 8 2 2" xfId="36774" xr:uid="{00000000-0005-0000-0000-000003900000}"/>
    <cellStyle name="Subtotal 2 2 8 3" xfId="36775" xr:uid="{00000000-0005-0000-0000-000004900000}"/>
    <cellStyle name="Subtotal 2 2 8 3 2" xfId="36776" xr:uid="{00000000-0005-0000-0000-000005900000}"/>
    <cellStyle name="Subtotal 2 2 8 4" xfId="36777" xr:uid="{00000000-0005-0000-0000-000006900000}"/>
    <cellStyle name="Subtotal 2 2 9" xfId="36778" xr:uid="{00000000-0005-0000-0000-000007900000}"/>
    <cellStyle name="Subtotal 2 2 9 2" xfId="36779" xr:uid="{00000000-0005-0000-0000-000008900000}"/>
    <cellStyle name="Subtotal 2 2 9 2 2" xfId="36780" xr:uid="{00000000-0005-0000-0000-000009900000}"/>
    <cellStyle name="Subtotal 2 2 9 3" xfId="36781" xr:uid="{00000000-0005-0000-0000-00000A900000}"/>
    <cellStyle name="Subtotal 2 20" xfId="36782" xr:uid="{00000000-0005-0000-0000-00000B900000}"/>
    <cellStyle name="Subtotal 2 20 2" xfId="36783" xr:uid="{00000000-0005-0000-0000-00000C900000}"/>
    <cellStyle name="Subtotal 2 21" xfId="36784" xr:uid="{00000000-0005-0000-0000-00000D900000}"/>
    <cellStyle name="Subtotal 2 3" xfId="36785" xr:uid="{00000000-0005-0000-0000-00000E900000}"/>
    <cellStyle name="Subtotal 2 3 10" xfId="36786" xr:uid="{00000000-0005-0000-0000-00000F900000}"/>
    <cellStyle name="Subtotal 2 3 10 2" xfId="36787" xr:uid="{00000000-0005-0000-0000-000010900000}"/>
    <cellStyle name="Subtotal 2 3 11" xfId="36788" xr:uid="{00000000-0005-0000-0000-000011900000}"/>
    <cellStyle name="Subtotal 2 3 11 2" xfId="36789" xr:uid="{00000000-0005-0000-0000-000012900000}"/>
    <cellStyle name="Subtotal 2 3 12" xfId="36790" xr:uid="{00000000-0005-0000-0000-000013900000}"/>
    <cellStyle name="Subtotal 2 3 12 2" xfId="36791" xr:uid="{00000000-0005-0000-0000-000014900000}"/>
    <cellStyle name="Subtotal 2 3 13" xfId="36792" xr:uid="{00000000-0005-0000-0000-000015900000}"/>
    <cellStyle name="Subtotal 2 3 13 2" xfId="36793" xr:uid="{00000000-0005-0000-0000-000016900000}"/>
    <cellStyle name="Subtotal 2 3 14" xfId="36794" xr:uid="{00000000-0005-0000-0000-000017900000}"/>
    <cellStyle name="Subtotal 2 3 14 2" xfId="36795" xr:uid="{00000000-0005-0000-0000-000018900000}"/>
    <cellStyle name="Subtotal 2 3 15" xfId="36796" xr:uid="{00000000-0005-0000-0000-000019900000}"/>
    <cellStyle name="Subtotal 2 3 15 2" xfId="36797" xr:uid="{00000000-0005-0000-0000-00001A900000}"/>
    <cellStyle name="Subtotal 2 3 16" xfId="36798" xr:uid="{00000000-0005-0000-0000-00001B900000}"/>
    <cellStyle name="Subtotal 2 3 16 2" xfId="36799" xr:uid="{00000000-0005-0000-0000-00001C900000}"/>
    <cellStyle name="Subtotal 2 3 17" xfId="36800" xr:uid="{00000000-0005-0000-0000-00001D900000}"/>
    <cellStyle name="Subtotal 2 3 18" xfId="36801" xr:uid="{00000000-0005-0000-0000-00001E900000}"/>
    <cellStyle name="Subtotal 2 3 2" xfId="36802" xr:uid="{00000000-0005-0000-0000-00001F900000}"/>
    <cellStyle name="Subtotal 2 3 2 10" xfId="36803" xr:uid="{00000000-0005-0000-0000-000020900000}"/>
    <cellStyle name="Subtotal 2 3 2 10 2" xfId="36804" xr:uid="{00000000-0005-0000-0000-000021900000}"/>
    <cellStyle name="Subtotal 2 3 2 11" xfId="36805" xr:uid="{00000000-0005-0000-0000-000022900000}"/>
    <cellStyle name="Subtotal 2 3 2 11 2" xfId="36806" xr:uid="{00000000-0005-0000-0000-000023900000}"/>
    <cellStyle name="Subtotal 2 3 2 12" xfId="36807" xr:uid="{00000000-0005-0000-0000-000024900000}"/>
    <cellStyle name="Subtotal 2 3 2 12 2" xfId="36808" xr:uid="{00000000-0005-0000-0000-000025900000}"/>
    <cellStyle name="Subtotal 2 3 2 13" xfId="36809" xr:uid="{00000000-0005-0000-0000-000026900000}"/>
    <cellStyle name="Subtotal 2 3 2 13 2" xfId="36810" xr:uid="{00000000-0005-0000-0000-000027900000}"/>
    <cellStyle name="Subtotal 2 3 2 14" xfId="36811" xr:uid="{00000000-0005-0000-0000-000028900000}"/>
    <cellStyle name="Subtotal 2 3 2 14 2" xfId="36812" xr:uid="{00000000-0005-0000-0000-000029900000}"/>
    <cellStyle name="Subtotal 2 3 2 15" xfId="36813" xr:uid="{00000000-0005-0000-0000-00002A900000}"/>
    <cellStyle name="Subtotal 2 3 2 15 2" xfId="36814" xr:uid="{00000000-0005-0000-0000-00002B900000}"/>
    <cellStyle name="Subtotal 2 3 2 16" xfId="36815" xr:uid="{00000000-0005-0000-0000-00002C900000}"/>
    <cellStyle name="Subtotal 2 3 2 17" xfId="36816" xr:uid="{00000000-0005-0000-0000-00002D900000}"/>
    <cellStyle name="Subtotal 2 3 2 2" xfId="36817" xr:uid="{00000000-0005-0000-0000-00002E900000}"/>
    <cellStyle name="Subtotal 2 3 2 2 2" xfId="36818" xr:uid="{00000000-0005-0000-0000-00002F900000}"/>
    <cellStyle name="Subtotal 2 3 2 2 3" xfId="36819" xr:uid="{00000000-0005-0000-0000-000030900000}"/>
    <cellStyle name="Subtotal 2 3 2 3" xfId="36820" xr:uid="{00000000-0005-0000-0000-000031900000}"/>
    <cellStyle name="Subtotal 2 3 2 3 2" xfId="36821" xr:uid="{00000000-0005-0000-0000-000032900000}"/>
    <cellStyle name="Subtotal 2 3 2 4" xfId="36822" xr:uid="{00000000-0005-0000-0000-000033900000}"/>
    <cellStyle name="Subtotal 2 3 2 4 2" xfId="36823" xr:uid="{00000000-0005-0000-0000-000034900000}"/>
    <cellStyle name="Subtotal 2 3 2 5" xfId="36824" xr:uid="{00000000-0005-0000-0000-000035900000}"/>
    <cellStyle name="Subtotal 2 3 2 5 2" xfId="36825" xr:uid="{00000000-0005-0000-0000-000036900000}"/>
    <cellStyle name="Subtotal 2 3 2 6" xfId="36826" xr:uid="{00000000-0005-0000-0000-000037900000}"/>
    <cellStyle name="Subtotal 2 3 2 6 2" xfId="36827" xr:uid="{00000000-0005-0000-0000-000038900000}"/>
    <cellStyle name="Subtotal 2 3 2 7" xfId="36828" xr:uid="{00000000-0005-0000-0000-000039900000}"/>
    <cellStyle name="Subtotal 2 3 2 7 2" xfId="36829" xr:uid="{00000000-0005-0000-0000-00003A900000}"/>
    <cellStyle name="Subtotal 2 3 2 8" xfId="36830" xr:uid="{00000000-0005-0000-0000-00003B900000}"/>
    <cellStyle name="Subtotal 2 3 2 8 2" xfId="36831" xr:uid="{00000000-0005-0000-0000-00003C900000}"/>
    <cellStyle name="Subtotal 2 3 2 9" xfId="36832" xr:uid="{00000000-0005-0000-0000-00003D900000}"/>
    <cellStyle name="Subtotal 2 3 2 9 2" xfId="36833" xr:uid="{00000000-0005-0000-0000-00003E900000}"/>
    <cellStyle name="Subtotal 2 3 3" xfId="36834" xr:uid="{00000000-0005-0000-0000-00003F900000}"/>
    <cellStyle name="Subtotal 2 3 3 10" xfId="36835" xr:uid="{00000000-0005-0000-0000-000040900000}"/>
    <cellStyle name="Subtotal 2 3 3 10 2" xfId="36836" xr:uid="{00000000-0005-0000-0000-000041900000}"/>
    <cellStyle name="Subtotal 2 3 3 11" xfId="36837" xr:uid="{00000000-0005-0000-0000-000042900000}"/>
    <cellStyle name="Subtotal 2 3 3 11 2" xfId="36838" xr:uid="{00000000-0005-0000-0000-000043900000}"/>
    <cellStyle name="Subtotal 2 3 3 12" xfId="36839" xr:uid="{00000000-0005-0000-0000-000044900000}"/>
    <cellStyle name="Subtotal 2 3 3 12 2" xfId="36840" xr:uid="{00000000-0005-0000-0000-000045900000}"/>
    <cellStyle name="Subtotal 2 3 3 13" xfId="36841" xr:uid="{00000000-0005-0000-0000-000046900000}"/>
    <cellStyle name="Subtotal 2 3 3 13 2" xfId="36842" xr:uid="{00000000-0005-0000-0000-000047900000}"/>
    <cellStyle name="Subtotal 2 3 3 14" xfId="36843" xr:uid="{00000000-0005-0000-0000-000048900000}"/>
    <cellStyle name="Subtotal 2 3 3 14 2" xfId="36844" xr:uid="{00000000-0005-0000-0000-000049900000}"/>
    <cellStyle name="Subtotal 2 3 3 15" xfId="36845" xr:uid="{00000000-0005-0000-0000-00004A900000}"/>
    <cellStyle name="Subtotal 2 3 3 16" xfId="36846" xr:uid="{00000000-0005-0000-0000-00004B900000}"/>
    <cellStyle name="Subtotal 2 3 3 2" xfId="36847" xr:uid="{00000000-0005-0000-0000-00004C900000}"/>
    <cellStyle name="Subtotal 2 3 3 2 2" xfId="36848" xr:uid="{00000000-0005-0000-0000-00004D900000}"/>
    <cellStyle name="Subtotal 2 3 3 2 3" xfId="36849" xr:uid="{00000000-0005-0000-0000-00004E900000}"/>
    <cellStyle name="Subtotal 2 3 3 3" xfId="36850" xr:uid="{00000000-0005-0000-0000-00004F900000}"/>
    <cellStyle name="Subtotal 2 3 3 3 2" xfId="36851" xr:uid="{00000000-0005-0000-0000-000050900000}"/>
    <cellStyle name="Subtotal 2 3 3 4" xfId="36852" xr:uid="{00000000-0005-0000-0000-000051900000}"/>
    <cellStyle name="Subtotal 2 3 3 4 2" xfId="36853" xr:uid="{00000000-0005-0000-0000-000052900000}"/>
    <cellStyle name="Subtotal 2 3 3 5" xfId="36854" xr:uid="{00000000-0005-0000-0000-000053900000}"/>
    <cellStyle name="Subtotal 2 3 3 5 2" xfId="36855" xr:uid="{00000000-0005-0000-0000-000054900000}"/>
    <cellStyle name="Subtotal 2 3 3 6" xfId="36856" xr:uid="{00000000-0005-0000-0000-000055900000}"/>
    <cellStyle name="Subtotal 2 3 3 6 2" xfId="36857" xr:uid="{00000000-0005-0000-0000-000056900000}"/>
    <cellStyle name="Subtotal 2 3 3 7" xfId="36858" xr:uid="{00000000-0005-0000-0000-000057900000}"/>
    <cellStyle name="Subtotal 2 3 3 7 2" xfId="36859" xr:uid="{00000000-0005-0000-0000-000058900000}"/>
    <cellStyle name="Subtotal 2 3 3 8" xfId="36860" xr:uid="{00000000-0005-0000-0000-000059900000}"/>
    <cellStyle name="Subtotal 2 3 3 8 2" xfId="36861" xr:uid="{00000000-0005-0000-0000-00005A900000}"/>
    <cellStyle name="Subtotal 2 3 3 9" xfId="36862" xr:uid="{00000000-0005-0000-0000-00005B900000}"/>
    <cellStyle name="Subtotal 2 3 3 9 2" xfId="36863" xr:uid="{00000000-0005-0000-0000-00005C900000}"/>
    <cellStyle name="Subtotal 2 3 4" xfId="36864" xr:uid="{00000000-0005-0000-0000-00005D900000}"/>
    <cellStyle name="Subtotal 2 3 4 2" xfId="36865" xr:uid="{00000000-0005-0000-0000-00005E900000}"/>
    <cellStyle name="Subtotal 2 3 4 3" xfId="36866" xr:uid="{00000000-0005-0000-0000-00005F900000}"/>
    <cellStyle name="Subtotal 2 3 5" xfId="36867" xr:uid="{00000000-0005-0000-0000-000060900000}"/>
    <cellStyle name="Subtotal 2 3 5 2" xfId="36868" xr:uid="{00000000-0005-0000-0000-000061900000}"/>
    <cellStyle name="Subtotal 2 3 6" xfId="36869" xr:uid="{00000000-0005-0000-0000-000062900000}"/>
    <cellStyle name="Subtotal 2 3 6 2" xfId="36870" xr:uid="{00000000-0005-0000-0000-000063900000}"/>
    <cellStyle name="Subtotal 2 3 7" xfId="36871" xr:uid="{00000000-0005-0000-0000-000064900000}"/>
    <cellStyle name="Subtotal 2 3 7 2" xfId="36872" xr:uid="{00000000-0005-0000-0000-000065900000}"/>
    <cellStyle name="Subtotal 2 3 8" xfId="36873" xr:uid="{00000000-0005-0000-0000-000066900000}"/>
    <cellStyle name="Subtotal 2 3 8 2" xfId="36874" xr:uid="{00000000-0005-0000-0000-000067900000}"/>
    <cellStyle name="Subtotal 2 3 9" xfId="36875" xr:uid="{00000000-0005-0000-0000-000068900000}"/>
    <cellStyle name="Subtotal 2 3 9 2" xfId="36876" xr:uid="{00000000-0005-0000-0000-000069900000}"/>
    <cellStyle name="Subtotal 2 4" xfId="36877" xr:uid="{00000000-0005-0000-0000-00006A900000}"/>
    <cellStyle name="Subtotal 2 4 10" xfId="36878" xr:uid="{00000000-0005-0000-0000-00006B900000}"/>
    <cellStyle name="Subtotal 2 4 10 2" xfId="36879" xr:uid="{00000000-0005-0000-0000-00006C900000}"/>
    <cellStyle name="Subtotal 2 4 11" xfId="36880" xr:uid="{00000000-0005-0000-0000-00006D900000}"/>
    <cellStyle name="Subtotal 2 4 11 2" xfId="36881" xr:uid="{00000000-0005-0000-0000-00006E900000}"/>
    <cellStyle name="Subtotal 2 4 12" xfId="36882" xr:uid="{00000000-0005-0000-0000-00006F900000}"/>
    <cellStyle name="Subtotal 2 4 12 2" xfId="36883" xr:uid="{00000000-0005-0000-0000-000070900000}"/>
    <cellStyle name="Subtotal 2 4 13" xfId="36884" xr:uid="{00000000-0005-0000-0000-000071900000}"/>
    <cellStyle name="Subtotal 2 4 13 2" xfId="36885" xr:uid="{00000000-0005-0000-0000-000072900000}"/>
    <cellStyle name="Subtotal 2 4 14" xfId="36886" xr:uid="{00000000-0005-0000-0000-000073900000}"/>
    <cellStyle name="Subtotal 2 4 14 2" xfId="36887" xr:uid="{00000000-0005-0000-0000-000074900000}"/>
    <cellStyle name="Subtotal 2 4 15" xfId="36888" xr:uid="{00000000-0005-0000-0000-000075900000}"/>
    <cellStyle name="Subtotal 2 4 15 2" xfId="36889" xr:uid="{00000000-0005-0000-0000-000076900000}"/>
    <cellStyle name="Subtotal 2 4 16" xfId="36890" xr:uid="{00000000-0005-0000-0000-000077900000}"/>
    <cellStyle name="Subtotal 2 4 17" xfId="36891" xr:uid="{00000000-0005-0000-0000-000078900000}"/>
    <cellStyle name="Subtotal 2 4 2" xfId="36892" xr:uid="{00000000-0005-0000-0000-000079900000}"/>
    <cellStyle name="Subtotal 2 4 2 2" xfId="36893" xr:uid="{00000000-0005-0000-0000-00007A900000}"/>
    <cellStyle name="Subtotal 2 4 2 3" xfId="36894" xr:uid="{00000000-0005-0000-0000-00007B900000}"/>
    <cellStyle name="Subtotal 2 4 3" xfId="36895" xr:uid="{00000000-0005-0000-0000-00007C900000}"/>
    <cellStyle name="Subtotal 2 4 3 2" xfId="36896" xr:uid="{00000000-0005-0000-0000-00007D900000}"/>
    <cellStyle name="Subtotal 2 4 4" xfId="36897" xr:uid="{00000000-0005-0000-0000-00007E900000}"/>
    <cellStyle name="Subtotal 2 4 4 2" xfId="36898" xr:uid="{00000000-0005-0000-0000-00007F900000}"/>
    <cellStyle name="Subtotal 2 4 5" xfId="36899" xr:uid="{00000000-0005-0000-0000-000080900000}"/>
    <cellStyle name="Subtotal 2 4 5 2" xfId="36900" xr:uid="{00000000-0005-0000-0000-000081900000}"/>
    <cellStyle name="Subtotal 2 4 6" xfId="36901" xr:uid="{00000000-0005-0000-0000-000082900000}"/>
    <cellStyle name="Subtotal 2 4 6 2" xfId="36902" xr:uid="{00000000-0005-0000-0000-000083900000}"/>
    <cellStyle name="Subtotal 2 4 7" xfId="36903" xr:uid="{00000000-0005-0000-0000-000084900000}"/>
    <cellStyle name="Subtotal 2 4 7 2" xfId="36904" xr:uid="{00000000-0005-0000-0000-000085900000}"/>
    <cellStyle name="Subtotal 2 4 8" xfId="36905" xr:uid="{00000000-0005-0000-0000-000086900000}"/>
    <cellStyle name="Subtotal 2 4 8 2" xfId="36906" xr:uid="{00000000-0005-0000-0000-000087900000}"/>
    <cellStyle name="Subtotal 2 4 9" xfId="36907" xr:uid="{00000000-0005-0000-0000-000088900000}"/>
    <cellStyle name="Subtotal 2 4 9 2" xfId="36908" xr:uid="{00000000-0005-0000-0000-000089900000}"/>
    <cellStyle name="Subtotal 2 5" xfId="36909" xr:uid="{00000000-0005-0000-0000-00008A900000}"/>
    <cellStyle name="Subtotal 2 5 10" xfId="36910" xr:uid="{00000000-0005-0000-0000-00008B900000}"/>
    <cellStyle name="Subtotal 2 5 10 2" xfId="36911" xr:uid="{00000000-0005-0000-0000-00008C900000}"/>
    <cellStyle name="Subtotal 2 5 11" xfId="36912" xr:uid="{00000000-0005-0000-0000-00008D900000}"/>
    <cellStyle name="Subtotal 2 5 11 2" xfId="36913" xr:uid="{00000000-0005-0000-0000-00008E900000}"/>
    <cellStyle name="Subtotal 2 5 12" xfId="36914" xr:uid="{00000000-0005-0000-0000-00008F900000}"/>
    <cellStyle name="Subtotal 2 5 12 2" xfId="36915" xr:uid="{00000000-0005-0000-0000-000090900000}"/>
    <cellStyle name="Subtotal 2 5 13" xfId="36916" xr:uid="{00000000-0005-0000-0000-000091900000}"/>
    <cellStyle name="Subtotal 2 5 13 2" xfId="36917" xr:uid="{00000000-0005-0000-0000-000092900000}"/>
    <cellStyle name="Subtotal 2 5 14" xfId="36918" xr:uid="{00000000-0005-0000-0000-000093900000}"/>
    <cellStyle name="Subtotal 2 5 14 2" xfId="36919" xr:uid="{00000000-0005-0000-0000-000094900000}"/>
    <cellStyle name="Subtotal 2 5 15" xfId="36920" xr:uid="{00000000-0005-0000-0000-000095900000}"/>
    <cellStyle name="Subtotal 2 5 16" xfId="36921" xr:uid="{00000000-0005-0000-0000-000096900000}"/>
    <cellStyle name="Subtotal 2 5 2" xfId="36922" xr:uid="{00000000-0005-0000-0000-000097900000}"/>
    <cellStyle name="Subtotal 2 5 2 2" xfId="36923" xr:uid="{00000000-0005-0000-0000-000098900000}"/>
    <cellStyle name="Subtotal 2 5 2 3" xfId="36924" xr:uid="{00000000-0005-0000-0000-000099900000}"/>
    <cellStyle name="Subtotal 2 5 3" xfId="36925" xr:uid="{00000000-0005-0000-0000-00009A900000}"/>
    <cellStyle name="Subtotal 2 5 3 2" xfId="36926" xr:uid="{00000000-0005-0000-0000-00009B900000}"/>
    <cellStyle name="Subtotal 2 5 4" xfId="36927" xr:uid="{00000000-0005-0000-0000-00009C900000}"/>
    <cellStyle name="Subtotal 2 5 4 2" xfId="36928" xr:uid="{00000000-0005-0000-0000-00009D900000}"/>
    <cellStyle name="Subtotal 2 5 5" xfId="36929" xr:uid="{00000000-0005-0000-0000-00009E900000}"/>
    <cellStyle name="Subtotal 2 5 5 2" xfId="36930" xr:uid="{00000000-0005-0000-0000-00009F900000}"/>
    <cellStyle name="Subtotal 2 5 6" xfId="36931" xr:uid="{00000000-0005-0000-0000-0000A0900000}"/>
    <cellStyle name="Subtotal 2 5 6 2" xfId="36932" xr:uid="{00000000-0005-0000-0000-0000A1900000}"/>
    <cellStyle name="Subtotal 2 5 7" xfId="36933" xr:uid="{00000000-0005-0000-0000-0000A2900000}"/>
    <cellStyle name="Subtotal 2 5 7 2" xfId="36934" xr:uid="{00000000-0005-0000-0000-0000A3900000}"/>
    <cellStyle name="Subtotal 2 5 8" xfId="36935" xr:uid="{00000000-0005-0000-0000-0000A4900000}"/>
    <cellStyle name="Subtotal 2 5 8 2" xfId="36936" xr:uid="{00000000-0005-0000-0000-0000A5900000}"/>
    <cellStyle name="Subtotal 2 5 9" xfId="36937" xr:uid="{00000000-0005-0000-0000-0000A6900000}"/>
    <cellStyle name="Subtotal 2 5 9 2" xfId="36938" xr:uid="{00000000-0005-0000-0000-0000A7900000}"/>
    <cellStyle name="Subtotal 2 6" xfId="36939" xr:uid="{00000000-0005-0000-0000-0000A8900000}"/>
    <cellStyle name="Subtotal 2 6 2" xfId="36940" xr:uid="{00000000-0005-0000-0000-0000A9900000}"/>
    <cellStyle name="Subtotal 2 6 2 2" xfId="36941" xr:uid="{00000000-0005-0000-0000-0000AA900000}"/>
    <cellStyle name="Subtotal 2 6 3" xfId="36942" xr:uid="{00000000-0005-0000-0000-0000AB900000}"/>
    <cellStyle name="Subtotal 2 6 3 2" xfId="36943" xr:uid="{00000000-0005-0000-0000-0000AC900000}"/>
    <cellStyle name="Subtotal 2 6 4" xfId="36944" xr:uid="{00000000-0005-0000-0000-0000AD900000}"/>
    <cellStyle name="Subtotal 2 7" xfId="36945" xr:uid="{00000000-0005-0000-0000-0000AE900000}"/>
    <cellStyle name="Subtotal 2 7 2" xfId="36946" xr:uid="{00000000-0005-0000-0000-0000AF900000}"/>
    <cellStyle name="Subtotal 2 7 2 2" xfId="36947" xr:uid="{00000000-0005-0000-0000-0000B0900000}"/>
    <cellStyle name="Subtotal 2 7 3" xfId="36948" xr:uid="{00000000-0005-0000-0000-0000B1900000}"/>
    <cellStyle name="Subtotal 2 7 3 2" xfId="36949" xr:uid="{00000000-0005-0000-0000-0000B2900000}"/>
    <cellStyle name="Subtotal 2 7 4" xfId="36950" xr:uid="{00000000-0005-0000-0000-0000B3900000}"/>
    <cellStyle name="Subtotal 2 8" xfId="36951" xr:uid="{00000000-0005-0000-0000-0000B4900000}"/>
    <cellStyle name="Subtotal 2 8 2" xfId="36952" xr:uid="{00000000-0005-0000-0000-0000B5900000}"/>
    <cellStyle name="Subtotal 2 8 2 2" xfId="36953" xr:uid="{00000000-0005-0000-0000-0000B6900000}"/>
    <cellStyle name="Subtotal 2 8 3" xfId="36954" xr:uid="{00000000-0005-0000-0000-0000B7900000}"/>
    <cellStyle name="Subtotal 2 8 3 2" xfId="36955" xr:uid="{00000000-0005-0000-0000-0000B8900000}"/>
    <cellStyle name="Subtotal 2 8 4" xfId="36956" xr:uid="{00000000-0005-0000-0000-0000B9900000}"/>
    <cellStyle name="Subtotal 2 9" xfId="36957" xr:uid="{00000000-0005-0000-0000-0000BA900000}"/>
    <cellStyle name="Subtotal 2 9 2" xfId="36958" xr:uid="{00000000-0005-0000-0000-0000BB900000}"/>
    <cellStyle name="Subtotal 2 9 2 2" xfId="36959" xr:uid="{00000000-0005-0000-0000-0000BC900000}"/>
    <cellStyle name="Subtotal 2 9 3" xfId="36960" xr:uid="{00000000-0005-0000-0000-0000BD900000}"/>
    <cellStyle name="Subtotal 2 9 3 2" xfId="36961" xr:uid="{00000000-0005-0000-0000-0000BE900000}"/>
    <cellStyle name="Subtotal 2 9 4" xfId="36962" xr:uid="{00000000-0005-0000-0000-0000BF900000}"/>
    <cellStyle name="Subtotal 3" xfId="36963" xr:uid="{00000000-0005-0000-0000-0000C0900000}"/>
    <cellStyle name="Subtotal 3 10" xfId="36964" xr:uid="{00000000-0005-0000-0000-0000C1900000}"/>
    <cellStyle name="Subtotal 3 10 2" xfId="36965" xr:uid="{00000000-0005-0000-0000-0000C2900000}"/>
    <cellStyle name="Subtotal 3 10 2 2" xfId="36966" xr:uid="{00000000-0005-0000-0000-0000C3900000}"/>
    <cellStyle name="Subtotal 3 10 3" xfId="36967" xr:uid="{00000000-0005-0000-0000-0000C4900000}"/>
    <cellStyle name="Subtotal 3 10 3 2" xfId="36968" xr:uid="{00000000-0005-0000-0000-0000C5900000}"/>
    <cellStyle name="Subtotal 3 10 4" xfId="36969" xr:uid="{00000000-0005-0000-0000-0000C6900000}"/>
    <cellStyle name="Subtotal 3 11" xfId="36970" xr:uid="{00000000-0005-0000-0000-0000C7900000}"/>
    <cellStyle name="Subtotal 3 11 2" xfId="36971" xr:uid="{00000000-0005-0000-0000-0000C8900000}"/>
    <cellStyle name="Subtotal 3 12" xfId="36972" xr:uid="{00000000-0005-0000-0000-0000C9900000}"/>
    <cellStyle name="Subtotal 3 12 2" xfId="36973" xr:uid="{00000000-0005-0000-0000-0000CA900000}"/>
    <cellStyle name="Subtotal 3 13" xfId="36974" xr:uid="{00000000-0005-0000-0000-0000CB900000}"/>
    <cellStyle name="Subtotal 3 13 2" xfId="36975" xr:uid="{00000000-0005-0000-0000-0000CC900000}"/>
    <cellStyle name="Subtotal 3 14" xfId="36976" xr:uid="{00000000-0005-0000-0000-0000CD900000}"/>
    <cellStyle name="Subtotal 3 14 2" xfId="36977" xr:uid="{00000000-0005-0000-0000-0000CE900000}"/>
    <cellStyle name="Subtotal 3 15" xfId="36978" xr:uid="{00000000-0005-0000-0000-0000CF900000}"/>
    <cellStyle name="Subtotal 3 15 2" xfId="36979" xr:uid="{00000000-0005-0000-0000-0000D0900000}"/>
    <cellStyle name="Subtotal 3 16" xfId="36980" xr:uid="{00000000-0005-0000-0000-0000D1900000}"/>
    <cellStyle name="Subtotal 3 16 2" xfId="36981" xr:uid="{00000000-0005-0000-0000-0000D2900000}"/>
    <cellStyle name="Subtotal 3 17" xfId="36982" xr:uid="{00000000-0005-0000-0000-0000D3900000}"/>
    <cellStyle name="Subtotal 3 17 2" xfId="36983" xr:uid="{00000000-0005-0000-0000-0000D4900000}"/>
    <cellStyle name="Subtotal 3 18" xfId="36984" xr:uid="{00000000-0005-0000-0000-0000D5900000}"/>
    <cellStyle name="Subtotal 3 2" xfId="36985" xr:uid="{00000000-0005-0000-0000-0000D6900000}"/>
    <cellStyle name="Subtotal 3 2 10" xfId="36986" xr:uid="{00000000-0005-0000-0000-0000D7900000}"/>
    <cellStyle name="Subtotal 3 2 10 2" xfId="36987" xr:uid="{00000000-0005-0000-0000-0000D8900000}"/>
    <cellStyle name="Subtotal 3 2 11" xfId="36988" xr:uid="{00000000-0005-0000-0000-0000D9900000}"/>
    <cellStyle name="Subtotal 3 2 11 2" xfId="36989" xr:uid="{00000000-0005-0000-0000-0000DA900000}"/>
    <cellStyle name="Subtotal 3 2 12" xfId="36990" xr:uid="{00000000-0005-0000-0000-0000DB900000}"/>
    <cellStyle name="Subtotal 3 2 12 2" xfId="36991" xr:uid="{00000000-0005-0000-0000-0000DC900000}"/>
    <cellStyle name="Subtotal 3 2 13" xfId="36992" xr:uid="{00000000-0005-0000-0000-0000DD900000}"/>
    <cellStyle name="Subtotal 3 2 13 2" xfId="36993" xr:uid="{00000000-0005-0000-0000-0000DE900000}"/>
    <cellStyle name="Subtotal 3 2 14" xfId="36994" xr:uid="{00000000-0005-0000-0000-0000DF900000}"/>
    <cellStyle name="Subtotal 3 2 14 2" xfId="36995" xr:uid="{00000000-0005-0000-0000-0000E0900000}"/>
    <cellStyle name="Subtotal 3 2 15" xfId="36996" xr:uid="{00000000-0005-0000-0000-0000E1900000}"/>
    <cellStyle name="Subtotal 3 2 15 2" xfId="36997" xr:uid="{00000000-0005-0000-0000-0000E2900000}"/>
    <cellStyle name="Subtotal 3 2 16" xfId="36998" xr:uid="{00000000-0005-0000-0000-0000E3900000}"/>
    <cellStyle name="Subtotal 3 2 2" xfId="36999" xr:uid="{00000000-0005-0000-0000-0000E4900000}"/>
    <cellStyle name="Subtotal 3 2 2 10" xfId="37000" xr:uid="{00000000-0005-0000-0000-0000E5900000}"/>
    <cellStyle name="Subtotal 3 2 2 10 2" xfId="37001" xr:uid="{00000000-0005-0000-0000-0000E6900000}"/>
    <cellStyle name="Subtotal 3 2 2 10 2 2" xfId="37002" xr:uid="{00000000-0005-0000-0000-0000E7900000}"/>
    <cellStyle name="Subtotal 3 2 2 10 3" xfId="37003" xr:uid="{00000000-0005-0000-0000-0000E8900000}"/>
    <cellStyle name="Subtotal 3 2 2 11" xfId="37004" xr:uid="{00000000-0005-0000-0000-0000E9900000}"/>
    <cellStyle name="Subtotal 3 2 2 11 2" xfId="37005" xr:uid="{00000000-0005-0000-0000-0000EA900000}"/>
    <cellStyle name="Subtotal 3 2 2 12" xfId="37006" xr:uid="{00000000-0005-0000-0000-0000EB900000}"/>
    <cellStyle name="Subtotal 3 2 2 12 2" xfId="37007" xr:uid="{00000000-0005-0000-0000-0000EC900000}"/>
    <cellStyle name="Subtotal 3 2 2 13" xfId="37008" xr:uid="{00000000-0005-0000-0000-0000ED900000}"/>
    <cellStyle name="Subtotal 3 2 2 13 2" xfId="37009" xr:uid="{00000000-0005-0000-0000-0000EE900000}"/>
    <cellStyle name="Subtotal 3 2 2 14" xfId="37010" xr:uid="{00000000-0005-0000-0000-0000EF900000}"/>
    <cellStyle name="Subtotal 3 2 2 14 2" xfId="37011" xr:uid="{00000000-0005-0000-0000-0000F0900000}"/>
    <cellStyle name="Subtotal 3 2 2 15" xfId="37012" xr:uid="{00000000-0005-0000-0000-0000F1900000}"/>
    <cellStyle name="Subtotal 3 2 2 15 2" xfId="37013" xr:uid="{00000000-0005-0000-0000-0000F2900000}"/>
    <cellStyle name="Subtotal 3 2 2 16" xfId="37014" xr:uid="{00000000-0005-0000-0000-0000F3900000}"/>
    <cellStyle name="Subtotal 3 2 2 16 2" xfId="37015" xr:uid="{00000000-0005-0000-0000-0000F4900000}"/>
    <cellStyle name="Subtotal 3 2 2 17" xfId="37016" xr:uid="{00000000-0005-0000-0000-0000F5900000}"/>
    <cellStyle name="Subtotal 3 2 2 18" xfId="37017" xr:uid="{00000000-0005-0000-0000-0000F6900000}"/>
    <cellStyle name="Subtotal 3 2 2 2" xfId="37018" xr:uid="{00000000-0005-0000-0000-0000F7900000}"/>
    <cellStyle name="Subtotal 3 2 2 2 10" xfId="37019" xr:uid="{00000000-0005-0000-0000-0000F8900000}"/>
    <cellStyle name="Subtotal 3 2 2 2 10 2" xfId="37020" xr:uid="{00000000-0005-0000-0000-0000F9900000}"/>
    <cellStyle name="Subtotal 3 2 2 2 11" xfId="37021" xr:uid="{00000000-0005-0000-0000-0000FA900000}"/>
    <cellStyle name="Subtotal 3 2 2 2 11 2" xfId="37022" xr:uid="{00000000-0005-0000-0000-0000FB900000}"/>
    <cellStyle name="Subtotal 3 2 2 2 12" xfId="37023" xr:uid="{00000000-0005-0000-0000-0000FC900000}"/>
    <cellStyle name="Subtotal 3 2 2 2 12 2" xfId="37024" xr:uid="{00000000-0005-0000-0000-0000FD900000}"/>
    <cellStyle name="Subtotal 3 2 2 2 13" xfId="37025" xr:uid="{00000000-0005-0000-0000-0000FE900000}"/>
    <cellStyle name="Subtotal 3 2 2 2 13 2" xfId="37026" xr:uid="{00000000-0005-0000-0000-0000FF900000}"/>
    <cellStyle name="Subtotal 3 2 2 2 14" xfId="37027" xr:uid="{00000000-0005-0000-0000-000000910000}"/>
    <cellStyle name="Subtotal 3 2 2 2 14 2" xfId="37028" xr:uid="{00000000-0005-0000-0000-000001910000}"/>
    <cellStyle name="Subtotal 3 2 2 2 15" xfId="37029" xr:uid="{00000000-0005-0000-0000-000002910000}"/>
    <cellStyle name="Subtotal 3 2 2 2 15 2" xfId="37030" xr:uid="{00000000-0005-0000-0000-000003910000}"/>
    <cellStyle name="Subtotal 3 2 2 2 16" xfId="37031" xr:uid="{00000000-0005-0000-0000-000004910000}"/>
    <cellStyle name="Subtotal 3 2 2 2 17" xfId="37032" xr:uid="{00000000-0005-0000-0000-000005910000}"/>
    <cellStyle name="Subtotal 3 2 2 2 2" xfId="37033" xr:uid="{00000000-0005-0000-0000-000006910000}"/>
    <cellStyle name="Subtotal 3 2 2 2 2 2" xfId="37034" xr:uid="{00000000-0005-0000-0000-000007910000}"/>
    <cellStyle name="Subtotal 3 2 2 2 2 3" xfId="37035" xr:uid="{00000000-0005-0000-0000-000008910000}"/>
    <cellStyle name="Subtotal 3 2 2 2 3" xfId="37036" xr:uid="{00000000-0005-0000-0000-000009910000}"/>
    <cellStyle name="Subtotal 3 2 2 2 3 2" xfId="37037" xr:uid="{00000000-0005-0000-0000-00000A910000}"/>
    <cellStyle name="Subtotal 3 2 2 2 4" xfId="37038" xr:uid="{00000000-0005-0000-0000-00000B910000}"/>
    <cellStyle name="Subtotal 3 2 2 2 4 2" xfId="37039" xr:uid="{00000000-0005-0000-0000-00000C910000}"/>
    <cellStyle name="Subtotal 3 2 2 2 5" xfId="37040" xr:uid="{00000000-0005-0000-0000-00000D910000}"/>
    <cellStyle name="Subtotal 3 2 2 2 5 2" xfId="37041" xr:uid="{00000000-0005-0000-0000-00000E910000}"/>
    <cellStyle name="Subtotal 3 2 2 2 6" xfId="37042" xr:uid="{00000000-0005-0000-0000-00000F910000}"/>
    <cellStyle name="Subtotal 3 2 2 2 6 2" xfId="37043" xr:uid="{00000000-0005-0000-0000-000010910000}"/>
    <cellStyle name="Subtotal 3 2 2 2 7" xfId="37044" xr:uid="{00000000-0005-0000-0000-000011910000}"/>
    <cellStyle name="Subtotal 3 2 2 2 7 2" xfId="37045" xr:uid="{00000000-0005-0000-0000-000012910000}"/>
    <cellStyle name="Subtotal 3 2 2 2 8" xfId="37046" xr:uid="{00000000-0005-0000-0000-000013910000}"/>
    <cellStyle name="Subtotal 3 2 2 2 8 2" xfId="37047" xr:uid="{00000000-0005-0000-0000-000014910000}"/>
    <cellStyle name="Subtotal 3 2 2 2 9" xfId="37048" xr:uid="{00000000-0005-0000-0000-000015910000}"/>
    <cellStyle name="Subtotal 3 2 2 2 9 2" xfId="37049" xr:uid="{00000000-0005-0000-0000-000016910000}"/>
    <cellStyle name="Subtotal 3 2 2 3" xfId="37050" xr:uid="{00000000-0005-0000-0000-000017910000}"/>
    <cellStyle name="Subtotal 3 2 2 3 10" xfId="37051" xr:uid="{00000000-0005-0000-0000-000018910000}"/>
    <cellStyle name="Subtotal 3 2 2 3 10 2" xfId="37052" xr:uid="{00000000-0005-0000-0000-000019910000}"/>
    <cellStyle name="Subtotal 3 2 2 3 11" xfId="37053" xr:uid="{00000000-0005-0000-0000-00001A910000}"/>
    <cellStyle name="Subtotal 3 2 2 3 11 2" xfId="37054" xr:uid="{00000000-0005-0000-0000-00001B910000}"/>
    <cellStyle name="Subtotal 3 2 2 3 12" xfId="37055" xr:uid="{00000000-0005-0000-0000-00001C910000}"/>
    <cellStyle name="Subtotal 3 2 2 3 12 2" xfId="37056" xr:uid="{00000000-0005-0000-0000-00001D910000}"/>
    <cellStyle name="Subtotal 3 2 2 3 13" xfId="37057" xr:uid="{00000000-0005-0000-0000-00001E910000}"/>
    <cellStyle name="Subtotal 3 2 2 3 13 2" xfId="37058" xr:uid="{00000000-0005-0000-0000-00001F910000}"/>
    <cellStyle name="Subtotal 3 2 2 3 14" xfId="37059" xr:uid="{00000000-0005-0000-0000-000020910000}"/>
    <cellStyle name="Subtotal 3 2 2 3 14 2" xfId="37060" xr:uid="{00000000-0005-0000-0000-000021910000}"/>
    <cellStyle name="Subtotal 3 2 2 3 15" xfId="37061" xr:uid="{00000000-0005-0000-0000-000022910000}"/>
    <cellStyle name="Subtotal 3 2 2 3 16" xfId="37062" xr:uid="{00000000-0005-0000-0000-000023910000}"/>
    <cellStyle name="Subtotal 3 2 2 3 2" xfId="37063" xr:uid="{00000000-0005-0000-0000-000024910000}"/>
    <cellStyle name="Subtotal 3 2 2 3 2 2" xfId="37064" xr:uid="{00000000-0005-0000-0000-000025910000}"/>
    <cellStyle name="Subtotal 3 2 2 3 2 3" xfId="37065" xr:uid="{00000000-0005-0000-0000-000026910000}"/>
    <cellStyle name="Subtotal 3 2 2 3 3" xfId="37066" xr:uid="{00000000-0005-0000-0000-000027910000}"/>
    <cellStyle name="Subtotal 3 2 2 3 3 2" xfId="37067" xr:uid="{00000000-0005-0000-0000-000028910000}"/>
    <cellStyle name="Subtotal 3 2 2 3 4" xfId="37068" xr:uid="{00000000-0005-0000-0000-000029910000}"/>
    <cellStyle name="Subtotal 3 2 2 3 4 2" xfId="37069" xr:uid="{00000000-0005-0000-0000-00002A910000}"/>
    <cellStyle name="Subtotal 3 2 2 3 5" xfId="37070" xr:uid="{00000000-0005-0000-0000-00002B910000}"/>
    <cellStyle name="Subtotal 3 2 2 3 5 2" xfId="37071" xr:uid="{00000000-0005-0000-0000-00002C910000}"/>
    <cellStyle name="Subtotal 3 2 2 3 6" xfId="37072" xr:uid="{00000000-0005-0000-0000-00002D910000}"/>
    <cellStyle name="Subtotal 3 2 2 3 6 2" xfId="37073" xr:uid="{00000000-0005-0000-0000-00002E910000}"/>
    <cellStyle name="Subtotal 3 2 2 3 7" xfId="37074" xr:uid="{00000000-0005-0000-0000-00002F910000}"/>
    <cellStyle name="Subtotal 3 2 2 3 7 2" xfId="37075" xr:uid="{00000000-0005-0000-0000-000030910000}"/>
    <cellStyle name="Subtotal 3 2 2 3 8" xfId="37076" xr:uid="{00000000-0005-0000-0000-000031910000}"/>
    <cellStyle name="Subtotal 3 2 2 3 8 2" xfId="37077" xr:uid="{00000000-0005-0000-0000-000032910000}"/>
    <cellStyle name="Subtotal 3 2 2 3 9" xfId="37078" xr:uid="{00000000-0005-0000-0000-000033910000}"/>
    <cellStyle name="Subtotal 3 2 2 3 9 2" xfId="37079" xr:uid="{00000000-0005-0000-0000-000034910000}"/>
    <cellStyle name="Subtotal 3 2 2 4" xfId="37080" xr:uid="{00000000-0005-0000-0000-000035910000}"/>
    <cellStyle name="Subtotal 3 2 2 4 2" xfId="37081" xr:uid="{00000000-0005-0000-0000-000036910000}"/>
    <cellStyle name="Subtotal 3 2 2 4 2 2" xfId="37082" xr:uid="{00000000-0005-0000-0000-000037910000}"/>
    <cellStyle name="Subtotal 3 2 2 4 3" xfId="37083" xr:uid="{00000000-0005-0000-0000-000038910000}"/>
    <cellStyle name="Subtotal 3 2 2 4 3 2" xfId="37084" xr:uid="{00000000-0005-0000-0000-000039910000}"/>
    <cellStyle name="Subtotal 3 2 2 4 4" xfId="37085" xr:uid="{00000000-0005-0000-0000-00003A910000}"/>
    <cellStyle name="Subtotal 3 2 2 5" xfId="37086" xr:uid="{00000000-0005-0000-0000-00003B910000}"/>
    <cellStyle name="Subtotal 3 2 2 5 2" xfId="37087" xr:uid="{00000000-0005-0000-0000-00003C910000}"/>
    <cellStyle name="Subtotal 3 2 2 5 2 2" xfId="37088" xr:uid="{00000000-0005-0000-0000-00003D910000}"/>
    <cellStyle name="Subtotal 3 2 2 5 3" xfId="37089" xr:uid="{00000000-0005-0000-0000-00003E910000}"/>
    <cellStyle name="Subtotal 3 2 2 5 3 2" xfId="37090" xr:uid="{00000000-0005-0000-0000-00003F910000}"/>
    <cellStyle name="Subtotal 3 2 2 5 4" xfId="37091" xr:uid="{00000000-0005-0000-0000-000040910000}"/>
    <cellStyle name="Subtotal 3 2 2 6" xfId="37092" xr:uid="{00000000-0005-0000-0000-000041910000}"/>
    <cellStyle name="Subtotal 3 2 2 6 2" xfId="37093" xr:uid="{00000000-0005-0000-0000-000042910000}"/>
    <cellStyle name="Subtotal 3 2 2 6 2 2" xfId="37094" xr:uid="{00000000-0005-0000-0000-000043910000}"/>
    <cellStyle name="Subtotal 3 2 2 6 3" xfId="37095" xr:uid="{00000000-0005-0000-0000-000044910000}"/>
    <cellStyle name="Subtotal 3 2 2 6 3 2" xfId="37096" xr:uid="{00000000-0005-0000-0000-000045910000}"/>
    <cellStyle name="Subtotal 3 2 2 6 4" xfId="37097" xr:uid="{00000000-0005-0000-0000-000046910000}"/>
    <cellStyle name="Subtotal 3 2 2 7" xfId="37098" xr:uid="{00000000-0005-0000-0000-000047910000}"/>
    <cellStyle name="Subtotal 3 2 2 7 2" xfId="37099" xr:uid="{00000000-0005-0000-0000-000048910000}"/>
    <cellStyle name="Subtotal 3 2 2 7 2 2" xfId="37100" xr:uid="{00000000-0005-0000-0000-000049910000}"/>
    <cellStyle name="Subtotal 3 2 2 7 3" xfId="37101" xr:uid="{00000000-0005-0000-0000-00004A910000}"/>
    <cellStyle name="Subtotal 3 2 2 7 3 2" xfId="37102" xr:uid="{00000000-0005-0000-0000-00004B910000}"/>
    <cellStyle name="Subtotal 3 2 2 7 4" xfId="37103" xr:uid="{00000000-0005-0000-0000-00004C910000}"/>
    <cellStyle name="Subtotal 3 2 2 8" xfId="37104" xr:uid="{00000000-0005-0000-0000-00004D910000}"/>
    <cellStyle name="Subtotal 3 2 2 8 2" xfId="37105" xr:uid="{00000000-0005-0000-0000-00004E910000}"/>
    <cellStyle name="Subtotal 3 2 2 8 2 2" xfId="37106" xr:uid="{00000000-0005-0000-0000-00004F910000}"/>
    <cellStyle name="Subtotal 3 2 2 8 3" xfId="37107" xr:uid="{00000000-0005-0000-0000-000050910000}"/>
    <cellStyle name="Subtotal 3 2 2 8 3 2" xfId="37108" xr:uid="{00000000-0005-0000-0000-000051910000}"/>
    <cellStyle name="Subtotal 3 2 2 8 4" xfId="37109" xr:uid="{00000000-0005-0000-0000-000052910000}"/>
    <cellStyle name="Subtotal 3 2 2 9" xfId="37110" xr:uid="{00000000-0005-0000-0000-000053910000}"/>
    <cellStyle name="Subtotal 3 2 2 9 2" xfId="37111" xr:uid="{00000000-0005-0000-0000-000054910000}"/>
    <cellStyle name="Subtotal 3 2 2 9 2 2" xfId="37112" xr:uid="{00000000-0005-0000-0000-000055910000}"/>
    <cellStyle name="Subtotal 3 2 2 9 3" xfId="37113" xr:uid="{00000000-0005-0000-0000-000056910000}"/>
    <cellStyle name="Subtotal 3 2 2 9 3 2" xfId="37114" xr:uid="{00000000-0005-0000-0000-000057910000}"/>
    <cellStyle name="Subtotal 3 2 2 9 4" xfId="37115" xr:uid="{00000000-0005-0000-0000-000058910000}"/>
    <cellStyle name="Subtotal 3 2 3" xfId="37116" xr:uid="{00000000-0005-0000-0000-000059910000}"/>
    <cellStyle name="Subtotal 3 2 3 10" xfId="37117" xr:uid="{00000000-0005-0000-0000-00005A910000}"/>
    <cellStyle name="Subtotal 3 2 3 10 2" xfId="37118" xr:uid="{00000000-0005-0000-0000-00005B910000}"/>
    <cellStyle name="Subtotal 3 2 3 11" xfId="37119" xr:uid="{00000000-0005-0000-0000-00005C910000}"/>
    <cellStyle name="Subtotal 3 2 3 11 2" xfId="37120" xr:uid="{00000000-0005-0000-0000-00005D910000}"/>
    <cellStyle name="Subtotal 3 2 3 12" xfId="37121" xr:uid="{00000000-0005-0000-0000-00005E910000}"/>
    <cellStyle name="Subtotal 3 2 3 13" xfId="37122" xr:uid="{00000000-0005-0000-0000-00005F910000}"/>
    <cellStyle name="Subtotal 3 2 3 2" xfId="37123" xr:uid="{00000000-0005-0000-0000-000060910000}"/>
    <cellStyle name="Subtotal 3 2 3 2 10" xfId="37124" xr:uid="{00000000-0005-0000-0000-000061910000}"/>
    <cellStyle name="Subtotal 3 2 3 2 10 2" xfId="37125" xr:uid="{00000000-0005-0000-0000-000062910000}"/>
    <cellStyle name="Subtotal 3 2 3 2 11" xfId="37126" xr:uid="{00000000-0005-0000-0000-000063910000}"/>
    <cellStyle name="Subtotal 3 2 3 2 11 2" xfId="37127" xr:uid="{00000000-0005-0000-0000-000064910000}"/>
    <cellStyle name="Subtotal 3 2 3 2 12" xfId="37128" xr:uid="{00000000-0005-0000-0000-000065910000}"/>
    <cellStyle name="Subtotal 3 2 3 2 12 2" xfId="37129" xr:uid="{00000000-0005-0000-0000-000066910000}"/>
    <cellStyle name="Subtotal 3 2 3 2 13" xfId="37130" xr:uid="{00000000-0005-0000-0000-000067910000}"/>
    <cellStyle name="Subtotal 3 2 3 2 13 2" xfId="37131" xr:uid="{00000000-0005-0000-0000-000068910000}"/>
    <cellStyle name="Subtotal 3 2 3 2 14" xfId="37132" xr:uid="{00000000-0005-0000-0000-000069910000}"/>
    <cellStyle name="Subtotal 3 2 3 2 14 2" xfId="37133" xr:uid="{00000000-0005-0000-0000-00006A910000}"/>
    <cellStyle name="Subtotal 3 2 3 2 15" xfId="37134" xr:uid="{00000000-0005-0000-0000-00006B910000}"/>
    <cellStyle name="Subtotal 3 2 3 2 15 2" xfId="37135" xr:uid="{00000000-0005-0000-0000-00006C910000}"/>
    <cellStyle name="Subtotal 3 2 3 2 16" xfId="37136" xr:uid="{00000000-0005-0000-0000-00006D910000}"/>
    <cellStyle name="Subtotal 3 2 3 2 17" xfId="37137" xr:uid="{00000000-0005-0000-0000-00006E910000}"/>
    <cellStyle name="Subtotal 3 2 3 2 2" xfId="37138" xr:uid="{00000000-0005-0000-0000-00006F910000}"/>
    <cellStyle name="Subtotal 3 2 3 2 2 2" xfId="37139" xr:uid="{00000000-0005-0000-0000-000070910000}"/>
    <cellStyle name="Subtotal 3 2 3 2 2 3" xfId="37140" xr:uid="{00000000-0005-0000-0000-000071910000}"/>
    <cellStyle name="Subtotal 3 2 3 2 3" xfId="37141" xr:uid="{00000000-0005-0000-0000-000072910000}"/>
    <cellStyle name="Subtotal 3 2 3 2 3 2" xfId="37142" xr:uid="{00000000-0005-0000-0000-000073910000}"/>
    <cellStyle name="Subtotal 3 2 3 2 4" xfId="37143" xr:uid="{00000000-0005-0000-0000-000074910000}"/>
    <cellStyle name="Subtotal 3 2 3 2 4 2" xfId="37144" xr:uid="{00000000-0005-0000-0000-000075910000}"/>
    <cellStyle name="Subtotal 3 2 3 2 5" xfId="37145" xr:uid="{00000000-0005-0000-0000-000076910000}"/>
    <cellStyle name="Subtotal 3 2 3 2 5 2" xfId="37146" xr:uid="{00000000-0005-0000-0000-000077910000}"/>
    <cellStyle name="Subtotal 3 2 3 2 6" xfId="37147" xr:uid="{00000000-0005-0000-0000-000078910000}"/>
    <cellStyle name="Subtotal 3 2 3 2 6 2" xfId="37148" xr:uid="{00000000-0005-0000-0000-000079910000}"/>
    <cellStyle name="Subtotal 3 2 3 2 7" xfId="37149" xr:uid="{00000000-0005-0000-0000-00007A910000}"/>
    <cellStyle name="Subtotal 3 2 3 2 7 2" xfId="37150" xr:uid="{00000000-0005-0000-0000-00007B910000}"/>
    <cellStyle name="Subtotal 3 2 3 2 8" xfId="37151" xr:uid="{00000000-0005-0000-0000-00007C910000}"/>
    <cellStyle name="Subtotal 3 2 3 2 8 2" xfId="37152" xr:uid="{00000000-0005-0000-0000-00007D910000}"/>
    <cellStyle name="Subtotal 3 2 3 2 9" xfId="37153" xr:uid="{00000000-0005-0000-0000-00007E910000}"/>
    <cellStyle name="Subtotal 3 2 3 2 9 2" xfId="37154" xr:uid="{00000000-0005-0000-0000-00007F910000}"/>
    <cellStyle name="Subtotal 3 2 3 3" xfId="37155" xr:uid="{00000000-0005-0000-0000-000080910000}"/>
    <cellStyle name="Subtotal 3 2 3 3 10" xfId="37156" xr:uid="{00000000-0005-0000-0000-000081910000}"/>
    <cellStyle name="Subtotal 3 2 3 3 10 2" xfId="37157" xr:uid="{00000000-0005-0000-0000-000082910000}"/>
    <cellStyle name="Subtotal 3 2 3 3 11" xfId="37158" xr:uid="{00000000-0005-0000-0000-000083910000}"/>
    <cellStyle name="Subtotal 3 2 3 3 11 2" xfId="37159" xr:uid="{00000000-0005-0000-0000-000084910000}"/>
    <cellStyle name="Subtotal 3 2 3 3 12" xfId="37160" xr:uid="{00000000-0005-0000-0000-000085910000}"/>
    <cellStyle name="Subtotal 3 2 3 3 12 2" xfId="37161" xr:uid="{00000000-0005-0000-0000-000086910000}"/>
    <cellStyle name="Subtotal 3 2 3 3 13" xfId="37162" xr:uid="{00000000-0005-0000-0000-000087910000}"/>
    <cellStyle name="Subtotal 3 2 3 3 13 2" xfId="37163" xr:uid="{00000000-0005-0000-0000-000088910000}"/>
    <cellStyle name="Subtotal 3 2 3 3 14" xfId="37164" xr:uid="{00000000-0005-0000-0000-000089910000}"/>
    <cellStyle name="Subtotal 3 2 3 3 14 2" xfId="37165" xr:uid="{00000000-0005-0000-0000-00008A910000}"/>
    <cellStyle name="Subtotal 3 2 3 3 15" xfId="37166" xr:uid="{00000000-0005-0000-0000-00008B910000}"/>
    <cellStyle name="Subtotal 3 2 3 3 16" xfId="37167" xr:uid="{00000000-0005-0000-0000-00008C910000}"/>
    <cellStyle name="Subtotal 3 2 3 3 2" xfId="37168" xr:uid="{00000000-0005-0000-0000-00008D910000}"/>
    <cellStyle name="Subtotal 3 2 3 3 2 2" xfId="37169" xr:uid="{00000000-0005-0000-0000-00008E910000}"/>
    <cellStyle name="Subtotal 3 2 3 3 2 3" xfId="37170" xr:uid="{00000000-0005-0000-0000-00008F910000}"/>
    <cellStyle name="Subtotal 3 2 3 3 3" xfId="37171" xr:uid="{00000000-0005-0000-0000-000090910000}"/>
    <cellStyle name="Subtotal 3 2 3 3 3 2" xfId="37172" xr:uid="{00000000-0005-0000-0000-000091910000}"/>
    <cellStyle name="Subtotal 3 2 3 3 4" xfId="37173" xr:uid="{00000000-0005-0000-0000-000092910000}"/>
    <cellStyle name="Subtotal 3 2 3 3 4 2" xfId="37174" xr:uid="{00000000-0005-0000-0000-000093910000}"/>
    <cellStyle name="Subtotal 3 2 3 3 5" xfId="37175" xr:uid="{00000000-0005-0000-0000-000094910000}"/>
    <cellStyle name="Subtotal 3 2 3 3 5 2" xfId="37176" xr:uid="{00000000-0005-0000-0000-000095910000}"/>
    <cellStyle name="Subtotal 3 2 3 3 6" xfId="37177" xr:uid="{00000000-0005-0000-0000-000096910000}"/>
    <cellStyle name="Subtotal 3 2 3 3 6 2" xfId="37178" xr:uid="{00000000-0005-0000-0000-000097910000}"/>
    <cellStyle name="Subtotal 3 2 3 3 7" xfId="37179" xr:uid="{00000000-0005-0000-0000-000098910000}"/>
    <cellStyle name="Subtotal 3 2 3 3 7 2" xfId="37180" xr:uid="{00000000-0005-0000-0000-000099910000}"/>
    <cellStyle name="Subtotal 3 2 3 3 8" xfId="37181" xr:uid="{00000000-0005-0000-0000-00009A910000}"/>
    <cellStyle name="Subtotal 3 2 3 3 8 2" xfId="37182" xr:uid="{00000000-0005-0000-0000-00009B910000}"/>
    <cellStyle name="Subtotal 3 2 3 3 9" xfId="37183" xr:uid="{00000000-0005-0000-0000-00009C910000}"/>
    <cellStyle name="Subtotal 3 2 3 3 9 2" xfId="37184" xr:uid="{00000000-0005-0000-0000-00009D910000}"/>
    <cellStyle name="Subtotal 3 2 3 4" xfId="37185" xr:uid="{00000000-0005-0000-0000-00009E910000}"/>
    <cellStyle name="Subtotal 3 2 3 4 2" xfId="37186" xr:uid="{00000000-0005-0000-0000-00009F910000}"/>
    <cellStyle name="Subtotal 3 2 3 4 3" xfId="37187" xr:uid="{00000000-0005-0000-0000-0000A0910000}"/>
    <cellStyle name="Subtotal 3 2 3 5" xfId="37188" xr:uid="{00000000-0005-0000-0000-0000A1910000}"/>
    <cellStyle name="Subtotal 3 2 3 5 2" xfId="37189" xr:uid="{00000000-0005-0000-0000-0000A2910000}"/>
    <cellStyle name="Subtotal 3 2 3 5 3" xfId="37190" xr:uid="{00000000-0005-0000-0000-0000A3910000}"/>
    <cellStyle name="Subtotal 3 2 3 6" xfId="37191" xr:uid="{00000000-0005-0000-0000-0000A4910000}"/>
    <cellStyle name="Subtotal 3 2 3 6 2" xfId="37192" xr:uid="{00000000-0005-0000-0000-0000A5910000}"/>
    <cellStyle name="Subtotal 3 2 3 7" xfId="37193" xr:uid="{00000000-0005-0000-0000-0000A6910000}"/>
    <cellStyle name="Subtotal 3 2 3 7 2" xfId="37194" xr:uid="{00000000-0005-0000-0000-0000A7910000}"/>
    <cellStyle name="Subtotal 3 2 3 8" xfId="37195" xr:uid="{00000000-0005-0000-0000-0000A8910000}"/>
    <cellStyle name="Subtotal 3 2 3 8 2" xfId="37196" xr:uid="{00000000-0005-0000-0000-0000A9910000}"/>
    <cellStyle name="Subtotal 3 2 3 9" xfId="37197" xr:uid="{00000000-0005-0000-0000-0000AA910000}"/>
    <cellStyle name="Subtotal 3 2 3 9 2" xfId="37198" xr:uid="{00000000-0005-0000-0000-0000AB910000}"/>
    <cellStyle name="Subtotal 3 2 4" xfId="37199" xr:uid="{00000000-0005-0000-0000-0000AC910000}"/>
    <cellStyle name="Subtotal 3 2 4 10" xfId="37200" xr:uid="{00000000-0005-0000-0000-0000AD910000}"/>
    <cellStyle name="Subtotal 3 2 4 10 2" xfId="37201" xr:uid="{00000000-0005-0000-0000-0000AE910000}"/>
    <cellStyle name="Subtotal 3 2 4 11" xfId="37202" xr:uid="{00000000-0005-0000-0000-0000AF910000}"/>
    <cellStyle name="Subtotal 3 2 4 11 2" xfId="37203" xr:uid="{00000000-0005-0000-0000-0000B0910000}"/>
    <cellStyle name="Subtotal 3 2 4 12" xfId="37204" xr:uid="{00000000-0005-0000-0000-0000B1910000}"/>
    <cellStyle name="Subtotal 3 2 4 12 2" xfId="37205" xr:uid="{00000000-0005-0000-0000-0000B2910000}"/>
    <cellStyle name="Subtotal 3 2 4 13" xfId="37206" xr:uid="{00000000-0005-0000-0000-0000B3910000}"/>
    <cellStyle name="Subtotal 3 2 4 13 2" xfId="37207" xr:uid="{00000000-0005-0000-0000-0000B4910000}"/>
    <cellStyle name="Subtotal 3 2 4 14" xfId="37208" xr:uid="{00000000-0005-0000-0000-0000B5910000}"/>
    <cellStyle name="Subtotal 3 2 4 14 2" xfId="37209" xr:uid="{00000000-0005-0000-0000-0000B6910000}"/>
    <cellStyle name="Subtotal 3 2 4 15" xfId="37210" xr:uid="{00000000-0005-0000-0000-0000B7910000}"/>
    <cellStyle name="Subtotal 3 2 4 15 2" xfId="37211" xr:uid="{00000000-0005-0000-0000-0000B8910000}"/>
    <cellStyle name="Subtotal 3 2 4 16" xfId="37212" xr:uid="{00000000-0005-0000-0000-0000B9910000}"/>
    <cellStyle name="Subtotal 3 2 4 17" xfId="37213" xr:uid="{00000000-0005-0000-0000-0000BA910000}"/>
    <cellStyle name="Subtotal 3 2 4 2" xfId="37214" xr:uid="{00000000-0005-0000-0000-0000BB910000}"/>
    <cellStyle name="Subtotal 3 2 4 2 2" xfId="37215" xr:uid="{00000000-0005-0000-0000-0000BC910000}"/>
    <cellStyle name="Subtotal 3 2 4 2 3" xfId="37216" xr:uid="{00000000-0005-0000-0000-0000BD910000}"/>
    <cellStyle name="Subtotal 3 2 4 3" xfId="37217" xr:uid="{00000000-0005-0000-0000-0000BE910000}"/>
    <cellStyle name="Subtotal 3 2 4 3 2" xfId="37218" xr:uid="{00000000-0005-0000-0000-0000BF910000}"/>
    <cellStyle name="Subtotal 3 2 4 4" xfId="37219" xr:uid="{00000000-0005-0000-0000-0000C0910000}"/>
    <cellStyle name="Subtotal 3 2 4 4 2" xfId="37220" xr:uid="{00000000-0005-0000-0000-0000C1910000}"/>
    <cellStyle name="Subtotal 3 2 4 5" xfId="37221" xr:uid="{00000000-0005-0000-0000-0000C2910000}"/>
    <cellStyle name="Subtotal 3 2 4 5 2" xfId="37222" xr:uid="{00000000-0005-0000-0000-0000C3910000}"/>
    <cellStyle name="Subtotal 3 2 4 6" xfId="37223" xr:uid="{00000000-0005-0000-0000-0000C4910000}"/>
    <cellStyle name="Subtotal 3 2 4 6 2" xfId="37224" xr:uid="{00000000-0005-0000-0000-0000C5910000}"/>
    <cellStyle name="Subtotal 3 2 4 7" xfId="37225" xr:uid="{00000000-0005-0000-0000-0000C6910000}"/>
    <cellStyle name="Subtotal 3 2 4 7 2" xfId="37226" xr:uid="{00000000-0005-0000-0000-0000C7910000}"/>
    <cellStyle name="Subtotal 3 2 4 8" xfId="37227" xr:uid="{00000000-0005-0000-0000-0000C8910000}"/>
    <cellStyle name="Subtotal 3 2 4 8 2" xfId="37228" xr:uid="{00000000-0005-0000-0000-0000C9910000}"/>
    <cellStyle name="Subtotal 3 2 4 9" xfId="37229" xr:uid="{00000000-0005-0000-0000-0000CA910000}"/>
    <cellStyle name="Subtotal 3 2 4 9 2" xfId="37230" xr:uid="{00000000-0005-0000-0000-0000CB910000}"/>
    <cellStyle name="Subtotal 3 2 5" xfId="37231" xr:uid="{00000000-0005-0000-0000-0000CC910000}"/>
    <cellStyle name="Subtotal 3 2 5 10" xfId="37232" xr:uid="{00000000-0005-0000-0000-0000CD910000}"/>
    <cellStyle name="Subtotal 3 2 5 10 2" xfId="37233" xr:uid="{00000000-0005-0000-0000-0000CE910000}"/>
    <cellStyle name="Subtotal 3 2 5 11" xfId="37234" xr:uid="{00000000-0005-0000-0000-0000CF910000}"/>
    <cellStyle name="Subtotal 3 2 5 11 2" xfId="37235" xr:uid="{00000000-0005-0000-0000-0000D0910000}"/>
    <cellStyle name="Subtotal 3 2 5 12" xfId="37236" xr:uid="{00000000-0005-0000-0000-0000D1910000}"/>
    <cellStyle name="Subtotal 3 2 5 12 2" xfId="37237" xr:uid="{00000000-0005-0000-0000-0000D2910000}"/>
    <cellStyle name="Subtotal 3 2 5 13" xfId="37238" xr:uid="{00000000-0005-0000-0000-0000D3910000}"/>
    <cellStyle name="Subtotal 3 2 5 13 2" xfId="37239" xr:uid="{00000000-0005-0000-0000-0000D4910000}"/>
    <cellStyle name="Subtotal 3 2 5 14" xfId="37240" xr:uid="{00000000-0005-0000-0000-0000D5910000}"/>
    <cellStyle name="Subtotal 3 2 5 14 2" xfId="37241" xr:uid="{00000000-0005-0000-0000-0000D6910000}"/>
    <cellStyle name="Subtotal 3 2 5 15" xfId="37242" xr:uid="{00000000-0005-0000-0000-0000D7910000}"/>
    <cellStyle name="Subtotal 3 2 5 16" xfId="37243" xr:uid="{00000000-0005-0000-0000-0000D8910000}"/>
    <cellStyle name="Subtotal 3 2 5 2" xfId="37244" xr:uid="{00000000-0005-0000-0000-0000D9910000}"/>
    <cellStyle name="Subtotal 3 2 5 2 2" xfId="37245" xr:uid="{00000000-0005-0000-0000-0000DA910000}"/>
    <cellStyle name="Subtotal 3 2 5 2 3" xfId="37246" xr:uid="{00000000-0005-0000-0000-0000DB910000}"/>
    <cellStyle name="Subtotal 3 2 5 3" xfId="37247" xr:uid="{00000000-0005-0000-0000-0000DC910000}"/>
    <cellStyle name="Subtotal 3 2 5 3 2" xfId="37248" xr:uid="{00000000-0005-0000-0000-0000DD910000}"/>
    <cellStyle name="Subtotal 3 2 5 4" xfId="37249" xr:uid="{00000000-0005-0000-0000-0000DE910000}"/>
    <cellStyle name="Subtotal 3 2 5 4 2" xfId="37250" xr:uid="{00000000-0005-0000-0000-0000DF910000}"/>
    <cellStyle name="Subtotal 3 2 5 5" xfId="37251" xr:uid="{00000000-0005-0000-0000-0000E0910000}"/>
    <cellStyle name="Subtotal 3 2 5 5 2" xfId="37252" xr:uid="{00000000-0005-0000-0000-0000E1910000}"/>
    <cellStyle name="Subtotal 3 2 5 6" xfId="37253" xr:uid="{00000000-0005-0000-0000-0000E2910000}"/>
    <cellStyle name="Subtotal 3 2 5 6 2" xfId="37254" xr:uid="{00000000-0005-0000-0000-0000E3910000}"/>
    <cellStyle name="Subtotal 3 2 5 7" xfId="37255" xr:uid="{00000000-0005-0000-0000-0000E4910000}"/>
    <cellStyle name="Subtotal 3 2 5 7 2" xfId="37256" xr:uid="{00000000-0005-0000-0000-0000E5910000}"/>
    <cellStyle name="Subtotal 3 2 5 8" xfId="37257" xr:uid="{00000000-0005-0000-0000-0000E6910000}"/>
    <cellStyle name="Subtotal 3 2 5 8 2" xfId="37258" xr:uid="{00000000-0005-0000-0000-0000E7910000}"/>
    <cellStyle name="Subtotal 3 2 5 9" xfId="37259" xr:uid="{00000000-0005-0000-0000-0000E8910000}"/>
    <cellStyle name="Subtotal 3 2 5 9 2" xfId="37260" xr:uid="{00000000-0005-0000-0000-0000E9910000}"/>
    <cellStyle name="Subtotal 3 2 6" xfId="37261" xr:uid="{00000000-0005-0000-0000-0000EA910000}"/>
    <cellStyle name="Subtotal 3 2 6 2" xfId="37262" xr:uid="{00000000-0005-0000-0000-0000EB910000}"/>
    <cellStyle name="Subtotal 3 2 6 2 2" xfId="37263" xr:uid="{00000000-0005-0000-0000-0000EC910000}"/>
    <cellStyle name="Subtotal 3 2 6 3" xfId="37264" xr:uid="{00000000-0005-0000-0000-0000ED910000}"/>
    <cellStyle name="Subtotal 3 2 7" xfId="37265" xr:uid="{00000000-0005-0000-0000-0000EE910000}"/>
    <cellStyle name="Subtotal 3 2 7 2" xfId="37266" xr:uid="{00000000-0005-0000-0000-0000EF910000}"/>
    <cellStyle name="Subtotal 3 2 8" xfId="37267" xr:uid="{00000000-0005-0000-0000-0000F0910000}"/>
    <cellStyle name="Subtotal 3 2 8 2" xfId="37268" xr:uid="{00000000-0005-0000-0000-0000F1910000}"/>
    <cellStyle name="Subtotal 3 2 9" xfId="37269" xr:uid="{00000000-0005-0000-0000-0000F2910000}"/>
    <cellStyle name="Subtotal 3 2 9 2" xfId="37270" xr:uid="{00000000-0005-0000-0000-0000F3910000}"/>
    <cellStyle name="Subtotal 3 2 9 3" xfId="37271" xr:uid="{00000000-0005-0000-0000-0000F4910000}"/>
    <cellStyle name="Subtotal 3 3" xfId="37272" xr:uid="{00000000-0005-0000-0000-0000F5910000}"/>
    <cellStyle name="Subtotal 3 3 10" xfId="37273" xr:uid="{00000000-0005-0000-0000-0000F6910000}"/>
    <cellStyle name="Subtotal 3 3 10 2" xfId="37274" xr:uid="{00000000-0005-0000-0000-0000F7910000}"/>
    <cellStyle name="Subtotal 3 3 10 2 2" xfId="37275" xr:uid="{00000000-0005-0000-0000-0000F8910000}"/>
    <cellStyle name="Subtotal 3 3 10 3" xfId="37276" xr:uid="{00000000-0005-0000-0000-0000F9910000}"/>
    <cellStyle name="Subtotal 3 3 11" xfId="37277" xr:uid="{00000000-0005-0000-0000-0000FA910000}"/>
    <cellStyle name="Subtotal 3 3 11 2" xfId="37278" xr:uid="{00000000-0005-0000-0000-0000FB910000}"/>
    <cellStyle name="Subtotal 3 3 12" xfId="37279" xr:uid="{00000000-0005-0000-0000-0000FC910000}"/>
    <cellStyle name="Subtotal 3 3 12 2" xfId="37280" xr:uid="{00000000-0005-0000-0000-0000FD910000}"/>
    <cellStyle name="Subtotal 3 3 13" xfId="37281" xr:uid="{00000000-0005-0000-0000-0000FE910000}"/>
    <cellStyle name="Subtotal 3 3 13 2" xfId="37282" xr:uid="{00000000-0005-0000-0000-0000FF910000}"/>
    <cellStyle name="Subtotal 3 3 14" xfId="37283" xr:uid="{00000000-0005-0000-0000-000000920000}"/>
    <cellStyle name="Subtotal 3 3 14 2" xfId="37284" xr:uid="{00000000-0005-0000-0000-000001920000}"/>
    <cellStyle name="Subtotal 3 3 15" xfId="37285" xr:uid="{00000000-0005-0000-0000-000002920000}"/>
    <cellStyle name="Subtotal 3 3 15 2" xfId="37286" xr:uid="{00000000-0005-0000-0000-000003920000}"/>
    <cellStyle name="Subtotal 3 3 16" xfId="37287" xr:uid="{00000000-0005-0000-0000-000004920000}"/>
    <cellStyle name="Subtotal 3 3 16 2" xfId="37288" xr:uid="{00000000-0005-0000-0000-000005920000}"/>
    <cellStyle name="Subtotal 3 3 17" xfId="37289" xr:uid="{00000000-0005-0000-0000-000006920000}"/>
    <cellStyle name="Subtotal 3 3 18" xfId="37290" xr:uid="{00000000-0005-0000-0000-000007920000}"/>
    <cellStyle name="Subtotal 3 3 2" xfId="37291" xr:uid="{00000000-0005-0000-0000-000008920000}"/>
    <cellStyle name="Subtotal 3 3 2 10" xfId="37292" xr:uid="{00000000-0005-0000-0000-000009920000}"/>
    <cellStyle name="Subtotal 3 3 2 10 2" xfId="37293" xr:uid="{00000000-0005-0000-0000-00000A920000}"/>
    <cellStyle name="Subtotal 3 3 2 11" xfId="37294" xr:uid="{00000000-0005-0000-0000-00000B920000}"/>
    <cellStyle name="Subtotal 3 3 2 11 2" xfId="37295" xr:uid="{00000000-0005-0000-0000-00000C920000}"/>
    <cellStyle name="Subtotal 3 3 2 12" xfId="37296" xr:uid="{00000000-0005-0000-0000-00000D920000}"/>
    <cellStyle name="Subtotal 3 3 2 12 2" xfId="37297" xr:uid="{00000000-0005-0000-0000-00000E920000}"/>
    <cellStyle name="Subtotal 3 3 2 13" xfId="37298" xr:uid="{00000000-0005-0000-0000-00000F920000}"/>
    <cellStyle name="Subtotal 3 3 2 13 2" xfId="37299" xr:uid="{00000000-0005-0000-0000-000010920000}"/>
    <cellStyle name="Subtotal 3 3 2 14" xfId="37300" xr:uid="{00000000-0005-0000-0000-000011920000}"/>
    <cellStyle name="Subtotal 3 3 2 14 2" xfId="37301" xr:uid="{00000000-0005-0000-0000-000012920000}"/>
    <cellStyle name="Subtotal 3 3 2 15" xfId="37302" xr:uid="{00000000-0005-0000-0000-000013920000}"/>
    <cellStyle name="Subtotal 3 3 2 15 2" xfId="37303" xr:uid="{00000000-0005-0000-0000-000014920000}"/>
    <cellStyle name="Subtotal 3 3 2 16" xfId="37304" xr:uid="{00000000-0005-0000-0000-000015920000}"/>
    <cellStyle name="Subtotal 3 3 2 17" xfId="37305" xr:uid="{00000000-0005-0000-0000-000016920000}"/>
    <cellStyle name="Subtotal 3 3 2 2" xfId="37306" xr:uid="{00000000-0005-0000-0000-000017920000}"/>
    <cellStyle name="Subtotal 3 3 2 2 2" xfId="37307" xr:uid="{00000000-0005-0000-0000-000018920000}"/>
    <cellStyle name="Subtotal 3 3 2 2 3" xfId="37308" xr:uid="{00000000-0005-0000-0000-000019920000}"/>
    <cellStyle name="Subtotal 3 3 2 3" xfId="37309" xr:uid="{00000000-0005-0000-0000-00001A920000}"/>
    <cellStyle name="Subtotal 3 3 2 3 2" xfId="37310" xr:uid="{00000000-0005-0000-0000-00001B920000}"/>
    <cellStyle name="Subtotal 3 3 2 4" xfId="37311" xr:uid="{00000000-0005-0000-0000-00001C920000}"/>
    <cellStyle name="Subtotal 3 3 2 4 2" xfId="37312" xr:uid="{00000000-0005-0000-0000-00001D920000}"/>
    <cellStyle name="Subtotal 3 3 2 5" xfId="37313" xr:uid="{00000000-0005-0000-0000-00001E920000}"/>
    <cellStyle name="Subtotal 3 3 2 5 2" xfId="37314" xr:uid="{00000000-0005-0000-0000-00001F920000}"/>
    <cellStyle name="Subtotal 3 3 2 6" xfId="37315" xr:uid="{00000000-0005-0000-0000-000020920000}"/>
    <cellStyle name="Subtotal 3 3 2 6 2" xfId="37316" xr:uid="{00000000-0005-0000-0000-000021920000}"/>
    <cellStyle name="Subtotal 3 3 2 7" xfId="37317" xr:uid="{00000000-0005-0000-0000-000022920000}"/>
    <cellStyle name="Subtotal 3 3 2 7 2" xfId="37318" xr:uid="{00000000-0005-0000-0000-000023920000}"/>
    <cellStyle name="Subtotal 3 3 2 8" xfId="37319" xr:uid="{00000000-0005-0000-0000-000024920000}"/>
    <cellStyle name="Subtotal 3 3 2 8 2" xfId="37320" xr:uid="{00000000-0005-0000-0000-000025920000}"/>
    <cellStyle name="Subtotal 3 3 2 9" xfId="37321" xr:uid="{00000000-0005-0000-0000-000026920000}"/>
    <cellStyle name="Subtotal 3 3 2 9 2" xfId="37322" xr:uid="{00000000-0005-0000-0000-000027920000}"/>
    <cellStyle name="Subtotal 3 3 3" xfId="37323" xr:uid="{00000000-0005-0000-0000-000028920000}"/>
    <cellStyle name="Subtotal 3 3 3 10" xfId="37324" xr:uid="{00000000-0005-0000-0000-000029920000}"/>
    <cellStyle name="Subtotal 3 3 3 10 2" xfId="37325" xr:uid="{00000000-0005-0000-0000-00002A920000}"/>
    <cellStyle name="Subtotal 3 3 3 11" xfId="37326" xr:uid="{00000000-0005-0000-0000-00002B920000}"/>
    <cellStyle name="Subtotal 3 3 3 11 2" xfId="37327" xr:uid="{00000000-0005-0000-0000-00002C920000}"/>
    <cellStyle name="Subtotal 3 3 3 12" xfId="37328" xr:uid="{00000000-0005-0000-0000-00002D920000}"/>
    <cellStyle name="Subtotal 3 3 3 12 2" xfId="37329" xr:uid="{00000000-0005-0000-0000-00002E920000}"/>
    <cellStyle name="Subtotal 3 3 3 13" xfId="37330" xr:uid="{00000000-0005-0000-0000-00002F920000}"/>
    <cellStyle name="Subtotal 3 3 3 13 2" xfId="37331" xr:uid="{00000000-0005-0000-0000-000030920000}"/>
    <cellStyle name="Subtotal 3 3 3 14" xfId="37332" xr:uid="{00000000-0005-0000-0000-000031920000}"/>
    <cellStyle name="Subtotal 3 3 3 14 2" xfId="37333" xr:uid="{00000000-0005-0000-0000-000032920000}"/>
    <cellStyle name="Subtotal 3 3 3 15" xfId="37334" xr:uid="{00000000-0005-0000-0000-000033920000}"/>
    <cellStyle name="Subtotal 3 3 3 16" xfId="37335" xr:uid="{00000000-0005-0000-0000-000034920000}"/>
    <cellStyle name="Subtotal 3 3 3 2" xfId="37336" xr:uid="{00000000-0005-0000-0000-000035920000}"/>
    <cellStyle name="Subtotal 3 3 3 2 2" xfId="37337" xr:uid="{00000000-0005-0000-0000-000036920000}"/>
    <cellStyle name="Subtotal 3 3 3 2 3" xfId="37338" xr:uid="{00000000-0005-0000-0000-000037920000}"/>
    <cellStyle name="Subtotal 3 3 3 3" xfId="37339" xr:uid="{00000000-0005-0000-0000-000038920000}"/>
    <cellStyle name="Subtotal 3 3 3 3 2" xfId="37340" xr:uid="{00000000-0005-0000-0000-000039920000}"/>
    <cellStyle name="Subtotal 3 3 3 4" xfId="37341" xr:uid="{00000000-0005-0000-0000-00003A920000}"/>
    <cellStyle name="Subtotal 3 3 3 4 2" xfId="37342" xr:uid="{00000000-0005-0000-0000-00003B920000}"/>
    <cellStyle name="Subtotal 3 3 3 5" xfId="37343" xr:uid="{00000000-0005-0000-0000-00003C920000}"/>
    <cellStyle name="Subtotal 3 3 3 5 2" xfId="37344" xr:uid="{00000000-0005-0000-0000-00003D920000}"/>
    <cellStyle name="Subtotal 3 3 3 6" xfId="37345" xr:uid="{00000000-0005-0000-0000-00003E920000}"/>
    <cellStyle name="Subtotal 3 3 3 6 2" xfId="37346" xr:uid="{00000000-0005-0000-0000-00003F920000}"/>
    <cellStyle name="Subtotal 3 3 3 7" xfId="37347" xr:uid="{00000000-0005-0000-0000-000040920000}"/>
    <cellStyle name="Subtotal 3 3 3 7 2" xfId="37348" xr:uid="{00000000-0005-0000-0000-000041920000}"/>
    <cellStyle name="Subtotal 3 3 3 8" xfId="37349" xr:uid="{00000000-0005-0000-0000-000042920000}"/>
    <cellStyle name="Subtotal 3 3 3 8 2" xfId="37350" xr:uid="{00000000-0005-0000-0000-000043920000}"/>
    <cellStyle name="Subtotal 3 3 3 9" xfId="37351" xr:uid="{00000000-0005-0000-0000-000044920000}"/>
    <cellStyle name="Subtotal 3 3 3 9 2" xfId="37352" xr:uid="{00000000-0005-0000-0000-000045920000}"/>
    <cellStyle name="Subtotal 3 3 4" xfId="37353" xr:uid="{00000000-0005-0000-0000-000046920000}"/>
    <cellStyle name="Subtotal 3 3 4 2" xfId="37354" xr:uid="{00000000-0005-0000-0000-000047920000}"/>
    <cellStyle name="Subtotal 3 3 4 2 2" xfId="37355" xr:uid="{00000000-0005-0000-0000-000048920000}"/>
    <cellStyle name="Subtotal 3 3 4 3" xfId="37356" xr:uid="{00000000-0005-0000-0000-000049920000}"/>
    <cellStyle name="Subtotal 3 3 4 3 2" xfId="37357" xr:uid="{00000000-0005-0000-0000-00004A920000}"/>
    <cellStyle name="Subtotal 3 3 4 4" xfId="37358" xr:uid="{00000000-0005-0000-0000-00004B920000}"/>
    <cellStyle name="Subtotal 3 3 5" xfId="37359" xr:uid="{00000000-0005-0000-0000-00004C920000}"/>
    <cellStyle name="Subtotal 3 3 5 2" xfId="37360" xr:uid="{00000000-0005-0000-0000-00004D920000}"/>
    <cellStyle name="Subtotal 3 3 5 2 2" xfId="37361" xr:uid="{00000000-0005-0000-0000-00004E920000}"/>
    <cellStyle name="Subtotal 3 3 5 3" xfId="37362" xr:uid="{00000000-0005-0000-0000-00004F920000}"/>
    <cellStyle name="Subtotal 3 3 5 3 2" xfId="37363" xr:uid="{00000000-0005-0000-0000-000050920000}"/>
    <cellStyle name="Subtotal 3 3 5 4" xfId="37364" xr:uid="{00000000-0005-0000-0000-000051920000}"/>
    <cellStyle name="Subtotal 3 3 6" xfId="37365" xr:uid="{00000000-0005-0000-0000-000052920000}"/>
    <cellStyle name="Subtotal 3 3 6 2" xfId="37366" xr:uid="{00000000-0005-0000-0000-000053920000}"/>
    <cellStyle name="Subtotal 3 3 6 2 2" xfId="37367" xr:uid="{00000000-0005-0000-0000-000054920000}"/>
    <cellStyle name="Subtotal 3 3 6 3" xfId="37368" xr:uid="{00000000-0005-0000-0000-000055920000}"/>
    <cellStyle name="Subtotal 3 3 6 3 2" xfId="37369" xr:uid="{00000000-0005-0000-0000-000056920000}"/>
    <cellStyle name="Subtotal 3 3 6 4" xfId="37370" xr:uid="{00000000-0005-0000-0000-000057920000}"/>
    <cellStyle name="Subtotal 3 3 7" xfId="37371" xr:uid="{00000000-0005-0000-0000-000058920000}"/>
    <cellStyle name="Subtotal 3 3 7 2" xfId="37372" xr:uid="{00000000-0005-0000-0000-000059920000}"/>
    <cellStyle name="Subtotal 3 3 7 2 2" xfId="37373" xr:uid="{00000000-0005-0000-0000-00005A920000}"/>
    <cellStyle name="Subtotal 3 3 7 3" xfId="37374" xr:uid="{00000000-0005-0000-0000-00005B920000}"/>
    <cellStyle name="Subtotal 3 3 7 3 2" xfId="37375" xr:uid="{00000000-0005-0000-0000-00005C920000}"/>
    <cellStyle name="Subtotal 3 3 7 4" xfId="37376" xr:uid="{00000000-0005-0000-0000-00005D920000}"/>
    <cellStyle name="Subtotal 3 3 8" xfId="37377" xr:uid="{00000000-0005-0000-0000-00005E920000}"/>
    <cellStyle name="Subtotal 3 3 8 2" xfId="37378" xr:uid="{00000000-0005-0000-0000-00005F920000}"/>
    <cellStyle name="Subtotal 3 3 8 2 2" xfId="37379" xr:uid="{00000000-0005-0000-0000-000060920000}"/>
    <cellStyle name="Subtotal 3 3 8 3" xfId="37380" xr:uid="{00000000-0005-0000-0000-000061920000}"/>
    <cellStyle name="Subtotal 3 3 8 3 2" xfId="37381" xr:uid="{00000000-0005-0000-0000-000062920000}"/>
    <cellStyle name="Subtotal 3 3 8 4" xfId="37382" xr:uid="{00000000-0005-0000-0000-000063920000}"/>
    <cellStyle name="Subtotal 3 3 9" xfId="37383" xr:uid="{00000000-0005-0000-0000-000064920000}"/>
    <cellStyle name="Subtotal 3 3 9 2" xfId="37384" xr:uid="{00000000-0005-0000-0000-000065920000}"/>
    <cellStyle name="Subtotal 3 3 9 2 2" xfId="37385" xr:uid="{00000000-0005-0000-0000-000066920000}"/>
    <cellStyle name="Subtotal 3 3 9 3" xfId="37386" xr:uid="{00000000-0005-0000-0000-000067920000}"/>
    <cellStyle name="Subtotal 3 3 9 3 2" xfId="37387" xr:uid="{00000000-0005-0000-0000-000068920000}"/>
    <cellStyle name="Subtotal 3 3 9 4" xfId="37388" xr:uid="{00000000-0005-0000-0000-000069920000}"/>
    <cellStyle name="Subtotal 3 4" xfId="37389" xr:uid="{00000000-0005-0000-0000-00006A920000}"/>
    <cellStyle name="Subtotal 3 4 10" xfId="37390" xr:uid="{00000000-0005-0000-0000-00006B920000}"/>
    <cellStyle name="Subtotal 3 4 10 2" xfId="37391" xr:uid="{00000000-0005-0000-0000-00006C920000}"/>
    <cellStyle name="Subtotal 3 4 11" xfId="37392" xr:uid="{00000000-0005-0000-0000-00006D920000}"/>
    <cellStyle name="Subtotal 3 4 11 2" xfId="37393" xr:uid="{00000000-0005-0000-0000-00006E920000}"/>
    <cellStyle name="Subtotal 3 4 12" xfId="37394" xr:uid="{00000000-0005-0000-0000-00006F920000}"/>
    <cellStyle name="Subtotal 3 4 13" xfId="37395" xr:uid="{00000000-0005-0000-0000-000070920000}"/>
    <cellStyle name="Subtotal 3 4 2" xfId="37396" xr:uid="{00000000-0005-0000-0000-000071920000}"/>
    <cellStyle name="Subtotal 3 4 2 10" xfId="37397" xr:uid="{00000000-0005-0000-0000-000072920000}"/>
    <cellStyle name="Subtotal 3 4 2 10 2" xfId="37398" xr:uid="{00000000-0005-0000-0000-000073920000}"/>
    <cellStyle name="Subtotal 3 4 2 11" xfId="37399" xr:uid="{00000000-0005-0000-0000-000074920000}"/>
    <cellStyle name="Subtotal 3 4 2 11 2" xfId="37400" xr:uid="{00000000-0005-0000-0000-000075920000}"/>
    <cellStyle name="Subtotal 3 4 2 12" xfId="37401" xr:uid="{00000000-0005-0000-0000-000076920000}"/>
    <cellStyle name="Subtotal 3 4 2 12 2" xfId="37402" xr:uid="{00000000-0005-0000-0000-000077920000}"/>
    <cellStyle name="Subtotal 3 4 2 13" xfId="37403" xr:uid="{00000000-0005-0000-0000-000078920000}"/>
    <cellStyle name="Subtotal 3 4 2 13 2" xfId="37404" xr:uid="{00000000-0005-0000-0000-000079920000}"/>
    <cellStyle name="Subtotal 3 4 2 14" xfId="37405" xr:uid="{00000000-0005-0000-0000-00007A920000}"/>
    <cellStyle name="Subtotal 3 4 2 14 2" xfId="37406" xr:uid="{00000000-0005-0000-0000-00007B920000}"/>
    <cellStyle name="Subtotal 3 4 2 15" xfId="37407" xr:uid="{00000000-0005-0000-0000-00007C920000}"/>
    <cellStyle name="Subtotal 3 4 2 15 2" xfId="37408" xr:uid="{00000000-0005-0000-0000-00007D920000}"/>
    <cellStyle name="Subtotal 3 4 2 16" xfId="37409" xr:uid="{00000000-0005-0000-0000-00007E920000}"/>
    <cellStyle name="Subtotal 3 4 2 17" xfId="37410" xr:uid="{00000000-0005-0000-0000-00007F920000}"/>
    <cellStyle name="Subtotal 3 4 2 2" xfId="37411" xr:uid="{00000000-0005-0000-0000-000080920000}"/>
    <cellStyle name="Subtotal 3 4 2 2 2" xfId="37412" xr:uid="{00000000-0005-0000-0000-000081920000}"/>
    <cellStyle name="Subtotal 3 4 2 2 3" xfId="37413" xr:uid="{00000000-0005-0000-0000-000082920000}"/>
    <cellStyle name="Subtotal 3 4 2 3" xfId="37414" xr:uid="{00000000-0005-0000-0000-000083920000}"/>
    <cellStyle name="Subtotal 3 4 2 3 2" xfId="37415" xr:uid="{00000000-0005-0000-0000-000084920000}"/>
    <cellStyle name="Subtotal 3 4 2 4" xfId="37416" xr:uid="{00000000-0005-0000-0000-000085920000}"/>
    <cellStyle name="Subtotal 3 4 2 4 2" xfId="37417" xr:uid="{00000000-0005-0000-0000-000086920000}"/>
    <cellStyle name="Subtotal 3 4 2 5" xfId="37418" xr:uid="{00000000-0005-0000-0000-000087920000}"/>
    <cellStyle name="Subtotal 3 4 2 5 2" xfId="37419" xr:uid="{00000000-0005-0000-0000-000088920000}"/>
    <cellStyle name="Subtotal 3 4 2 6" xfId="37420" xr:uid="{00000000-0005-0000-0000-000089920000}"/>
    <cellStyle name="Subtotal 3 4 2 6 2" xfId="37421" xr:uid="{00000000-0005-0000-0000-00008A920000}"/>
    <cellStyle name="Subtotal 3 4 2 7" xfId="37422" xr:uid="{00000000-0005-0000-0000-00008B920000}"/>
    <cellStyle name="Subtotal 3 4 2 7 2" xfId="37423" xr:uid="{00000000-0005-0000-0000-00008C920000}"/>
    <cellStyle name="Subtotal 3 4 2 8" xfId="37424" xr:uid="{00000000-0005-0000-0000-00008D920000}"/>
    <cellStyle name="Subtotal 3 4 2 8 2" xfId="37425" xr:uid="{00000000-0005-0000-0000-00008E920000}"/>
    <cellStyle name="Subtotal 3 4 2 9" xfId="37426" xr:uid="{00000000-0005-0000-0000-00008F920000}"/>
    <cellStyle name="Subtotal 3 4 2 9 2" xfId="37427" xr:uid="{00000000-0005-0000-0000-000090920000}"/>
    <cellStyle name="Subtotal 3 4 3" xfId="37428" xr:uid="{00000000-0005-0000-0000-000091920000}"/>
    <cellStyle name="Subtotal 3 4 3 10" xfId="37429" xr:uid="{00000000-0005-0000-0000-000092920000}"/>
    <cellStyle name="Subtotal 3 4 3 10 2" xfId="37430" xr:uid="{00000000-0005-0000-0000-000093920000}"/>
    <cellStyle name="Subtotal 3 4 3 11" xfId="37431" xr:uid="{00000000-0005-0000-0000-000094920000}"/>
    <cellStyle name="Subtotal 3 4 3 11 2" xfId="37432" xr:uid="{00000000-0005-0000-0000-000095920000}"/>
    <cellStyle name="Subtotal 3 4 3 12" xfId="37433" xr:uid="{00000000-0005-0000-0000-000096920000}"/>
    <cellStyle name="Subtotal 3 4 3 12 2" xfId="37434" xr:uid="{00000000-0005-0000-0000-000097920000}"/>
    <cellStyle name="Subtotal 3 4 3 13" xfId="37435" xr:uid="{00000000-0005-0000-0000-000098920000}"/>
    <cellStyle name="Subtotal 3 4 3 13 2" xfId="37436" xr:uid="{00000000-0005-0000-0000-000099920000}"/>
    <cellStyle name="Subtotal 3 4 3 14" xfId="37437" xr:uid="{00000000-0005-0000-0000-00009A920000}"/>
    <cellStyle name="Subtotal 3 4 3 14 2" xfId="37438" xr:uid="{00000000-0005-0000-0000-00009B920000}"/>
    <cellStyle name="Subtotal 3 4 3 15" xfId="37439" xr:uid="{00000000-0005-0000-0000-00009C920000}"/>
    <cellStyle name="Subtotal 3 4 3 16" xfId="37440" xr:uid="{00000000-0005-0000-0000-00009D920000}"/>
    <cellStyle name="Subtotal 3 4 3 2" xfId="37441" xr:uid="{00000000-0005-0000-0000-00009E920000}"/>
    <cellStyle name="Subtotal 3 4 3 2 2" xfId="37442" xr:uid="{00000000-0005-0000-0000-00009F920000}"/>
    <cellStyle name="Subtotal 3 4 3 2 3" xfId="37443" xr:uid="{00000000-0005-0000-0000-0000A0920000}"/>
    <cellStyle name="Subtotal 3 4 3 3" xfId="37444" xr:uid="{00000000-0005-0000-0000-0000A1920000}"/>
    <cellStyle name="Subtotal 3 4 3 3 2" xfId="37445" xr:uid="{00000000-0005-0000-0000-0000A2920000}"/>
    <cellStyle name="Subtotal 3 4 3 4" xfId="37446" xr:uid="{00000000-0005-0000-0000-0000A3920000}"/>
    <cellStyle name="Subtotal 3 4 3 4 2" xfId="37447" xr:uid="{00000000-0005-0000-0000-0000A4920000}"/>
    <cellStyle name="Subtotal 3 4 3 5" xfId="37448" xr:uid="{00000000-0005-0000-0000-0000A5920000}"/>
    <cellStyle name="Subtotal 3 4 3 5 2" xfId="37449" xr:uid="{00000000-0005-0000-0000-0000A6920000}"/>
    <cellStyle name="Subtotal 3 4 3 6" xfId="37450" xr:uid="{00000000-0005-0000-0000-0000A7920000}"/>
    <cellStyle name="Subtotal 3 4 3 6 2" xfId="37451" xr:uid="{00000000-0005-0000-0000-0000A8920000}"/>
    <cellStyle name="Subtotal 3 4 3 7" xfId="37452" xr:uid="{00000000-0005-0000-0000-0000A9920000}"/>
    <cellStyle name="Subtotal 3 4 3 7 2" xfId="37453" xr:uid="{00000000-0005-0000-0000-0000AA920000}"/>
    <cellStyle name="Subtotal 3 4 3 8" xfId="37454" xr:uid="{00000000-0005-0000-0000-0000AB920000}"/>
    <cellStyle name="Subtotal 3 4 3 8 2" xfId="37455" xr:uid="{00000000-0005-0000-0000-0000AC920000}"/>
    <cellStyle name="Subtotal 3 4 3 9" xfId="37456" xr:uid="{00000000-0005-0000-0000-0000AD920000}"/>
    <cellStyle name="Subtotal 3 4 3 9 2" xfId="37457" xr:uid="{00000000-0005-0000-0000-0000AE920000}"/>
    <cellStyle name="Subtotal 3 4 4" xfId="37458" xr:uid="{00000000-0005-0000-0000-0000AF920000}"/>
    <cellStyle name="Subtotal 3 4 4 2" xfId="37459" xr:uid="{00000000-0005-0000-0000-0000B0920000}"/>
    <cellStyle name="Subtotal 3 4 4 3" xfId="37460" xr:uid="{00000000-0005-0000-0000-0000B1920000}"/>
    <cellStyle name="Subtotal 3 4 5" xfId="37461" xr:uid="{00000000-0005-0000-0000-0000B2920000}"/>
    <cellStyle name="Subtotal 3 4 5 2" xfId="37462" xr:uid="{00000000-0005-0000-0000-0000B3920000}"/>
    <cellStyle name="Subtotal 3 4 5 3" xfId="37463" xr:uid="{00000000-0005-0000-0000-0000B4920000}"/>
    <cellStyle name="Subtotal 3 4 6" xfId="37464" xr:uid="{00000000-0005-0000-0000-0000B5920000}"/>
    <cellStyle name="Subtotal 3 4 6 2" xfId="37465" xr:uid="{00000000-0005-0000-0000-0000B6920000}"/>
    <cellStyle name="Subtotal 3 4 7" xfId="37466" xr:uid="{00000000-0005-0000-0000-0000B7920000}"/>
    <cellStyle name="Subtotal 3 4 7 2" xfId="37467" xr:uid="{00000000-0005-0000-0000-0000B8920000}"/>
    <cellStyle name="Subtotal 3 4 8" xfId="37468" xr:uid="{00000000-0005-0000-0000-0000B9920000}"/>
    <cellStyle name="Subtotal 3 4 8 2" xfId="37469" xr:uid="{00000000-0005-0000-0000-0000BA920000}"/>
    <cellStyle name="Subtotal 3 4 9" xfId="37470" xr:uid="{00000000-0005-0000-0000-0000BB920000}"/>
    <cellStyle name="Subtotal 3 4 9 2" xfId="37471" xr:uid="{00000000-0005-0000-0000-0000BC920000}"/>
    <cellStyle name="Subtotal 3 5" xfId="37472" xr:uid="{00000000-0005-0000-0000-0000BD920000}"/>
    <cellStyle name="Subtotal 3 5 10" xfId="37473" xr:uid="{00000000-0005-0000-0000-0000BE920000}"/>
    <cellStyle name="Subtotal 3 5 10 2" xfId="37474" xr:uid="{00000000-0005-0000-0000-0000BF920000}"/>
    <cellStyle name="Subtotal 3 5 11" xfId="37475" xr:uid="{00000000-0005-0000-0000-0000C0920000}"/>
    <cellStyle name="Subtotal 3 5 11 2" xfId="37476" xr:uid="{00000000-0005-0000-0000-0000C1920000}"/>
    <cellStyle name="Subtotal 3 5 12" xfId="37477" xr:uid="{00000000-0005-0000-0000-0000C2920000}"/>
    <cellStyle name="Subtotal 3 5 12 2" xfId="37478" xr:uid="{00000000-0005-0000-0000-0000C3920000}"/>
    <cellStyle name="Subtotal 3 5 13" xfId="37479" xr:uid="{00000000-0005-0000-0000-0000C4920000}"/>
    <cellStyle name="Subtotal 3 5 13 2" xfId="37480" xr:uid="{00000000-0005-0000-0000-0000C5920000}"/>
    <cellStyle name="Subtotal 3 5 14" xfId="37481" xr:uid="{00000000-0005-0000-0000-0000C6920000}"/>
    <cellStyle name="Subtotal 3 5 14 2" xfId="37482" xr:uid="{00000000-0005-0000-0000-0000C7920000}"/>
    <cellStyle name="Subtotal 3 5 15" xfId="37483" xr:uid="{00000000-0005-0000-0000-0000C8920000}"/>
    <cellStyle name="Subtotal 3 5 15 2" xfId="37484" xr:uid="{00000000-0005-0000-0000-0000C9920000}"/>
    <cellStyle name="Subtotal 3 5 16" xfId="37485" xr:uid="{00000000-0005-0000-0000-0000CA920000}"/>
    <cellStyle name="Subtotal 3 5 17" xfId="37486" xr:uid="{00000000-0005-0000-0000-0000CB920000}"/>
    <cellStyle name="Subtotal 3 5 2" xfId="37487" xr:uid="{00000000-0005-0000-0000-0000CC920000}"/>
    <cellStyle name="Subtotal 3 5 2 2" xfId="37488" xr:uid="{00000000-0005-0000-0000-0000CD920000}"/>
    <cellStyle name="Subtotal 3 5 2 3" xfId="37489" xr:uid="{00000000-0005-0000-0000-0000CE920000}"/>
    <cellStyle name="Subtotal 3 5 3" xfId="37490" xr:uid="{00000000-0005-0000-0000-0000CF920000}"/>
    <cellStyle name="Subtotal 3 5 3 2" xfId="37491" xr:uid="{00000000-0005-0000-0000-0000D0920000}"/>
    <cellStyle name="Subtotal 3 5 4" xfId="37492" xr:uid="{00000000-0005-0000-0000-0000D1920000}"/>
    <cellStyle name="Subtotal 3 5 4 2" xfId="37493" xr:uid="{00000000-0005-0000-0000-0000D2920000}"/>
    <cellStyle name="Subtotal 3 5 5" xfId="37494" xr:uid="{00000000-0005-0000-0000-0000D3920000}"/>
    <cellStyle name="Subtotal 3 5 5 2" xfId="37495" xr:uid="{00000000-0005-0000-0000-0000D4920000}"/>
    <cellStyle name="Subtotal 3 5 6" xfId="37496" xr:uid="{00000000-0005-0000-0000-0000D5920000}"/>
    <cellStyle name="Subtotal 3 5 6 2" xfId="37497" xr:uid="{00000000-0005-0000-0000-0000D6920000}"/>
    <cellStyle name="Subtotal 3 5 7" xfId="37498" xr:uid="{00000000-0005-0000-0000-0000D7920000}"/>
    <cellStyle name="Subtotal 3 5 7 2" xfId="37499" xr:uid="{00000000-0005-0000-0000-0000D8920000}"/>
    <cellStyle name="Subtotal 3 5 8" xfId="37500" xr:uid="{00000000-0005-0000-0000-0000D9920000}"/>
    <cellStyle name="Subtotal 3 5 8 2" xfId="37501" xr:uid="{00000000-0005-0000-0000-0000DA920000}"/>
    <cellStyle name="Subtotal 3 5 9" xfId="37502" xr:uid="{00000000-0005-0000-0000-0000DB920000}"/>
    <cellStyle name="Subtotal 3 5 9 2" xfId="37503" xr:uid="{00000000-0005-0000-0000-0000DC920000}"/>
    <cellStyle name="Subtotal 3 6" xfId="37504" xr:uid="{00000000-0005-0000-0000-0000DD920000}"/>
    <cellStyle name="Subtotal 3 6 10" xfId="37505" xr:uid="{00000000-0005-0000-0000-0000DE920000}"/>
    <cellStyle name="Subtotal 3 6 10 2" xfId="37506" xr:uid="{00000000-0005-0000-0000-0000DF920000}"/>
    <cellStyle name="Subtotal 3 6 11" xfId="37507" xr:uid="{00000000-0005-0000-0000-0000E0920000}"/>
    <cellStyle name="Subtotal 3 6 11 2" xfId="37508" xr:uid="{00000000-0005-0000-0000-0000E1920000}"/>
    <cellStyle name="Subtotal 3 6 12" xfId="37509" xr:uid="{00000000-0005-0000-0000-0000E2920000}"/>
    <cellStyle name="Subtotal 3 6 12 2" xfId="37510" xr:uid="{00000000-0005-0000-0000-0000E3920000}"/>
    <cellStyle name="Subtotal 3 6 13" xfId="37511" xr:uid="{00000000-0005-0000-0000-0000E4920000}"/>
    <cellStyle name="Subtotal 3 6 13 2" xfId="37512" xr:uid="{00000000-0005-0000-0000-0000E5920000}"/>
    <cellStyle name="Subtotal 3 6 14" xfId="37513" xr:uid="{00000000-0005-0000-0000-0000E6920000}"/>
    <cellStyle name="Subtotal 3 6 14 2" xfId="37514" xr:uid="{00000000-0005-0000-0000-0000E7920000}"/>
    <cellStyle name="Subtotal 3 6 15" xfId="37515" xr:uid="{00000000-0005-0000-0000-0000E8920000}"/>
    <cellStyle name="Subtotal 3 6 16" xfId="37516" xr:uid="{00000000-0005-0000-0000-0000E9920000}"/>
    <cellStyle name="Subtotal 3 6 2" xfId="37517" xr:uid="{00000000-0005-0000-0000-0000EA920000}"/>
    <cellStyle name="Subtotal 3 6 2 2" xfId="37518" xr:uid="{00000000-0005-0000-0000-0000EB920000}"/>
    <cellStyle name="Subtotal 3 6 2 3" xfId="37519" xr:uid="{00000000-0005-0000-0000-0000EC920000}"/>
    <cellStyle name="Subtotal 3 6 3" xfId="37520" xr:uid="{00000000-0005-0000-0000-0000ED920000}"/>
    <cellStyle name="Subtotal 3 6 3 2" xfId="37521" xr:uid="{00000000-0005-0000-0000-0000EE920000}"/>
    <cellStyle name="Subtotal 3 6 4" xfId="37522" xr:uid="{00000000-0005-0000-0000-0000EF920000}"/>
    <cellStyle name="Subtotal 3 6 4 2" xfId="37523" xr:uid="{00000000-0005-0000-0000-0000F0920000}"/>
    <cellStyle name="Subtotal 3 6 5" xfId="37524" xr:uid="{00000000-0005-0000-0000-0000F1920000}"/>
    <cellStyle name="Subtotal 3 6 5 2" xfId="37525" xr:uid="{00000000-0005-0000-0000-0000F2920000}"/>
    <cellStyle name="Subtotal 3 6 6" xfId="37526" xr:uid="{00000000-0005-0000-0000-0000F3920000}"/>
    <cellStyle name="Subtotal 3 6 6 2" xfId="37527" xr:uid="{00000000-0005-0000-0000-0000F4920000}"/>
    <cellStyle name="Subtotal 3 6 7" xfId="37528" xr:uid="{00000000-0005-0000-0000-0000F5920000}"/>
    <cellStyle name="Subtotal 3 6 7 2" xfId="37529" xr:uid="{00000000-0005-0000-0000-0000F6920000}"/>
    <cellStyle name="Subtotal 3 6 8" xfId="37530" xr:uid="{00000000-0005-0000-0000-0000F7920000}"/>
    <cellStyle name="Subtotal 3 6 8 2" xfId="37531" xr:uid="{00000000-0005-0000-0000-0000F8920000}"/>
    <cellStyle name="Subtotal 3 6 9" xfId="37532" xr:uid="{00000000-0005-0000-0000-0000F9920000}"/>
    <cellStyle name="Subtotal 3 6 9 2" xfId="37533" xr:uid="{00000000-0005-0000-0000-0000FA920000}"/>
    <cellStyle name="Subtotal 3 7" xfId="37534" xr:uid="{00000000-0005-0000-0000-0000FB920000}"/>
    <cellStyle name="Subtotal 3 7 2" xfId="37535" xr:uid="{00000000-0005-0000-0000-0000FC920000}"/>
    <cellStyle name="Subtotal 3 7 2 2" xfId="37536" xr:uid="{00000000-0005-0000-0000-0000FD920000}"/>
    <cellStyle name="Subtotal 3 7 3" xfId="37537" xr:uid="{00000000-0005-0000-0000-0000FE920000}"/>
    <cellStyle name="Subtotal 3 7 3 2" xfId="37538" xr:uid="{00000000-0005-0000-0000-0000FF920000}"/>
    <cellStyle name="Subtotal 3 7 4" xfId="37539" xr:uid="{00000000-0005-0000-0000-000000930000}"/>
    <cellStyle name="Subtotal 3 8" xfId="37540" xr:uid="{00000000-0005-0000-0000-000001930000}"/>
    <cellStyle name="Subtotal 3 8 2" xfId="37541" xr:uid="{00000000-0005-0000-0000-000002930000}"/>
    <cellStyle name="Subtotal 3 8 2 2" xfId="37542" xr:uid="{00000000-0005-0000-0000-000003930000}"/>
    <cellStyle name="Subtotal 3 8 3" xfId="37543" xr:uid="{00000000-0005-0000-0000-000004930000}"/>
    <cellStyle name="Subtotal 3 9" xfId="37544" xr:uid="{00000000-0005-0000-0000-000005930000}"/>
    <cellStyle name="Subtotal 3 9 2" xfId="37545" xr:uid="{00000000-0005-0000-0000-000006930000}"/>
    <cellStyle name="Subtotal 3 9 2 2" xfId="37546" xr:uid="{00000000-0005-0000-0000-000007930000}"/>
    <cellStyle name="Subtotal 3 9 3" xfId="37547" xr:uid="{00000000-0005-0000-0000-000008930000}"/>
    <cellStyle name="Subtotal 4" xfId="37548" xr:uid="{00000000-0005-0000-0000-000009930000}"/>
    <cellStyle name="Subtotal 4 10" xfId="37549" xr:uid="{00000000-0005-0000-0000-00000A930000}"/>
    <cellStyle name="Subtotal 4 10 2" xfId="37550" xr:uid="{00000000-0005-0000-0000-00000B930000}"/>
    <cellStyle name="Subtotal 4 11" xfId="37551" xr:uid="{00000000-0005-0000-0000-00000C930000}"/>
    <cellStyle name="Subtotal 4 11 2" xfId="37552" xr:uid="{00000000-0005-0000-0000-00000D930000}"/>
    <cellStyle name="Subtotal 4 12" xfId="37553" xr:uid="{00000000-0005-0000-0000-00000E930000}"/>
    <cellStyle name="Subtotal 4 12 2" xfId="37554" xr:uid="{00000000-0005-0000-0000-00000F930000}"/>
    <cellStyle name="Subtotal 4 13" xfId="37555" xr:uid="{00000000-0005-0000-0000-000010930000}"/>
    <cellStyle name="Subtotal 4 13 2" xfId="37556" xr:uid="{00000000-0005-0000-0000-000011930000}"/>
    <cellStyle name="Subtotal 4 14" xfId="37557" xr:uid="{00000000-0005-0000-0000-000012930000}"/>
    <cellStyle name="Subtotal 4 14 2" xfId="37558" xr:uid="{00000000-0005-0000-0000-000013930000}"/>
    <cellStyle name="Subtotal 4 15" xfId="37559" xr:uid="{00000000-0005-0000-0000-000014930000}"/>
    <cellStyle name="Subtotal 4 15 2" xfId="37560" xr:uid="{00000000-0005-0000-0000-000015930000}"/>
    <cellStyle name="Subtotal 4 16" xfId="37561" xr:uid="{00000000-0005-0000-0000-000016930000}"/>
    <cellStyle name="Subtotal 4 16 2" xfId="37562" xr:uid="{00000000-0005-0000-0000-000017930000}"/>
    <cellStyle name="Subtotal 4 17" xfId="37563" xr:uid="{00000000-0005-0000-0000-000018930000}"/>
    <cellStyle name="Subtotal 4 18" xfId="37564" xr:uid="{00000000-0005-0000-0000-000019930000}"/>
    <cellStyle name="Subtotal 4 2" xfId="37565" xr:uid="{00000000-0005-0000-0000-00001A930000}"/>
    <cellStyle name="Subtotal 4 2 10" xfId="37566" xr:uid="{00000000-0005-0000-0000-00001B930000}"/>
    <cellStyle name="Subtotal 4 2 10 2" xfId="37567" xr:uid="{00000000-0005-0000-0000-00001C930000}"/>
    <cellStyle name="Subtotal 4 2 11" xfId="37568" xr:uid="{00000000-0005-0000-0000-00001D930000}"/>
    <cellStyle name="Subtotal 4 2 11 2" xfId="37569" xr:uid="{00000000-0005-0000-0000-00001E930000}"/>
    <cellStyle name="Subtotal 4 2 12" xfId="37570" xr:uid="{00000000-0005-0000-0000-00001F930000}"/>
    <cellStyle name="Subtotal 4 2 12 2" xfId="37571" xr:uid="{00000000-0005-0000-0000-000020930000}"/>
    <cellStyle name="Subtotal 4 2 13" xfId="37572" xr:uid="{00000000-0005-0000-0000-000021930000}"/>
    <cellStyle name="Subtotal 4 2 13 2" xfId="37573" xr:uid="{00000000-0005-0000-0000-000022930000}"/>
    <cellStyle name="Subtotal 4 2 14" xfId="37574" xr:uid="{00000000-0005-0000-0000-000023930000}"/>
    <cellStyle name="Subtotal 4 2 14 2" xfId="37575" xr:uid="{00000000-0005-0000-0000-000024930000}"/>
    <cellStyle name="Subtotal 4 2 15" xfId="37576" xr:uid="{00000000-0005-0000-0000-000025930000}"/>
    <cellStyle name="Subtotal 4 2 15 2" xfId="37577" xr:uid="{00000000-0005-0000-0000-000026930000}"/>
    <cellStyle name="Subtotal 4 2 16" xfId="37578" xr:uid="{00000000-0005-0000-0000-000027930000}"/>
    <cellStyle name="Subtotal 4 2 17" xfId="37579" xr:uid="{00000000-0005-0000-0000-000028930000}"/>
    <cellStyle name="Subtotal 4 2 2" xfId="37580" xr:uid="{00000000-0005-0000-0000-000029930000}"/>
    <cellStyle name="Subtotal 4 2 2 2" xfId="37581" xr:uid="{00000000-0005-0000-0000-00002A930000}"/>
    <cellStyle name="Subtotal 4 2 2 3" xfId="37582" xr:uid="{00000000-0005-0000-0000-00002B930000}"/>
    <cellStyle name="Subtotal 4 2 3" xfId="37583" xr:uid="{00000000-0005-0000-0000-00002C930000}"/>
    <cellStyle name="Subtotal 4 2 3 2" xfId="37584" xr:uid="{00000000-0005-0000-0000-00002D930000}"/>
    <cellStyle name="Subtotal 4 2 4" xfId="37585" xr:uid="{00000000-0005-0000-0000-00002E930000}"/>
    <cellStyle name="Subtotal 4 2 4 2" xfId="37586" xr:uid="{00000000-0005-0000-0000-00002F930000}"/>
    <cellStyle name="Subtotal 4 2 5" xfId="37587" xr:uid="{00000000-0005-0000-0000-000030930000}"/>
    <cellStyle name="Subtotal 4 2 5 2" xfId="37588" xr:uid="{00000000-0005-0000-0000-000031930000}"/>
    <cellStyle name="Subtotal 4 2 6" xfId="37589" xr:uid="{00000000-0005-0000-0000-000032930000}"/>
    <cellStyle name="Subtotal 4 2 6 2" xfId="37590" xr:uid="{00000000-0005-0000-0000-000033930000}"/>
    <cellStyle name="Subtotal 4 2 7" xfId="37591" xr:uid="{00000000-0005-0000-0000-000034930000}"/>
    <cellStyle name="Subtotal 4 2 7 2" xfId="37592" xr:uid="{00000000-0005-0000-0000-000035930000}"/>
    <cellStyle name="Subtotal 4 2 8" xfId="37593" xr:uid="{00000000-0005-0000-0000-000036930000}"/>
    <cellStyle name="Subtotal 4 2 8 2" xfId="37594" xr:uid="{00000000-0005-0000-0000-000037930000}"/>
    <cellStyle name="Subtotal 4 2 9" xfId="37595" xr:uid="{00000000-0005-0000-0000-000038930000}"/>
    <cellStyle name="Subtotal 4 2 9 2" xfId="37596" xr:uid="{00000000-0005-0000-0000-000039930000}"/>
    <cellStyle name="Subtotal 4 3" xfId="37597" xr:uid="{00000000-0005-0000-0000-00003A930000}"/>
    <cellStyle name="Subtotal 4 3 10" xfId="37598" xr:uid="{00000000-0005-0000-0000-00003B930000}"/>
    <cellStyle name="Subtotal 4 3 10 2" xfId="37599" xr:uid="{00000000-0005-0000-0000-00003C930000}"/>
    <cellStyle name="Subtotal 4 3 11" xfId="37600" xr:uid="{00000000-0005-0000-0000-00003D930000}"/>
    <cellStyle name="Subtotal 4 3 11 2" xfId="37601" xr:uid="{00000000-0005-0000-0000-00003E930000}"/>
    <cellStyle name="Subtotal 4 3 12" xfId="37602" xr:uid="{00000000-0005-0000-0000-00003F930000}"/>
    <cellStyle name="Subtotal 4 3 12 2" xfId="37603" xr:uid="{00000000-0005-0000-0000-000040930000}"/>
    <cellStyle name="Subtotal 4 3 13" xfId="37604" xr:uid="{00000000-0005-0000-0000-000041930000}"/>
    <cellStyle name="Subtotal 4 3 13 2" xfId="37605" xr:uid="{00000000-0005-0000-0000-000042930000}"/>
    <cellStyle name="Subtotal 4 3 14" xfId="37606" xr:uid="{00000000-0005-0000-0000-000043930000}"/>
    <cellStyle name="Subtotal 4 3 14 2" xfId="37607" xr:uid="{00000000-0005-0000-0000-000044930000}"/>
    <cellStyle name="Subtotal 4 3 15" xfId="37608" xr:uid="{00000000-0005-0000-0000-000045930000}"/>
    <cellStyle name="Subtotal 4 3 16" xfId="37609" xr:uid="{00000000-0005-0000-0000-000046930000}"/>
    <cellStyle name="Subtotal 4 3 2" xfId="37610" xr:uid="{00000000-0005-0000-0000-000047930000}"/>
    <cellStyle name="Subtotal 4 3 2 2" xfId="37611" xr:uid="{00000000-0005-0000-0000-000048930000}"/>
    <cellStyle name="Subtotal 4 3 2 3" xfId="37612" xr:uid="{00000000-0005-0000-0000-000049930000}"/>
    <cellStyle name="Subtotal 4 3 3" xfId="37613" xr:uid="{00000000-0005-0000-0000-00004A930000}"/>
    <cellStyle name="Subtotal 4 3 3 2" xfId="37614" xr:uid="{00000000-0005-0000-0000-00004B930000}"/>
    <cellStyle name="Subtotal 4 3 4" xfId="37615" xr:uid="{00000000-0005-0000-0000-00004C930000}"/>
    <cellStyle name="Subtotal 4 3 4 2" xfId="37616" xr:uid="{00000000-0005-0000-0000-00004D930000}"/>
    <cellStyle name="Subtotal 4 3 5" xfId="37617" xr:uid="{00000000-0005-0000-0000-00004E930000}"/>
    <cellStyle name="Subtotal 4 3 5 2" xfId="37618" xr:uid="{00000000-0005-0000-0000-00004F930000}"/>
    <cellStyle name="Subtotal 4 3 6" xfId="37619" xr:uid="{00000000-0005-0000-0000-000050930000}"/>
    <cellStyle name="Subtotal 4 3 6 2" xfId="37620" xr:uid="{00000000-0005-0000-0000-000051930000}"/>
    <cellStyle name="Subtotal 4 3 7" xfId="37621" xr:uid="{00000000-0005-0000-0000-000052930000}"/>
    <cellStyle name="Subtotal 4 3 7 2" xfId="37622" xr:uid="{00000000-0005-0000-0000-000053930000}"/>
    <cellStyle name="Subtotal 4 3 8" xfId="37623" xr:uid="{00000000-0005-0000-0000-000054930000}"/>
    <cellStyle name="Subtotal 4 3 8 2" xfId="37624" xr:uid="{00000000-0005-0000-0000-000055930000}"/>
    <cellStyle name="Subtotal 4 3 9" xfId="37625" xr:uid="{00000000-0005-0000-0000-000056930000}"/>
    <cellStyle name="Subtotal 4 3 9 2" xfId="37626" xr:uid="{00000000-0005-0000-0000-000057930000}"/>
    <cellStyle name="Subtotal 4 4" xfId="37627" xr:uid="{00000000-0005-0000-0000-000058930000}"/>
    <cellStyle name="Subtotal 4 4 2" xfId="37628" xr:uid="{00000000-0005-0000-0000-000059930000}"/>
    <cellStyle name="Subtotal 4 4 3" xfId="37629" xr:uid="{00000000-0005-0000-0000-00005A930000}"/>
    <cellStyle name="Subtotal 4 5" xfId="37630" xr:uid="{00000000-0005-0000-0000-00005B930000}"/>
    <cellStyle name="Subtotal 4 5 2" xfId="37631" xr:uid="{00000000-0005-0000-0000-00005C930000}"/>
    <cellStyle name="Subtotal 4 6" xfId="37632" xr:uid="{00000000-0005-0000-0000-00005D930000}"/>
    <cellStyle name="Subtotal 4 6 2" xfId="37633" xr:uid="{00000000-0005-0000-0000-00005E930000}"/>
    <cellStyle name="Subtotal 4 7" xfId="37634" xr:uid="{00000000-0005-0000-0000-00005F930000}"/>
    <cellStyle name="Subtotal 4 7 2" xfId="37635" xr:uid="{00000000-0005-0000-0000-000060930000}"/>
    <cellStyle name="Subtotal 4 8" xfId="37636" xr:uid="{00000000-0005-0000-0000-000061930000}"/>
    <cellStyle name="Subtotal 4 8 2" xfId="37637" xr:uid="{00000000-0005-0000-0000-000062930000}"/>
    <cellStyle name="Subtotal 4 9" xfId="37638" xr:uid="{00000000-0005-0000-0000-000063930000}"/>
    <cellStyle name="Subtotal 4 9 2" xfId="37639" xr:uid="{00000000-0005-0000-0000-000064930000}"/>
    <cellStyle name="Subtotal 5" xfId="37640" xr:uid="{00000000-0005-0000-0000-000065930000}"/>
    <cellStyle name="Subtotal 5 10" xfId="37641" xr:uid="{00000000-0005-0000-0000-000066930000}"/>
    <cellStyle name="Subtotal 5 10 2" xfId="37642" xr:uid="{00000000-0005-0000-0000-000067930000}"/>
    <cellStyle name="Subtotal 5 11" xfId="37643" xr:uid="{00000000-0005-0000-0000-000068930000}"/>
    <cellStyle name="Subtotal 5 11 2" xfId="37644" xr:uid="{00000000-0005-0000-0000-000069930000}"/>
    <cellStyle name="Subtotal 5 12" xfId="37645" xr:uid="{00000000-0005-0000-0000-00006A930000}"/>
    <cellStyle name="Subtotal 5 12 2" xfId="37646" xr:uid="{00000000-0005-0000-0000-00006B930000}"/>
    <cellStyle name="Subtotal 5 13" xfId="37647" xr:uid="{00000000-0005-0000-0000-00006C930000}"/>
    <cellStyle name="Subtotal 5 14" xfId="37648" xr:uid="{00000000-0005-0000-0000-00006D930000}"/>
    <cellStyle name="Subtotal 5 2" xfId="37649" xr:uid="{00000000-0005-0000-0000-00006E930000}"/>
    <cellStyle name="Subtotal 5 2 10" xfId="37650" xr:uid="{00000000-0005-0000-0000-00006F930000}"/>
    <cellStyle name="Subtotal 5 2 10 2" xfId="37651" xr:uid="{00000000-0005-0000-0000-000070930000}"/>
    <cellStyle name="Subtotal 5 2 11" xfId="37652" xr:uid="{00000000-0005-0000-0000-000071930000}"/>
    <cellStyle name="Subtotal 5 2 11 2" xfId="37653" xr:uid="{00000000-0005-0000-0000-000072930000}"/>
    <cellStyle name="Subtotal 5 2 12" xfId="37654" xr:uid="{00000000-0005-0000-0000-000073930000}"/>
    <cellStyle name="Subtotal 5 2 12 2" xfId="37655" xr:uid="{00000000-0005-0000-0000-000074930000}"/>
    <cellStyle name="Subtotal 5 2 13" xfId="37656" xr:uid="{00000000-0005-0000-0000-000075930000}"/>
    <cellStyle name="Subtotal 5 2 13 2" xfId="37657" xr:uid="{00000000-0005-0000-0000-000076930000}"/>
    <cellStyle name="Subtotal 5 2 14" xfId="37658" xr:uid="{00000000-0005-0000-0000-000077930000}"/>
    <cellStyle name="Subtotal 5 2 14 2" xfId="37659" xr:uid="{00000000-0005-0000-0000-000078930000}"/>
    <cellStyle name="Subtotal 5 2 15" xfId="37660" xr:uid="{00000000-0005-0000-0000-000079930000}"/>
    <cellStyle name="Subtotal 5 2 15 2" xfId="37661" xr:uid="{00000000-0005-0000-0000-00007A930000}"/>
    <cellStyle name="Subtotal 5 2 16" xfId="37662" xr:uid="{00000000-0005-0000-0000-00007B930000}"/>
    <cellStyle name="Subtotal 5 2 17" xfId="37663" xr:uid="{00000000-0005-0000-0000-00007C930000}"/>
    <cellStyle name="Subtotal 5 2 2" xfId="37664" xr:uid="{00000000-0005-0000-0000-00007D930000}"/>
    <cellStyle name="Subtotal 5 2 2 2" xfId="37665" xr:uid="{00000000-0005-0000-0000-00007E930000}"/>
    <cellStyle name="Subtotal 5 2 2 3" xfId="37666" xr:uid="{00000000-0005-0000-0000-00007F930000}"/>
    <cellStyle name="Subtotal 5 2 3" xfId="37667" xr:uid="{00000000-0005-0000-0000-000080930000}"/>
    <cellStyle name="Subtotal 5 2 3 2" xfId="37668" xr:uid="{00000000-0005-0000-0000-000081930000}"/>
    <cellStyle name="Subtotal 5 2 4" xfId="37669" xr:uid="{00000000-0005-0000-0000-000082930000}"/>
    <cellStyle name="Subtotal 5 2 4 2" xfId="37670" xr:uid="{00000000-0005-0000-0000-000083930000}"/>
    <cellStyle name="Subtotal 5 2 5" xfId="37671" xr:uid="{00000000-0005-0000-0000-000084930000}"/>
    <cellStyle name="Subtotal 5 2 5 2" xfId="37672" xr:uid="{00000000-0005-0000-0000-000085930000}"/>
    <cellStyle name="Subtotal 5 2 6" xfId="37673" xr:uid="{00000000-0005-0000-0000-000086930000}"/>
    <cellStyle name="Subtotal 5 2 6 2" xfId="37674" xr:uid="{00000000-0005-0000-0000-000087930000}"/>
    <cellStyle name="Subtotal 5 2 7" xfId="37675" xr:uid="{00000000-0005-0000-0000-000088930000}"/>
    <cellStyle name="Subtotal 5 2 7 2" xfId="37676" xr:uid="{00000000-0005-0000-0000-000089930000}"/>
    <cellStyle name="Subtotal 5 2 8" xfId="37677" xr:uid="{00000000-0005-0000-0000-00008A930000}"/>
    <cellStyle name="Subtotal 5 2 8 2" xfId="37678" xr:uid="{00000000-0005-0000-0000-00008B930000}"/>
    <cellStyle name="Subtotal 5 2 9" xfId="37679" xr:uid="{00000000-0005-0000-0000-00008C930000}"/>
    <cellStyle name="Subtotal 5 2 9 2" xfId="37680" xr:uid="{00000000-0005-0000-0000-00008D930000}"/>
    <cellStyle name="Subtotal 5 3" xfId="37681" xr:uid="{00000000-0005-0000-0000-00008E930000}"/>
    <cellStyle name="Subtotal 5 3 10" xfId="37682" xr:uid="{00000000-0005-0000-0000-00008F930000}"/>
    <cellStyle name="Subtotal 5 3 10 2" xfId="37683" xr:uid="{00000000-0005-0000-0000-000090930000}"/>
    <cellStyle name="Subtotal 5 3 11" xfId="37684" xr:uid="{00000000-0005-0000-0000-000091930000}"/>
    <cellStyle name="Subtotal 5 3 11 2" xfId="37685" xr:uid="{00000000-0005-0000-0000-000092930000}"/>
    <cellStyle name="Subtotal 5 3 12" xfId="37686" xr:uid="{00000000-0005-0000-0000-000093930000}"/>
    <cellStyle name="Subtotal 5 3 12 2" xfId="37687" xr:uid="{00000000-0005-0000-0000-000094930000}"/>
    <cellStyle name="Subtotal 5 3 13" xfId="37688" xr:uid="{00000000-0005-0000-0000-000095930000}"/>
    <cellStyle name="Subtotal 5 3 13 2" xfId="37689" xr:uid="{00000000-0005-0000-0000-000096930000}"/>
    <cellStyle name="Subtotal 5 3 14" xfId="37690" xr:uid="{00000000-0005-0000-0000-000097930000}"/>
    <cellStyle name="Subtotal 5 3 14 2" xfId="37691" xr:uid="{00000000-0005-0000-0000-000098930000}"/>
    <cellStyle name="Subtotal 5 3 15" xfId="37692" xr:uid="{00000000-0005-0000-0000-000099930000}"/>
    <cellStyle name="Subtotal 5 3 16" xfId="37693" xr:uid="{00000000-0005-0000-0000-00009A930000}"/>
    <cellStyle name="Subtotal 5 3 2" xfId="37694" xr:uid="{00000000-0005-0000-0000-00009B930000}"/>
    <cellStyle name="Subtotal 5 3 2 2" xfId="37695" xr:uid="{00000000-0005-0000-0000-00009C930000}"/>
    <cellStyle name="Subtotal 5 3 2 3" xfId="37696" xr:uid="{00000000-0005-0000-0000-00009D930000}"/>
    <cellStyle name="Subtotal 5 3 3" xfId="37697" xr:uid="{00000000-0005-0000-0000-00009E930000}"/>
    <cellStyle name="Subtotal 5 3 3 2" xfId="37698" xr:uid="{00000000-0005-0000-0000-00009F930000}"/>
    <cellStyle name="Subtotal 5 3 4" xfId="37699" xr:uid="{00000000-0005-0000-0000-0000A0930000}"/>
    <cellStyle name="Subtotal 5 3 4 2" xfId="37700" xr:uid="{00000000-0005-0000-0000-0000A1930000}"/>
    <cellStyle name="Subtotal 5 3 5" xfId="37701" xr:uid="{00000000-0005-0000-0000-0000A2930000}"/>
    <cellStyle name="Subtotal 5 3 5 2" xfId="37702" xr:uid="{00000000-0005-0000-0000-0000A3930000}"/>
    <cellStyle name="Subtotal 5 3 6" xfId="37703" xr:uid="{00000000-0005-0000-0000-0000A4930000}"/>
    <cellStyle name="Subtotal 5 3 6 2" xfId="37704" xr:uid="{00000000-0005-0000-0000-0000A5930000}"/>
    <cellStyle name="Subtotal 5 3 7" xfId="37705" xr:uid="{00000000-0005-0000-0000-0000A6930000}"/>
    <cellStyle name="Subtotal 5 3 7 2" xfId="37706" xr:uid="{00000000-0005-0000-0000-0000A7930000}"/>
    <cellStyle name="Subtotal 5 3 8" xfId="37707" xr:uid="{00000000-0005-0000-0000-0000A8930000}"/>
    <cellStyle name="Subtotal 5 3 8 2" xfId="37708" xr:uid="{00000000-0005-0000-0000-0000A9930000}"/>
    <cellStyle name="Subtotal 5 3 9" xfId="37709" xr:uid="{00000000-0005-0000-0000-0000AA930000}"/>
    <cellStyle name="Subtotal 5 3 9 2" xfId="37710" xr:uid="{00000000-0005-0000-0000-0000AB930000}"/>
    <cellStyle name="Subtotal 5 4" xfId="37711" xr:uid="{00000000-0005-0000-0000-0000AC930000}"/>
    <cellStyle name="Subtotal 5 4 2" xfId="37712" xr:uid="{00000000-0005-0000-0000-0000AD930000}"/>
    <cellStyle name="Subtotal 5 4 3" xfId="37713" xr:uid="{00000000-0005-0000-0000-0000AE930000}"/>
    <cellStyle name="Subtotal 5 5" xfId="37714" xr:uid="{00000000-0005-0000-0000-0000AF930000}"/>
    <cellStyle name="Subtotal 5 5 2" xfId="37715" xr:uid="{00000000-0005-0000-0000-0000B0930000}"/>
    <cellStyle name="Subtotal 5 5 3" xfId="37716" xr:uid="{00000000-0005-0000-0000-0000B1930000}"/>
    <cellStyle name="Subtotal 5 6" xfId="37717" xr:uid="{00000000-0005-0000-0000-0000B2930000}"/>
    <cellStyle name="Subtotal 5 6 2" xfId="37718" xr:uid="{00000000-0005-0000-0000-0000B3930000}"/>
    <cellStyle name="Subtotal 5 6 3" xfId="37719" xr:uid="{00000000-0005-0000-0000-0000B4930000}"/>
    <cellStyle name="Subtotal 5 7" xfId="37720" xr:uid="{00000000-0005-0000-0000-0000B5930000}"/>
    <cellStyle name="Subtotal 5 7 2" xfId="37721" xr:uid="{00000000-0005-0000-0000-0000B6930000}"/>
    <cellStyle name="Subtotal 5 8" xfId="37722" xr:uid="{00000000-0005-0000-0000-0000B7930000}"/>
    <cellStyle name="Subtotal 5 8 2" xfId="37723" xr:uid="{00000000-0005-0000-0000-0000B8930000}"/>
    <cellStyle name="Subtotal 5 9" xfId="37724" xr:uid="{00000000-0005-0000-0000-0000B9930000}"/>
    <cellStyle name="Subtotal 5 9 2" xfId="37725" xr:uid="{00000000-0005-0000-0000-0000BA930000}"/>
    <cellStyle name="Subtotal 6" xfId="37726" xr:uid="{00000000-0005-0000-0000-0000BB930000}"/>
    <cellStyle name="Subtotal 6 10" xfId="37727" xr:uid="{00000000-0005-0000-0000-0000BC930000}"/>
    <cellStyle name="Subtotal 6 10 2" xfId="37728" xr:uid="{00000000-0005-0000-0000-0000BD930000}"/>
    <cellStyle name="Subtotal 6 11" xfId="37729" xr:uid="{00000000-0005-0000-0000-0000BE930000}"/>
    <cellStyle name="Subtotal 6 11 2" xfId="37730" xr:uid="{00000000-0005-0000-0000-0000BF930000}"/>
    <cellStyle name="Subtotal 6 12" xfId="37731" xr:uid="{00000000-0005-0000-0000-0000C0930000}"/>
    <cellStyle name="Subtotal 6 12 2" xfId="37732" xr:uid="{00000000-0005-0000-0000-0000C1930000}"/>
    <cellStyle name="Subtotal 6 13" xfId="37733" xr:uid="{00000000-0005-0000-0000-0000C2930000}"/>
    <cellStyle name="Subtotal 6 14" xfId="37734" xr:uid="{00000000-0005-0000-0000-0000C3930000}"/>
    <cellStyle name="Subtotal 6 2" xfId="37735" xr:uid="{00000000-0005-0000-0000-0000C4930000}"/>
    <cellStyle name="Subtotal 6 2 10" xfId="37736" xr:uid="{00000000-0005-0000-0000-0000C5930000}"/>
    <cellStyle name="Subtotal 6 2 10 2" xfId="37737" xr:uid="{00000000-0005-0000-0000-0000C6930000}"/>
    <cellStyle name="Subtotal 6 2 11" xfId="37738" xr:uid="{00000000-0005-0000-0000-0000C7930000}"/>
    <cellStyle name="Subtotal 6 2 11 2" xfId="37739" xr:uid="{00000000-0005-0000-0000-0000C8930000}"/>
    <cellStyle name="Subtotal 6 2 12" xfId="37740" xr:uid="{00000000-0005-0000-0000-0000C9930000}"/>
    <cellStyle name="Subtotal 6 2 12 2" xfId="37741" xr:uid="{00000000-0005-0000-0000-0000CA930000}"/>
    <cellStyle name="Subtotal 6 2 13" xfId="37742" xr:uid="{00000000-0005-0000-0000-0000CB930000}"/>
    <cellStyle name="Subtotal 6 2 13 2" xfId="37743" xr:uid="{00000000-0005-0000-0000-0000CC930000}"/>
    <cellStyle name="Subtotal 6 2 14" xfId="37744" xr:uid="{00000000-0005-0000-0000-0000CD930000}"/>
    <cellStyle name="Subtotal 6 2 14 2" xfId="37745" xr:uid="{00000000-0005-0000-0000-0000CE930000}"/>
    <cellStyle name="Subtotal 6 2 15" xfId="37746" xr:uid="{00000000-0005-0000-0000-0000CF930000}"/>
    <cellStyle name="Subtotal 6 2 15 2" xfId="37747" xr:uid="{00000000-0005-0000-0000-0000D0930000}"/>
    <cellStyle name="Subtotal 6 2 16" xfId="37748" xr:uid="{00000000-0005-0000-0000-0000D1930000}"/>
    <cellStyle name="Subtotal 6 2 17" xfId="37749" xr:uid="{00000000-0005-0000-0000-0000D2930000}"/>
    <cellStyle name="Subtotal 6 2 2" xfId="37750" xr:uid="{00000000-0005-0000-0000-0000D3930000}"/>
    <cellStyle name="Subtotal 6 2 2 2" xfId="37751" xr:uid="{00000000-0005-0000-0000-0000D4930000}"/>
    <cellStyle name="Subtotal 6 2 2 3" xfId="37752" xr:uid="{00000000-0005-0000-0000-0000D5930000}"/>
    <cellStyle name="Subtotal 6 2 3" xfId="37753" xr:uid="{00000000-0005-0000-0000-0000D6930000}"/>
    <cellStyle name="Subtotal 6 2 3 2" xfId="37754" xr:uid="{00000000-0005-0000-0000-0000D7930000}"/>
    <cellStyle name="Subtotal 6 2 4" xfId="37755" xr:uid="{00000000-0005-0000-0000-0000D8930000}"/>
    <cellStyle name="Subtotal 6 2 4 2" xfId="37756" xr:uid="{00000000-0005-0000-0000-0000D9930000}"/>
    <cellStyle name="Subtotal 6 2 5" xfId="37757" xr:uid="{00000000-0005-0000-0000-0000DA930000}"/>
    <cellStyle name="Subtotal 6 2 5 2" xfId="37758" xr:uid="{00000000-0005-0000-0000-0000DB930000}"/>
    <cellStyle name="Subtotal 6 2 6" xfId="37759" xr:uid="{00000000-0005-0000-0000-0000DC930000}"/>
    <cellStyle name="Subtotal 6 2 6 2" xfId="37760" xr:uid="{00000000-0005-0000-0000-0000DD930000}"/>
    <cellStyle name="Subtotal 6 2 7" xfId="37761" xr:uid="{00000000-0005-0000-0000-0000DE930000}"/>
    <cellStyle name="Subtotal 6 2 7 2" xfId="37762" xr:uid="{00000000-0005-0000-0000-0000DF930000}"/>
    <cellStyle name="Subtotal 6 2 8" xfId="37763" xr:uid="{00000000-0005-0000-0000-0000E0930000}"/>
    <cellStyle name="Subtotal 6 2 8 2" xfId="37764" xr:uid="{00000000-0005-0000-0000-0000E1930000}"/>
    <cellStyle name="Subtotal 6 2 9" xfId="37765" xr:uid="{00000000-0005-0000-0000-0000E2930000}"/>
    <cellStyle name="Subtotal 6 2 9 2" xfId="37766" xr:uid="{00000000-0005-0000-0000-0000E3930000}"/>
    <cellStyle name="Subtotal 6 3" xfId="37767" xr:uid="{00000000-0005-0000-0000-0000E4930000}"/>
    <cellStyle name="Subtotal 6 3 10" xfId="37768" xr:uid="{00000000-0005-0000-0000-0000E5930000}"/>
    <cellStyle name="Subtotal 6 3 10 2" xfId="37769" xr:uid="{00000000-0005-0000-0000-0000E6930000}"/>
    <cellStyle name="Subtotal 6 3 11" xfId="37770" xr:uid="{00000000-0005-0000-0000-0000E7930000}"/>
    <cellStyle name="Subtotal 6 3 11 2" xfId="37771" xr:uid="{00000000-0005-0000-0000-0000E8930000}"/>
    <cellStyle name="Subtotal 6 3 12" xfId="37772" xr:uid="{00000000-0005-0000-0000-0000E9930000}"/>
    <cellStyle name="Subtotal 6 3 12 2" xfId="37773" xr:uid="{00000000-0005-0000-0000-0000EA930000}"/>
    <cellStyle name="Subtotal 6 3 13" xfId="37774" xr:uid="{00000000-0005-0000-0000-0000EB930000}"/>
    <cellStyle name="Subtotal 6 3 13 2" xfId="37775" xr:uid="{00000000-0005-0000-0000-0000EC930000}"/>
    <cellStyle name="Subtotal 6 3 14" xfId="37776" xr:uid="{00000000-0005-0000-0000-0000ED930000}"/>
    <cellStyle name="Subtotal 6 3 14 2" xfId="37777" xr:uid="{00000000-0005-0000-0000-0000EE930000}"/>
    <cellStyle name="Subtotal 6 3 15" xfId="37778" xr:uid="{00000000-0005-0000-0000-0000EF930000}"/>
    <cellStyle name="Subtotal 6 3 16" xfId="37779" xr:uid="{00000000-0005-0000-0000-0000F0930000}"/>
    <cellStyle name="Subtotal 6 3 2" xfId="37780" xr:uid="{00000000-0005-0000-0000-0000F1930000}"/>
    <cellStyle name="Subtotal 6 3 2 2" xfId="37781" xr:uid="{00000000-0005-0000-0000-0000F2930000}"/>
    <cellStyle name="Subtotal 6 3 2 3" xfId="37782" xr:uid="{00000000-0005-0000-0000-0000F3930000}"/>
    <cellStyle name="Subtotal 6 3 3" xfId="37783" xr:uid="{00000000-0005-0000-0000-0000F4930000}"/>
    <cellStyle name="Subtotal 6 3 3 2" xfId="37784" xr:uid="{00000000-0005-0000-0000-0000F5930000}"/>
    <cellStyle name="Subtotal 6 3 4" xfId="37785" xr:uid="{00000000-0005-0000-0000-0000F6930000}"/>
    <cellStyle name="Subtotal 6 3 4 2" xfId="37786" xr:uid="{00000000-0005-0000-0000-0000F7930000}"/>
    <cellStyle name="Subtotal 6 3 5" xfId="37787" xr:uid="{00000000-0005-0000-0000-0000F8930000}"/>
    <cellStyle name="Subtotal 6 3 5 2" xfId="37788" xr:uid="{00000000-0005-0000-0000-0000F9930000}"/>
    <cellStyle name="Subtotal 6 3 6" xfId="37789" xr:uid="{00000000-0005-0000-0000-0000FA930000}"/>
    <cellStyle name="Subtotal 6 3 6 2" xfId="37790" xr:uid="{00000000-0005-0000-0000-0000FB930000}"/>
    <cellStyle name="Subtotal 6 3 7" xfId="37791" xr:uid="{00000000-0005-0000-0000-0000FC930000}"/>
    <cellStyle name="Subtotal 6 3 7 2" xfId="37792" xr:uid="{00000000-0005-0000-0000-0000FD930000}"/>
    <cellStyle name="Subtotal 6 3 8" xfId="37793" xr:uid="{00000000-0005-0000-0000-0000FE930000}"/>
    <cellStyle name="Subtotal 6 3 8 2" xfId="37794" xr:uid="{00000000-0005-0000-0000-0000FF930000}"/>
    <cellStyle name="Subtotal 6 3 9" xfId="37795" xr:uid="{00000000-0005-0000-0000-000000940000}"/>
    <cellStyle name="Subtotal 6 3 9 2" xfId="37796" xr:uid="{00000000-0005-0000-0000-000001940000}"/>
    <cellStyle name="Subtotal 6 4" xfId="37797" xr:uid="{00000000-0005-0000-0000-000002940000}"/>
    <cellStyle name="Subtotal 6 4 2" xfId="37798" xr:uid="{00000000-0005-0000-0000-000003940000}"/>
    <cellStyle name="Subtotal 6 4 3" xfId="37799" xr:uid="{00000000-0005-0000-0000-000004940000}"/>
    <cellStyle name="Subtotal 6 5" xfId="37800" xr:uid="{00000000-0005-0000-0000-000005940000}"/>
    <cellStyle name="Subtotal 6 5 2" xfId="37801" xr:uid="{00000000-0005-0000-0000-000006940000}"/>
    <cellStyle name="Subtotal 6 5 3" xfId="37802" xr:uid="{00000000-0005-0000-0000-000007940000}"/>
    <cellStyle name="Subtotal 6 6" xfId="37803" xr:uid="{00000000-0005-0000-0000-000008940000}"/>
    <cellStyle name="Subtotal 6 6 2" xfId="37804" xr:uid="{00000000-0005-0000-0000-000009940000}"/>
    <cellStyle name="Subtotal 6 6 3" xfId="37805" xr:uid="{00000000-0005-0000-0000-00000A940000}"/>
    <cellStyle name="Subtotal 6 7" xfId="37806" xr:uid="{00000000-0005-0000-0000-00000B940000}"/>
    <cellStyle name="Subtotal 6 7 2" xfId="37807" xr:uid="{00000000-0005-0000-0000-00000C940000}"/>
    <cellStyle name="Subtotal 6 8" xfId="37808" xr:uid="{00000000-0005-0000-0000-00000D940000}"/>
    <cellStyle name="Subtotal 6 8 2" xfId="37809" xr:uid="{00000000-0005-0000-0000-00000E940000}"/>
    <cellStyle name="Subtotal 6 9" xfId="37810" xr:uid="{00000000-0005-0000-0000-00000F940000}"/>
    <cellStyle name="Subtotal 6 9 2" xfId="37811" xr:uid="{00000000-0005-0000-0000-000010940000}"/>
    <cellStyle name="Subtotal 7" xfId="37812" xr:uid="{00000000-0005-0000-0000-000011940000}"/>
    <cellStyle name="Subtotal 7 10" xfId="37813" xr:uid="{00000000-0005-0000-0000-000012940000}"/>
    <cellStyle name="Subtotal 7 10 2" xfId="37814" xr:uid="{00000000-0005-0000-0000-000013940000}"/>
    <cellStyle name="Subtotal 7 11" xfId="37815" xr:uid="{00000000-0005-0000-0000-000014940000}"/>
    <cellStyle name="Subtotal 7 11 2" xfId="37816" xr:uid="{00000000-0005-0000-0000-000015940000}"/>
    <cellStyle name="Subtotal 7 12" xfId="37817" xr:uid="{00000000-0005-0000-0000-000016940000}"/>
    <cellStyle name="Subtotal 7 12 2" xfId="37818" xr:uid="{00000000-0005-0000-0000-000017940000}"/>
    <cellStyle name="Subtotal 7 13" xfId="37819" xr:uid="{00000000-0005-0000-0000-000018940000}"/>
    <cellStyle name="Subtotal 7 13 2" xfId="37820" xr:uid="{00000000-0005-0000-0000-000019940000}"/>
    <cellStyle name="Subtotal 7 14" xfId="37821" xr:uid="{00000000-0005-0000-0000-00001A940000}"/>
    <cellStyle name="Subtotal 7 14 2" xfId="37822" xr:uid="{00000000-0005-0000-0000-00001B940000}"/>
    <cellStyle name="Subtotal 7 15" xfId="37823" xr:uid="{00000000-0005-0000-0000-00001C940000}"/>
    <cellStyle name="Subtotal 7 15 2" xfId="37824" xr:uid="{00000000-0005-0000-0000-00001D940000}"/>
    <cellStyle name="Subtotal 7 16" xfId="37825" xr:uid="{00000000-0005-0000-0000-00001E940000}"/>
    <cellStyle name="Subtotal 7 16 2" xfId="37826" xr:uid="{00000000-0005-0000-0000-00001F940000}"/>
    <cellStyle name="Subtotal 7 17" xfId="37827" xr:uid="{00000000-0005-0000-0000-000020940000}"/>
    <cellStyle name="Subtotal 7 18" xfId="37828" xr:uid="{00000000-0005-0000-0000-000021940000}"/>
    <cellStyle name="Subtotal 7 2" xfId="37829" xr:uid="{00000000-0005-0000-0000-000022940000}"/>
    <cellStyle name="Subtotal 7 2 10" xfId="37830" xr:uid="{00000000-0005-0000-0000-000023940000}"/>
    <cellStyle name="Subtotal 7 2 10 2" xfId="37831" xr:uid="{00000000-0005-0000-0000-000024940000}"/>
    <cellStyle name="Subtotal 7 2 11" xfId="37832" xr:uid="{00000000-0005-0000-0000-000025940000}"/>
    <cellStyle name="Subtotal 7 2 11 2" xfId="37833" xr:uid="{00000000-0005-0000-0000-000026940000}"/>
    <cellStyle name="Subtotal 7 2 12" xfId="37834" xr:uid="{00000000-0005-0000-0000-000027940000}"/>
    <cellStyle name="Subtotal 7 2 12 2" xfId="37835" xr:uid="{00000000-0005-0000-0000-000028940000}"/>
    <cellStyle name="Subtotal 7 2 13" xfId="37836" xr:uid="{00000000-0005-0000-0000-000029940000}"/>
    <cellStyle name="Subtotal 7 2 13 2" xfId="37837" xr:uid="{00000000-0005-0000-0000-00002A940000}"/>
    <cellStyle name="Subtotal 7 2 14" xfId="37838" xr:uid="{00000000-0005-0000-0000-00002B940000}"/>
    <cellStyle name="Subtotal 7 2 14 2" xfId="37839" xr:uid="{00000000-0005-0000-0000-00002C940000}"/>
    <cellStyle name="Subtotal 7 2 15" xfId="37840" xr:uid="{00000000-0005-0000-0000-00002D940000}"/>
    <cellStyle name="Subtotal 7 2 16" xfId="37841" xr:uid="{00000000-0005-0000-0000-00002E940000}"/>
    <cellStyle name="Subtotal 7 2 2" xfId="37842" xr:uid="{00000000-0005-0000-0000-00002F940000}"/>
    <cellStyle name="Subtotal 7 2 2 2" xfId="37843" xr:uid="{00000000-0005-0000-0000-000030940000}"/>
    <cellStyle name="Subtotal 7 2 2 3" xfId="37844" xr:uid="{00000000-0005-0000-0000-000031940000}"/>
    <cellStyle name="Subtotal 7 2 3" xfId="37845" xr:uid="{00000000-0005-0000-0000-000032940000}"/>
    <cellStyle name="Subtotal 7 2 3 2" xfId="37846" xr:uid="{00000000-0005-0000-0000-000033940000}"/>
    <cellStyle name="Subtotal 7 2 4" xfId="37847" xr:uid="{00000000-0005-0000-0000-000034940000}"/>
    <cellStyle name="Subtotal 7 2 4 2" xfId="37848" xr:uid="{00000000-0005-0000-0000-000035940000}"/>
    <cellStyle name="Subtotal 7 2 5" xfId="37849" xr:uid="{00000000-0005-0000-0000-000036940000}"/>
    <cellStyle name="Subtotal 7 2 5 2" xfId="37850" xr:uid="{00000000-0005-0000-0000-000037940000}"/>
    <cellStyle name="Subtotal 7 2 6" xfId="37851" xr:uid="{00000000-0005-0000-0000-000038940000}"/>
    <cellStyle name="Subtotal 7 2 6 2" xfId="37852" xr:uid="{00000000-0005-0000-0000-000039940000}"/>
    <cellStyle name="Subtotal 7 2 7" xfId="37853" xr:uid="{00000000-0005-0000-0000-00003A940000}"/>
    <cellStyle name="Subtotal 7 2 7 2" xfId="37854" xr:uid="{00000000-0005-0000-0000-00003B940000}"/>
    <cellStyle name="Subtotal 7 2 8" xfId="37855" xr:uid="{00000000-0005-0000-0000-00003C940000}"/>
    <cellStyle name="Subtotal 7 2 8 2" xfId="37856" xr:uid="{00000000-0005-0000-0000-00003D940000}"/>
    <cellStyle name="Subtotal 7 2 9" xfId="37857" xr:uid="{00000000-0005-0000-0000-00003E940000}"/>
    <cellStyle name="Subtotal 7 2 9 2" xfId="37858" xr:uid="{00000000-0005-0000-0000-00003F940000}"/>
    <cellStyle name="Subtotal 7 3" xfId="37859" xr:uid="{00000000-0005-0000-0000-000040940000}"/>
    <cellStyle name="Subtotal 7 3 2" xfId="37860" xr:uid="{00000000-0005-0000-0000-000041940000}"/>
    <cellStyle name="Subtotal 7 3 3" xfId="37861" xr:uid="{00000000-0005-0000-0000-000042940000}"/>
    <cellStyle name="Subtotal 7 4" xfId="37862" xr:uid="{00000000-0005-0000-0000-000043940000}"/>
    <cellStyle name="Subtotal 7 4 2" xfId="37863" xr:uid="{00000000-0005-0000-0000-000044940000}"/>
    <cellStyle name="Subtotal 7 5" xfId="37864" xr:uid="{00000000-0005-0000-0000-000045940000}"/>
    <cellStyle name="Subtotal 7 5 2" xfId="37865" xr:uid="{00000000-0005-0000-0000-000046940000}"/>
    <cellStyle name="Subtotal 7 6" xfId="37866" xr:uid="{00000000-0005-0000-0000-000047940000}"/>
    <cellStyle name="Subtotal 7 6 2" xfId="37867" xr:uid="{00000000-0005-0000-0000-000048940000}"/>
    <cellStyle name="Subtotal 7 7" xfId="37868" xr:uid="{00000000-0005-0000-0000-000049940000}"/>
    <cellStyle name="Subtotal 7 7 2" xfId="37869" xr:uid="{00000000-0005-0000-0000-00004A940000}"/>
    <cellStyle name="Subtotal 7 8" xfId="37870" xr:uid="{00000000-0005-0000-0000-00004B940000}"/>
    <cellStyle name="Subtotal 7 8 2" xfId="37871" xr:uid="{00000000-0005-0000-0000-00004C940000}"/>
    <cellStyle name="Subtotal 7 9" xfId="37872" xr:uid="{00000000-0005-0000-0000-00004D940000}"/>
    <cellStyle name="Subtotal 7 9 2" xfId="37873" xr:uid="{00000000-0005-0000-0000-00004E940000}"/>
    <cellStyle name="Subtotal 8" xfId="37874" xr:uid="{00000000-0005-0000-0000-00004F940000}"/>
    <cellStyle name="Subtotal 8 10" xfId="37875" xr:uid="{00000000-0005-0000-0000-000050940000}"/>
    <cellStyle name="Subtotal 8 10 2" xfId="37876" xr:uid="{00000000-0005-0000-0000-000051940000}"/>
    <cellStyle name="Subtotal 8 11" xfId="37877" xr:uid="{00000000-0005-0000-0000-000052940000}"/>
    <cellStyle name="Subtotal 8 11 2" xfId="37878" xr:uid="{00000000-0005-0000-0000-000053940000}"/>
    <cellStyle name="Subtotal 8 12" xfId="37879" xr:uid="{00000000-0005-0000-0000-000054940000}"/>
    <cellStyle name="Subtotal 8 12 2" xfId="37880" xr:uid="{00000000-0005-0000-0000-000055940000}"/>
    <cellStyle name="Subtotal 8 13" xfId="37881" xr:uid="{00000000-0005-0000-0000-000056940000}"/>
    <cellStyle name="Subtotal 8 13 2" xfId="37882" xr:uid="{00000000-0005-0000-0000-000057940000}"/>
    <cellStyle name="Subtotal 8 14" xfId="37883" xr:uid="{00000000-0005-0000-0000-000058940000}"/>
    <cellStyle name="Subtotal 8 14 2" xfId="37884" xr:uid="{00000000-0005-0000-0000-000059940000}"/>
    <cellStyle name="Subtotal 8 15" xfId="37885" xr:uid="{00000000-0005-0000-0000-00005A940000}"/>
    <cellStyle name="Subtotal 8 16" xfId="37886" xr:uid="{00000000-0005-0000-0000-00005B940000}"/>
    <cellStyle name="Subtotal 8 2" xfId="37887" xr:uid="{00000000-0005-0000-0000-00005C940000}"/>
    <cellStyle name="Subtotal 8 2 2" xfId="37888" xr:uid="{00000000-0005-0000-0000-00005D940000}"/>
    <cellStyle name="Subtotal 8 2 3" xfId="37889" xr:uid="{00000000-0005-0000-0000-00005E940000}"/>
    <cellStyle name="Subtotal 8 3" xfId="37890" xr:uid="{00000000-0005-0000-0000-00005F940000}"/>
    <cellStyle name="Subtotal 8 3 2" xfId="37891" xr:uid="{00000000-0005-0000-0000-000060940000}"/>
    <cellStyle name="Subtotal 8 4" xfId="37892" xr:uid="{00000000-0005-0000-0000-000061940000}"/>
    <cellStyle name="Subtotal 8 4 2" xfId="37893" xr:uid="{00000000-0005-0000-0000-000062940000}"/>
    <cellStyle name="Subtotal 8 5" xfId="37894" xr:uid="{00000000-0005-0000-0000-000063940000}"/>
    <cellStyle name="Subtotal 8 5 2" xfId="37895" xr:uid="{00000000-0005-0000-0000-000064940000}"/>
    <cellStyle name="Subtotal 8 6" xfId="37896" xr:uid="{00000000-0005-0000-0000-000065940000}"/>
    <cellStyle name="Subtotal 8 6 2" xfId="37897" xr:uid="{00000000-0005-0000-0000-000066940000}"/>
    <cellStyle name="Subtotal 8 7" xfId="37898" xr:uid="{00000000-0005-0000-0000-000067940000}"/>
    <cellStyle name="Subtotal 8 7 2" xfId="37899" xr:uid="{00000000-0005-0000-0000-000068940000}"/>
    <cellStyle name="Subtotal 8 8" xfId="37900" xr:uid="{00000000-0005-0000-0000-000069940000}"/>
    <cellStyle name="Subtotal 8 8 2" xfId="37901" xr:uid="{00000000-0005-0000-0000-00006A940000}"/>
    <cellStyle name="Subtotal 8 9" xfId="37902" xr:uid="{00000000-0005-0000-0000-00006B940000}"/>
    <cellStyle name="Subtotal 8 9 2" xfId="37903" xr:uid="{00000000-0005-0000-0000-00006C940000}"/>
    <cellStyle name="Subtotal 9" xfId="37904" xr:uid="{00000000-0005-0000-0000-00006D940000}"/>
    <cellStyle name="Subtotal 9 2" xfId="37905" xr:uid="{00000000-0005-0000-0000-00006E940000}"/>
    <cellStyle name="summary" xfId="37906" xr:uid="{00000000-0005-0000-0000-00006F940000}"/>
    <cellStyle name="summary 2" xfId="37907" xr:uid="{00000000-0005-0000-0000-000070940000}"/>
    <cellStyle name="summary 2 2" xfId="37908" xr:uid="{00000000-0005-0000-0000-000071940000}"/>
    <cellStyle name="summary 2 3" xfId="37909" xr:uid="{00000000-0005-0000-0000-000072940000}"/>
    <cellStyle name="summary 2 4" xfId="37910" xr:uid="{00000000-0005-0000-0000-000073940000}"/>
    <cellStyle name="summary 3" xfId="37911" xr:uid="{00000000-0005-0000-0000-000074940000}"/>
    <cellStyle name="summary 4" xfId="37912" xr:uid="{00000000-0005-0000-0000-000075940000}"/>
    <cellStyle name="summary 5" xfId="37913" xr:uid="{00000000-0005-0000-0000-000076940000}"/>
    <cellStyle name="T" xfId="37914" xr:uid="{00000000-0005-0000-0000-000077940000}"/>
    <cellStyle name="Table Sub Head" xfId="37915" xr:uid="{00000000-0005-0000-0000-000078940000}"/>
    <cellStyle name="test" xfId="37916" xr:uid="{00000000-0005-0000-0000-000079940000}"/>
    <cellStyle name="test 10" xfId="37917" xr:uid="{00000000-0005-0000-0000-00007A940000}"/>
    <cellStyle name="test 10 2" xfId="37918" xr:uid="{00000000-0005-0000-0000-00007B940000}"/>
    <cellStyle name="test 11" xfId="37919" xr:uid="{00000000-0005-0000-0000-00007C940000}"/>
    <cellStyle name="test 11 2" xfId="37920" xr:uid="{00000000-0005-0000-0000-00007D940000}"/>
    <cellStyle name="test 12" xfId="37921" xr:uid="{00000000-0005-0000-0000-00007E940000}"/>
    <cellStyle name="test 2" xfId="37922" xr:uid="{00000000-0005-0000-0000-00007F940000}"/>
    <cellStyle name="test 2 10" xfId="37923" xr:uid="{00000000-0005-0000-0000-000080940000}"/>
    <cellStyle name="test 2 10 2" xfId="37924" xr:uid="{00000000-0005-0000-0000-000081940000}"/>
    <cellStyle name="test 2 10 2 2" xfId="37925" xr:uid="{00000000-0005-0000-0000-000082940000}"/>
    <cellStyle name="test 2 10 3" xfId="37926" xr:uid="{00000000-0005-0000-0000-000083940000}"/>
    <cellStyle name="test 2 10 3 2" xfId="37927" xr:uid="{00000000-0005-0000-0000-000084940000}"/>
    <cellStyle name="test 2 10 4" xfId="37928" xr:uid="{00000000-0005-0000-0000-000085940000}"/>
    <cellStyle name="test 2 11" xfId="37929" xr:uid="{00000000-0005-0000-0000-000086940000}"/>
    <cellStyle name="test 2 11 2" xfId="37930" xr:uid="{00000000-0005-0000-0000-000087940000}"/>
    <cellStyle name="test 2 11 2 2" xfId="37931" xr:uid="{00000000-0005-0000-0000-000088940000}"/>
    <cellStyle name="test 2 11 3" xfId="37932" xr:uid="{00000000-0005-0000-0000-000089940000}"/>
    <cellStyle name="test 2 11 3 2" xfId="37933" xr:uid="{00000000-0005-0000-0000-00008A940000}"/>
    <cellStyle name="test 2 11 4" xfId="37934" xr:uid="{00000000-0005-0000-0000-00008B940000}"/>
    <cellStyle name="test 2 12" xfId="37935" xr:uid="{00000000-0005-0000-0000-00008C940000}"/>
    <cellStyle name="test 2 12 2" xfId="37936" xr:uid="{00000000-0005-0000-0000-00008D940000}"/>
    <cellStyle name="test 2 12 2 2" xfId="37937" xr:uid="{00000000-0005-0000-0000-00008E940000}"/>
    <cellStyle name="test 2 12 3" xfId="37938" xr:uid="{00000000-0005-0000-0000-00008F940000}"/>
    <cellStyle name="test 2 13" xfId="37939" xr:uid="{00000000-0005-0000-0000-000090940000}"/>
    <cellStyle name="test 2 13 2" xfId="37940" xr:uid="{00000000-0005-0000-0000-000091940000}"/>
    <cellStyle name="test 2 14" xfId="37941" xr:uid="{00000000-0005-0000-0000-000092940000}"/>
    <cellStyle name="test 2 14 2" xfId="37942" xr:uid="{00000000-0005-0000-0000-000093940000}"/>
    <cellStyle name="test 2 15" xfId="37943" xr:uid="{00000000-0005-0000-0000-000094940000}"/>
    <cellStyle name="test 2 15 2" xfId="37944" xr:uid="{00000000-0005-0000-0000-000095940000}"/>
    <cellStyle name="test 2 16" xfId="37945" xr:uid="{00000000-0005-0000-0000-000096940000}"/>
    <cellStyle name="test 2 16 2" xfId="37946" xr:uid="{00000000-0005-0000-0000-000097940000}"/>
    <cellStyle name="test 2 17" xfId="37947" xr:uid="{00000000-0005-0000-0000-000098940000}"/>
    <cellStyle name="test 2 17 2" xfId="37948" xr:uid="{00000000-0005-0000-0000-000099940000}"/>
    <cellStyle name="test 2 18" xfId="37949" xr:uid="{00000000-0005-0000-0000-00009A940000}"/>
    <cellStyle name="test 2 18 2" xfId="37950" xr:uid="{00000000-0005-0000-0000-00009B940000}"/>
    <cellStyle name="test 2 19" xfId="37951" xr:uid="{00000000-0005-0000-0000-00009C940000}"/>
    <cellStyle name="test 2 19 2" xfId="37952" xr:uid="{00000000-0005-0000-0000-00009D940000}"/>
    <cellStyle name="test 2 2" xfId="37953" xr:uid="{00000000-0005-0000-0000-00009E940000}"/>
    <cellStyle name="test 2 2 10" xfId="37954" xr:uid="{00000000-0005-0000-0000-00009F940000}"/>
    <cellStyle name="test 2 2 10 2" xfId="37955" xr:uid="{00000000-0005-0000-0000-0000A0940000}"/>
    <cellStyle name="test 2 2 10 2 2" xfId="37956" xr:uid="{00000000-0005-0000-0000-0000A1940000}"/>
    <cellStyle name="test 2 2 10 3" xfId="37957" xr:uid="{00000000-0005-0000-0000-0000A2940000}"/>
    <cellStyle name="test 2 2 10 3 2" xfId="37958" xr:uid="{00000000-0005-0000-0000-0000A3940000}"/>
    <cellStyle name="test 2 2 10 4" xfId="37959" xr:uid="{00000000-0005-0000-0000-0000A4940000}"/>
    <cellStyle name="test 2 2 11" xfId="37960" xr:uid="{00000000-0005-0000-0000-0000A5940000}"/>
    <cellStyle name="test 2 2 11 2" xfId="37961" xr:uid="{00000000-0005-0000-0000-0000A6940000}"/>
    <cellStyle name="test 2 2 11 2 2" xfId="37962" xr:uid="{00000000-0005-0000-0000-0000A7940000}"/>
    <cellStyle name="test 2 2 11 3" xfId="37963" xr:uid="{00000000-0005-0000-0000-0000A8940000}"/>
    <cellStyle name="test 2 2 12" xfId="37964" xr:uid="{00000000-0005-0000-0000-0000A9940000}"/>
    <cellStyle name="test 2 2 12 2" xfId="37965" xr:uid="{00000000-0005-0000-0000-0000AA940000}"/>
    <cellStyle name="test 2 2 13" xfId="37966" xr:uid="{00000000-0005-0000-0000-0000AB940000}"/>
    <cellStyle name="test 2 2 13 2" xfId="37967" xr:uid="{00000000-0005-0000-0000-0000AC940000}"/>
    <cellStyle name="test 2 2 14" xfId="37968" xr:uid="{00000000-0005-0000-0000-0000AD940000}"/>
    <cellStyle name="test 2 2 14 2" xfId="37969" xr:uid="{00000000-0005-0000-0000-0000AE940000}"/>
    <cellStyle name="test 2 2 15" xfId="37970" xr:uid="{00000000-0005-0000-0000-0000AF940000}"/>
    <cellStyle name="test 2 2 15 2" xfId="37971" xr:uid="{00000000-0005-0000-0000-0000B0940000}"/>
    <cellStyle name="test 2 2 16" xfId="37972" xr:uid="{00000000-0005-0000-0000-0000B1940000}"/>
    <cellStyle name="test 2 2 16 2" xfId="37973" xr:uid="{00000000-0005-0000-0000-0000B2940000}"/>
    <cellStyle name="test 2 2 17" xfId="37974" xr:uid="{00000000-0005-0000-0000-0000B3940000}"/>
    <cellStyle name="test 2 2 17 2" xfId="37975" xr:uid="{00000000-0005-0000-0000-0000B4940000}"/>
    <cellStyle name="test 2 2 18" xfId="37976" xr:uid="{00000000-0005-0000-0000-0000B5940000}"/>
    <cellStyle name="test 2 2 19" xfId="37977" xr:uid="{00000000-0005-0000-0000-0000B6940000}"/>
    <cellStyle name="test 2 2 2" xfId="37978" xr:uid="{00000000-0005-0000-0000-0000B7940000}"/>
    <cellStyle name="test 2 2 2 10" xfId="37979" xr:uid="{00000000-0005-0000-0000-0000B8940000}"/>
    <cellStyle name="test 2 2 2 10 2" xfId="37980" xr:uid="{00000000-0005-0000-0000-0000B9940000}"/>
    <cellStyle name="test 2 2 2 10 2 2" xfId="37981" xr:uid="{00000000-0005-0000-0000-0000BA940000}"/>
    <cellStyle name="test 2 2 2 10 3" xfId="37982" xr:uid="{00000000-0005-0000-0000-0000BB940000}"/>
    <cellStyle name="test 2 2 2 11" xfId="37983" xr:uid="{00000000-0005-0000-0000-0000BC940000}"/>
    <cellStyle name="test 2 2 2 11 2" xfId="37984" xr:uid="{00000000-0005-0000-0000-0000BD940000}"/>
    <cellStyle name="test 2 2 2 12" xfId="37985" xr:uid="{00000000-0005-0000-0000-0000BE940000}"/>
    <cellStyle name="test 2 2 2 12 2" xfId="37986" xr:uid="{00000000-0005-0000-0000-0000BF940000}"/>
    <cellStyle name="test 2 2 2 13" xfId="37987" xr:uid="{00000000-0005-0000-0000-0000C0940000}"/>
    <cellStyle name="test 2 2 2 13 2" xfId="37988" xr:uid="{00000000-0005-0000-0000-0000C1940000}"/>
    <cellStyle name="test 2 2 2 14" xfId="37989" xr:uid="{00000000-0005-0000-0000-0000C2940000}"/>
    <cellStyle name="test 2 2 2 15" xfId="37990" xr:uid="{00000000-0005-0000-0000-0000C3940000}"/>
    <cellStyle name="test 2 2 2 2" xfId="37991" xr:uid="{00000000-0005-0000-0000-0000C4940000}"/>
    <cellStyle name="test 2 2 2 2 10" xfId="37992" xr:uid="{00000000-0005-0000-0000-0000C5940000}"/>
    <cellStyle name="test 2 2 2 2 10 2" xfId="37993" xr:uid="{00000000-0005-0000-0000-0000C6940000}"/>
    <cellStyle name="test 2 2 2 2 11" xfId="37994" xr:uid="{00000000-0005-0000-0000-0000C7940000}"/>
    <cellStyle name="test 2 2 2 2 11 2" xfId="37995" xr:uid="{00000000-0005-0000-0000-0000C8940000}"/>
    <cellStyle name="test 2 2 2 2 12" xfId="37996" xr:uid="{00000000-0005-0000-0000-0000C9940000}"/>
    <cellStyle name="test 2 2 2 2 12 2" xfId="37997" xr:uid="{00000000-0005-0000-0000-0000CA940000}"/>
    <cellStyle name="test 2 2 2 2 13" xfId="37998" xr:uid="{00000000-0005-0000-0000-0000CB940000}"/>
    <cellStyle name="test 2 2 2 2 13 2" xfId="37999" xr:uid="{00000000-0005-0000-0000-0000CC940000}"/>
    <cellStyle name="test 2 2 2 2 14" xfId="38000" xr:uid="{00000000-0005-0000-0000-0000CD940000}"/>
    <cellStyle name="test 2 2 2 2 14 2" xfId="38001" xr:uid="{00000000-0005-0000-0000-0000CE940000}"/>
    <cellStyle name="test 2 2 2 2 15" xfId="38002" xr:uid="{00000000-0005-0000-0000-0000CF940000}"/>
    <cellStyle name="test 2 2 2 2 16" xfId="38003" xr:uid="{00000000-0005-0000-0000-0000D0940000}"/>
    <cellStyle name="test 2 2 2 2 2" xfId="38004" xr:uid="{00000000-0005-0000-0000-0000D1940000}"/>
    <cellStyle name="test 2 2 2 2 2 2" xfId="38005" xr:uid="{00000000-0005-0000-0000-0000D2940000}"/>
    <cellStyle name="test 2 2 2 2 3" xfId="38006" xr:uid="{00000000-0005-0000-0000-0000D3940000}"/>
    <cellStyle name="test 2 2 2 2 3 2" xfId="38007" xr:uid="{00000000-0005-0000-0000-0000D4940000}"/>
    <cellStyle name="test 2 2 2 2 4" xfId="38008" xr:uid="{00000000-0005-0000-0000-0000D5940000}"/>
    <cellStyle name="test 2 2 2 2 4 2" xfId="38009" xr:uid="{00000000-0005-0000-0000-0000D6940000}"/>
    <cellStyle name="test 2 2 2 2 5" xfId="38010" xr:uid="{00000000-0005-0000-0000-0000D7940000}"/>
    <cellStyle name="test 2 2 2 2 5 2" xfId="38011" xr:uid="{00000000-0005-0000-0000-0000D8940000}"/>
    <cellStyle name="test 2 2 2 2 6" xfId="38012" xr:uid="{00000000-0005-0000-0000-0000D9940000}"/>
    <cellStyle name="test 2 2 2 2 6 2" xfId="38013" xr:uid="{00000000-0005-0000-0000-0000DA940000}"/>
    <cellStyle name="test 2 2 2 2 7" xfId="38014" xr:uid="{00000000-0005-0000-0000-0000DB940000}"/>
    <cellStyle name="test 2 2 2 2 7 2" xfId="38015" xr:uid="{00000000-0005-0000-0000-0000DC940000}"/>
    <cellStyle name="test 2 2 2 2 8" xfId="38016" xr:uid="{00000000-0005-0000-0000-0000DD940000}"/>
    <cellStyle name="test 2 2 2 2 8 2" xfId="38017" xr:uid="{00000000-0005-0000-0000-0000DE940000}"/>
    <cellStyle name="test 2 2 2 2 9" xfId="38018" xr:uid="{00000000-0005-0000-0000-0000DF940000}"/>
    <cellStyle name="test 2 2 2 2 9 2" xfId="38019" xr:uid="{00000000-0005-0000-0000-0000E0940000}"/>
    <cellStyle name="test 2 2 2 3" xfId="38020" xr:uid="{00000000-0005-0000-0000-0000E1940000}"/>
    <cellStyle name="test 2 2 2 3 2" xfId="38021" xr:uid="{00000000-0005-0000-0000-0000E2940000}"/>
    <cellStyle name="test 2 2 2 3 2 2" xfId="38022" xr:uid="{00000000-0005-0000-0000-0000E3940000}"/>
    <cellStyle name="test 2 2 2 3 3" xfId="38023" xr:uid="{00000000-0005-0000-0000-0000E4940000}"/>
    <cellStyle name="test 2 2 2 3 3 2" xfId="38024" xr:uid="{00000000-0005-0000-0000-0000E5940000}"/>
    <cellStyle name="test 2 2 2 3 4" xfId="38025" xr:uid="{00000000-0005-0000-0000-0000E6940000}"/>
    <cellStyle name="test 2 2 2 4" xfId="38026" xr:uid="{00000000-0005-0000-0000-0000E7940000}"/>
    <cellStyle name="test 2 2 2 4 2" xfId="38027" xr:uid="{00000000-0005-0000-0000-0000E8940000}"/>
    <cellStyle name="test 2 2 2 4 2 2" xfId="38028" xr:uid="{00000000-0005-0000-0000-0000E9940000}"/>
    <cellStyle name="test 2 2 2 4 3" xfId="38029" xr:uid="{00000000-0005-0000-0000-0000EA940000}"/>
    <cellStyle name="test 2 2 2 4 3 2" xfId="38030" xr:uid="{00000000-0005-0000-0000-0000EB940000}"/>
    <cellStyle name="test 2 2 2 4 4" xfId="38031" xr:uid="{00000000-0005-0000-0000-0000EC940000}"/>
    <cellStyle name="test 2 2 2 5" xfId="38032" xr:uid="{00000000-0005-0000-0000-0000ED940000}"/>
    <cellStyle name="test 2 2 2 5 2" xfId="38033" xr:uid="{00000000-0005-0000-0000-0000EE940000}"/>
    <cellStyle name="test 2 2 2 5 2 2" xfId="38034" xr:uid="{00000000-0005-0000-0000-0000EF940000}"/>
    <cellStyle name="test 2 2 2 5 3" xfId="38035" xr:uid="{00000000-0005-0000-0000-0000F0940000}"/>
    <cellStyle name="test 2 2 2 5 3 2" xfId="38036" xr:uid="{00000000-0005-0000-0000-0000F1940000}"/>
    <cellStyle name="test 2 2 2 5 4" xfId="38037" xr:uid="{00000000-0005-0000-0000-0000F2940000}"/>
    <cellStyle name="test 2 2 2 6" xfId="38038" xr:uid="{00000000-0005-0000-0000-0000F3940000}"/>
    <cellStyle name="test 2 2 2 6 2" xfId="38039" xr:uid="{00000000-0005-0000-0000-0000F4940000}"/>
    <cellStyle name="test 2 2 2 6 2 2" xfId="38040" xr:uid="{00000000-0005-0000-0000-0000F5940000}"/>
    <cellStyle name="test 2 2 2 6 3" xfId="38041" xr:uid="{00000000-0005-0000-0000-0000F6940000}"/>
    <cellStyle name="test 2 2 2 6 3 2" xfId="38042" xr:uid="{00000000-0005-0000-0000-0000F7940000}"/>
    <cellStyle name="test 2 2 2 6 4" xfId="38043" xr:uid="{00000000-0005-0000-0000-0000F8940000}"/>
    <cellStyle name="test 2 2 2 7" xfId="38044" xr:uid="{00000000-0005-0000-0000-0000F9940000}"/>
    <cellStyle name="test 2 2 2 7 2" xfId="38045" xr:uid="{00000000-0005-0000-0000-0000FA940000}"/>
    <cellStyle name="test 2 2 2 7 2 2" xfId="38046" xr:uid="{00000000-0005-0000-0000-0000FB940000}"/>
    <cellStyle name="test 2 2 2 7 3" xfId="38047" xr:uid="{00000000-0005-0000-0000-0000FC940000}"/>
    <cellStyle name="test 2 2 2 7 3 2" xfId="38048" xr:uid="{00000000-0005-0000-0000-0000FD940000}"/>
    <cellStyle name="test 2 2 2 7 4" xfId="38049" xr:uid="{00000000-0005-0000-0000-0000FE940000}"/>
    <cellStyle name="test 2 2 2 8" xfId="38050" xr:uid="{00000000-0005-0000-0000-0000FF940000}"/>
    <cellStyle name="test 2 2 2 8 2" xfId="38051" xr:uid="{00000000-0005-0000-0000-000000950000}"/>
    <cellStyle name="test 2 2 2 8 2 2" xfId="38052" xr:uid="{00000000-0005-0000-0000-000001950000}"/>
    <cellStyle name="test 2 2 2 8 3" xfId="38053" xr:uid="{00000000-0005-0000-0000-000002950000}"/>
    <cellStyle name="test 2 2 2 8 3 2" xfId="38054" xr:uid="{00000000-0005-0000-0000-000003950000}"/>
    <cellStyle name="test 2 2 2 8 4" xfId="38055" xr:uid="{00000000-0005-0000-0000-000004950000}"/>
    <cellStyle name="test 2 2 2 9" xfId="38056" xr:uid="{00000000-0005-0000-0000-000005950000}"/>
    <cellStyle name="test 2 2 2 9 2" xfId="38057" xr:uid="{00000000-0005-0000-0000-000006950000}"/>
    <cellStyle name="test 2 2 2 9 2 2" xfId="38058" xr:uid="{00000000-0005-0000-0000-000007950000}"/>
    <cellStyle name="test 2 2 2 9 3" xfId="38059" xr:uid="{00000000-0005-0000-0000-000008950000}"/>
    <cellStyle name="test 2 2 2 9 3 2" xfId="38060" xr:uid="{00000000-0005-0000-0000-000009950000}"/>
    <cellStyle name="test 2 2 2 9 4" xfId="38061" xr:uid="{00000000-0005-0000-0000-00000A950000}"/>
    <cellStyle name="test 2 2 3" xfId="38062" xr:uid="{00000000-0005-0000-0000-00000B950000}"/>
    <cellStyle name="test 2 2 3 10" xfId="38063" xr:uid="{00000000-0005-0000-0000-00000C950000}"/>
    <cellStyle name="test 2 2 3 10 2" xfId="38064" xr:uid="{00000000-0005-0000-0000-00000D950000}"/>
    <cellStyle name="test 2 2 3 11" xfId="38065" xr:uid="{00000000-0005-0000-0000-00000E950000}"/>
    <cellStyle name="test 2 2 3 11 2" xfId="38066" xr:uid="{00000000-0005-0000-0000-00000F950000}"/>
    <cellStyle name="test 2 2 3 12" xfId="38067" xr:uid="{00000000-0005-0000-0000-000010950000}"/>
    <cellStyle name="test 2 2 3 12 2" xfId="38068" xr:uid="{00000000-0005-0000-0000-000011950000}"/>
    <cellStyle name="test 2 2 3 13" xfId="38069" xr:uid="{00000000-0005-0000-0000-000012950000}"/>
    <cellStyle name="test 2 2 3 13 2" xfId="38070" xr:uid="{00000000-0005-0000-0000-000013950000}"/>
    <cellStyle name="test 2 2 3 14" xfId="38071" xr:uid="{00000000-0005-0000-0000-000014950000}"/>
    <cellStyle name="test 2 2 3 15" xfId="38072" xr:uid="{00000000-0005-0000-0000-000015950000}"/>
    <cellStyle name="test 2 2 3 2" xfId="38073" xr:uid="{00000000-0005-0000-0000-000016950000}"/>
    <cellStyle name="test 2 2 3 2 10" xfId="38074" xr:uid="{00000000-0005-0000-0000-000017950000}"/>
    <cellStyle name="test 2 2 3 2 10 2" xfId="38075" xr:uid="{00000000-0005-0000-0000-000018950000}"/>
    <cellStyle name="test 2 2 3 2 11" xfId="38076" xr:uid="{00000000-0005-0000-0000-000019950000}"/>
    <cellStyle name="test 2 2 3 2 11 2" xfId="38077" xr:uid="{00000000-0005-0000-0000-00001A950000}"/>
    <cellStyle name="test 2 2 3 2 12" xfId="38078" xr:uid="{00000000-0005-0000-0000-00001B950000}"/>
    <cellStyle name="test 2 2 3 2 12 2" xfId="38079" xr:uid="{00000000-0005-0000-0000-00001C950000}"/>
    <cellStyle name="test 2 2 3 2 13" xfId="38080" xr:uid="{00000000-0005-0000-0000-00001D950000}"/>
    <cellStyle name="test 2 2 3 2 13 2" xfId="38081" xr:uid="{00000000-0005-0000-0000-00001E950000}"/>
    <cellStyle name="test 2 2 3 2 14" xfId="38082" xr:uid="{00000000-0005-0000-0000-00001F950000}"/>
    <cellStyle name="test 2 2 3 2 14 2" xfId="38083" xr:uid="{00000000-0005-0000-0000-000020950000}"/>
    <cellStyle name="test 2 2 3 2 15" xfId="38084" xr:uid="{00000000-0005-0000-0000-000021950000}"/>
    <cellStyle name="test 2 2 3 2 16" xfId="38085" xr:uid="{00000000-0005-0000-0000-000022950000}"/>
    <cellStyle name="test 2 2 3 2 2" xfId="38086" xr:uid="{00000000-0005-0000-0000-000023950000}"/>
    <cellStyle name="test 2 2 3 2 2 2" xfId="38087" xr:uid="{00000000-0005-0000-0000-000024950000}"/>
    <cellStyle name="test 2 2 3 2 3" xfId="38088" xr:uid="{00000000-0005-0000-0000-000025950000}"/>
    <cellStyle name="test 2 2 3 2 3 2" xfId="38089" xr:uid="{00000000-0005-0000-0000-000026950000}"/>
    <cellStyle name="test 2 2 3 2 4" xfId="38090" xr:uid="{00000000-0005-0000-0000-000027950000}"/>
    <cellStyle name="test 2 2 3 2 4 2" xfId="38091" xr:uid="{00000000-0005-0000-0000-000028950000}"/>
    <cellStyle name="test 2 2 3 2 5" xfId="38092" xr:uid="{00000000-0005-0000-0000-000029950000}"/>
    <cellStyle name="test 2 2 3 2 5 2" xfId="38093" xr:uid="{00000000-0005-0000-0000-00002A950000}"/>
    <cellStyle name="test 2 2 3 2 6" xfId="38094" xr:uid="{00000000-0005-0000-0000-00002B950000}"/>
    <cellStyle name="test 2 2 3 2 6 2" xfId="38095" xr:uid="{00000000-0005-0000-0000-00002C950000}"/>
    <cellStyle name="test 2 2 3 2 7" xfId="38096" xr:uid="{00000000-0005-0000-0000-00002D950000}"/>
    <cellStyle name="test 2 2 3 2 7 2" xfId="38097" xr:uid="{00000000-0005-0000-0000-00002E950000}"/>
    <cellStyle name="test 2 2 3 2 8" xfId="38098" xr:uid="{00000000-0005-0000-0000-00002F950000}"/>
    <cellStyle name="test 2 2 3 2 8 2" xfId="38099" xr:uid="{00000000-0005-0000-0000-000030950000}"/>
    <cellStyle name="test 2 2 3 2 9" xfId="38100" xr:uid="{00000000-0005-0000-0000-000031950000}"/>
    <cellStyle name="test 2 2 3 2 9 2" xfId="38101" xr:uid="{00000000-0005-0000-0000-000032950000}"/>
    <cellStyle name="test 2 2 3 3" xfId="38102" xr:uid="{00000000-0005-0000-0000-000033950000}"/>
    <cellStyle name="test 2 2 3 3 2" xfId="38103" xr:uid="{00000000-0005-0000-0000-000034950000}"/>
    <cellStyle name="test 2 2 3 4" xfId="38104" xr:uid="{00000000-0005-0000-0000-000035950000}"/>
    <cellStyle name="test 2 2 3 4 2" xfId="38105" xr:uid="{00000000-0005-0000-0000-000036950000}"/>
    <cellStyle name="test 2 2 3 5" xfId="38106" xr:uid="{00000000-0005-0000-0000-000037950000}"/>
    <cellStyle name="test 2 2 3 5 2" xfId="38107" xr:uid="{00000000-0005-0000-0000-000038950000}"/>
    <cellStyle name="test 2 2 3 6" xfId="38108" xr:uid="{00000000-0005-0000-0000-000039950000}"/>
    <cellStyle name="test 2 2 3 6 2" xfId="38109" xr:uid="{00000000-0005-0000-0000-00003A950000}"/>
    <cellStyle name="test 2 2 3 7" xfId="38110" xr:uid="{00000000-0005-0000-0000-00003B950000}"/>
    <cellStyle name="test 2 2 3 7 2" xfId="38111" xr:uid="{00000000-0005-0000-0000-00003C950000}"/>
    <cellStyle name="test 2 2 3 8" xfId="38112" xr:uid="{00000000-0005-0000-0000-00003D950000}"/>
    <cellStyle name="test 2 2 3 8 2" xfId="38113" xr:uid="{00000000-0005-0000-0000-00003E950000}"/>
    <cellStyle name="test 2 2 3 9" xfId="38114" xr:uid="{00000000-0005-0000-0000-00003F950000}"/>
    <cellStyle name="test 2 2 3 9 2" xfId="38115" xr:uid="{00000000-0005-0000-0000-000040950000}"/>
    <cellStyle name="test 2 2 4" xfId="38116" xr:uid="{00000000-0005-0000-0000-000041950000}"/>
    <cellStyle name="test 2 2 4 10" xfId="38117" xr:uid="{00000000-0005-0000-0000-000042950000}"/>
    <cellStyle name="test 2 2 4 10 2" xfId="38118" xr:uid="{00000000-0005-0000-0000-000043950000}"/>
    <cellStyle name="test 2 2 4 11" xfId="38119" xr:uid="{00000000-0005-0000-0000-000044950000}"/>
    <cellStyle name="test 2 2 4 11 2" xfId="38120" xr:uid="{00000000-0005-0000-0000-000045950000}"/>
    <cellStyle name="test 2 2 4 12" xfId="38121" xr:uid="{00000000-0005-0000-0000-000046950000}"/>
    <cellStyle name="test 2 2 4 12 2" xfId="38122" xr:uid="{00000000-0005-0000-0000-000047950000}"/>
    <cellStyle name="test 2 2 4 13" xfId="38123" xr:uid="{00000000-0005-0000-0000-000048950000}"/>
    <cellStyle name="test 2 2 4 13 2" xfId="38124" xr:uid="{00000000-0005-0000-0000-000049950000}"/>
    <cellStyle name="test 2 2 4 14" xfId="38125" xr:uid="{00000000-0005-0000-0000-00004A950000}"/>
    <cellStyle name="test 2 2 4 14 2" xfId="38126" xr:uid="{00000000-0005-0000-0000-00004B950000}"/>
    <cellStyle name="test 2 2 4 15" xfId="38127" xr:uid="{00000000-0005-0000-0000-00004C950000}"/>
    <cellStyle name="test 2 2 4 16" xfId="38128" xr:uid="{00000000-0005-0000-0000-00004D950000}"/>
    <cellStyle name="test 2 2 4 2" xfId="38129" xr:uid="{00000000-0005-0000-0000-00004E950000}"/>
    <cellStyle name="test 2 2 4 2 2" xfId="38130" xr:uid="{00000000-0005-0000-0000-00004F950000}"/>
    <cellStyle name="test 2 2 4 3" xfId="38131" xr:uid="{00000000-0005-0000-0000-000050950000}"/>
    <cellStyle name="test 2 2 4 3 2" xfId="38132" xr:uid="{00000000-0005-0000-0000-000051950000}"/>
    <cellStyle name="test 2 2 4 4" xfId="38133" xr:uid="{00000000-0005-0000-0000-000052950000}"/>
    <cellStyle name="test 2 2 4 4 2" xfId="38134" xr:uid="{00000000-0005-0000-0000-000053950000}"/>
    <cellStyle name="test 2 2 4 5" xfId="38135" xr:uid="{00000000-0005-0000-0000-000054950000}"/>
    <cellStyle name="test 2 2 4 5 2" xfId="38136" xr:uid="{00000000-0005-0000-0000-000055950000}"/>
    <cellStyle name="test 2 2 4 6" xfId="38137" xr:uid="{00000000-0005-0000-0000-000056950000}"/>
    <cellStyle name="test 2 2 4 6 2" xfId="38138" xr:uid="{00000000-0005-0000-0000-000057950000}"/>
    <cellStyle name="test 2 2 4 7" xfId="38139" xr:uid="{00000000-0005-0000-0000-000058950000}"/>
    <cellStyle name="test 2 2 4 7 2" xfId="38140" xr:uid="{00000000-0005-0000-0000-000059950000}"/>
    <cellStyle name="test 2 2 4 8" xfId="38141" xr:uid="{00000000-0005-0000-0000-00005A950000}"/>
    <cellStyle name="test 2 2 4 8 2" xfId="38142" xr:uid="{00000000-0005-0000-0000-00005B950000}"/>
    <cellStyle name="test 2 2 4 9" xfId="38143" xr:uid="{00000000-0005-0000-0000-00005C950000}"/>
    <cellStyle name="test 2 2 4 9 2" xfId="38144" xr:uid="{00000000-0005-0000-0000-00005D950000}"/>
    <cellStyle name="test 2 2 5" xfId="38145" xr:uid="{00000000-0005-0000-0000-00005E950000}"/>
    <cellStyle name="test 2 2 5 2" xfId="38146" xr:uid="{00000000-0005-0000-0000-00005F950000}"/>
    <cellStyle name="test 2 2 5 2 2" xfId="38147" xr:uid="{00000000-0005-0000-0000-000060950000}"/>
    <cellStyle name="test 2 2 5 3" xfId="38148" xr:uid="{00000000-0005-0000-0000-000061950000}"/>
    <cellStyle name="test 2 2 5 3 2" xfId="38149" xr:uid="{00000000-0005-0000-0000-000062950000}"/>
    <cellStyle name="test 2 2 5 4" xfId="38150" xr:uid="{00000000-0005-0000-0000-000063950000}"/>
    <cellStyle name="test 2 2 6" xfId="38151" xr:uid="{00000000-0005-0000-0000-000064950000}"/>
    <cellStyle name="test 2 2 6 2" xfId="38152" xr:uid="{00000000-0005-0000-0000-000065950000}"/>
    <cellStyle name="test 2 2 6 2 2" xfId="38153" xr:uid="{00000000-0005-0000-0000-000066950000}"/>
    <cellStyle name="test 2 2 6 3" xfId="38154" xr:uid="{00000000-0005-0000-0000-000067950000}"/>
    <cellStyle name="test 2 2 6 3 2" xfId="38155" xr:uid="{00000000-0005-0000-0000-000068950000}"/>
    <cellStyle name="test 2 2 6 4" xfId="38156" xr:uid="{00000000-0005-0000-0000-000069950000}"/>
    <cellStyle name="test 2 2 7" xfId="38157" xr:uid="{00000000-0005-0000-0000-00006A950000}"/>
    <cellStyle name="test 2 2 7 2" xfId="38158" xr:uid="{00000000-0005-0000-0000-00006B950000}"/>
    <cellStyle name="test 2 2 7 2 2" xfId="38159" xr:uid="{00000000-0005-0000-0000-00006C950000}"/>
    <cellStyle name="test 2 2 7 3" xfId="38160" xr:uid="{00000000-0005-0000-0000-00006D950000}"/>
    <cellStyle name="test 2 2 7 3 2" xfId="38161" xr:uid="{00000000-0005-0000-0000-00006E950000}"/>
    <cellStyle name="test 2 2 7 4" xfId="38162" xr:uid="{00000000-0005-0000-0000-00006F950000}"/>
    <cellStyle name="test 2 2 8" xfId="38163" xr:uid="{00000000-0005-0000-0000-000070950000}"/>
    <cellStyle name="test 2 2 8 2" xfId="38164" xr:uid="{00000000-0005-0000-0000-000071950000}"/>
    <cellStyle name="test 2 2 8 2 2" xfId="38165" xr:uid="{00000000-0005-0000-0000-000072950000}"/>
    <cellStyle name="test 2 2 8 3" xfId="38166" xr:uid="{00000000-0005-0000-0000-000073950000}"/>
    <cellStyle name="test 2 2 8 3 2" xfId="38167" xr:uid="{00000000-0005-0000-0000-000074950000}"/>
    <cellStyle name="test 2 2 8 4" xfId="38168" xr:uid="{00000000-0005-0000-0000-000075950000}"/>
    <cellStyle name="test 2 2 9" xfId="38169" xr:uid="{00000000-0005-0000-0000-000076950000}"/>
    <cellStyle name="test 2 2 9 2" xfId="38170" xr:uid="{00000000-0005-0000-0000-000077950000}"/>
    <cellStyle name="test 2 2 9 2 2" xfId="38171" xr:uid="{00000000-0005-0000-0000-000078950000}"/>
    <cellStyle name="test 2 2 9 3" xfId="38172" xr:uid="{00000000-0005-0000-0000-000079950000}"/>
    <cellStyle name="test 2 2 9 3 2" xfId="38173" xr:uid="{00000000-0005-0000-0000-00007A950000}"/>
    <cellStyle name="test 2 2 9 4" xfId="38174" xr:uid="{00000000-0005-0000-0000-00007B950000}"/>
    <cellStyle name="test 2 20" xfId="38175" xr:uid="{00000000-0005-0000-0000-00007C950000}"/>
    <cellStyle name="test 2 3" xfId="38176" xr:uid="{00000000-0005-0000-0000-00007D950000}"/>
    <cellStyle name="test 2 3 10" xfId="38177" xr:uid="{00000000-0005-0000-0000-00007E950000}"/>
    <cellStyle name="test 2 3 10 2" xfId="38178" xr:uid="{00000000-0005-0000-0000-00007F950000}"/>
    <cellStyle name="test 2 3 10 2 2" xfId="38179" xr:uid="{00000000-0005-0000-0000-000080950000}"/>
    <cellStyle name="test 2 3 10 3" xfId="38180" xr:uid="{00000000-0005-0000-0000-000081950000}"/>
    <cellStyle name="test 2 3 11" xfId="38181" xr:uid="{00000000-0005-0000-0000-000082950000}"/>
    <cellStyle name="test 2 3 11 2" xfId="38182" xr:uid="{00000000-0005-0000-0000-000083950000}"/>
    <cellStyle name="test 2 3 12" xfId="38183" xr:uid="{00000000-0005-0000-0000-000084950000}"/>
    <cellStyle name="test 2 3 12 2" xfId="38184" xr:uid="{00000000-0005-0000-0000-000085950000}"/>
    <cellStyle name="test 2 3 13" xfId="38185" xr:uid="{00000000-0005-0000-0000-000086950000}"/>
    <cellStyle name="test 2 3 13 2" xfId="38186" xr:uid="{00000000-0005-0000-0000-000087950000}"/>
    <cellStyle name="test 2 3 14" xfId="38187" xr:uid="{00000000-0005-0000-0000-000088950000}"/>
    <cellStyle name="test 2 3 15" xfId="38188" xr:uid="{00000000-0005-0000-0000-000089950000}"/>
    <cellStyle name="test 2 3 2" xfId="38189" xr:uid="{00000000-0005-0000-0000-00008A950000}"/>
    <cellStyle name="test 2 3 2 10" xfId="38190" xr:uid="{00000000-0005-0000-0000-00008B950000}"/>
    <cellStyle name="test 2 3 2 10 2" xfId="38191" xr:uid="{00000000-0005-0000-0000-00008C950000}"/>
    <cellStyle name="test 2 3 2 11" xfId="38192" xr:uid="{00000000-0005-0000-0000-00008D950000}"/>
    <cellStyle name="test 2 3 2 11 2" xfId="38193" xr:uid="{00000000-0005-0000-0000-00008E950000}"/>
    <cellStyle name="test 2 3 2 12" xfId="38194" xr:uid="{00000000-0005-0000-0000-00008F950000}"/>
    <cellStyle name="test 2 3 2 12 2" xfId="38195" xr:uid="{00000000-0005-0000-0000-000090950000}"/>
    <cellStyle name="test 2 3 2 13" xfId="38196" xr:uid="{00000000-0005-0000-0000-000091950000}"/>
    <cellStyle name="test 2 3 2 13 2" xfId="38197" xr:uid="{00000000-0005-0000-0000-000092950000}"/>
    <cellStyle name="test 2 3 2 14" xfId="38198" xr:uid="{00000000-0005-0000-0000-000093950000}"/>
    <cellStyle name="test 2 3 2 14 2" xfId="38199" xr:uid="{00000000-0005-0000-0000-000094950000}"/>
    <cellStyle name="test 2 3 2 15" xfId="38200" xr:uid="{00000000-0005-0000-0000-000095950000}"/>
    <cellStyle name="test 2 3 2 16" xfId="38201" xr:uid="{00000000-0005-0000-0000-000096950000}"/>
    <cellStyle name="test 2 3 2 2" xfId="38202" xr:uid="{00000000-0005-0000-0000-000097950000}"/>
    <cellStyle name="test 2 3 2 2 2" xfId="38203" xr:uid="{00000000-0005-0000-0000-000098950000}"/>
    <cellStyle name="test 2 3 2 3" xfId="38204" xr:uid="{00000000-0005-0000-0000-000099950000}"/>
    <cellStyle name="test 2 3 2 3 2" xfId="38205" xr:uid="{00000000-0005-0000-0000-00009A950000}"/>
    <cellStyle name="test 2 3 2 4" xfId="38206" xr:uid="{00000000-0005-0000-0000-00009B950000}"/>
    <cellStyle name="test 2 3 2 4 2" xfId="38207" xr:uid="{00000000-0005-0000-0000-00009C950000}"/>
    <cellStyle name="test 2 3 2 5" xfId="38208" xr:uid="{00000000-0005-0000-0000-00009D950000}"/>
    <cellStyle name="test 2 3 2 5 2" xfId="38209" xr:uid="{00000000-0005-0000-0000-00009E950000}"/>
    <cellStyle name="test 2 3 2 6" xfId="38210" xr:uid="{00000000-0005-0000-0000-00009F950000}"/>
    <cellStyle name="test 2 3 2 6 2" xfId="38211" xr:uid="{00000000-0005-0000-0000-0000A0950000}"/>
    <cellStyle name="test 2 3 2 7" xfId="38212" xr:uid="{00000000-0005-0000-0000-0000A1950000}"/>
    <cellStyle name="test 2 3 2 7 2" xfId="38213" xr:uid="{00000000-0005-0000-0000-0000A2950000}"/>
    <cellStyle name="test 2 3 2 8" xfId="38214" xr:uid="{00000000-0005-0000-0000-0000A3950000}"/>
    <cellStyle name="test 2 3 2 8 2" xfId="38215" xr:uid="{00000000-0005-0000-0000-0000A4950000}"/>
    <cellStyle name="test 2 3 2 9" xfId="38216" xr:uid="{00000000-0005-0000-0000-0000A5950000}"/>
    <cellStyle name="test 2 3 2 9 2" xfId="38217" xr:uid="{00000000-0005-0000-0000-0000A6950000}"/>
    <cellStyle name="test 2 3 3" xfId="38218" xr:uid="{00000000-0005-0000-0000-0000A7950000}"/>
    <cellStyle name="test 2 3 3 2" xfId="38219" xr:uid="{00000000-0005-0000-0000-0000A8950000}"/>
    <cellStyle name="test 2 3 3 2 2" xfId="38220" xr:uid="{00000000-0005-0000-0000-0000A9950000}"/>
    <cellStyle name="test 2 3 3 3" xfId="38221" xr:uid="{00000000-0005-0000-0000-0000AA950000}"/>
    <cellStyle name="test 2 3 3 3 2" xfId="38222" xr:uid="{00000000-0005-0000-0000-0000AB950000}"/>
    <cellStyle name="test 2 3 3 4" xfId="38223" xr:uid="{00000000-0005-0000-0000-0000AC950000}"/>
    <cellStyle name="test 2 3 4" xfId="38224" xr:uid="{00000000-0005-0000-0000-0000AD950000}"/>
    <cellStyle name="test 2 3 4 2" xfId="38225" xr:uid="{00000000-0005-0000-0000-0000AE950000}"/>
    <cellStyle name="test 2 3 4 2 2" xfId="38226" xr:uid="{00000000-0005-0000-0000-0000AF950000}"/>
    <cellStyle name="test 2 3 4 3" xfId="38227" xr:uid="{00000000-0005-0000-0000-0000B0950000}"/>
    <cellStyle name="test 2 3 4 3 2" xfId="38228" xr:uid="{00000000-0005-0000-0000-0000B1950000}"/>
    <cellStyle name="test 2 3 4 4" xfId="38229" xr:uid="{00000000-0005-0000-0000-0000B2950000}"/>
    <cellStyle name="test 2 3 5" xfId="38230" xr:uid="{00000000-0005-0000-0000-0000B3950000}"/>
    <cellStyle name="test 2 3 5 2" xfId="38231" xr:uid="{00000000-0005-0000-0000-0000B4950000}"/>
    <cellStyle name="test 2 3 5 2 2" xfId="38232" xr:uid="{00000000-0005-0000-0000-0000B5950000}"/>
    <cellStyle name="test 2 3 5 3" xfId="38233" xr:uid="{00000000-0005-0000-0000-0000B6950000}"/>
    <cellStyle name="test 2 3 5 3 2" xfId="38234" xr:uid="{00000000-0005-0000-0000-0000B7950000}"/>
    <cellStyle name="test 2 3 5 4" xfId="38235" xr:uid="{00000000-0005-0000-0000-0000B8950000}"/>
    <cellStyle name="test 2 3 6" xfId="38236" xr:uid="{00000000-0005-0000-0000-0000B9950000}"/>
    <cellStyle name="test 2 3 6 2" xfId="38237" xr:uid="{00000000-0005-0000-0000-0000BA950000}"/>
    <cellStyle name="test 2 3 6 2 2" xfId="38238" xr:uid="{00000000-0005-0000-0000-0000BB950000}"/>
    <cellStyle name="test 2 3 6 3" xfId="38239" xr:uid="{00000000-0005-0000-0000-0000BC950000}"/>
    <cellStyle name="test 2 3 6 3 2" xfId="38240" xr:uid="{00000000-0005-0000-0000-0000BD950000}"/>
    <cellStyle name="test 2 3 6 4" xfId="38241" xr:uid="{00000000-0005-0000-0000-0000BE950000}"/>
    <cellStyle name="test 2 3 7" xfId="38242" xr:uid="{00000000-0005-0000-0000-0000BF950000}"/>
    <cellStyle name="test 2 3 7 2" xfId="38243" xr:uid="{00000000-0005-0000-0000-0000C0950000}"/>
    <cellStyle name="test 2 3 7 2 2" xfId="38244" xr:uid="{00000000-0005-0000-0000-0000C1950000}"/>
    <cellStyle name="test 2 3 7 3" xfId="38245" xr:uid="{00000000-0005-0000-0000-0000C2950000}"/>
    <cellStyle name="test 2 3 7 3 2" xfId="38246" xr:uid="{00000000-0005-0000-0000-0000C3950000}"/>
    <cellStyle name="test 2 3 7 4" xfId="38247" xr:uid="{00000000-0005-0000-0000-0000C4950000}"/>
    <cellStyle name="test 2 3 8" xfId="38248" xr:uid="{00000000-0005-0000-0000-0000C5950000}"/>
    <cellStyle name="test 2 3 8 2" xfId="38249" xr:uid="{00000000-0005-0000-0000-0000C6950000}"/>
    <cellStyle name="test 2 3 8 2 2" xfId="38250" xr:uid="{00000000-0005-0000-0000-0000C7950000}"/>
    <cellStyle name="test 2 3 8 3" xfId="38251" xr:uid="{00000000-0005-0000-0000-0000C8950000}"/>
    <cellStyle name="test 2 3 8 3 2" xfId="38252" xr:uid="{00000000-0005-0000-0000-0000C9950000}"/>
    <cellStyle name="test 2 3 8 4" xfId="38253" xr:uid="{00000000-0005-0000-0000-0000CA950000}"/>
    <cellStyle name="test 2 3 9" xfId="38254" xr:uid="{00000000-0005-0000-0000-0000CB950000}"/>
    <cellStyle name="test 2 3 9 2" xfId="38255" xr:uid="{00000000-0005-0000-0000-0000CC950000}"/>
    <cellStyle name="test 2 3 9 2 2" xfId="38256" xr:uid="{00000000-0005-0000-0000-0000CD950000}"/>
    <cellStyle name="test 2 3 9 3" xfId="38257" xr:uid="{00000000-0005-0000-0000-0000CE950000}"/>
    <cellStyle name="test 2 3 9 3 2" xfId="38258" xr:uid="{00000000-0005-0000-0000-0000CF950000}"/>
    <cellStyle name="test 2 3 9 4" xfId="38259" xr:uid="{00000000-0005-0000-0000-0000D0950000}"/>
    <cellStyle name="test 2 4" xfId="38260" xr:uid="{00000000-0005-0000-0000-0000D1950000}"/>
    <cellStyle name="test 2 4 10" xfId="38261" xr:uid="{00000000-0005-0000-0000-0000D2950000}"/>
    <cellStyle name="test 2 4 10 2" xfId="38262" xr:uid="{00000000-0005-0000-0000-0000D3950000}"/>
    <cellStyle name="test 2 4 11" xfId="38263" xr:uid="{00000000-0005-0000-0000-0000D4950000}"/>
    <cellStyle name="test 2 4 11 2" xfId="38264" xr:uid="{00000000-0005-0000-0000-0000D5950000}"/>
    <cellStyle name="test 2 4 12" xfId="38265" xr:uid="{00000000-0005-0000-0000-0000D6950000}"/>
    <cellStyle name="test 2 4 12 2" xfId="38266" xr:uid="{00000000-0005-0000-0000-0000D7950000}"/>
    <cellStyle name="test 2 4 13" xfId="38267" xr:uid="{00000000-0005-0000-0000-0000D8950000}"/>
    <cellStyle name="test 2 4 13 2" xfId="38268" xr:uid="{00000000-0005-0000-0000-0000D9950000}"/>
    <cellStyle name="test 2 4 14" xfId="38269" xr:uid="{00000000-0005-0000-0000-0000DA950000}"/>
    <cellStyle name="test 2 4 15" xfId="38270" xr:uid="{00000000-0005-0000-0000-0000DB950000}"/>
    <cellStyle name="test 2 4 2" xfId="38271" xr:uid="{00000000-0005-0000-0000-0000DC950000}"/>
    <cellStyle name="test 2 4 2 10" xfId="38272" xr:uid="{00000000-0005-0000-0000-0000DD950000}"/>
    <cellStyle name="test 2 4 2 10 2" xfId="38273" xr:uid="{00000000-0005-0000-0000-0000DE950000}"/>
    <cellStyle name="test 2 4 2 11" xfId="38274" xr:uid="{00000000-0005-0000-0000-0000DF950000}"/>
    <cellStyle name="test 2 4 2 11 2" xfId="38275" xr:uid="{00000000-0005-0000-0000-0000E0950000}"/>
    <cellStyle name="test 2 4 2 12" xfId="38276" xr:uid="{00000000-0005-0000-0000-0000E1950000}"/>
    <cellStyle name="test 2 4 2 12 2" xfId="38277" xr:uid="{00000000-0005-0000-0000-0000E2950000}"/>
    <cellStyle name="test 2 4 2 13" xfId="38278" xr:uid="{00000000-0005-0000-0000-0000E3950000}"/>
    <cellStyle name="test 2 4 2 13 2" xfId="38279" xr:uid="{00000000-0005-0000-0000-0000E4950000}"/>
    <cellStyle name="test 2 4 2 14" xfId="38280" xr:uid="{00000000-0005-0000-0000-0000E5950000}"/>
    <cellStyle name="test 2 4 2 14 2" xfId="38281" xr:uid="{00000000-0005-0000-0000-0000E6950000}"/>
    <cellStyle name="test 2 4 2 15" xfId="38282" xr:uid="{00000000-0005-0000-0000-0000E7950000}"/>
    <cellStyle name="test 2 4 2 16" xfId="38283" xr:uid="{00000000-0005-0000-0000-0000E8950000}"/>
    <cellStyle name="test 2 4 2 2" xfId="38284" xr:uid="{00000000-0005-0000-0000-0000E9950000}"/>
    <cellStyle name="test 2 4 2 2 2" xfId="38285" xr:uid="{00000000-0005-0000-0000-0000EA950000}"/>
    <cellStyle name="test 2 4 2 3" xfId="38286" xr:uid="{00000000-0005-0000-0000-0000EB950000}"/>
    <cellStyle name="test 2 4 2 3 2" xfId="38287" xr:uid="{00000000-0005-0000-0000-0000EC950000}"/>
    <cellStyle name="test 2 4 2 4" xfId="38288" xr:uid="{00000000-0005-0000-0000-0000ED950000}"/>
    <cellStyle name="test 2 4 2 4 2" xfId="38289" xr:uid="{00000000-0005-0000-0000-0000EE950000}"/>
    <cellStyle name="test 2 4 2 5" xfId="38290" xr:uid="{00000000-0005-0000-0000-0000EF950000}"/>
    <cellStyle name="test 2 4 2 5 2" xfId="38291" xr:uid="{00000000-0005-0000-0000-0000F0950000}"/>
    <cellStyle name="test 2 4 2 6" xfId="38292" xr:uid="{00000000-0005-0000-0000-0000F1950000}"/>
    <cellStyle name="test 2 4 2 6 2" xfId="38293" xr:uid="{00000000-0005-0000-0000-0000F2950000}"/>
    <cellStyle name="test 2 4 2 7" xfId="38294" xr:uid="{00000000-0005-0000-0000-0000F3950000}"/>
    <cellStyle name="test 2 4 2 7 2" xfId="38295" xr:uid="{00000000-0005-0000-0000-0000F4950000}"/>
    <cellStyle name="test 2 4 2 8" xfId="38296" xr:uid="{00000000-0005-0000-0000-0000F5950000}"/>
    <cellStyle name="test 2 4 2 8 2" xfId="38297" xr:uid="{00000000-0005-0000-0000-0000F6950000}"/>
    <cellStyle name="test 2 4 2 9" xfId="38298" xr:uid="{00000000-0005-0000-0000-0000F7950000}"/>
    <cellStyle name="test 2 4 2 9 2" xfId="38299" xr:uid="{00000000-0005-0000-0000-0000F8950000}"/>
    <cellStyle name="test 2 4 3" xfId="38300" xr:uid="{00000000-0005-0000-0000-0000F9950000}"/>
    <cellStyle name="test 2 4 3 2" xfId="38301" xr:uid="{00000000-0005-0000-0000-0000FA950000}"/>
    <cellStyle name="test 2 4 4" xfId="38302" xr:uid="{00000000-0005-0000-0000-0000FB950000}"/>
    <cellStyle name="test 2 4 4 2" xfId="38303" xr:uid="{00000000-0005-0000-0000-0000FC950000}"/>
    <cellStyle name="test 2 4 5" xfId="38304" xr:uid="{00000000-0005-0000-0000-0000FD950000}"/>
    <cellStyle name="test 2 4 5 2" xfId="38305" xr:uid="{00000000-0005-0000-0000-0000FE950000}"/>
    <cellStyle name="test 2 4 6" xfId="38306" xr:uid="{00000000-0005-0000-0000-0000FF950000}"/>
    <cellStyle name="test 2 4 6 2" xfId="38307" xr:uid="{00000000-0005-0000-0000-000000960000}"/>
    <cellStyle name="test 2 4 7" xfId="38308" xr:uid="{00000000-0005-0000-0000-000001960000}"/>
    <cellStyle name="test 2 4 7 2" xfId="38309" xr:uid="{00000000-0005-0000-0000-000002960000}"/>
    <cellStyle name="test 2 4 8" xfId="38310" xr:uid="{00000000-0005-0000-0000-000003960000}"/>
    <cellStyle name="test 2 4 8 2" xfId="38311" xr:uid="{00000000-0005-0000-0000-000004960000}"/>
    <cellStyle name="test 2 4 9" xfId="38312" xr:uid="{00000000-0005-0000-0000-000005960000}"/>
    <cellStyle name="test 2 4 9 2" xfId="38313" xr:uid="{00000000-0005-0000-0000-000006960000}"/>
    <cellStyle name="test 2 5" xfId="38314" xr:uid="{00000000-0005-0000-0000-000007960000}"/>
    <cellStyle name="test 2 5 10" xfId="38315" xr:uid="{00000000-0005-0000-0000-000008960000}"/>
    <cellStyle name="test 2 5 10 2" xfId="38316" xr:uid="{00000000-0005-0000-0000-000009960000}"/>
    <cellStyle name="test 2 5 11" xfId="38317" xr:uid="{00000000-0005-0000-0000-00000A960000}"/>
    <cellStyle name="test 2 5 11 2" xfId="38318" xr:uid="{00000000-0005-0000-0000-00000B960000}"/>
    <cellStyle name="test 2 5 12" xfId="38319" xr:uid="{00000000-0005-0000-0000-00000C960000}"/>
    <cellStyle name="test 2 5 12 2" xfId="38320" xr:uid="{00000000-0005-0000-0000-00000D960000}"/>
    <cellStyle name="test 2 5 13" xfId="38321" xr:uid="{00000000-0005-0000-0000-00000E960000}"/>
    <cellStyle name="test 2 5 13 2" xfId="38322" xr:uid="{00000000-0005-0000-0000-00000F960000}"/>
    <cellStyle name="test 2 5 14" xfId="38323" xr:uid="{00000000-0005-0000-0000-000010960000}"/>
    <cellStyle name="test 2 5 14 2" xfId="38324" xr:uid="{00000000-0005-0000-0000-000011960000}"/>
    <cellStyle name="test 2 5 15" xfId="38325" xr:uid="{00000000-0005-0000-0000-000012960000}"/>
    <cellStyle name="test 2 5 16" xfId="38326" xr:uid="{00000000-0005-0000-0000-000013960000}"/>
    <cellStyle name="test 2 5 2" xfId="38327" xr:uid="{00000000-0005-0000-0000-000014960000}"/>
    <cellStyle name="test 2 5 2 2" xfId="38328" xr:uid="{00000000-0005-0000-0000-000015960000}"/>
    <cellStyle name="test 2 5 3" xfId="38329" xr:uid="{00000000-0005-0000-0000-000016960000}"/>
    <cellStyle name="test 2 5 3 2" xfId="38330" xr:uid="{00000000-0005-0000-0000-000017960000}"/>
    <cellStyle name="test 2 5 4" xfId="38331" xr:uid="{00000000-0005-0000-0000-000018960000}"/>
    <cellStyle name="test 2 5 4 2" xfId="38332" xr:uid="{00000000-0005-0000-0000-000019960000}"/>
    <cellStyle name="test 2 5 5" xfId="38333" xr:uid="{00000000-0005-0000-0000-00001A960000}"/>
    <cellStyle name="test 2 5 5 2" xfId="38334" xr:uid="{00000000-0005-0000-0000-00001B960000}"/>
    <cellStyle name="test 2 5 6" xfId="38335" xr:uid="{00000000-0005-0000-0000-00001C960000}"/>
    <cellStyle name="test 2 5 6 2" xfId="38336" xr:uid="{00000000-0005-0000-0000-00001D960000}"/>
    <cellStyle name="test 2 5 7" xfId="38337" xr:uid="{00000000-0005-0000-0000-00001E960000}"/>
    <cellStyle name="test 2 5 7 2" xfId="38338" xr:uid="{00000000-0005-0000-0000-00001F960000}"/>
    <cellStyle name="test 2 5 8" xfId="38339" xr:uid="{00000000-0005-0000-0000-000020960000}"/>
    <cellStyle name="test 2 5 8 2" xfId="38340" xr:uid="{00000000-0005-0000-0000-000021960000}"/>
    <cellStyle name="test 2 5 9" xfId="38341" xr:uid="{00000000-0005-0000-0000-000022960000}"/>
    <cellStyle name="test 2 5 9 2" xfId="38342" xr:uid="{00000000-0005-0000-0000-000023960000}"/>
    <cellStyle name="test 2 6" xfId="38343" xr:uid="{00000000-0005-0000-0000-000024960000}"/>
    <cellStyle name="test 2 6 2" xfId="38344" xr:uid="{00000000-0005-0000-0000-000025960000}"/>
    <cellStyle name="test 2 6 2 2" xfId="38345" xr:uid="{00000000-0005-0000-0000-000026960000}"/>
    <cellStyle name="test 2 6 3" xfId="38346" xr:uid="{00000000-0005-0000-0000-000027960000}"/>
    <cellStyle name="test 2 6 3 2" xfId="38347" xr:uid="{00000000-0005-0000-0000-000028960000}"/>
    <cellStyle name="test 2 6 4" xfId="38348" xr:uid="{00000000-0005-0000-0000-000029960000}"/>
    <cellStyle name="test 2 7" xfId="38349" xr:uid="{00000000-0005-0000-0000-00002A960000}"/>
    <cellStyle name="test 2 7 2" xfId="38350" xr:uid="{00000000-0005-0000-0000-00002B960000}"/>
    <cellStyle name="test 2 7 2 2" xfId="38351" xr:uid="{00000000-0005-0000-0000-00002C960000}"/>
    <cellStyle name="test 2 7 3" xfId="38352" xr:uid="{00000000-0005-0000-0000-00002D960000}"/>
    <cellStyle name="test 2 7 3 2" xfId="38353" xr:uid="{00000000-0005-0000-0000-00002E960000}"/>
    <cellStyle name="test 2 7 4" xfId="38354" xr:uid="{00000000-0005-0000-0000-00002F960000}"/>
    <cellStyle name="test 2 8" xfId="38355" xr:uid="{00000000-0005-0000-0000-000030960000}"/>
    <cellStyle name="test 2 8 2" xfId="38356" xr:uid="{00000000-0005-0000-0000-000031960000}"/>
    <cellStyle name="test 2 8 2 2" xfId="38357" xr:uid="{00000000-0005-0000-0000-000032960000}"/>
    <cellStyle name="test 2 8 3" xfId="38358" xr:uid="{00000000-0005-0000-0000-000033960000}"/>
    <cellStyle name="test 2 8 3 2" xfId="38359" xr:uid="{00000000-0005-0000-0000-000034960000}"/>
    <cellStyle name="test 2 8 4" xfId="38360" xr:uid="{00000000-0005-0000-0000-000035960000}"/>
    <cellStyle name="test 2 9" xfId="38361" xr:uid="{00000000-0005-0000-0000-000036960000}"/>
    <cellStyle name="test 2 9 2" xfId="38362" xr:uid="{00000000-0005-0000-0000-000037960000}"/>
    <cellStyle name="test 2 9 2 2" xfId="38363" xr:uid="{00000000-0005-0000-0000-000038960000}"/>
    <cellStyle name="test 2 9 3" xfId="38364" xr:uid="{00000000-0005-0000-0000-000039960000}"/>
    <cellStyle name="test 2 9 3 2" xfId="38365" xr:uid="{00000000-0005-0000-0000-00003A960000}"/>
    <cellStyle name="test 2 9 4" xfId="38366" xr:uid="{00000000-0005-0000-0000-00003B960000}"/>
    <cellStyle name="test 3" xfId="38367" xr:uid="{00000000-0005-0000-0000-00003C960000}"/>
    <cellStyle name="test 3 10" xfId="38368" xr:uid="{00000000-0005-0000-0000-00003D960000}"/>
    <cellStyle name="test 3 10 2" xfId="38369" xr:uid="{00000000-0005-0000-0000-00003E960000}"/>
    <cellStyle name="test 3 11" xfId="38370" xr:uid="{00000000-0005-0000-0000-00003F960000}"/>
    <cellStyle name="test 3 11 2" xfId="38371" xr:uid="{00000000-0005-0000-0000-000040960000}"/>
    <cellStyle name="test 3 12" xfId="38372" xr:uid="{00000000-0005-0000-0000-000041960000}"/>
    <cellStyle name="test 3 2" xfId="38373" xr:uid="{00000000-0005-0000-0000-000042960000}"/>
    <cellStyle name="test 3 2 10" xfId="38374" xr:uid="{00000000-0005-0000-0000-000043960000}"/>
    <cellStyle name="test 3 2 10 2" xfId="38375" xr:uid="{00000000-0005-0000-0000-000044960000}"/>
    <cellStyle name="test 3 2 11" xfId="38376" xr:uid="{00000000-0005-0000-0000-000045960000}"/>
    <cellStyle name="test 3 2 11 2" xfId="38377" xr:uid="{00000000-0005-0000-0000-000046960000}"/>
    <cellStyle name="test 3 2 12" xfId="38378" xr:uid="{00000000-0005-0000-0000-000047960000}"/>
    <cellStyle name="test 3 2 12 2" xfId="38379" xr:uid="{00000000-0005-0000-0000-000048960000}"/>
    <cellStyle name="test 3 2 13" xfId="38380" xr:uid="{00000000-0005-0000-0000-000049960000}"/>
    <cellStyle name="test 3 2 13 2" xfId="38381" xr:uid="{00000000-0005-0000-0000-00004A960000}"/>
    <cellStyle name="test 3 2 14" xfId="38382" xr:uid="{00000000-0005-0000-0000-00004B960000}"/>
    <cellStyle name="test 3 2 14 2" xfId="38383" xr:uid="{00000000-0005-0000-0000-00004C960000}"/>
    <cellStyle name="test 3 2 15" xfId="38384" xr:uid="{00000000-0005-0000-0000-00004D960000}"/>
    <cellStyle name="test 3 2 16" xfId="38385" xr:uid="{00000000-0005-0000-0000-00004E960000}"/>
    <cellStyle name="test 3 2 2" xfId="38386" xr:uid="{00000000-0005-0000-0000-00004F960000}"/>
    <cellStyle name="test 3 2 2 2" xfId="38387" xr:uid="{00000000-0005-0000-0000-000050960000}"/>
    <cellStyle name="test 3 2 3" xfId="38388" xr:uid="{00000000-0005-0000-0000-000051960000}"/>
    <cellStyle name="test 3 2 3 2" xfId="38389" xr:uid="{00000000-0005-0000-0000-000052960000}"/>
    <cellStyle name="test 3 2 4" xfId="38390" xr:uid="{00000000-0005-0000-0000-000053960000}"/>
    <cellStyle name="test 3 2 4 2" xfId="38391" xr:uid="{00000000-0005-0000-0000-000054960000}"/>
    <cellStyle name="test 3 2 5" xfId="38392" xr:uid="{00000000-0005-0000-0000-000055960000}"/>
    <cellStyle name="test 3 2 5 2" xfId="38393" xr:uid="{00000000-0005-0000-0000-000056960000}"/>
    <cellStyle name="test 3 2 6" xfId="38394" xr:uid="{00000000-0005-0000-0000-000057960000}"/>
    <cellStyle name="test 3 2 6 2" xfId="38395" xr:uid="{00000000-0005-0000-0000-000058960000}"/>
    <cellStyle name="test 3 2 7" xfId="38396" xr:uid="{00000000-0005-0000-0000-000059960000}"/>
    <cellStyle name="test 3 2 7 2" xfId="38397" xr:uid="{00000000-0005-0000-0000-00005A960000}"/>
    <cellStyle name="test 3 2 8" xfId="38398" xr:uid="{00000000-0005-0000-0000-00005B960000}"/>
    <cellStyle name="test 3 2 8 2" xfId="38399" xr:uid="{00000000-0005-0000-0000-00005C960000}"/>
    <cellStyle name="test 3 2 9" xfId="38400" xr:uid="{00000000-0005-0000-0000-00005D960000}"/>
    <cellStyle name="test 3 2 9 2" xfId="38401" xr:uid="{00000000-0005-0000-0000-00005E960000}"/>
    <cellStyle name="test 3 3" xfId="38402" xr:uid="{00000000-0005-0000-0000-00005F960000}"/>
    <cellStyle name="test 3 3 2" xfId="38403" xr:uid="{00000000-0005-0000-0000-000060960000}"/>
    <cellStyle name="test 3 3 2 2" xfId="38404" xr:uid="{00000000-0005-0000-0000-000061960000}"/>
    <cellStyle name="test 3 3 3" xfId="38405" xr:uid="{00000000-0005-0000-0000-000062960000}"/>
    <cellStyle name="test 3 3 3 2" xfId="38406" xr:uid="{00000000-0005-0000-0000-000063960000}"/>
    <cellStyle name="test 3 3 4" xfId="38407" xr:uid="{00000000-0005-0000-0000-000064960000}"/>
    <cellStyle name="test 3 4" xfId="38408" xr:uid="{00000000-0005-0000-0000-000065960000}"/>
    <cellStyle name="test 3 4 2" xfId="38409" xr:uid="{00000000-0005-0000-0000-000066960000}"/>
    <cellStyle name="test 3 4 2 2" xfId="38410" xr:uid="{00000000-0005-0000-0000-000067960000}"/>
    <cellStyle name="test 3 4 3" xfId="38411" xr:uid="{00000000-0005-0000-0000-000068960000}"/>
    <cellStyle name="test 3 4 3 2" xfId="38412" xr:uid="{00000000-0005-0000-0000-000069960000}"/>
    <cellStyle name="test 3 4 4" xfId="38413" xr:uid="{00000000-0005-0000-0000-00006A960000}"/>
    <cellStyle name="test 3 5" xfId="38414" xr:uid="{00000000-0005-0000-0000-00006B960000}"/>
    <cellStyle name="test 3 5 2" xfId="38415" xr:uid="{00000000-0005-0000-0000-00006C960000}"/>
    <cellStyle name="test 3 5 2 2" xfId="38416" xr:uid="{00000000-0005-0000-0000-00006D960000}"/>
    <cellStyle name="test 3 5 3" xfId="38417" xr:uid="{00000000-0005-0000-0000-00006E960000}"/>
    <cellStyle name="test 3 6" xfId="38418" xr:uid="{00000000-0005-0000-0000-00006F960000}"/>
    <cellStyle name="test 3 6 2" xfId="38419" xr:uid="{00000000-0005-0000-0000-000070960000}"/>
    <cellStyle name="test 3 7" xfId="38420" xr:uid="{00000000-0005-0000-0000-000071960000}"/>
    <cellStyle name="test 3 7 2" xfId="38421" xr:uid="{00000000-0005-0000-0000-000072960000}"/>
    <cellStyle name="test 3 8" xfId="38422" xr:uid="{00000000-0005-0000-0000-000073960000}"/>
    <cellStyle name="test 3 8 2" xfId="38423" xr:uid="{00000000-0005-0000-0000-000074960000}"/>
    <cellStyle name="test 3 9" xfId="38424" xr:uid="{00000000-0005-0000-0000-000075960000}"/>
    <cellStyle name="test 3 9 2" xfId="38425" xr:uid="{00000000-0005-0000-0000-000076960000}"/>
    <cellStyle name="test 4" xfId="38426" xr:uid="{00000000-0005-0000-0000-000077960000}"/>
    <cellStyle name="test 4 10" xfId="38427" xr:uid="{00000000-0005-0000-0000-000078960000}"/>
    <cellStyle name="test 4 10 2" xfId="38428" xr:uid="{00000000-0005-0000-0000-000079960000}"/>
    <cellStyle name="test 4 11" xfId="38429" xr:uid="{00000000-0005-0000-0000-00007A960000}"/>
    <cellStyle name="test 4 11 2" xfId="38430" xr:uid="{00000000-0005-0000-0000-00007B960000}"/>
    <cellStyle name="test 4 12" xfId="38431" xr:uid="{00000000-0005-0000-0000-00007C960000}"/>
    <cellStyle name="test 4 12 2" xfId="38432" xr:uid="{00000000-0005-0000-0000-00007D960000}"/>
    <cellStyle name="test 4 13" xfId="38433" xr:uid="{00000000-0005-0000-0000-00007E960000}"/>
    <cellStyle name="test 4 13 2" xfId="38434" xr:uid="{00000000-0005-0000-0000-00007F960000}"/>
    <cellStyle name="test 4 14" xfId="38435" xr:uid="{00000000-0005-0000-0000-000080960000}"/>
    <cellStyle name="test 4 15" xfId="38436" xr:uid="{00000000-0005-0000-0000-000081960000}"/>
    <cellStyle name="test 4 2" xfId="38437" xr:uid="{00000000-0005-0000-0000-000082960000}"/>
    <cellStyle name="test 4 2 10" xfId="38438" xr:uid="{00000000-0005-0000-0000-000083960000}"/>
    <cellStyle name="test 4 2 10 2" xfId="38439" xr:uid="{00000000-0005-0000-0000-000084960000}"/>
    <cellStyle name="test 4 2 11" xfId="38440" xr:uid="{00000000-0005-0000-0000-000085960000}"/>
    <cellStyle name="test 4 2 11 2" xfId="38441" xr:uid="{00000000-0005-0000-0000-000086960000}"/>
    <cellStyle name="test 4 2 12" xfId="38442" xr:uid="{00000000-0005-0000-0000-000087960000}"/>
    <cellStyle name="test 4 2 12 2" xfId="38443" xr:uid="{00000000-0005-0000-0000-000088960000}"/>
    <cellStyle name="test 4 2 13" xfId="38444" xr:uid="{00000000-0005-0000-0000-000089960000}"/>
    <cellStyle name="test 4 2 13 2" xfId="38445" xr:uid="{00000000-0005-0000-0000-00008A960000}"/>
    <cellStyle name="test 4 2 14" xfId="38446" xr:uid="{00000000-0005-0000-0000-00008B960000}"/>
    <cellStyle name="test 4 2 14 2" xfId="38447" xr:uid="{00000000-0005-0000-0000-00008C960000}"/>
    <cellStyle name="test 4 2 15" xfId="38448" xr:uid="{00000000-0005-0000-0000-00008D960000}"/>
    <cellStyle name="test 4 2 16" xfId="38449" xr:uid="{00000000-0005-0000-0000-00008E960000}"/>
    <cellStyle name="test 4 2 2" xfId="38450" xr:uid="{00000000-0005-0000-0000-00008F960000}"/>
    <cellStyle name="test 4 2 2 2" xfId="38451" xr:uid="{00000000-0005-0000-0000-000090960000}"/>
    <cellStyle name="test 4 2 2 2 2" xfId="38452" xr:uid="{00000000-0005-0000-0000-000091960000}"/>
    <cellStyle name="test 4 2 2 3" xfId="38453" xr:uid="{00000000-0005-0000-0000-000092960000}"/>
    <cellStyle name="test 4 2 3" xfId="38454" xr:uid="{00000000-0005-0000-0000-000093960000}"/>
    <cellStyle name="test 4 2 3 2" xfId="38455" xr:uid="{00000000-0005-0000-0000-000094960000}"/>
    <cellStyle name="test 4 2 4" xfId="38456" xr:uid="{00000000-0005-0000-0000-000095960000}"/>
    <cellStyle name="test 4 2 4 2" xfId="38457" xr:uid="{00000000-0005-0000-0000-000096960000}"/>
    <cellStyle name="test 4 2 5" xfId="38458" xr:uid="{00000000-0005-0000-0000-000097960000}"/>
    <cellStyle name="test 4 2 5 2" xfId="38459" xr:uid="{00000000-0005-0000-0000-000098960000}"/>
    <cellStyle name="test 4 2 6" xfId="38460" xr:uid="{00000000-0005-0000-0000-000099960000}"/>
    <cellStyle name="test 4 2 6 2" xfId="38461" xr:uid="{00000000-0005-0000-0000-00009A960000}"/>
    <cellStyle name="test 4 2 7" xfId="38462" xr:uid="{00000000-0005-0000-0000-00009B960000}"/>
    <cellStyle name="test 4 2 7 2" xfId="38463" xr:uid="{00000000-0005-0000-0000-00009C960000}"/>
    <cellStyle name="test 4 2 8" xfId="38464" xr:uid="{00000000-0005-0000-0000-00009D960000}"/>
    <cellStyle name="test 4 2 8 2" xfId="38465" xr:uid="{00000000-0005-0000-0000-00009E960000}"/>
    <cellStyle name="test 4 2 9" xfId="38466" xr:uid="{00000000-0005-0000-0000-00009F960000}"/>
    <cellStyle name="test 4 2 9 2" xfId="38467" xr:uid="{00000000-0005-0000-0000-0000A0960000}"/>
    <cellStyle name="test 4 3" xfId="38468" xr:uid="{00000000-0005-0000-0000-0000A1960000}"/>
    <cellStyle name="test 4 3 2" xfId="38469" xr:uid="{00000000-0005-0000-0000-0000A2960000}"/>
    <cellStyle name="test 4 3 2 2" xfId="38470" xr:uid="{00000000-0005-0000-0000-0000A3960000}"/>
    <cellStyle name="test 4 3 3" xfId="38471" xr:uid="{00000000-0005-0000-0000-0000A4960000}"/>
    <cellStyle name="test 4 4" xfId="38472" xr:uid="{00000000-0005-0000-0000-0000A5960000}"/>
    <cellStyle name="test 4 4 2" xfId="38473" xr:uid="{00000000-0005-0000-0000-0000A6960000}"/>
    <cellStyle name="test 4 5" xfId="38474" xr:uid="{00000000-0005-0000-0000-0000A7960000}"/>
    <cellStyle name="test 4 5 2" xfId="38475" xr:uid="{00000000-0005-0000-0000-0000A8960000}"/>
    <cellStyle name="test 4 6" xfId="38476" xr:uid="{00000000-0005-0000-0000-0000A9960000}"/>
    <cellStyle name="test 4 6 2" xfId="38477" xr:uid="{00000000-0005-0000-0000-0000AA960000}"/>
    <cellStyle name="test 4 7" xfId="38478" xr:uid="{00000000-0005-0000-0000-0000AB960000}"/>
    <cellStyle name="test 4 7 2" xfId="38479" xr:uid="{00000000-0005-0000-0000-0000AC960000}"/>
    <cellStyle name="test 4 8" xfId="38480" xr:uid="{00000000-0005-0000-0000-0000AD960000}"/>
    <cellStyle name="test 4 8 2" xfId="38481" xr:uid="{00000000-0005-0000-0000-0000AE960000}"/>
    <cellStyle name="test 4 9" xfId="38482" xr:uid="{00000000-0005-0000-0000-0000AF960000}"/>
    <cellStyle name="test 4 9 2" xfId="38483" xr:uid="{00000000-0005-0000-0000-0000B0960000}"/>
    <cellStyle name="test 5" xfId="38484" xr:uid="{00000000-0005-0000-0000-0000B1960000}"/>
    <cellStyle name="test 5 10" xfId="38485" xr:uid="{00000000-0005-0000-0000-0000B2960000}"/>
    <cellStyle name="test 5 10 2" xfId="38486" xr:uid="{00000000-0005-0000-0000-0000B3960000}"/>
    <cellStyle name="test 5 11" xfId="38487" xr:uid="{00000000-0005-0000-0000-0000B4960000}"/>
    <cellStyle name="test 5 11 2" xfId="38488" xr:uid="{00000000-0005-0000-0000-0000B5960000}"/>
    <cellStyle name="test 5 12" xfId="38489" xr:uid="{00000000-0005-0000-0000-0000B6960000}"/>
    <cellStyle name="test 5 12 2" xfId="38490" xr:uid="{00000000-0005-0000-0000-0000B7960000}"/>
    <cellStyle name="test 5 13" xfId="38491" xr:uid="{00000000-0005-0000-0000-0000B8960000}"/>
    <cellStyle name="test 5 13 2" xfId="38492" xr:uid="{00000000-0005-0000-0000-0000B9960000}"/>
    <cellStyle name="test 5 14" xfId="38493" xr:uid="{00000000-0005-0000-0000-0000BA960000}"/>
    <cellStyle name="test 5 14 2" xfId="38494" xr:uid="{00000000-0005-0000-0000-0000BB960000}"/>
    <cellStyle name="test 5 15" xfId="38495" xr:uid="{00000000-0005-0000-0000-0000BC960000}"/>
    <cellStyle name="test 5 16" xfId="38496" xr:uid="{00000000-0005-0000-0000-0000BD960000}"/>
    <cellStyle name="test 5 2" xfId="38497" xr:uid="{00000000-0005-0000-0000-0000BE960000}"/>
    <cellStyle name="test 5 2 2" xfId="38498" xr:uid="{00000000-0005-0000-0000-0000BF960000}"/>
    <cellStyle name="test 5 3" xfId="38499" xr:uid="{00000000-0005-0000-0000-0000C0960000}"/>
    <cellStyle name="test 5 3 2" xfId="38500" xr:uid="{00000000-0005-0000-0000-0000C1960000}"/>
    <cellStyle name="test 5 4" xfId="38501" xr:uid="{00000000-0005-0000-0000-0000C2960000}"/>
    <cellStyle name="test 5 4 2" xfId="38502" xr:uid="{00000000-0005-0000-0000-0000C3960000}"/>
    <cellStyle name="test 5 5" xfId="38503" xr:uid="{00000000-0005-0000-0000-0000C4960000}"/>
    <cellStyle name="test 5 5 2" xfId="38504" xr:uid="{00000000-0005-0000-0000-0000C5960000}"/>
    <cellStyle name="test 5 6" xfId="38505" xr:uid="{00000000-0005-0000-0000-0000C6960000}"/>
    <cellStyle name="test 5 6 2" xfId="38506" xr:uid="{00000000-0005-0000-0000-0000C7960000}"/>
    <cellStyle name="test 5 7" xfId="38507" xr:uid="{00000000-0005-0000-0000-0000C8960000}"/>
    <cellStyle name="test 5 7 2" xfId="38508" xr:uid="{00000000-0005-0000-0000-0000C9960000}"/>
    <cellStyle name="test 5 8" xfId="38509" xr:uid="{00000000-0005-0000-0000-0000CA960000}"/>
    <cellStyle name="test 5 8 2" xfId="38510" xr:uid="{00000000-0005-0000-0000-0000CB960000}"/>
    <cellStyle name="test 5 9" xfId="38511" xr:uid="{00000000-0005-0000-0000-0000CC960000}"/>
    <cellStyle name="test 5 9 2" xfId="38512" xr:uid="{00000000-0005-0000-0000-0000CD960000}"/>
    <cellStyle name="test 6" xfId="38513" xr:uid="{00000000-0005-0000-0000-0000CE960000}"/>
    <cellStyle name="test 6 2" xfId="38514" xr:uid="{00000000-0005-0000-0000-0000CF960000}"/>
    <cellStyle name="test 6 2 2" xfId="38515" xr:uid="{00000000-0005-0000-0000-0000D0960000}"/>
    <cellStyle name="test 6 3" xfId="38516" xr:uid="{00000000-0005-0000-0000-0000D1960000}"/>
    <cellStyle name="test 6 3 2" xfId="38517" xr:uid="{00000000-0005-0000-0000-0000D2960000}"/>
    <cellStyle name="test 6 4" xfId="38518" xr:uid="{00000000-0005-0000-0000-0000D3960000}"/>
    <cellStyle name="test 7" xfId="38519" xr:uid="{00000000-0005-0000-0000-0000D4960000}"/>
    <cellStyle name="test 7 2" xfId="38520" xr:uid="{00000000-0005-0000-0000-0000D5960000}"/>
    <cellStyle name="test 8" xfId="38521" xr:uid="{00000000-0005-0000-0000-0000D6960000}"/>
    <cellStyle name="test 8 2" xfId="38522" xr:uid="{00000000-0005-0000-0000-0000D7960000}"/>
    <cellStyle name="test 9" xfId="38523" xr:uid="{00000000-0005-0000-0000-0000D8960000}"/>
    <cellStyle name="test 9 2" xfId="38524" xr:uid="{00000000-0005-0000-0000-0000D9960000}"/>
    <cellStyle name="Text" xfId="38525" xr:uid="{00000000-0005-0000-0000-0000DA960000}"/>
    <cellStyle name="Text [Bullet]" xfId="38526" xr:uid="{00000000-0005-0000-0000-0000DB960000}"/>
    <cellStyle name="Text [Dash]" xfId="38527" xr:uid="{00000000-0005-0000-0000-0000DC960000}"/>
    <cellStyle name="Text [Em-Dash]" xfId="38528" xr:uid="{00000000-0005-0000-0000-0000DD960000}"/>
    <cellStyle name="Text 2" xfId="38529" xr:uid="{00000000-0005-0000-0000-0000DE960000}"/>
    <cellStyle name="Text 3" xfId="38530" xr:uid="{00000000-0005-0000-0000-0000DF960000}"/>
    <cellStyle name="text cells" xfId="38531" xr:uid="{00000000-0005-0000-0000-0000E0960000}"/>
    <cellStyle name="text cells 2" xfId="38532" xr:uid="{00000000-0005-0000-0000-0000E1960000}"/>
    <cellStyle name="Text Indent A" xfId="38533" xr:uid="{00000000-0005-0000-0000-0000E2960000}"/>
    <cellStyle name="Text Indent B" xfId="38534" xr:uid="{00000000-0005-0000-0000-0000E3960000}"/>
    <cellStyle name="Text Indent C" xfId="38535" xr:uid="{00000000-0005-0000-0000-0000E4960000}"/>
    <cellStyle name="TIME" xfId="38536" xr:uid="{00000000-0005-0000-0000-0000E5960000}"/>
    <cellStyle name="Times" xfId="38537" xr:uid="{00000000-0005-0000-0000-0000E6960000}"/>
    <cellStyle name="Times [1]" xfId="38538" xr:uid="{00000000-0005-0000-0000-0000E7960000}"/>
    <cellStyle name="Times [2]" xfId="38539" xr:uid="{00000000-0005-0000-0000-0000E8960000}"/>
    <cellStyle name="Times 10_cashflow" xfId="38540" xr:uid="{00000000-0005-0000-0000-0000E9960000}"/>
    <cellStyle name="Title 2" xfId="38541" xr:uid="{00000000-0005-0000-0000-0000EA960000}"/>
    <cellStyle name="Title 2 2" xfId="38542" xr:uid="{00000000-0005-0000-0000-0000EB960000}"/>
    <cellStyle name="Title1" xfId="38543" xr:uid="{00000000-0005-0000-0000-0000EC960000}"/>
    <cellStyle name="TitleOther" xfId="38544" xr:uid="{00000000-0005-0000-0000-0000ED960000}"/>
    <cellStyle name="Top Line" xfId="38545" xr:uid="{00000000-0005-0000-0000-0000EE960000}"/>
    <cellStyle name="Top Line 2" xfId="38546" xr:uid="{00000000-0005-0000-0000-0000EF960000}"/>
    <cellStyle name="Top Line 2 2" xfId="38547" xr:uid="{00000000-0005-0000-0000-0000F0960000}"/>
    <cellStyle name="Top Line 2 3" xfId="38548" xr:uid="{00000000-0005-0000-0000-0000F1960000}"/>
    <cellStyle name="Top Line 3" xfId="38549" xr:uid="{00000000-0005-0000-0000-0000F2960000}"/>
    <cellStyle name="Top Line 4" xfId="38550" xr:uid="{00000000-0005-0000-0000-0000F3960000}"/>
    <cellStyle name="Top Line 5" xfId="38551" xr:uid="{00000000-0005-0000-0000-0000F4960000}"/>
    <cellStyle name="Total 2" xfId="38552" xr:uid="{00000000-0005-0000-0000-0000F5960000}"/>
    <cellStyle name="Total 2 10" xfId="38553" xr:uid="{00000000-0005-0000-0000-0000F6960000}"/>
    <cellStyle name="Total 2 10 2" xfId="38554" xr:uid="{00000000-0005-0000-0000-0000F7960000}"/>
    <cellStyle name="Total 2 10 3" xfId="38555" xr:uid="{00000000-0005-0000-0000-0000F8960000}"/>
    <cellStyle name="Total 2 11" xfId="38556" xr:uid="{00000000-0005-0000-0000-0000F9960000}"/>
    <cellStyle name="Total 2 11 2" xfId="38557" xr:uid="{00000000-0005-0000-0000-0000FA960000}"/>
    <cellStyle name="Total 2 11 3" xfId="38558" xr:uid="{00000000-0005-0000-0000-0000FB960000}"/>
    <cellStyle name="Total 2 12" xfId="38559" xr:uid="{00000000-0005-0000-0000-0000FC960000}"/>
    <cellStyle name="Total 2 12 2" xfId="38560" xr:uid="{00000000-0005-0000-0000-0000FD960000}"/>
    <cellStyle name="Total 2 13" xfId="38561" xr:uid="{00000000-0005-0000-0000-0000FE960000}"/>
    <cellStyle name="Total 2 14" xfId="40307" xr:uid="{00000000-0005-0000-0000-0000FF960000}"/>
    <cellStyle name="Total 2 2" xfId="38562" xr:uid="{00000000-0005-0000-0000-000000970000}"/>
    <cellStyle name="Total 2 2 10" xfId="38563" xr:uid="{00000000-0005-0000-0000-000001970000}"/>
    <cellStyle name="Total 2 2 10 2" xfId="38564" xr:uid="{00000000-0005-0000-0000-000002970000}"/>
    <cellStyle name="Total 2 2 10 2 2" xfId="38565" xr:uid="{00000000-0005-0000-0000-000003970000}"/>
    <cellStyle name="Total 2 2 10 3" xfId="38566" xr:uid="{00000000-0005-0000-0000-000004970000}"/>
    <cellStyle name="Total 2 2 10 3 2" xfId="38567" xr:uid="{00000000-0005-0000-0000-000005970000}"/>
    <cellStyle name="Total 2 2 10 4" xfId="38568" xr:uid="{00000000-0005-0000-0000-000006970000}"/>
    <cellStyle name="Total 2 2 11" xfId="38569" xr:uid="{00000000-0005-0000-0000-000007970000}"/>
    <cellStyle name="Total 2 2 11 2" xfId="38570" xr:uid="{00000000-0005-0000-0000-000008970000}"/>
    <cellStyle name="Total 2 2 11 2 2" xfId="38571" xr:uid="{00000000-0005-0000-0000-000009970000}"/>
    <cellStyle name="Total 2 2 11 3" xfId="38572" xr:uid="{00000000-0005-0000-0000-00000A970000}"/>
    <cellStyle name="Total 2 2 11 3 2" xfId="38573" xr:uid="{00000000-0005-0000-0000-00000B970000}"/>
    <cellStyle name="Total 2 2 11 4" xfId="38574" xr:uid="{00000000-0005-0000-0000-00000C970000}"/>
    <cellStyle name="Total 2 2 12" xfId="38575" xr:uid="{00000000-0005-0000-0000-00000D970000}"/>
    <cellStyle name="Total 2 2 12 2" xfId="38576" xr:uid="{00000000-0005-0000-0000-00000E970000}"/>
    <cellStyle name="Total 2 2 12 2 2" xfId="38577" xr:uid="{00000000-0005-0000-0000-00000F970000}"/>
    <cellStyle name="Total 2 2 12 3" xfId="38578" xr:uid="{00000000-0005-0000-0000-000010970000}"/>
    <cellStyle name="Total 2 2 13" xfId="38579" xr:uid="{00000000-0005-0000-0000-000011970000}"/>
    <cellStyle name="Total 2 2 13 2" xfId="38580" xr:uid="{00000000-0005-0000-0000-000012970000}"/>
    <cellStyle name="Total 2 2 13 2 2" xfId="38581" xr:uid="{00000000-0005-0000-0000-000013970000}"/>
    <cellStyle name="Total 2 2 13 3" xfId="38582" xr:uid="{00000000-0005-0000-0000-000014970000}"/>
    <cellStyle name="Total 2 2 13 3 2" xfId="38583" xr:uid="{00000000-0005-0000-0000-000015970000}"/>
    <cellStyle name="Total 2 2 13 4" xfId="38584" xr:uid="{00000000-0005-0000-0000-000016970000}"/>
    <cellStyle name="Total 2 2 14" xfId="38585" xr:uid="{00000000-0005-0000-0000-000017970000}"/>
    <cellStyle name="Total 2 2 14 2" xfId="38586" xr:uid="{00000000-0005-0000-0000-000018970000}"/>
    <cellStyle name="Total 2 2 14 3" xfId="38587" xr:uid="{00000000-0005-0000-0000-000019970000}"/>
    <cellStyle name="Total 2 2 15" xfId="38588" xr:uid="{00000000-0005-0000-0000-00001A970000}"/>
    <cellStyle name="Total 2 2 15 2" xfId="38589" xr:uid="{00000000-0005-0000-0000-00001B970000}"/>
    <cellStyle name="Total 2 2 15 3" xfId="38590" xr:uid="{00000000-0005-0000-0000-00001C970000}"/>
    <cellStyle name="Total 2 2 16" xfId="38591" xr:uid="{00000000-0005-0000-0000-00001D970000}"/>
    <cellStyle name="Total 2 2 16 2" xfId="38592" xr:uid="{00000000-0005-0000-0000-00001E970000}"/>
    <cellStyle name="Total 2 2 17" xfId="38593" xr:uid="{00000000-0005-0000-0000-00001F970000}"/>
    <cellStyle name="Total 2 2 17 2" xfId="38594" xr:uid="{00000000-0005-0000-0000-000020970000}"/>
    <cellStyle name="Total 2 2 18" xfId="38595" xr:uid="{00000000-0005-0000-0000-000021970000}"/>
    <cellStyle name="Total 2 2 18 2" xfId="38596" xr:uid="{00000000-0005-0000-0000-000022970000}"/>
    <cellStyle name="Total 2 2 19" xfId="38597" xr:uid="{00000000-0005-0000-0000-000023970000}"/>
    <cellStyle name="Total 2 2 19 2" xfId="38598" xr:uid="{00000000-0005-0000-0000-000024970000}"/>
    <cellStyle name="Total 2 2 2" xfId="38599" xr:uid="{00000000-0005-0000-0000-000025970000}"/>
    <cellStyle name="Total 2 2 2 10" xfId="38600" xr:uid="{00000000-0005-0000-0000-000026970000}"/>
    <cellStyle name="Total 2 2 2 10 2" xfId="38601" xr:uid="{00000000-0005-0000-0000-000027970000}"/>
    <cellStyle name="Total 2 2 2 10 2 2" xfId="38602" xr:uid="{00000000-0005-0000-0000-000028970000}"/>
    <cellStyle name="Total 2 2 2 10 3" xfId="38603" xr:uid="{00000000-0005-0000-0000-000029970000}"/>
    <cellStyle name="Total 2 2 2 11" xfId="38604" xr:uid="{00000000-0005-0000-0000-00002A970000}"/>
    <cellStyle name="Total 2 2 2 11 2" xfId="38605" xr:uid="{00000000-0005-0000-0000-00002B970000}"/>
    <cellStyle name="Total 2 2 2 11 3" xfId="38606" xr:uid="{00000000-0005-0000-0000-00002C970000}"/>
    <cellStyle name="Total 2 2 2 12" xfId="38607" xr:uid="{00000000-0005-0000-0000-00002D970000}"/>
    <cellStyle name="Total 2 2 2 12 2" xfId="38608" xr:uid="{00000000-0005-0000-0000-00002E970000}"/>
    <cellStyle name="Total 2 2 2 12 3" xfId="38609" xr:uid="{00000000-0005-0000-0000-00002F970000}"/>
    <cellStyle name="Total 2 2 2 13" xfId="38610" xr:uid="{00000000-0005-0000-0000-000030970000}"/>
    <cellStyle name="Total 2 2 2 13 2" xfId="38611" xr:uid="{00000000-0005-0000-0000-000031970000}"/>
    <cellStyle name="Total 2 2 2 13 3" xfId="38612" xr:uid="{00000000-0005-0000-0000-000032970000}"/>
    <cellStyle name="Total 2 2 2 14" xfId="38613" xr:uid="{00000000-0005-0000-0000-000033970000}"/>
    <cellStyle name="Total 2 2 2 14 2" xfId="38614" xr:uid="{00000000-0005-0000-0000-000034970000}"/>
    <cellStyle name="Total 2 2 2 15" xfId="38615" xr:uid="{00000000-0005-0000-0000-000035970000}"/>
    <cellStyle name="Total 2 2 2 15 2" xfId="38616" xr:uid="{00000000-0005-0000-0000-000036970000}"/>
    <cellStyle name="Total 2 2 2 16" xfId="38617" xr:uid="{00000000-0005-0000-0000-000037970000}"/>
    <cellStyle name="Total 2 2 2 16 2" xfId="38618" xr:uid="{00000000-0005-0000-0000-000038970000}"/>
    <cellStyle name="Total 2 2 2 17" xfId="38619" xr:uid="{00000000-0005-0000-0000-000039970000}"/>
    <cellStyle name="Total 2 2 2 17 2" xfId="38620" xr:uid="{00000000-0005-0000-0000-00003A970000}"/>
    <cellStyle name="Total 2 2 2 18" xfId="38621" xr:uid="{00000000-0005-0000-0000-00003B970000}"/>
    <cellStyle name="Total 2 2 2 18 2" xfId="38622" xr:uid="{00000000-0005-0000-0000-00003C970000}"/>
    <cellStyle name="Total 2 2 2 19" xfId="38623" xr:uid="{00000000-0005-0000-0000-00003D970000}"/>
    <cellStyle name="Total 2 2 2 2" xfId="38624" xr:uid="{00000000-0005-0000-0000-00003E970000}"/>
    <cellStyle name="Total 2 2 2 2 10" xfId="38625" xr:uid="{00000000-0005-0000-0000-00003F970000}"/>
    <cellStyle name="Total 2 2 2 2 10 2" xfId="38626" xr:uid="{00000000-0005-0000-0000-000040970000}"/>
    <cellStyle name="Total 2 2 2 2 10 2 2" xfId="38627" xr:uid="{00000000-0005-0000-0000-000041970000}"/>
    <cellStyle name="Total 2 2 2 2 10 3" xfId="38628" xr:uid="{00000000-0005-0000-0000-000042970000}"/>
    <cellStyle name="Total 2 2 2 2 11" xfId="38629" xr:uid="{00000000-0005-0000-0000-000043970000}"/>
    <cellStyle name="Total 2 2 2 2 11 2" xfId="38630" xr:uid="{00000000-0005-0000-0000-000044970000}"/>
    <cellStyle name="Total 2 2 2 2 12" xfId="38631" xr:uid="{00000000-0005-0000-0000-000045970000}"/>
    <cellStyle name="Total 2 2 2 2 12 2" xfId="38632" xr:uid="{00000000-0005-0000-0000-000046970000}"/>
    <cellStyle name="Total 2 2 2 2 13" xfId="38633" xr:uid="{00000000-0005-0000-0000-000047970000}"/>
    <cellStyle name="Total 2 2 2 2 13 2" xfId="38634" xr:uid="{00000000-0005-0000-0000-000048970000}"/>
    <cellStyle name="Total 2 2 2 2 14" xfId="38635" xr:uid="{00000000-0005-0000-0000-000049970000}"/>
    <cellStyle name="Total 2 2 2 2 14 2" xfId="38636" xr:uid="{00000000-0005-0000-0000-00004A970000}"/>
    <cellStyle name="Total 2 2 2 2 15" xfId="38637" xr:uid="{00000000-0005-0000-0000-00004B970000}"/>
    <cellStyle name="Total 2 2 2 2 15 2" xfId="38638" xr:uid="{00000000-0005-0000-0000-00004C970000}"/>
    <cellStyle name="Total 2 2 2 2 16" xfId="38639" xr:uid="{00000000-0005-0000-0000-00004D970000}"/>
    <cellStyle name="Total 2 2 2 2 17" xfId="38640" xr:uid="{00000000-0005-0000-0000-00004E970000}"/>
    <cellStyle name="Total 2 2 2 2 2" xfId="38641" xr:uid="{00000000-0005-0000-0000-00004F970000}"/>
    <cellStyle name="Total 2 2 2 2 2 10" xfId="38642" xr:uid="{00000000-0005-0000-0000-000050970000}"/>
    <cellStyle name="Total 2 2 2 2 2 10 2" xfId="38643" xr:uid="{00000000-0005-0000-0000-000051970000}"/>
    <cellStyle name="Total 2 2 2 2 2 11" xfId="38644" xr:uid="{00000000-0005-0000-0000-000052970000}"/>
    <cellStyle name="Total 2 2 2 2 2 11 2" xfId="38645" xr:uid="{00000000-0005-0000-0000-000053970000}"/>
    <cellStyle name="Total 2 2 2 2 2 12" xfId="38646" xr:uid="{00000000-0005-0000-0000-000054970000}"/>
    <cellStyle name="Total 2 2 2 2 2 12 2" xfId="38647" xr:uid="{00000000-0005-0000-0000-000055970000}"/>
    <cellStyle name="Total 2 2 2 2 2 13" xfId="38648" xr:uid="{00000000-0005-0000-0000-000056970000}"/>
    <cellStyle name="Total 2 2 2 2 2 13 2" xfId="38649" xr:uid="{00000000-0005-0000-0000-000057970000}"/>
    <cellStyle name="Total 2 2 2 2 2 14" xfId="38650" xr:uid="{00000000-0005-0000-0000-000058970000}"/>
    <cellStyle name="Total 2 2 2 2 2 15" xfId="38651" xr:uid="{00000000-0005-0000-0000-000059970000}"/>
    <cellStyle name="Total 2 2 2 2 2 2" xfId="38652" xr:uid="{00000000-0005-0000-0000-00005A970000}"/>
    <cellStyle name="Total 2 2 2 2 2 2 2" xfId="38653" xr:uid="{00000000-0005-0000-0000-00005B970000}"/>
    <cellStyle name="Total 2 2 2 2 2 2 3" xfId="38654" xr:uid="{00000000-0005-0000-0000-00005C970000}"/>
    <cellStyle name="Total 2 2 2 2 2 3" xfId="38655" xr:uid="{00000000-0005-0000-0000-00005D970000}"/>
    <cellStyle name="Total 2 2 2 2 2 3 2" xfId="38656" xr:uid="{00000000-0005-0000-0000-00005E970000}"/>
    <cellStyle name="Total 2 2 2 2 2 3 3" xfId="38657" xr:uid="{00000000-0005-0000-0000-00005F970000}"/>
    <cellStyle name="Total 2 2 2 2 2 4" xfId="38658" xr:uid="{00000000-0005-0000-0000-000060970000}"/>
    <cellStyle name="Total 2 2 2 2 2 4 2" xfId="38659" xr:uid="{00000000-0005-0000-0000-000061970000}"/>
    <cellStyle name="Total 2 2 2 2 2 4 3" xfId="38660" xr:uid="{00000000-0005-0000-0000-000062970000}"/>
    <cellStyle name="Total 2 2 2 2 2 5" xfId="38661" xr:uid="{00000000-0005-0000-0000-000063970000}"/>
    <cellStyle name="Total 2 2 2 2 2 5 2" xfId="38662" xr:uid="{00000000-0005-0000-0000-000064970000}"/>
    <cellStyle name="Total 2 2 2 2 2 5 3" xfId="38663" xr:uid="{00000000-0005-0000-0000-000065970000}"/>
    <cellStyle name="Total 2 2 2 2 2 6" xfId="38664" xr:uid="{00000000-0005-0000-0000-000066970000}"/>
    <cellStyle name="Total 2 2 2 2 2 6 2" xfId="38665" xr:uid="{00000000-0005-0000-0000-000067970000}"/>
    <cellStyle name="Total 2 2 2 2 2 6 3" xfId="38666" xr:uid="{00000000-0005-0000-0000-000068970000}"/>
    <cellStyle name="Total 2 2 2 2 2 7" xfId="38667" xr:uid="{00000000-0005-0000-0000-000069970000}"/>
    <cellStyle name="Total 2 2 2 2 2 7 2" xfId="38668" xr:uid="{00000000-0005-0000-0000-00006A970000}"/>
    <cellStyle name="Total 2 2 2 2 2 7 3" xfId="38669" xr:uid="{00000000-0005-0000-0000-00006B970000}"/>
    <cellStyle name="Total 2 2 2 2 2 8" xfId="38670" xr:uid="{00000000-0005-0000-0000-00006C970000}"/>
    <cellStyle name="Total 2 2 2 2 2 8 2" xfId="38671" xr:uid="{00000000-0005-0000-0000-00006D970000}"/>
    <cellStyle name="Total 2 2 2 2 2 8 3" xfId="38672" xr:uid="{00000000-0005-0000-0000-00006E970000}"/>
    <cellStyle name="Total 2 2 2 2 2 9" xfId="38673" xr:uid="{00000000-0005-0000-0000-00006F970000}"/>
    <cellStyle name="Total 2 2 2 2 2 9 2" xfId="38674" xr:uid="{00000000-0005-0000-0000-000070970000}"/>
    <cellStyle name="Total 2 2 2 2 3" xfId="38675" xr:uid="{00000000-0005-0000-0000-000071970000}"/>
    <cellStyle name="Total 2 2 2 2 3 10" xfId="38676" xr:uid="{00000000-0005-0000-0000-000072970000}"/>
    <cellStyle name="Total 2 2 2 2 3 10 2" xfId="38677" xr:uid="{00000000-0005-0000-0000-000073970000}"/>
    <cellStyle name="Total 2 2 2 2 3 11" xfId="38678" xr:uid="{00000000-0005-0000-0000-000074970000}"/>
    <cellStyle name="Total 2 2 2 2 3 11 2" xfId="38679" xr:uid="{00000000-0005-0000-0000-000075970000}"/>
    <cellStyle name="Total 2 2 2 2 3 12" xfId="38680" xr:uid="{00000000-0005-0000-0000-000076970000}"/>
    <cellStyle name="Total 2 2 2 2 3 12 2" xfId="38681" xr:uid="{00000000-0005-0000-0000-000077970000}"/>
    <cellStyle name="Total 2 2 2 2 3 13" xfId="38682" xr:uid="{00000000-0005-0000-0000-000078970000}"/>
    <cellStyle name="Total 2 2 2 2 3 13 2" xfId="38683" xr:uid="{00000000-0005-0000-0000-000079970000}"/>
    <cellStyle name="Total 2 2 2 2 3 14" xfId="38684" xr:uid="{00000000-0005-0000-0000-00007A970000}"/>
    <cellStyle name="Total 2 2 2 2 3 15" xfId="38685" xr:uid="{00000000-0005-0000-0000-00007B970000}"/>
    <cellStyle name="Total 2 2 2 2 3 2" xfId="38686" xr:uid="{00000000-0005-0000-0000-00007C970000}"/>
    <cellStyle name="Total 2 2 2 2 3 2 2" xfId="38687" xr:uid="{00000000-0005-0000-0000-00007D970000}"/>
    <cellStyle name="Total 2 2 2 2 3 2 3" xfId="38688" xr:uid="{00000000-0005-0000-0000-00007E970000}"/>
    <cellStyle name="Total 2 2 2 2 3 3" xfId="38689" xr:uid="{00000000-0005-0000-0000-00007F970000}"/>
    <cellStyle name="Total 2 2 2 2 3 3 2" xfId="38690" xr:uid="{00000000-0005-0000-0000-000080970000}"/>
    <cellStyle name="Total 2 2 2 2 3 3 3" xfId="38691" xr:uid="{00000000-0005-0000-0000-000081970000}"/>
    <cellStyle name="Total 2 2 2 2 3 4" xfId="38692" xr:uid="{00000000-0005-0000-0000-000082970000}"/>
    <cellStyle name="Total 2 2 2 2 3 4 2" xfId="38693" xr:uid="{00000000-0005-0000-0000-000083970000}"/>
    <cellStyle name="Total 2 2 2 2 3 4 3" xfId="38694" xr:uid="{00000000-0005-0000-0000-000084970000}"/>
    <cellStyle name="Total 2 2 2 2 3 5" xfId="38695" xr:uid="{00000000-0005-0000-0000-000085970000}"/>
    <cellStyle name="Total 2 2 2 2 3 5 2" xfId="38696" xr:uid="{00000000-0005-0000-0000-000086970000}"/>
    <cellStyle name="Total 2 2 2 2 3 5 3" xfId="38697" xr:uid="{00000000-0005-0000-0000-000087970000}"/>
    <cellStyle name="Total 2 2 2 2 3 6" xfId="38698" xr:uid="{00000000-0005-0000-0000-000088970000}"/>
    <cellStyle name="Total 2 2 2 2 3 6 2" xfId="38699" xr:uid="{00000000-0005-0000-0000-000089970000}"/>
    <cellStyle name="Total 2 2 2 2 3 6 3" xfId="38700" xr:uid="{00000000-0005-0000-0000-00008A970000}"/>
    <cellStyle name="Total 2 2 2 2 3 7" xfId="38701" xr:uid="{00000000-0005-0000-0000-00008B970000}"/>
    <cellStyle name="Total 2 2 2 2 3 7 2" xfId="38702" xr:uid="{00000000-0005-0000-0000-00008C970000}"/>
    <cellStyle name="Total 2 2 2 2 3 7 3" xfId="38703" xr:uid="{00000000-0005-0000-0000-00008D970000}"/>
    <cellStyle name="Total 2 2 2 2 3 8" xfId="38704" xr:uid="{00000000-0005-0000-0000-00008E970000}"/>
    <cellStyle name="Total 2 2 2 2 3 8 2" xfId="38705" xr:uid="{00000000-0005-0000-0000-00008F970000}"/>
    <cellStyle name="Total 2 2 2 2 3 8 3" xfId="38706" xr:uid="{00000000-0005-0000-0000-000090970000}"/>
    <cellStyle name="Total 2 2 2 2 3 9" xfId="38707" xr:uid="{00000000-0005-0000-0000-000091970000}"/>
    <cellStyle name="Total 2 2 2 2 3 9 2" xfId="38708" xr:uid="{00000000-0005-0000-0000-000092970000}"/>
    <cellStyle name="Total 2 2 2 2 4" xfId="38709" xr:uid="{00000000-0005-0000-0000-000093970000}"/>
    <cellStyle name="Total 2 2 2 2 4 2" xfId="38710" xr:uid="{00000000-0005-0000-0000-000094970000}"/>
    <cellStyle name="Total 2 2 2 2 4 2 2" xfId="38711" xr:uid="{00000000-0005-0000-0000-000095970000}"/>
    <cellStyle name="Total 2 2 2 2 4 3" xfId="38712" xr:uid="{00000000-0005-0000-0000-000096970000}"/>
    <cellStyle name="Total 2 2 2 2 4 3 2" xfId="38713" xr:uid="{00000000-0005-0000-0000-000097970000}"/>
    <cellStyle name="Total 2 2 2 2 4 4" xfId="38714" xr:uid="{00000000-0005-0000-0000-000098970000}"/>
    <cellStyle name="Total 2 2 2 2 5" xfId="38715" xr:uid="{00000000-0005-0000-0000-000099970000}"/>
    <cellStyle name="Total 2 2 2 2 5 2" xfId="38716" xr:uid="{00000000-0005-0000-0000-00009A970000}"/>
    <cellStyle name="Total 2 2 2 2 5 2 2" xfId="38717" xr:uid="{00000000-0005-0000-0000-00009B970000}"/>
    <cellStyle name="Total 2 2 2 2 5 3" xfId="38718" xr:uid="{00000000-0005-0000-0000-00009C970000}"/>
    <cellStyle name="Total 2 2 2 2 5 3 2" xfId="38719" xr:uid="{00000000-0005-0000-0000-00009D970000}"/>
    <cellStyle name="Total 2 2 2 2 5 4" xfId="38720" xr:uid="{00000000-0005-0000-0000-00009E970000}"/>
    <cellStyle name="Total 2 2 2 2 6" xfId="38721" xr:uid="{00000000-0005-0000-0000-00009F970000}"/>
    <cellStyle name="Total 2 2 2 2 6 2" xfId="38722" xr:uid="{00000000-0005-0000-0000-0000A0970000}"/>
    <cellStyle name="Total 2 2 2 2 6 2 2" xfId="38723" xr:uid="{00000000-0005-0000-0000-0000A1970000}"/>
    <cellStyle name="Total 2 2 2 2 6 3" xfId="38724" xr:uid="{00000000-0005-0000-0000-0000A2970000}"/>
    <cellStyle name="Total 2 2 2 2 6 3 2" xfId="38725" xr:uid="{00000000-0005-0000-0000-0000A3970000}"/>
    <cellStyle name="Total 2 2 2 2 6 4" xfId="38726" xr:uid="{00000000-0005-0000-0000-0000A4970000}"/>
    <cellStyle name="Total 2 2 2 2 7" xfId="38727" xr:uid="{00000000-0005-0000-0000-0000A5970000}"/>
    <cellStyle name="Total 2 2 2 2 7 2" xfId="38728" xr:uid="{00000000-0005-0000-0000-0000A6970000}"/>
    <cellStyle name="Total 2 2 2 2 7 2 2" xfId="38729" xr:uid="{00000000-0005-0000-0000-0000A7970000}"/>
    <cellStyle name="Total 2 2 2 2 7 3" xfId="38730" xr:uid="{00000000-0005-0000-0000-0000A8970000}"/>
    <cellStyle name="Total 2 2 2 2 7 3 2" xfId="38731" xr:uid="{00000000-0005-0000-0000-0000A9970000}"/>
    <cellStyle name="Total 2 2 2 2 7 4" xfId="38732" xr:uid="{00000000-0005-0000-0000-0000AA970000}"/>
    <cellStyle name="Total 2 2 2 2 8" xfId="38733" xr:uid="{00000000-0005-0000-0000-0000AB970000}"/>
    <cellStyle name="Total 2 2 2 2 8 2" xfId="38734" xr:uid="{00000000-0005-0000-0000-0000AC970000}"/>
    <cellStyle name="Total 2 2 2 2 8 2 2" xfId="38735" xr:uid="{00000000-0005-0000-0000-0000AD970000}"/>
    <cellStyle name="Total 2 2 2 2 8 3" xfId="38736" xr:uid="{00000000-0005-0000-0000-0000AE970000}"/>
    <cellStyle name="Total 2 2 2 2 8 3 2" xfId="38737" xr:uid="{00000000-0005-0000-0000-0000AF970000}"/>
    <cellStyle name="Total 2 2 2 2 8 4" xfId="38738" xr:uid="{00000000-0005-0000-0000-0000B0970000}"/>
    <cellStyle name="Total 2 2 2 2 9" xfId="38739" xr:uid="{00000000-0005-0000-0000-0000B1970000}"/>
    <cellStyle name="Total 2 2 2 2 9 2" xfId="38740" xr:uid="{00000000-0005-0000-0000-0000B2970000}"/>
    <cellStyle name="Total 2 2 2 2 9 2 2" xfId="38741" xr:uid="{00000000-0005-0000-0000-0000B3970000}"/>
    <cellStyle name="Total 2 2 2 2 9 3" xfId="38742" xr:uid="{00000000-0005-0000-0000-0000B4970000}"/>
    <cellStyle name="Total 2 2 2 2 9 3 2" xfId="38743" xr:uid="{00000000-0005-0000-0000-0000B5970000}"/>
    <cellStyle name="Total 2 2 2 2 9 4" xfId="38744" xr:uid="{00000000-0005-0000-0000-0000B6970000}"/>
    <cellStyle name="Total 2 2 2 20" xfId="38745" xr:uid="{00000000-0005-0000-0000-0000B7970000}"/>
    <cellStyle name="Total 2 2 2 3" xfId="38746" xr:uid="{00000000-0005-0000-0000-0000B8970000}"/>
    <cellStyle name="Total 2 2 2 3 10" xfId="38747" xr:uid="{00000000-0005-0000-0000-0000B9970000}"/>
    <cellStyle name="Total 2 2 2 3 10 2" xfId="38748" xr:uid="{00000000-0005-0000-0000-0000BA970000}"/>
    <cellStyle name="Total 2 2 2 3 10 3" xfId="38749" xr:uid="{00000000-0005-0000-0000-0000BB970000}"/>
    <cellStyle name="Total 2 2 2 3 11" xfId="38750" xr:uid="{00000000-0005-0000-0000-0000BC970000}"/>
    <cellStyle name="Total 2 2 2 3 11 2" xfId="38751" xr:uid="{00000000-0005-0000-0000-0000BD970000}"/>
    <cellStyle name="Total 2 2 2 3 12" xfId="38752" xr:uid="{00000000-0005-0000-0000-0000BE970000}"/>
    <cellStyle name="Total 2 2 2 3 12 2" xfId="38753" xr:uid="{00000000-0005-0000-0000-0000BF970000}"/>
    <cellStyle name="Total 2 2 2 3 13" xfId="38754" xr:uid="{00000000-0005-0000-0000-0000C0970000}"/>
    <cellStyle name="Total 2 2 2 3 13 2" xfId="38755" xr:uid="{00000000-0005-0000-0000-0000C1970000}"/>
    <cellStyle name="Total 2 2 2 3 14" xfId="38756" xr:uid="{00000000-0005-0000-0000-0000C2970000}"/>
    <cellStyle name="Total 2 2 2 3 14 2" xfId="38757" xr:uid="{00000000-0005-0000-0000-0000C3970000}"/>
    <cellStyle name="Total 2 2 2 3 15" xfId="38758" xr:uid="{00000000-0005-0000-0000-0000C4970000}"/>
    <cellStyle name="Total 2 2 2 3 15 2" xfId="38759" xr:uid="{00000000-0005-0000-0000-0000C5970000}"/>
    <cellStyle name="Total 2 2 2 3 16" xfId="38760" xr:uid="{00000000-0005-0000-0000-0000C6970000}"/>
    <cellStyle name="Total 2 2 2 3 17" xfId="38761" xr:uid="{00000000-0005-0000-0000-0000C7970000}"/>
    <cellStyle name="Total 2 2 2 3 2" xfId="38762" xr:uid="{00000000-0005-0000-0000-0000C8970000}"/>
    <cellStyle name="Total 2 2 2 3 2 10" xfId="38763" xr:uid="{00000000-0005-0000-0000-0000C9970000}"/>
    <cellStyle name="Total 2 2 2 3 2 10 2" xfId="38764" xr:uid="{00000000-0005-0000-0000-0000CA970000}"/>
    <cellStyle name="Total 2 2 2 3 2 11" xfId="38765" xr:uid="{00000000-0005-0000-0000-0000CB970000}"/>
    <cellStyle name="Total 2 2 2 3 2 11 2" xfId="38766" xr:uid="{00000000-0005-0000-0000-0000CC970000}"/>
    <cellStyle name="Total 2 2 2 3 2 12" xfId="38767" xr:uid="{00000000-0005-0000-0000-0000CD970000}"/>
    <cellStyle name="Total 2 2 2 3 2 12 2" xfId="38768" xr:uid="{00000000-0005-0000-0000-0000CE970000}"/>
    <cellStyle name="Total 2 2 2 3 2 13" xfId="38769" xr:uid="{00000000-0005-0000-0000-0000CF970000}"/>
    <cellStyle name="Total 2 2 2 3 2 13 2" xfId="38770" xr:uid="{00000000-0005-0000-0000-0000D0970000}"/>
    <cellStyle name="Total 2 2 2 3 2 14" xfId="38771" xr:uid="{00000000-0005-0000-0000-0000D1970000}"/>
    <cellStyle name="Total 2 2 2 3 2 15" xfId="38772" xr:uid="{00000000-0005-0000-0000-0000D2970000}"/>
    <cellStyle name="Total 2 2 2 3 2 2" xfId="38773" xr:uid="{00000000-0005-0000-0000-0000D3970000}"/>
    <cellStyle name="Total 2 2 2 3 2 2 2" xfId="38774" xr:uid="{00000000-0005-0000-0000-0000D4970000}"/>
    <cellStyle name="Total 2 2 2 3 2 2 3" xfId="38775" xr:uid="{00000000-0005-0000-0000-0000D5970000}"/>
    <cellStyle name="Total 2 2 2 3 2 3" xfId="38776" xr:uid="{00000000-0005-0000-0000-0000D6970000}"/>
    <cellStyle name="Total 2 2 2 3 2 3 2" xfId="38777" xr:uid="{00000000-0005-0000-0000-0000D7970000}"/>
    <cellStyle name="Total 2 2 2 3 2 3 3" xfId="38778" xr:uid="{00000000-0005-0000-0000-0000D8970000}"/>
    <cellStyle name="Total 2 2 2 3 2 4" xfId="38779" xr:uid="{00000000-0005-0000-0000-0000D9970000}"/>
    <cellStyle name="Total 2 2 2 3 2 4 2" xfId="38780" xr:uid="{00000000-0005-0000-0000-0000DA970000}"/>
    <cellStyle name="Total 2 2 2 3 2 4 3" xfId="38781" xr:uid="{00000000-0005-0000-0000-0000DB970000}"/>
    <cellStyle name="Total 2 2 2 3 2 5" xfId="38782" xr:uid="{00000000-0005-0000-0000-0000DC970000}"/>
    <cellStyle name="Total 2 2 2 3 2 5 2" xfId="38783" xr:uid="{00000000-0005-0000-0000-0000DD970000}"/>
    <cellStyle name="Total 2 2 2 3 2 5 3" xfId="38784" xr:uid="{00000000-0005-0000-0000-0000DE970000}"/>
    <cellStyle name="Total 2 2 2 3 2 6" xfId="38785" xr:uid="{00000000-0005-0000-0000-0000DF970000}"/>
    <cellStyle name="Total 2 2 2 3 2 6 2" xfId="38786" xr:uid="{00000000-0005-0000-0000-0000E0970000}"/>
    <cellStyle name="Total 2 2 2 3 2 6 3" xfId="38787" xr:uid="{00000000-0005-0000-0000-0000E1970000}"/>
    <cellStyle name="Total 2 2 2 3 2 7" xfId="38788" xr:uid="{00000000-0005-0000-0000-0000E2970000}"/>
    <cellStyle name="Total 2 2 2 3 2 7 2" xfId="38789" xr:uid="{00000000-0005-0000-0000-0000E3970000}"/>
    <cellStyle name="Total 2 2 2 3 2 7 3" xfId="38790" xr:uid="{00000000-0005-0000-0000-0000E4970000}"/>
    <cellStyle name="Total 2 2 2 3 2 8" xfId="38791" xr:uid="{00000000-0005-0000-0000-0000E5970000}"/>
    <cellStyle name="Total 2 2 2 3 2 8 2" xfId="38792" xr:uid="{00000000-0005-0000-0000-0000E6970000}"/>
    <cellStyle name="Total 2 2 2 3 2 8 3" xfId="38793" xr:uid="{00000000-0005-0000-0000-0000E7970000}"/>
    <cellStyle name="Total 2 2 2 3 2 9" xfId="38794" xr:uid="{00000000-0005-0000-0000-0000E8970000}"/>
    <cellStyle name="Total 2 2 2 3 2 9 2" xfId="38795" xr:uid="{00000000-0005-0000-0000-0000E9970000}"/>
    <cellStyle name="Total 2 2 2 3 3" xfId="38796" xr:uid="{00000000-0005-0000-0000-0000EA970000}"/>
    <cellStyle name="Total 2 2 2 3 3 10" xfId="38797" xr:uid="{00000000-0005-0000-0000-0000EB970000}"/>
    <cellStyle name="Total 2 2 2 3 3 10 2" xfId="38798" xr:uid="{00000000-0005-0000-0000-0000EC970000}"/>
    <cellStyle name="Total 2 2 2 3 3 11" xfId="38799" xr:uid="{00000000-0005-0000-0000-0000ED970000}"/>
    <cellStyle name="Total 2 2 2 3 3 11 2" xfId="38800" xr:uid="{00000000-0005-0000-0000-0000EE970000}"/>
    <cellStyle name="Total 2 2 2 3 3 12" xfId="38801" xr:uid="{00000000-0005-0000-0000-0000EF970000}"/>
    <cellStyle name="Total 2 2 2 3 3 12 2" xfId="38802" xr:uid="{00000000-0005-0000-0000-0000F0970000}"/>
    <cellStyle name="Total 2 2 2 3 3 13" xfId="38803" xr:uid="{00000000-0005-0000-0000-0000F1970000}"/>
    <cellStyle name="Total 2 2 2 3 3 13 2" xfId="38804" xr:uid="{00000000-0005-0000-0000-0000F2970000}"/>
    <cellStyle name="Total 2 2 2 3 3 14" xfId="38805" xr:uid="{00000000-0005-0000-0000-0000F3970000}"/>
    <cellStyle name="Total 2 2 2 3 3 15" xfId="38806" xr:uid="{00000000-0005-0000-0000-0000F4970000}"/>
    <cellStyle name="Total 2 2 2 3 3 2" xfId="38807" xr:uid="{00000000-0005-0000-0000-0000F5970000}"/>
    <cellStyle name="Total 2 2 2 3 3 2 2" xfId="38808" xr:uid="{00000000-0005-0000-0000-0000F6970000}"/>
    <cellStyle name="Total 2 2 2 3 3 2 3" xfId="38809" xr:uid="{00000000-0005-0000-0000-0000F7970000}"/>
    <cellStyle name="Total 2 2 2 3 3 3" xfId="38810" xr:uid="{00000000-0005-0000-0000-0000F8970000}"/>
    <cellStyle name="Total 2 2 2 3 3 3 2" xfId="38811" xr:uid="{00000000-0005-0000-0000-0000F9970000}"/>
    <cellStyle name="Total 2 2 2 3 3 3 3" xfId="38812" xr:uid="{00000000-0005-0000-0000-0000FA970000}"/>
    <cellStyle name="Total 2 2 2 3 3 4" xfId="38813" xr:uid="{00000000-0005-0000-0000-0000FB970000}"/>
    <cellStyle name="Total 2 2 2 3 3 4 2" xfId="38814" xr:uid="{00000000-0005-0000-0000-0000FC970000}"/>
    <cellStyle name="Total 2 2 2 3 3 4 3" xfId="38815" xr:uid="{00000000-0005-0000-0000-0000FD970000}"/>
    <cellStyle name="Total 2 2 2 3 3 5" xfId="38816" xr:uid="{00000000-0005-0000-0000-0000FE970000}"/>
    <cellStyle name="Total 2 2 2 3 3 5 2" xfId="38817" xr:uid="{00000000-0005-0000-0000-0000FF970000}"/>
    <cellStyle name="Total 2 2 2 3 3 5 3" xfId="38818" xr:uid="{00000000-0005-0000-0000-000000980000}"/>
    <cellStyle name="Total 2 2 2 3 3 6" xfId="38819" xr:uid="{00000000-0005-0000-0000-000001980000}"/>
    <cellStyle name="Total 2 2 2 3 3 6 2" xfId="38820" xr:uid="{00000000-0005-0000-0000-000002980000}"/>
    <cellStyle name="Total 2 2 2 3 3 6 3" xfId="38821" xr:uid="{00000000-0005-0000-0000-000003980000}"/>
    <cellStyle name="Total 2 2 2 3 3 7" xfId="38822" xr:uid="{00000000-0005-0000-0000-000004980000}"/>
    <cellStyle name="Total 2 2 2 3 3 7 2" xfId="38823" xr:uid="{00000000-0005-0000-0000-000005980000}"/>
    <cellStyle name="Total 2 2 2 3 3 7 3" xfId="38824" xr:uid="{00000000-0005-0000-0000-000006980000}"/>
    <cellStyle name="Total 2 2 2 3 3 8" xfId="38825" xr:uid="{00000000-0005-0000-0000-000007980000}"/>
    <cellStyle name="Total 2 2 2 3 3 8 2" xfId="38826" xr:uid="{00000000-0005-0000-0000-000008980000}"/>
    <cellStyle name="Total 2 2 2 3 3 8 3" xfId="38827" xr:uid="{00000000-0005-0000-0000-000009980000}"/>
    <cellStyle name="Total 2 2 2 3 3 9" xfId="38828" xr:uid="{00000000-0005-0000-0000-00000A980000}"/>
    <cellStyle name="Total 2 2 2 3 3 9 2" xfId="38829" xr:uid="{00000000-0005-0000-0000-00000B980000}"/>
    <cellStyle name="Total 2 2 2 3 4" xfId="38830" xr:uid="{00000000-0005-0000-0000-00000C980000}"/>
    <cellStyle name="Total 2 2 2 3 4 2" xfId="38831" xr:uid="{00000000-0005-0000-0000-00000D980000}"/>
    <cellStyle name="Total 2 2 2 3 4 3" xfId="38832" xr:uid="{00000000-0005-0000-0000-00000E980000}"/>
    <cellStyle name="Total 2 2 2 3 5" xfId="38833" xr:uid="{00000000-0005-0000-0000-00000F980000}"/>
    <cellStyle name="Total 2 2 2 3 5 2" xfId="38834" xr:uid="{00000000-0005-0000-0000-000010980000}"/>
    <cellStyle name="Total 2 2 2 3 5 3" xfId="38835" xr:uid="{00000000-0005-0000-0000-000011980000}"/>
    <cellStyle name="Total 2 2 2 3 6" xfId="38836" xr:uid="{00000000-0005-0000-0000-000012980000}"/>
    <cellStyle name="Total 2 2 2 3 6 2" xfId="38837" xr:uid="{00000000-0005-0000-0000-000013980000}"/>
    <cellStyle name="Total 2 2 2 3 6 3" xfId="38838" xr:uid="{00000000-0005-0000-0000-000014980000}"/>
    <cellStyle name="Total 2 2 2 3 7" xfId="38839" xr:uid="{00000000-0005-0000-0000-000015980000}"/>
    <cellStyle name="Total 2 2 2 3 7 2" xfId="38840" xr:uid="{00000000-0005-0000-0000-000016980000}"/>
    <cellStyle name="Total 2 2 2 3 7 3" xfId="38841" xr:uid="{00000000-0005-0000-0000-000017980000}"/>
    <cellStyle name="Total 2 2 2 3 8" xfId="38842" xr:uid="{00000000-0005-0000-0000-000018980000}"/>
    <cellStyle name="Total 2 2 2 3 8 2" xfId="38843" xr:uid="{00000000-0005-0000-0000-000019980000}"/>
    <cellStyle name="Total 2 2 2 3 8 3" xfId="38844" xr:uid="{00000000-0005-0000-0000-00001A980000}"/>
    <cellStyle name="Total 2 2 2 3 9" xfId="38845" xr:uid="{00000000-0005-0000-0000-00001B980000}"/>
    <cellStyle name="Total 2 2 2 3 9 2" xfId="38846" xr:uid="{00000000-0005-0000-0000-00001C980000}"/>
    <cellStyle name="Total 2 2 2 3 9 3" xfId="38847" xr:uid="{00000000-0005-0000-0000-00001D980000}"/>
    <cellStyle name="Total 2 2 2 4" xfId="38848" xr:uid="{00000000-0005-0000-0000-00001E980000}"/>
    <cellStyle name="Total 2 2 2 4 10" xfId="38849" xr:uid="{00000000-0005-0000-0000-00001F980000}"/>
    <cellStyle name="Total 2 2 2 4 10 2" xfId="38850" xr:uid="{00000000-0005-0000-0000-000020980000}"/>
    <cellStyle name="Total 2 2 2 4 11" xfId="38851" xr:uid="{00000000-0005-0000-0000-000021980000}"/>
    <cellStyle name="Total 2 2 2 4 11 2" xfId="38852" xr:uid="{00000000-0005-0000-0000-000022980000}"/>
    <cellStyle name="Total 2 2 2 4 12" xfId="38853" xr:uid="{00000000-0005-0000-0000-000023980000}"/>
    <cellStyle name="Total 2 2 2 4 12 2" xfId="38854" xr:uid="{00000000-0005-0000-0000-000024980000}"/>
    <cellStyle name="Total 2 2 2 4 13" xfId="38855" xr:uid="{00000000-0005-0000-0000-000025980000}"/>
    <cellStyle name="Total 2 2 2 4 13 2" xfId="38856" xr:uid="{00000000-0005-0000-0000-000026980000}"/>
    <cellStyle name="Total 2 2 2 4 14" xfId="38857" xr:uid="{00000000-0005-0000-0000-000027980000}"/>
    <cellStyle name="Total 2 2 2 4 15" xfId="38858" xr:uid="{00000000-0005-0000-0000-000028980000}"/>
    <cellStyle name="Total 2 2 2 4 2" xfId="38859" xr:uid="{00000000-0005-0000-0000-000029980000}"/>
    <cellStyle name="Total 2 2 2 4 2 2" xfId="38860" xr:uid="{00000000-0005-0000-0000-00002A980000}"/>
    <cellStyle name="Total 2 2 2 4 2 3" xfId="38861" xr:uid="{00000000-0005-0000-0000-00002B980000}"/>
    <cellStyle name="Total 2 2 2 4 3" xfId="38862" xr:uid="{00000000-0005-0000-0000-00002C980000}"/>
    <cellStyle name="Total 2 2 2 4 3 2" xfId="38863" xr:uid="{00000000-0005-0000-0000-00002D980000}"/>
    <cellStyle name="Total 2 2 2 4 3 3" xfId="38864" xr:uid="{00000000-0005-0000-0000-00002E980000}"/>
    <cellStyle name="Total 2 2 2 4 4" xfId="38865" xr:uid="{00000000-0005-0000-0000-00002F980000}"/>
    <cellStyle name="Total 2 2 2 4 4 2" xfId="38866" xr:uid="{00000000-0005-0000-0000-000030980000}"/>
    <cellStyle name="Total 2 2 2 4 4 3" xfId="38867" xr:uid="{00000000-0005-0000-0000-000031980000}"/>
    <cellStyle name="Total 2 2 2 4 5" xfId="38868" xr:uid="{00000000-0005-0000-0000-000032980000}"/>
    <cellStyle name="Total 2 2 2 4 5 2" xfId="38869" xr:uid="{00000000-0005-0000-0000-000033980000}"/>
    <cellStyle name="Total 2 2 2 4 5 3" xfId="38870" xr:uid="{00000000-0005-0000-0000-000034980000}"/>
    <cellStyle name="Total 2 2 2 4 6" xfId="38871" xr:uid="{00000000-0005-0000-0000-000035980000}"/>
    <cellStyle name="Total 2 2 2 4 6 2" xfId="38872" xr:uid="{00000000-0005-0000-0000-000036980000}"/>
    <cellStyle name="Total 2 2 2 4 6 3" xfId="38873" xr:uid="{00000000-0005-0000-0000-000037980000}"/>
    <cellStyle name="Total 2 2 2 4 7" xfId="38874" xr:uid="{00000000-0005-0000-0000-000038980000}"/>
    <cellStyle name="Total 2 2 2 4 7 2" xfId="38875" xr:uid="{00000000-0005-0000-0000-000039980000}"/>
    <cellStyle name="Total 2 2 2 4 7 3" xfId="38876" xr:uid="{00000000-0005-0000-0000-00003A980000}"/>
    <cellStyle name="Total 2 2 2 4 8" xfId="38877" xr:uid="{00000000-0005-0000-0000-00003B980000}"/>
    <cellStyle name="Total 2 2 2 4 8 2" xfId="38878" xr:uid="{00000000-0005-0000-0000-00003C980000}"/>
    <cellStyle name="Total 2 2 2 4 8 3" xfId="38879" xr:uid="{00000000-0005-0000-0000-00003D980000}"/>
    <cellStyle name="Total 2 2 2 4 9" xfId="38880" xr:uid="{00000000-0005-0000-0000-00003E980000}"/>
    <cellStyle name="Total 2 2 2 4 9 2" xfId="38881" xr:uid="{00000000-0005-0000-0000-00003F980000}"/>
    <cellStyle name="Total 2 2 2 5" xfId="38882" xr:uid="{00000000-0005-0000-0000-000040980000}"/>
    <cellStyle name="Total 2 2 2 5 10" xfId="38883" xr:uid="{00000000-0005-0000-0000-000041980000}"/>
    <cellStyle name="Total 2 2 2 5 10 2" xfId="38884" xr:uid="{00000000-0005-0000-0000-000042980000}"/>
    <cellStyle name="Total 2 2 2 5 11" xfId="38885" xr:uid="{00000000-0005-0000-0000-000043980000}"/>
    <cellStyle name="Total 2 2 2 5 11 2" xfId="38886" xr:uid="{00000000-0005-0000-0000-000044980000}"/>
    <cellStyle name="Total 2 2 2 5 12" xfId="38887" xr:uid="{00000000-0005-0000-0000-000045980000}"/>
    <cellStyle name="Total 2 2 2 5 12 2" xfId="38888" xr:uid="{00000000-0005-0000-0000-000046980000}"/>
    <cellStyle name="Total 2 2 2 5 13" xfId="38889" xr:uid="{00000000-0005-0000-0000-000047980000}"/>
    <cellStyle name="Total 2 2 2 5 13 2" xfId="38890" xr:uid="{00000000-0005-0000-0000-000048980000}"/>
    <cellStyle name="Total 2 2 2 5 14" xfId="38891" xr:uid="{00000000-0005-0000-0000-000049980000}"/>
    <cellStyle name="Total 2 2 2 5 15" xfId="38892" xr:uid="{00000000-0005-0000-0000-00004A980000}"/>
    <cellStyle name="Total 2 2 2 5 2" xfId="38893" xr:uid="{00000000-0005-0000-0000-00004B980000}"/>
    <cellStyle name="Total 2 2 2 5 2 2" xfId="38894" xr:uid="{00000000-0005-0000-0000-00004C980000}"/>
    <cellStyle name="Total 2 2 2 5 2 3" xfId="38895" xr:uid="{00000000-0005-0000-0000-00004D980000}"/>
    <cellStyle name="Total 2 2 2 5 3" xfId="38896" xr:uid="{00000000-0005-0000-0000-00004E980000}"/>
    <cellStyle name="Total 2 2 2 5 3 2" xfId="38897" xr:uid="{00000000-0005-0000-0000-00004F980000}"/>
    <cellStyle name="Total 2 2 2 5 3 3" xfId="38898" xr:uid="{00000000-0005-0000-0000-000050980000}"/>
    <cellStyle name="Total 2 2 2 5 4" xfId="38899" xr:uid="{00000000-0005-0000-0000-000051980000}"/>
    <cellStyle name="Total 2 2 2 5 4 2" xfId="38900" xr:uid="{00000000-0005-0000-0000-000052980000}"/>
    <cellStyle name="Total 2 2 2 5 4 3" xfId="38901" xr:uid="{00000000-0005-0000-0000-000053980000}"/>
    <cellStyle name="Total 2 2 2 5 5" xfId="38902" xr:uid="{00000000-0005-0000-0000-000054980000}"/>
    <cellStyle name="Total 2 2 2 5 5 2" xfId="38903" xr:uid="{00000000-0005-0000-0000-000055980000}"/>
    <cellStyle name="Total 2 2 2 5 5 3" xfId="38904" xr:uid="{00000000-0005-0000-0000-000056980000}"/>
    <cellStyle name="Total 2 2 2 5 6" xfId="38905" xr:uid="{00000000-0005-0000-0000-000057980000}"/>
    <cellStyle name="Total 2 2 2 5 6 2" xfId="38906" xr:uid="{00000000-0005-0000-0000-000058980000}"/>
    <cellStyle name="Total 2 2 2 5 6 3" xfId="38907" xr:uid="{00000000-0005-0000-0000-000059980000}"/>
    <cellStyle name="Total 2 2 2 5 7" xfId="38908" xr:uid="{00000000-0005-0000-0000-00005A980000}"/>
    <cellStyle name="Total 2 2 2 5 7 2" xfId="38909" xr:uid="{00000000-0005-0000-0000-00005B980000}"/>
    <cellStyle name="Total 2 2 2 5 7 3" xfId="38910" xr:uid="{00000000-0005-0000-0000-00005C980000}"/>
    <cellStyle name="Total 2 2 2 5 8" xfId="38911" xr:uid="{00000000-0005-0000-0000-00005D980000}"/>
    <cellStyle name="Total 2 2 2 5 8 2" xfId="38912" xr:uid="{00000000-0005-0000-0000-00005E980000}"/>
    <cellStyle name="Total 2 2 2 5 8 3" xfId="38913" xr:uid="{00000000-0005-0000-0000-00005F980000}"/>
    <cellStyle name="Total 2 2 2 5 9" xfId="38914" xr:uid="{00000000-0005-0000-0000-000060980000}"/>
    <cellStyle name="Total 2 2 2 5 9 2" xfId="38915" xr:uid="{00000000-0005-0000-0000-000061980000}"/>
    <cellStyle name="Total 2 2 2 6" xfId="38916" xr:uid="{00000000-0005-0000-0000-000062980000}"/>
    <cellStyle name="Total 2 2 2 6 2" xfId="38917" xr:uid="{00000000-0005-0000-0000-000063980000}"/>
    <cellStyle name="Total 2 2 2 6 2 2" xfId="38918" xr:uid="{00000000-0005-0000-0000-000064980000}"/>
    <cellStyle name="Total 2 2 2 6 3" xfId="38919" xr:uid="{00000000-0005-0000-0000-000065980000}"/>
    <cellStyle name="Total 2 2 2 6 3 2" xfId="38920" xr:uid="{00000000-0005-0000-0000-000066980000}"/>
    <cellStyle name="Total 2 2 2 6 4" xfId="38921" xr:uid="{00000000-0005-0000-0000-000067980000}"/>
    <cellStyle name="Total 2 2 2 7" xfId="38922" xr:uid="{00000000-0005-0000-0000-000068980000}"/>
    <cellStyle name="Total 2 2 2 7 2" xfId="38923" xr:uid="{00000000-0005-0000-0000-000069980000}"/>
    <cellStyle name="Total 2 2 2 7 2 2" xfId="38924" xr:uid="{00000000-0005-0000-0000-00006A980000}"/>
    <cellStyle name="Total 2 2 2 7 3" xfId="38925" xr:uid="{00000000-0005-0000-0000-00006B980000}"/>
    <cellStyle name="Total 2 2 2 7 3 2" xfId="38926" xr:uid="{00000000-0005-0000-0000-00006C980000}"/>
    <cellStyle name="Total 2 2 2 7 4" xfId="38927" xr:uid="{00000000-0005-0000-0000-00006D980000}"/>
    <cellStyle name="Total 2 2 2 8" xfId="38928" xr:uid="{00000000-0005-0000-0000-00006E980000}"/>
    <cellStyle name="Total 2 2 2 8 2" xfId="38929" xr:uid="{00000000-0005-0000-0000-00006F980000}"/>
    <cellStyle name="Total 2 2 2 8 2 2" xfId="38930" xr:uid="{00000000-0005-0000-0000-000070980000}"/>
    <cellStyle name="Total 2 2 2 8 3" xfId="38931" xr:uid="{00000000-0005-0000-0000-000071980000}"/>
    <cellStyle name="Total 2 2 2 8 3 2" xfId="38932" xr:uid="{00000000-0005-0000-0000-000072980000}"/>
    <cellStyle name="Total 2 2 2 8 4" xfId="38933" xr:uid="{00000000-0005-0000-0000-000073980000}"/>
    <cellStyle name="Total 2 2 2 9" xfId="38934" xr:uid="{00000000-0005-0000-0000-000074980000}"/>
    <cellStyle name="Total 2 2 2 9 2" xfId="38935" xr:uid="{00000000-0005-0000-0000-000075980000}"/>
    <cellStyle name="Total 2 2 2 9 2 2" xfId="38936" xr:uid="{00000000-0005-0000-0000-000076980000}"/>
    <cellStyle name="Total 2 2 2 9 3" xfId="38937" xr:uid="{00000000-0005-0000-0000-000077980000}"/>
    <cellStyle name="Total 2 2 2 9 3 2" xfId="38938" xr:uid="{00000000-0005-0000-0000-000078980000}"/>
    <cellStyle name="Total 2 2 2 9 4" xfId="38939" xr:uid="{00000000-0005-0000-0000-000079980000}"/>
    <cellStyle name="Total 2 2 20" xfId="38940" xr:uid="{00000000-0005-0000-0000-00007A980000}"/>
    <cellStyle name="Total 2 2 20 2" xfId="38941" xr:uid="{00000000-0005-0000-0000-00007B980000}"/>
    <cellStyle name="Total 2 2 21" xfId="38942" xr:uid="{00000000-0005-0000-0000-00007C980000}"/>
    <cellStyle name="Total 2 2 22" xfId="40308" xr:uid="{00000000-0005-0000-0000-00007D980000}"/>
    <cellStyle name="Total 2 2 3" xfId="38943" xr:uid="{00000000-0005-0000-0000-00007E980000}"/>
    <cellStyle name="Total 2 2 3 10" xfId="38944" xr:uid="{00000000-0005-0000-0000-00007F980000}"/>
    <cellStyle name="Total 2 2 3 10 2" xfId="38945" xr:uid="{00000000-0005-0000-0000-000080980000}"/>
    <cellStyle name="Total 2 2 3 10 2 2" xfId="38946" xr:uid="{00000000-0005-0000-0000-000081980000}"/>
    <cellStyle name="Total 2 2 3 10 3" xfId="38947" xr:uid="{00000000-0005-0000-0000-000082980000}"/>
    <cellStyle name="Total 2 2 3 11" xfId="38948" xr:uid="{00000000-0005-0000-0000-000083980000}"/>
    <cellStyle name="Total 2 2 3 11 2" xfId="38949" xr:uid="{00000000-0005-0000-0000-000084980000}"/>
    <cellStyle name="Total 2 2 3 12" xfId="38950" xr:uid="{00000000-0005-0000-0000-000085980000}"/>
    <cellStyle name="Total 2 2 3 12 2" xfId="38951" xr:uid="{00000000-0005-0000-0000-000086980000}"/>
    <cellStyle name="Total 2 2 3 13" xfId="38952" xr:uid="{00000000-0005-0000-0000-000087980000}"/>
    <cellStyle name="Total 2 2 3 13 2" xfId="38953" xr:uid="{00000000-0005-0000-0000-000088980000}"/>
    <cellStyle name="Total 2 2 3 14" xfId="38954" xr:uid="{00000000-0005-0000-0000-000089980000}"/>
    <cellStyle name="Total 2 2 3 14 2" xfId="38955" xr:uid="{00000000-0005-0000-0000-00008A980000}"/>
    <cellStyle name="Total 2 2 3 15" xfId="38956" xr:uid="{00000000-0005-0000-0000-00008B980000}"/>
    <cellStyle name="Total 2 2 3 15 2" xfId="38957" xr:uid="{00000000-0005-0000-0000-00008C980000}"/>
    <cellStyle name="Total 2 2 3 16" xfId="38958" xr:uid="{00000000-0005-0000-0000-00008D980000}"/>
    <cellStyle name="Total 2 2 3 17" xfId="38959" xr:uid="{00000000-0005-0000-0000-00008E980000}"/>
    <cellStyle name="Total 2 2 3 2" xfId="38960" xr:uid="{00000000-0005-0000-0000-00008F980000}"/>
    <cellStyle name="Total 2 2 3 2 10" xfId="38961" xr:uid="{00000000-0005-0000-0000-000090980000}"/>
    <cellStyle name="Total 2 2 3 2 10 2" xfId="38962" xr:uid="{00000000-0005-0000-0000-000091980000}"/>
    <cellStyle name="Total 2 2 3 2 11" xfId="38963" xr:uid="{00000000-0005-0000-0000-000092980000}"/>
    <cellStyle name="Total 2 2 3 2 11 2" xfId="38964" xr:uid="{00000000-0005-0000-0000-000093980000}"/>
    <cellStyle name="Total 2 2 3 2 12" xfId="38965" xr:uid="{00000000-0005-0000-0000-000094980000}"/>
    <cellStyle name="Total 2 2 3 2 12 2" xfId="38966" xr:uid="{00000000-0005-0000-0000-000095980000}"/>
    <cellStyle name="Total 2 2 3 2 13" xfId="38967" xr:uid="{00000000-0005-0000-0000-000096980000}"/>
    <cellStyle name="Total 2 2 3 2 13 2" xfId="38968" xr:uid="{00000000-0005-0000-0000-000097980000}"/>
    <cellStyle name="Total 2 2 3 2 14" xfId="38969" xr:uid="{00000000-0005-0000-0000-000098980000}"/>
    <cellStyle name="Total 2 2 3 2 15" xfId="38970" xr:uid="{00000000-0005-0000-0000-000099980000}"/>
    <cellStyle name="Total 2 2 3 2 2" xfId="38971" xr:uid="{00000000-0005-0000-0000-00009A980000}"/>
    <cellStyle name="Total 2 2 3 2 2 2" xfId="38972" xr:uid="{00000000-0005-0000-0000-00009B980000}"/>
    <cellStyle name="Total 2 2 3 2 2 3" xfId="38973" xr:uid="{00000000-0005-0000-0000-00009C980000}"/>
    <cellStyle name="Total 2 2 3 2 3" xfId="38974" xr:uid="{00000000-0005-0000-0000-00009D980000}"/>
    <cellStyle name="Total 2 2 3 2 3 2" xfId="38975" xr:uid="{00000000-0005-0000-0000-00009E980000}"/>
    <cellStyle name="Total 2 2 3 2 3 3" xfId="38976" xr:uid="{00000000-0005-0000-0000-00009F980000}"/>
    <cellStyle name="Total 2 2 3 2 4" xfId="38977" xr:uid="{00000000-0005-0000-0000-0000A0980000}"/>
    <cellStyle name="Total 2 2 3 2 4 2" xfId="38978" xr:uid="{00000000-0005-0000-0000-0000A1980000}"/>
    <cellStyle name="Total 2 2 3 2 4 3" xfId="38979" xr:uid="{00000000-0005-0000-0000-0000A2980000}"/>
    <cellStyle name="Total 2 2 3 2 5" xfId="38980" xr:uid="{00000000-0005-0000-0000-0000A3980000}"/>
    <cellStyle name="Total 2 2 3 2 5 2" xfId="38981" xr:uid="{00000000-0005-0000-0000-0000A4980000}"/>
    <cellStyle name="Total 2 2 3 2 5 3" xfId="38982" xr:uid="{00000000-0005-0000-0000-0000A5980000}"/>
    <cellStyle name="Total 2 2 3 2 6" xfId="38983" xr:uid="{00000000-0005-0000-0000-0000A6980000}"/>
    <cellStyle name="Total 2 2 3 2 6 2" xfId="38984" xr:uid="{00000000-0005-0000-0000-0000A7980000}"/>
    <cellStyle name="Total 2 2 3 2 6 3" xfId="38985" xr:uid="{00000000-0005-0000-0000-0000A8980000}"/>
    <cellStyle name="Total 2 2 3 2 7" xfId="38986" xr:uid="{00000000-0005-0000-0000-0000A9980000}"/>
    <cellStyle name="Total 2 2 3 2 7 2" xfId="38987" xr:uid="{00000000-0005-0000-0000-0000AA980000}"/>
    <cellStyle name="Total 2 2 3 2 7 3" xfId="38988" xr:uid="{00000000-0005-0000-0000-0000AB980000}"/>
    <cellStyle name="Total 2 2 3 2 8" xfId="38989" xr:uid="{00000000-0005-0000-0000-0000AC980000}"/>
    <cellStyle name="Total 2 2 3 2 8 2" xfId="38990" xr:uid="{00000000-0005-0000-0000-0000AD980000}"/>
    <cellStyle name="Total 2 2 3 2 8 3" xfId="38991" xr:uid="{00000000-0005-0000-0000-0000AE980000}"/>
    <cellStyle name="Total 2 2 3 2 9" xfId="38992" xr:uid="{00000000-0005-0000-0000-0000AF980000}"/>
    <cellStyle name="Total 2 2 3 2 9 2" xfId="38993" xr:uid="{00000000-0005-0000-0000-0000B0980000}"/>
    <cellStyle name="Total 2 2 3 3" xfId="38994" xr:uid="{00000000-0005-0000-0000-0000B1980000}"/>
    <cellStyle name="Total 2 2 3 3 10" xfId="38995" xr:uid="{00000000-0005-0000-0000-0000B2980000}"/>
    <cellStyle name="Total 2 2 3 3 10 2" xfId="38996" xr:uid="{00000000-0005-0000-0000-0000B3980000}"/>
    <cellStyle name="Total 2 2 3 3 11" xfId="38997" xr:uid="{00000000-0005-0000-0000-0000B4980000}"/>
    <cellStyle name="Total 2 2 3 3 11 2" xfId="38998" xr:uid="{00000000-0005-0000-0000-0000B5980000}"/>
    <cellStyle name="Total 2 2 3 3 12" xfId="38999" xr:uid="{00000000-0005-0000-0000-0000B6980000}"/>
    <cellStyle name="Total 2 2 3 3 12 2" xfId="39000" xr:uid="{00000000-0005-0000-0000-0000B7980000}"/>
    <cellStyle name="Total 2 2 3 3 13" xfId="39001" xr:uid="{00000000-0005-0000-0000-0000B8980000}"/>
    <cellStyle name="Total 2 2 3 3 13 2" xfId="39002" xr:uid="{00000000-0005-0000-0000-0000B9980000}"/>
    <cellStyle name="Total 2 2 3 3 14" xfId="39003" xr:uid="{00000000-0005-0000-0000-0000BA980000}"/>
    <cellStyle name="Total 2 2 3 3 15" xfId="39004" xr:uid="{00000000-0005-0000-0000-0000BB980000}"/>
    <cellStyle name="Total 2 2 3 3 2" xfId="39005" xr:uid="{00000000-0005-0000-0000-0000BC980000}"/>
    <cellStyle name="Total 2 2 3 3 2 2" xfId="39006" xr:uid="{00000000-0005-0000-0000-0000BD980000}"/>
    <cellStyle name="Total 2 2 3 3 2 3" xfId="39007" xr:uid="{00000000-0005-0000-0000-0000BE980000}"/>
    <cellStyle name="Total 2 2 3 3 3" xfId="39008" xr:uid="{00000000-0005-0000-0000-0000BF980000}"/>
    <cellStyle name="Total 2 2 3 3 3 2" xfId="39009" xr:uid="{00000000-0005-0000-0000-0000C0980000}"/>
    <cellStyle name="Total 2 2 3 3 3 3" xfId="39010" xr:uid="{00000000-0005-0000-0000-0000C1980000}"/>
    <cellStyle name="Total 2 2 3 3 4" xfId="39011" xr:uid="{00000000-0005-0000-0000-0000C2980000}"/>
    <cellStyle name="Total 2 2 3 3 4 2" xfId="39012" xr:uid="{00000000-0005-0000-0000-0000C3980000}"/>
    <cellStyle name="Total 2 2 3 3 4 3" xfId="39013" xr:uid="{00000000-0005-0000-0000-0000C4980000}"/>
    <cellStyle name="Total 2 2 3 3 5" xfId="39014" xr:uid="{00000000-0005-0000-0000-0000C5980000}"/>
    <cellStyle name="Total 2 2 3 3 5 2" xfId="39015" xr:uid="{00000000-0005-0000-0000-0000C6980000}"/>
    <cellStyle name="Total 2 2 3 3 5 3" xfId="39016" xr:uid="{00000000-0005-0000-0000-0000C7980000}"/>
    <cellStyle name="Total 2 2 3 3 6" xfId="39017" xr:uid="{00000000-0005-0000-0000-0000C8980000}"/>
    <cellStyle name="Total 2 2 3 3 6 2" xfId="39018" xr:uid="{00000000-0005-0000-0000-0000C9980000}"/>
    <cellStyle name="Total 2 2 3 3 6 3" xfId="39019" xr:uid="{00000000-0005-0000-0000-0000CA980000}"/>
    <cellStyle name="Total 2 2 3 3 7" xfId="39020" xr:uid="{00000000-0005-0000-0000-0000CB980000}"/>
    <cellStyle name="Total 2 2 3 3 7 2" xfId="39021" xr:uid="{00000000-0005-0000-0000-0000CC980000}"/>
    <cellStyle name="Total 2 2 3 3 7 3" xfId="39022" xr:uid="{00000000-0005-0000-0000-0000CD980000}"/>
    <cellStyle name="Total 2 2 3 3 8" xfId="39023" xr:uid="{00000000-0005-0000-0000-0000CE980000}"/>
    <cellStyle name="Total 2 2 3 3 8 2" xfId="39024" xr:uid="{00000000-0005-0000-0000-0000CF980000}"/>
    <cellStyle name="Total 2 2 3 3 8 3" xfId="39025" xr:uid="{00000000-0005-0000-0000-0000D0980000}"/>
    <cellStyle name="Total 2 2 3 3 9" xfId="39026" xr:uid="{00000000-0005-0000-0000-0000D1980000}"/>
    <cellStyle name="Total 2 2 3 3 9 2" xfId="39027" xr:uid="{00000000-0005-0000-0000-0000D2980000}"/>
    <cellStyle name="Total 2 2 3 4" xfId="39028" xr:uid="{00000000-0005-0000-0000-0000D3980000}"/>
    <cellStyle name="Total 2 2 3 4 2" xfId="39029" xr:uid="{00000000-0005-0000-0000-0000D4980000}"/>
    <cellStyle name="Total 2 2 3 4 2 2" xfId="39030" xr:uid="{00000000-0005-0000-0000-0000D5980000}"/>
    <cellStyle name="Total 2 2 3 4 3" xfId="39031" xr:uid="{00000000-0005-0000-0000-0000D6980000}"/>
    <cellStyle name="Total 2 2 3 4 3 2" xfId="39032" xr:uid="{00000000-0005-0000-0000-0000D7980000}"/>
    <cellStyle name="Total 2 2 3 4 4" xfId="39033" xr:uid="{00000000-0005-0000-0000-0000D8980000}"/>
    <cellStyle name="Total 2 2 3 5" xfId="39034" xr:uid="{00000000-0005-0000-0000-0000D9980000}"/>
    <cellStyle name="Total 2 2 3 5 2" xfId="39035" xr:uid="{00000000-0005-0000-0000-0000DA980000}"/>
    <cellStyle name="Total 2 2 3 5 2 2" xfId="39036" xr:uid="{00000000-0005-0000-0000-0000DB980000}"/>
    <cellStyle name="Total 2 2 3 5 3" xfId="39037" xr:uid="{00000000-0005-0000-0000-0000DC980000}"/>
    <cellStyle name="Total 2 2 3 5 3 2" xfId="39038" xr:uid="{00000000-0005-0000-0000-0000DD980000}"/>
    <cellStyle name="Total 2 2 3 5 4" xfId="39039" xr:uid="{00000000-0005-0000-0000-0000DE980000}"/>
    <cellStyle name="Total 2 2 3 6" xfId="39040" xr:uid="{00000000-0005-0000-0000-0000DF980000}"/>
    <cellStyle name="Total 2 2 3 6 2" xfId="39041" xr:uid="{00000000-0005-0000-0000-0000E0980000}"/>
    <cellStyle name="Total 2 2 3 6 2 2" xfId="39042" xr:uid="{00000000-0005-0000-0000-0000E1980000}"/>
    <cellStyle name="Total 2 2 3 6 3" xfId="39043" xr:uid="{00000000-0005-0000-0000-0000E2980000}"/>
    <cellStyle name="Total 2 2 3 6 3 2" xfId="39044" xr:uid="{00000000-0005-0000-0000-0000E3980000}"/>
    <cellStyle name="Total 2 2 3 6 4" xfId="39045" xr:uid="{00000000-0005-0000-0000-0000E4980000}"/>
    <cellStyle name="Total 2 2 3 7" xfId="39046" xr:uid="{00000000-0005-0000-0000-0000E5980000}"/>
    <cellStyle name="Total 2 2 3 7 2" xfId="39047" xr:uid="{00000000-0005-0000-0000-0000E6980000}"/>
    <cellStyle name="Total 2 2 3 7 2 2" xfId="39048" xr:uid="{00000000-0005-0000-0000-0000E7980000}"/>
    <cellStyle name="Total 2 2 3 7 3" xfId="39049" xr:uid="{00000000-0005-0000-0000-0000E8980000}"/>
    <cellStyle name="Total 2 2 3 7 3 2" xfId="39050" xr:uid="{00000000-0005-0000-0000-0000E9980000}"/>
    <cellStyle name="Total 2 2 3 7 4" xfId="39051" xr:uid="{00000000-0005-0000-0000-0000EA980000}"/>
    <cellStyle name="Total 2 2 3 8" xfId="39052" xr:uid="{00000000-0005-0000-0000-0000EB980000}"/>
    <cellStyle name="Total 2 2 3 8 2" xfId="39053" xr:uid="{00000000-0005-0000-0000-0000EC980000}"/>
    <cellStyle name="Total 2 2 3 8 2 2" xfId="39054" xr:uid="{00000000-0005-0000-0000-0000ED980000}"/>
    <cellStyle name="Total 2 2 3 8 3" xfId="39055" xr:uid="{00000000-0005-0000-0000-0000EE980000}"/>
    <cellStyle name="Total 2 2 3 8 3 2" xfId="39056" xr:uid="{00000000-0005-0000-0000-0000EF980000}"/>
    <cellStyle name="Total 2 2 3 8 4" xfId="39057" xr:uid="{00000000-0005-0000-0000-0000F0980000}"/>
    <cellStyle name="Total 2 2 3 9" xfId="39058" xr:uid="{00000000-0005-0000-0000-0000F1980000}"/>
    <cellStyle name="Total 2 2 3 9 2" xfId="39059" xr:uid="{00000000-0005-0000-0000-0000F2980000}"/>
    <cellStyle name="Total 2 2 3 9 2 2" xfId="39060" xr:uid="{00000000-0005-0000-0000-0000F3980000}"/>
    <cellStyle name="Total 2 2 3 9 3" xfId="39061" xr:uid="{00000000-0005-0000-0000-0000F4980000}"/>
    <cellStyle name="Total 2 2 3 9 3 2" xfId="39062" xr:uid="{00000000-0005-0000-0000-0000F5980000}"/>
    <cellStyle name="Total 2 2 3 9 4" xfId="39063" xr:uid="{00000000-0005-0000-0000-0000F6980000}"/>
    <cellStyle name="Total 2 2 4" xfId="39064" xr:uid="{00000000-0005-0000-0000-0000F7980000}"/>
    <cellStyle name="Total 2 2 4 10" xfId="39065" xr:uid="{00000000-0005-0000-0000-0000F8980000}"/>
    <cellStyle name="Total 2 2 4 10 2" xfId="39066" xr:uid="{00000000-0005-0000-0000-0000F9980000}"/>
    <cellStyle name="Total 2 2 4 11" xfId="39067" xr:uid="{00000000-0005-0000-0000-0000FA980000}"/>
    <cellStyle name="Total 2 2 4 11 2" xfId="39068" xr:uid="{00000000-0005-0000-0000-0000FB980000}"/>
    <cellStyle name="Total 2 2 4 12" xfId="39069" xr:uid="{00000000-0005-0000-0000-0000FC980000}"/>
    <cellStyle name="Total 2 2 4 12 2" xfId="39070" xr:uid="{00000000-0005-0000-0000-0000FD980000}"/>
    <cellStyle name="Total 2 2 4 13" xfId="39071" xr:uid="{00000000-0005-0000-0000-0000FE980000}"/>
    <cellStyle name="Total 2 2 4 13 2" xfId="39072" xr:uid="{00000000-0005-0000-0000-0000FF980000}"/>
    <cellStyle name="Total 2 2 4 14" xfId="39073" xr:uid="{00000000-0005-0000-0000-000000990000}"/>
    <cellStyle name="Total 2 2 4 14 2" xfId="39074" xr:uid="{00000000-0005-0000-0000-000001990000}"/>
    <cellStyle name="Total 2 2 4 15" xfId="39075" xr:uid="{00000000-0005-0000-0000-000002990000}"/>
    <cellStyle name="Total 2 2 4 15 2" xfId="39076" xr:uid="{00000000-0005-0000-0000-000003990000}"/>
    <cellStyle name="Total 2 2 4 16" xfId="39077" xr:uid="{00000000-0005-0000-0000-000004990000}"/>
    <cellStyle name="Total 2 2 4 17" xfId="39078" xr:uid="{00000000-0005-0000-0000-000005990000}"/>
    <cellStyle name="Total 2 2 4 2" xfId="39079" xr:uid="{00000000-0005-0000-0000-000006990000}"/>
    <cellStyle name="Total 2 2 4 2 10" xfId="39080" xr:uid="{00000000-0005-0000-0000-000007990000}"/>
    <cellStyle name="Total 2 2 4 2 10 2" xfId="39081" xr:uid="{00000000-0005-0000-0000-000008990000}"/>
    <cellStyle name="Total 2 2 4 2 11" xfId="39082" xr:uid="{00000000-0005-0000-0000-000009990000}"/>
    <cellStyle name="Total 2 2 4 2 11 2" xfId="39083" xr:uid="{00000000-0005-0000-0000-00000A990000}"/>
    <cellStyle name="Total 2 2 4 2 12" xfId="39084" xr:uid="{00000000-0005-0000-0000-00000B990000}"/>
    <cellStyle name="Total 2 2 4 2 12 2" xfId="39085" xr:uid="{00000000-0005-0000-0000-00000C990000}"/>
    <cellStyle name="Total 2 2 4 2 13" xfId="39086" xr:uid="{00000000-0005-0000-0000-00000D990000}"/>
    <cellStyle name="Total 2 2 4 2 13 2" xfId="39087" xr:uid="{00000000-0005-0000-0000-00000E990000}"/>
    <cellStyle name="Total 2 2 4 2 14" xfId="39088" xr:uid="{00000000-0005-0000-0000-00000F990000}"/>
    <cellStyle name="Total 2 2 4 2 15" xfId="39089" xr:uid="{00000000-0005-0000-0000-000010990000}"/>
    <cellStyle name="Total 2 2 4 2 2" xfId="39090" xr:uid="{00000000-0005-0000-0000-000011990000}"/>
    <cellStyle name="Total 2 2 4 2 2 2" xfId="39091" xr:uid="{00000000-0005-0000-0000-000012990000}"/>
    <cellStyle name="Total 2 2 4 2 2 3" xfId="39092" xr:uid="{00000000-0005-0000-0000-000013990000}"/>
    <cellStyle name="Total 2 2 4 2 3" xfId="39093" xr:uid="{00000000-0005-0000-0000-000014990000}"/>
    <cellStyle name="Total 2 2 4 2 3 2" xfId="39094" xr:uid="{00000000-0005-0000-0000-000015990000}"/>
    <cellStyle name="Total 2 2 4 2 3 3" xfId="39095" xr:uid="{00000000-0005-0000-0000-000016990000}"/>
    <cellStyle name="Total 2 2 4 2 4" xfId="39096" xr:uid="{00000000-0005-0000-0000-000017990000}"/>
    <cellStyle name="Total 2 2 4 2 4 2" xfId="39097" xr:uid="{00000000-0005-0000-0000-000018990000}"/>
    <cellStyle name="Total 2 2 4 2 4 3" xfId="39098" xr:uid="{00000000-0005-0000-0000-000019990000}"/>
    <cellStyle name="Total 2 2 4 2 5" xfId="39099" xr:uid="{00000000-0005-0000-0000-00001A990000}"/>
    <cellStyle name="Total 2 2 4 2 5 2" xfId="39100" xr:uid="{00000000-0005-0000-0000-00001B990000}"/>
    <cellStyle name="Total 2 2 4 2 5 3" xfId="39101" xr:uid="{00000000-0005-0000-0000-00001C990000}"/>
    <cellStyle name="Total 2 2 4 2 6" xfId="39102" xr:uid="{00000000-0005-0000-0000-00001D990000}"/>
    <cellStyle name="Total 2 2 4 2 6 2" xfId="39103" xr:uid="{00000000-0005-0000-0000-00001E990000}"/>
    <cellStyle name="Total 2 2 4 2 6 3" xfId="39104" xr:uid="{00000000-0005-0000-0000-00001F990000}"/>
    <cellStyle name="Total 2 2 4 2 7" xfId="39105" xr:uid="{00000000-0005-0000-0000-000020990000}"/>
    <cellStyle name="Total 2 2 4 2 7 2" xfId="39106" xr:uid="{00000000-0005-0000-0000-000021990000}"/>
    <cellStyle name="Total 2 2 4 2 7 3" xfId="39107" xr:uid="{00000000-0005-0000-0000-000022990000}"/>
    <cellStyle name="Total 2 2 4 2 8" xfId="39108" xr:uid="{00000000-0005-0000-0000-000023990000}"/>
    <cellStyle name="Total 2 2 4 2 8 2" xfId="39109" xr:uid="{00000000-0005-0000-0000-000024990000}"/>
    <cellStyle name="Total 2 2 4 2 8 3" xfId="39110" xr:uid="{00000000-0005-0000-0000-000025990000}"/>
    <cellStyle name="Total 2 2 4 2 9" xfId="39111" xr:uid="{00000000-0005-0000-0000-000026990000}"/>
    <cellStyle name="Total 2 2 4 2 9 2" xfId="39112" xr:uid="{00000000-0005-0000-0000-000027990000}"/>
    <cellStyle name="Total 2 2 4 3" xfId="39113" xr:uid="{00000000-0005-0000-0000-000028990000}"/>
    <cellStyle name="Total 2 2 4 3 10" xfId="39114" xr:uid="{00000000-0005-0000-0000-000029990000}"/>
    <cellStyle name="Total 2 2 4 3 10 2" xfId="39115" xr:uid="{00000000-0005-0000-0000-00002A990000}"/>
    <cellStyle name="Total 2 2 4 3 11" xfId="39116" xr:uid="{00000000-0005-0000-0000-00002B990000}"/>
    <cellStyle name="Total 2 2 4 3 11 2" xfId="39117" xr:uid="{00000000-0005-0000-0000-00002C990000}"/>
    <cellStyle name="Total 2 2 4 3 12" xfId="39118" xr:uid="{00000000-0005-0000-0000-00002D990000}"/>
    <cellStyle name="Total 2 2 4 3 12 2" xfId="39119" xr:uid="{00000000-0005-0000-0000-00002E990000}"/>
    <cellStyle name="Total 2 2 4 3 13" xfId="39120" xr:uid="{00000000-0005-0000-0000-00002F990000}"/>
    <cellStyle name="Total 2 2 4 3 13 2" xfId="39121" xr:uid="{00000000-0005-0000-0000-000030990000}"/>
    <cellStyle name="Total 2 2 4 3 14" xfId="39122" xr:uid="{00000000-0005-0000-0000-000031990000}"/>
    <cellStyle name="Total 2 2 4 3 15" xfId="39123" xr:uid="{00000000-0005-0000-0000-000032990000}"/>
    <cellStyle name="Total 2 2 4 3 2" xfId="39124" xr:uid="{00000000-0005-0000-0000-000033990000}"/>
    <cellStyle name="Total 2 2 4 3 2 2" xfId="39125" xr:uid="{00000000-0005-0000-0000-000034990000}"/>
    <cellStyle name="Total 2 2 4 3 2 3" xfId="39126" xr:uid="{00000000-0005-0000-0000-000035990000}"/>
    <cellStyle name="Total 2 2 4 3 3" xfId="39127" xr:uid="{00000000-0005-0000-0000-000036990000}"/>
    <cellStyle name="Total 2 2 4 3 3 2" xfId="39128" xr:uid="{00000000-0005-0000-0000-000037990000}"/>
    <cellStyle name="Total 2 2 4 3 3 3" xfId="39129" xr:uid="{00000000-0005-0000-0000-000038990000}"/>
    <cellStyle name="Total 2 2 4 3 4" xfId="39130" xr:uid="{00000000-0005-0000-0000-000039990000}"/>
    <cellStyle name="Total 2 2 4 3 4 2" xfId="39131" xr:uid="{00000000-0005-0000-0000-00003A990000}"/>
    <cellStyle name="Total 2 2 4 3 4 3" xfId="39132" xr:uid="{00000000-0005-0000-0000-00003B990000}"/>
    <cellStyle name="Total 2 2 4 3 5" xfId="39133" xr:uid="{00000000-0005-0000-0000-00003C990000}"/>
    <cellStyle name="Total 2 2 4 3 5 2" xfId="39134" xr:uid="{00000000-0005-0000-0000-00003D990000}"/>
    <cellStyle name="Total 2 2 4 3 5 3" xfId="39135" xr:uid="{00000000-0005-0000-0000-00003E990000}"/>
    <cellStyle name="Total 2 2 4 3 6" xfId="39136" xr:uid="{00000000-0005-0000-0000-00003F990000}"/>
    <cellStyle name="Total 2 2 4 3 6 2" xfId="39137" xr:uid="{00000000-0005-0000-0000-000040990000}"/>
    <cellStyle name="Total 2 2 4 3 6 3" xfId="39138" xr:uid="{00000000-0005-0000-0000-000041990000}"/>
    <cellStyle name="Total 2 2 4 3 7" xfId="39139" xr:uid="{00000000-0005-0000-0000-000042990000}"/>
    <cellStyle name="Total 2 2 4 3 7 2" xfId="39140" xr:uid="{00000000-0005-0000-0000-000043990000}"/>
    <cellStyle name="Total 2 2 4 3 7 3" xfId="39141" xr:uid="{00000000-0005-0000-0000-000044990000}"/>
    <cellStyle name="Total 2 2 4 3 8" xfId="39142" xr:uid="{00000000-0005-0000-0000-000045990000}"/>
    <cellStyle name="Total 2 2 4 3 8 2" xfId="39143" xr:uid="{00000000-0005-0000-0000-000046990000}"/>
    <cellStyle name="Total 2 2 4 3 8 3" xfId="39144" xr:uid="{00000000-0005-0000-0000-000047990000}"/>
    <cellStyle name="Total 2 2 4 3 9" xfId="39145" xr:uid="{00000000-0005-0000-0000-000048990000}"/>
    <cellStyle name="Total 2 2 4 3 9 2" xfId="39146" xr:uid="{00000000-0005-0000-0000-000049990000}"/>
    <cellStyle name="Total 2 2 4 4" xfId="39147" xr:uid="{00000000-0005-0000-0000-00004A990000}"/>
    <cellStyle name="Total 2 2 4 4 2" xfId="39148" xr:uid="{00000000-0005-0000-0000-00004B990000}"/>
    <cellStyle name="Total 2 2 4 4 3" xfId="39149" xr:uid="{00000000-0005-0000-0000-00004C990000}"/>
    <cellStyle name="Total 2 2 4 5" xfId="39150" xr:uid="{00000000-0005-0000-0000-00004D990000}"/>
    <cellStyle name="Total 2 2 4 5 2" xfId="39151" xr:uid="{00000000-0005-0000-0000-00004E990000}"/>
    <cellStyle name="Total 2 2 4 5 3" xfId="39152" xr:uid="{00000000-0005-0000-0000-00004F990000}"/>
    <cellStyle name="Total 2 2 4 6" xfId="39153" xr:uid="{00000000-0005-0000-0000-000050990000}"/>
    <cellStyle name="Total 2 2 4 6 2" xfId="39154" xr:uid="{00000000-0005-0000-0000-000051990000}"/>
    <cellStyle name="Total 2 2 4 6 3" xfId="39155" xr:uid="{00000000-0005-0000-0000-000052990000}"/>
    <cellStyle name="Total 2 2 4 7" xfId="39156" xr:uid="{00000000-0005-0000-0000-000053990000}"/>
    <cellStyle name="Total 2 2 4 7 2" xfId="39157" xr:uid="{00000000-0005-0000-0000-000054990000}"/>
    <cellStyle name="Total 2 2 4 7 3" xfId="39158" xr:uid="{00000000-0005-0000-0000-000055990000}"/>
    <cellStyle name="Total 2 2 4 8" xfId="39159" xr:uid="{00000000-0005-0000-0000-000056990000}"/>
    <cellStyle name="Total 2 2 4 8 2" xfId="39160" xr:uid="{00000000-0005-0000-0000-000057990000}"/>
    <cellStyle name="Total 2 2 4 8 3" xfId="39161" xr:uid="{00000000-0005-0000-0000-000058990000}"/>
    <cellStyle name="Total 2 2 4 9" xfId="39162" xr:uid="{00000000-0005-0000-0000-000059990000}"/>
    <cellStyle name="Total 2 2 4 9 2" xfId="39163" xr:uid="{00000000-0005-0000-0000-00005A990000}"/>
    <cellStyle name="Total 2 2 4 9 3" xfId="39164" xr:uid="{00000000-0005-0000-0000-00005B990000}"/>
    <cellStyle name="Total 2 2 5" xfId="39165" xr:uid="{00000000-0005-0000-0000-00005C990000}"/>
    <cellStyle name="Total 2 2 5 10" xfId="39166" xr:uid="{00000000-0005-0000-0000-00005D990000}"/>
    <cellStyle name="Total 2 2 5 10 2" xfId="39167" xr:uid="{00000000-0005-0000-0000-00005E990000}"/>
    <cellStyle name="Total 2 2 5 11" xfId="39168" xr:uid="{00000000-0005-0000-0000-00005F990000}"/>
    <cellStyle name="Total 2 2 5 11 2" xfId="39169" xr:uid="{00000000-0005-0000-0000-000060990000}"/>
    <cellStyle name="Total 2 2 5 12" xfId="39170" xr:uid="{00000000-0005-0000-0000-000061990000}"/>
    <cellStyle name="Total 2 2 5 12 2" xfId="39171" xr:uid="{00000000-0005-0000-0000-000062990000}"/>
    <cellStyle name="Total 2 2 5 13" xfId="39172" xr:uid="{00000000-0005-0000-0000-000063990000}"/>
    <cellStyle name="Total 2 2 5 13 2" xfId="39173" xr:uid="{00000000-0005-0000-0000-000064990000}"/>
    <cellStyle name="Total 2 2 5 14" xfId="39174" xr:uid="{00000000-0005-0000-0000-000065990000}"/>
    <cellStyle name="Total 2 2 5 15" xfId="39175" xr:uid="{00000000-0005-0000-0000-000066990000}"/>
    <cellStyle name="Total 2 2 5 2" xfId="39176" xr:uid="{00000000-0005-0000-0000-000067990000}"/>
    <cellStyle name="Total 2 2 5 2 2" xfId="39177" xr:uid="{00000000-0005-0000-0000-000068990000}"/>
    <cellStyle name="Total 2 2 5 2 3" xfId="39178" xr:uid="{00000000-0005-0000-0000-000069990000}"/>
    <cellStyle name="Total 2 2 5 3" xfId="39179" xr:uid="{00000000-0005-0000-0000-00006A990000}"/>
    <cellStyle name="Total 2 2 5 3 2" xfId="39180" xr:uid="{00000000-0005-0000-0000-00006B990000}"/>
    <cellStyle name="Total 2 2 5 3 3" xfId="39181" xr:uid="{00000000-0005-0000-0000-00006C990000}"/>
    <cellStyle name="Total 2 2 5 4" xfId="39182" xr:uid="{00000000-0005-0000-0000-00006D990000}"/>
    <cellStyle name="Total 2 2 5 4 2" xfId="39183" xr:uid="{00000000-0005-0000-0000-00006E990000}"/>
    <cellStyle name="Total 2 2 5 4 3" xfId="39184" xr:uid="{00000000-0005-0000-0000-00006F990000}"/>
    <cellStyle name="Total 2 2 5 5" xfId="39185" xr:uid="{00000000-0005-0000-0000-000070990000}"/>
    <cellStyle name="Total 2 2 5 5 2" xfId="39186" xr:uid="{00000000-0005-0000-0000-000071990000}"/>
    <cellStyle name="Total 2 2 5 5 3" xfId="39187" xr:uid="{00000000-0005-0000-0000-000072990000}"/>
    <cellStyle name="Total 2 2 5 6" xfId="39188" xr:uid="{00000000-0005-0000-0000-000073990000}"/>
    <cellStyle name="Total 2 2 5 6 2" xfId="39189" xr:uid="{00000000-0005-0000-0000-000074990000}"/>
    <cellStyle name="Total 2 2 5 6 3" xfId="39190" xr:uid="{00000000-0005-0000-0000-000075990000}"/>
    <cellStyle name="Total 2 2 5 7" xfId="39191" xr:uid="{00000000-0005-0000-0000-000076990000}"/>
    <cellStyle name="Total 2 2 5 7 2" xfId="39192" xr:uid="{00000000-0005-0000-0000-000077990000}"/>
    <cellStyle name="Total 2 2 5 7 3" xfId="39193" xr:uid="{00000000-0005-0000-0000-000078990000}"/>
    <cellStyle name="Total 2 2 5 8" xfId="39194" xr:uid="{00000000-0005-0000-0000-000079990000}"/>
    <cellStyle name="Total 2 2 5 8 2" xfId="39195" xr:uid="{00000000-0005-0000-0000-00007A990000}"/>
    <cellStyle name="Total 2 2 5 8 3" xfId="39196" xr:uid="{00000000-0005-0000-0000-00007B990000}"/>
    <cellStyle name="Total 2 2 5 9" xfId="39197" xr:uid="{00000000-0005-0000-0000-00007C990000}"/>
    <cellStyle name="Total 2 2 5 9 2" xfId="39198" xr:uid="{00000000-0005-0000-0000-00007D990000}"/>
    <cellStyle name="Total 2 2 6" xfId="39199" xr:uid="{00000000-0005-0000-0000-00007E990000}"/>
    <cellStyle name="Total 2 2 6 10" xfId="39200" xr:uid="{00000000-0005-0000-0000-00007F990000}"/>
    <cellStyle name="Total 2 2 6 10 2" xfId="39201" xr:uid="{00000000-0005-0000-0000-000080990000}"/>
    <cellStyle name="Total 2 2 6 11" xfId="39202" xr:uid="{00000000-0005-0000-0000-000081990000}"/>
    <cellStyle name="Total 2 2 6 11 2" xfId="39203" xr:uid="{00000000-0005-0000-0000-000082990000}"/>
    <cellStyle name="Total 2 2 6 12" xfId="39204" xr:uid="{00000000-0005-0000-0000-000083990000}"/>
    <cellStyle name="Total 2 2 6 12 2" xfId="39205" xr:uid="{00000000-0005-0000-0000-000084990000}"/>
    <cellStyle name="Total 2 2 6 13" xfId="39206" xr:uid="{00000000-0005-0000-0000-000085990000}"/>
    <cellStyle name="Total 2 2 6 13 2" xfId="39207" xr:uid="{00000000-0005-0000-0000-000086990000}"/>
    <cellStyle name="Total 2 2 6 14" xfId="39208" xr:uid="{00000000-0005-0000-0000-000087990000}"/>
    <cellStyle name="Total 2 2 6 15" xfId="39209" xr:uid="{00000000-0005-0000-0000-000088990000}"/>
    <cellStyle name="Total 2 2 6 2" xfId="39210" xr:uid="{00000000-0005-0000-0000-000089990000}"/>
    <cellStyle name="Total 2 2 6 2 2" xfId="39211" xr:uid="{00000000-0005-0000-0000-00008A990000}"/>
    <cellStyle name="Total 2 2 6 2 3" xfId="39212" xr:uid="{00000000-0005-0000-0000-00008B990000}"/>
    <cellStyle name="Total 2 2 6 3" xfId="39213" xr:uid="{00000000-0005-0000-0000-00008C990000}"/>
    <cellStyle name="Total 2 2 6 3 2" xfId="39214" xr:uid="{00000000-0005-0000-0000-00008D990000}"/>
    <cellStyle name="Total 2 2 6 3 3" xfId="39215" xr:uid="{00000000-0005-0000-0000-00008E990000}"/>
    <cellStyle name="Total 2 2 6 4" xfId="39216" xr:uid="{00000000-0005-0000-0000-00008F990000}"/>
    <cellStyle name="Total 2 2 6 4 2" xfId="39217" xr:uid="{00000000-0005-0000-0000-000090990000}"/>
    <cellStyle name="Total 2 2 6 4 3" xfId="39218" xr:uid="{00000000-0005-0000-0000-000091990000}"/>
    <cellStyle name="Total 2 2 6 5" xfId="39219" xr:uid="{00000000-0005-0000-0000-000092990000}"/>
    <cellStyle name="Total 2 2 6 5 2" xfId="39220" xr:uid="{00000000-0005-0000-0000-000093990000}"/>
    <cellStyle name="Total 2 2 6 5 3" xfId="39221" xr:uid="{00000000-0005-0000-0000-000094990000}"/>
    <cellStyle name="Total 2 2 6 6" xfId="39222" xr:uid="{00000000-0005-0000-0000-000095990000}"/>
    <cellStyle name="Total 2 2 6 6 2" xfId="39223" xr:uid="{00000000-0005-0000-0000-000096990000}"/>
    <cellStyle name="Total 2 2 6 6 3" xfId="39224" xr:uid="{00000000-0005-0000-0000-000097990000}"/>
    <cellStyle name="Total 2 2 6 7" xfId="39225" xr:uid="{00000000-0005-0000-0000-000098990000}"/>
    <cellStyle name="Total 2 2 6 7 2" xfId="39226" xr:uid="{00000000-0005-0000-0000-000099990000}"/>
    <cellStyle name="Total 2 2 6 7 3" xfId="39227" xr:uid="{00000000-0005-0000-0000-00009A990000}"/>
    <cellStyle name="Total 2 2 6 8" xfId="39228" xr:uid="{00000000-0005-0000-0000-00009B990000}"/>
    <cellStyle name="Total 2 2 6 8 2" xfId="39229" xr:uid="{00000000-0005-0000-0000-00009C990000}"/>
    <cellStyle name="Total 2 2 6 8 3" xfId="39230" xr:uid="{00000000-0005-0000-0000-00009D990000}"/>
    <cellStyle name="Total 2 2 6 9" xfId="39231" xr:uid="{00000000-0005-0000-0000-00009E990000}"/>
    <cellStyle name="Total 2 2 6 9 2" xfId="39232" xr:uid="{00000000-0005-0000-0000-00009F990000}"/>
    <cellStyle name="Total 2 2 7" xfId="39233" xr:uid="{00000000-0005-0000-0000-0000A0990000}"/>
    <cellStyle name="Total 2 2 7 2" xfId="39234" xr:uid="{00000000-0005-0000-0000-0000A1990000}"/>
    <cellStyle name="Total 2 2 7 2 2" xfId="39235" xr:uid="{00000000-0005-0000-0000-0000A2990000}"/>
    <cellStyle name="Total 2 2 7 3" xfId="39236" xr:uid="{00000000-0005-0000-0000-0000A3990000}"/>
    <cellStyle name="Total 2 2 7 3 2" xfId="39237" xr:uid="{00000000-0005-0000-0000-0000A4990000}"/>
    <cellStyle name="Total 2 2 7 4" xfId="39238" xr:uid="{00000000-0005-0000-0000-0000A5990000}"/>
    <cellStyle name="Total 2 2 8" xfId="39239" xr:uid="{00000000-0005-0000-0000-0000A6990000}"/>
    <cellStyle name="Total 2 2 8 2" xfId="39240" xr:uid="{00000000-0005-0000-0000-0000A7990000}"/>
    <cellStyle name="Total 2 2 8 2 2" xfId="39241" xr:uid="{00000000-0005-0000-0000-0000A8990000}"/>
    <cellStyle name="Total 2 2 8 3" xfId="39242" xr:uid="{00000000-0005-0000-0000-0000A9990000}"/>
    <cellStyle name="Total 2 2 8 3 2" xfId="39243" xr:uid="{00000000-0005-0000-0000-0000AA990000}"/>
    <cellStyle name="Total 2 2 8 4" xfId="39244" xr:uid="{00000000-0005-0000-0000-0000AB990000}"/>
    <cellStyle name="Total 2 2 9" xfId="39245" xr:uid="{00000000-0005-0000-0000-0000AC990000}"/>
    <cellStyle name="Total 2 2 9 2" xfId="39246" xr:uid="{00000000-0005-0000-0000-0000AD990000}"/>
    <cellStyle name="Total 2 2 9 2 2" xfId="39247" xr:uid="{00000000-0005-0000-0000-0000AE990000}"/>
    <cellStyle name="Total 2 2 9 3" xfId="39248" xr:uid="{00000000-0005-0000-0000-0000AF990000}"/>
    <cellStyle name="Total 2 2 9 3 2" xfId="39249" xr:uid="{00000000-0005-0000-0000-0000B0990000}"/>
    <cellStyle name="Total 2 2 9 4" xfId="39250" xr:uid="{00000000-0005-0000-0000-0000B1990000}"/>
    <cellStyle name="Total 2 3" xfId="39251" xr:uid="{00000000-0005-0000-0000-0000B2990000}"/>
    <cellStyle name="Total 2 3 10" xfId="39252" xr:uid="{00000000-0005-0000-0000-0000B3990000}"/>
    <cellStyle name="Total 2 3 10 2" xfId="39253" xr:uid="{00000000-0005-0000-0000-0000B4990000}"/>
    <cellStyle name="Total 2 3 10 2 2" xfId="39254" xr:uid="{00000000-0005-0000-0000-0000B5990000}"/>
    <cellStyle name="Total 2 3 10 3" xfId="39255" xr:uid="{00000000-0005-0000-0000-0000B6990000}"/>
    <cellStyle name="Total 2 3 11" xfId="39256" xr:uid="{00000000-0005-0000-0000-0000B7990000}"/>
    <cellStyle name="Total 2 3 11 2" xfId="39257" xr:uid="{00000000-0005-0000-0000-0000B8990000}"/>
    <cellStyle name="Total 2 3 12" xfId="39258" xr:uid="{00000000-0005-0000-0000-0000B9990000}"/>
    <cellStyle name="Total 2 3 12 2" xfId="39259" xr:uid="{00000000-0005-0000-0000-0000BA990000}"/>
    <cellStyle name="Total 2 3 13" xfId="39260" xr:uid="{00000000-0005-0000-0000-0000BB990000}"/>
    <cellStyle name="Total 2 3 13 2" xfId="39261" xr:uid="{00000000-0005-0000-0000-0000BC990000}"/>
    <cellStyle name="Total 2 3 14" xfId="39262" xr:uid="{00000000-0005-0000-0000-0000BD990000}"/>
    <cellStyle name="Total 2 3 14 2" xfId="39263" xr:uid="{00000000-0005-0000-0000-0000BE990000}"/>
    <cellStyle name="Total 2 3 15" xfId="39264" xr:uid="{00000000-0005-0000-0000-0000BF990000}"/>
    <cellStyle name="Total 2 3 15 2" xfId="39265" xr:uid="{00000000-0005-0000-0000-0000C0990000}"/>
    <cellStyle name="Total 2 3 16" xfId="39266" xr:uid="{00000000-0005-0000-0000-0000C1990000}"/>
    <cellStyle name="Total 2 3 17" xfId="39267" xr:uid="{00000000-0005-0000-0000-0000C2990000}"/>
    <cellStyle name="Total 2 3 2" xfId="39268" xr:uid="{00000000-0005-0000-0000-0000C3990000}"/>
    <cellStyle name="Total 2 3 2 10" xfId="39269" xr:uid="{00000000-0005-0000-0000-0000C4990000}"/>
    <cellStyle name="Total 2 3 2 10 2" xfId="39270" xr:uid="{00000000-0005-0000-0000-0000C5990000}"/>
    <cellStyle name="Total 2 3 2 11" xfId="39271" xr:uid="{00000000-0005-0000-0000-0000C6990000}"/>
    <cellStyle name="Total 2 3 2 11 2" xfId="39272" xr:uid="{00000000-0005-0000-0000-0000C7990000}"/>
    <cellStyle name="Total 2 3 2 12" xfId="39273" xr:uid="{00000000-0005-0000-0000-0000C8990000}"/>
    <cellStyle name="Total 2 3 2 12 2" xfId="39274" xr:uid="{00000000-0005-0000-0000-0000C9990000}"/>
    <cellStyle name="Total 2 3 2 13" xfId="39275" xr:uid="{00000000-0005-0000-0000-0000CA990000}"/>
    <cellStyle name="Total 2 3 2 13 2" xfId="39276" xr:uid="{00000000-0005-0000-0000-0000CB990000}"/>
    <cellStyle name="Total 2 3 2 14" xfId="39277" xr:uid="{00000000-0005-0000-0000-0000CC990000}"/>
    <cellStyle name="Total 2 3 2 15" xfId="39278" xr:uid="{00000000-0005-0000-0000-0000CD990000}"/>
    <cellStyle name="Total 2 3 2 2" xfId="39279" xr:uid="{00000000-0005-0000-0000-0000CE990000}"/>
    <cellStyle name="Total 2 3 2 2 2" xfId="39280" xr:uid="{00000000-0005-0000-0000-0000CF990000}"/>
    <cellStyle name="Total 2 3 2 2 3" xfId="39281" xr:uid="{00000000-0005-0000-0000-0000D0990000}"/>
    <cellStyle name="Total 2 3 2 3" xfId="39282" xr:uid="{00000000-0005-0000-0000-0000D1990000}"/>
    <cellStyle name="Total 2 3 2 3 2" xfId="39283" xr:uid="{00000000-0005-0000-0000-0000D2990000}"/>
    <cellStyle name="Total 2 3 2 3 3" xfId="39284" xr:uid="{00000000-0005-0000-0000-0000D3990000}"/>
    <cellStyle name="Total 2 3 2 4" xfId="39285" xr:uid="{00000000-0005-0000-0000-0000D4990000}"/>
    <cellStyle name="Total 2 3 2 4 2" xfId="39286" xr:uid="{00000000-0005-0000-0000-0000D5990000}"/>
    <cellStyle name="Total 2 3 2 4 3" xfId="39287" xr:uid="{00000000-0005-0000-0000-0000D6990000}"/>
    <cellStyle name="Total 2 3 2 5" xfId="39288" xr:uid="{00000000-0005-0000-0000-0000D7990000}"/>
    <cellStyle name="Total 2 3 2 5 2" xfId="39289" xr:uid="{00000000-0005-0000-0000-0000D8990000}"/>
    <cellStyle name="Total 2 3 2 5 3" xfId="39290" xr:uid="{00000000-0005-0000-0000-0000D9990000}"/>
    <cellStyle name="Total 2 3 2 6" xfId="39291" xr:uid="{00000000-0005-0000-0000-0000DA990000}"/>
    <cellStyle name="Total 2 3 2 6 2" xfId="39292" xr:uid="{00000000-0005-0000-0000-0000DB990000}"/>
    <cellStyle name="Total 2 3 2 6 3" xfId="39293" xr:uid="{00000000-0005-0000-0000-0000DC990000}"/>
    <cellStyle name="Total 2 3 2 7" xfId="39294" xr:uid="{00000000-0005-0000-0000-0000DD990000}"/>
    <cellStyle name="Total 2 3 2 7 2" xfId="39295" xr:uid="{00000000-0005-0000-0000-0000DE990000}"/>
    <cellStyle name="Total 2 3 2 7 3" xfId="39296" xr:uid="{00000000-0005-0000-0000-0000DF990000}"/>
    <cellStyle name="Total 2 3 2 8" xfId="39297" xr:uid="{00000000-0005-0000-0000-0000E0990000}"/>
    <cellStyle name="Total 2 3 2 8 2" xfId="39298" xr:uid="{00000000-0005-0000-0000-0000E1990000}"/>
    <cellStyle name="Total 2 3 2 8 3" xfId="39299" xr:uid="{00000000-0005-0000-0000-0000E2990000}"/>
    <cellStyle name="Total 2 3 2 9" xfId="39300" xr:uid="{00000000-0005-0000-0000-0000E3990000}"/>
    <cellStyle name="Total 2 3 2 9 2" xfId="39301" xr:uid="{00000000-0005-0000-0000-0000E4990000}"/>
    <cellStyle name="Total 2 3 3" xfId="39302" xr:uid="{00000000-0005-0000-0000-0000E5990000}"/>
    <cellStyle name="Total 2 3 3 10" xfId="39303" xr:uid="{00000000-0005-0000-0000-0000E6990000}"/>
    <cellStyle name="Total 2 3 3 10 2" xfId="39304" xr:uid="{00000000-0005-0000-0000-0000E7990000}"/>
    <cellStyle name="Total 2 3 3 11" xfId="39305" xr:uid="{00000000-0005-0000-0000-0000E8990000}"/>
    <cellStyle name="Total 2 3 3 11 2" xfId="39306" xr:uid="{00000000-0005-0000-0000-0000E9990000}"/>
    <cellStyle name="Total 2 3 3 12" xfId="39307" xr:uid="{00000000-0005-0000-0000-0000EA990000}"/>
    <cellStyle name="Total 2 3 3 12 2" xfId="39308" xr:uid="{00000000-0005-0000-0000-0000EB990000}"/>
    <cellStyle name="Total 2 3 3 13" xfId="39309" xr:uid="{00000000-0005-0000-0000-0000EC990000}"/>
    <cellStyle name="Total 2 3 3 13 2" xfId="39310" xr:uid="{00000000-0005-0000-0000-0000ED990000}"/>
    <cellStyle name="Total 2 3 3 14" xfId="39311" xr:uid="{00000000-0005-0000-0000-0000EE990000}"/>
    <cellStyle name="Total 2 3 3 15" xfId="39312" xr:uid="{00000000-0005-0000-0000-0000EF990000}"/>
    <cellStyle name="Total 2 3 3 2" xfId="39313" xr:uid="{00000000-0005-0000-0000-0000F0990000}"/>
    <cellStyle name="Total 2 3 3 2 2" xfId="39314" xr:uid="{00000000-0005-0000-0000-0000F1990000}"/>
    <cellStyle name="Total 2 3 3 2 3" xfId="39315" xr:uid="{00000000-0005-0000-0000-0000F2990000}"/>
    <cellStyle name="Total 2 3 3 3" xfId="39316" xr:uid="{00000000-0005-0000-0000-0000F3990000}"/>
    <cellStyle name="Total 2 3 3 3 2" xfId="39317" xr:uid="{00000000-0005-0000-0000-0000F4990000}"/>
    <cellStyle name="Total 2 3 3 3 3" xfId="39318" xr:uid="{00000000-0005-0000-0000-0000F5990000}"/>
    <cellStyle name="Total 2 3 3 4" xfId="39319" xr:uid="{00000000-0005-0000-0000-0000F6990000}"/>
    <cellStyle name="Total 2 3 3 4 2" xfId="39320" xr:uid="{00000000-0005-0000-0000-0000F7990000}"/>
    <cellStyle name="Total 2 3 3 4 3" xfId="39321" xr:uid="{00000000-0005-0000-0000-0000F8990000}"/>
    <cellStyle name="Total 2 3 3 5" xfId="39322" xr:uid="{00000000-0005-0000-0000-0000F9990000}"/>
    <cellStyle name="Total 2 3 3 5 2" xfId="39323" xr:uid="{00000000-0005-0000-0000-0000FA990000}"/>
    <cellStyle name="Total 2 3 3 5 3" xfId="39324" xr:uid="{00000000-0005-0000-0000-0000FB990000}"/>
    <cellStyle name="Total 2 3 3 6" xfId="39325" xr:uid="{00000000-0005-0000-0000-0000FC990000}"/>
    <cellStyle name="Total 2 3 3 6 2" xfId="39326" xr:uid="{00000000-0005-0000-0000-0000FD990000}"/>
    <cellStyle name="Total 2 3 3 6 3" xfId="39327" xr:uid="{00000000-0005-0000-0000-0000FE990000}"/>
    <cellStyle name="Total 2 3 3 7" xfId="39328" xr:uid="{00000000-0005-0000-0000-0000FF990000}"/>
    <cellStyle name="Total 2 3 3 7 2" xfId="39329" xr:uid="{00000000-0005-0000-0000-0000009A0000}"/>
    <cellStyle name="Total 2 3 3 7 3" xfId="39330" xr:uid="{00000000-0005-0000-0000-0000019A0000}"/>
    <cellStyle name="Total 2 3 3 8" xfId="39331" xr:uid="{00000000-0005-0000-0000-0000029A0000}"/>
    <cellStyle name="Total 2 3 3 8 2" xfId="39332" xr:uid="{00000000-0005-0000-0000-0000039A0000}"/>
    <cellStyle name="Total 2 3 3 8 3" xfId="39333" xr:uid="{00000000-0005-0000-0000-0000049A0000}"/>
    <cellStyle name="Total 2 3 3 9" xfId="39334" xr:uid="{00000000-0005-0000-0000-0000059A0000}"/>
    <cellStyle name="Total 2 3 3 9 2" xfId="39335" xr:uid="{00000000-0005-0000-0000-0000069A0000}"/>
    <cellStyle name="Total 2 3 4" xfId="39336" xr:uid="{00000000-0005-0000-0000-0000079A0000}"/>
    <cellStyle name="Total 2 3 4 2" xfId="39337" xr:uid="{00000000-0005-0000-0000-0000089A0000}"/>
    <cellStyle name="Total 2 3 4 2 2" xfId="39338" xr:uid="{00000000-0005-0000-0000-0000099A0000}"/>
    <cellStyle name="Total 2 3 4 3" xfId="39339" xr:uid="{00000000-0005-0000-0000-00000A9A0000}"/>
    <cellStyle name="Total 2 3 4 3 2" xfId="39340" xr:uid="{00000000-0005-0000-0000-00000B9A0000}"/>
    <cellStyle name="Total 2 3 4 4" xfId="39341" xr:uid="{00000000-0005-0000-0000-00000C9A0000}"/>
    <cellStyle name="Total 2 3 5" xfId="39342" xr:uid="{00000000-0005-0000-0000-00000D9A0000}"/>
    <cellStyle name="Total 2 3 5 2" xfId="39343" xr:uid="{00000000-0005-0000-0000-00000E9A0000}"/>
    <cellStyle name="Total 2 3 5 2 2" xfId="39344" xr:uid="{00000000-0005-0000-0000-00000F9A0000}"/>
    <cellStyle name="Total 2 3 5 3" xfId="39345" xr:uid="{00000000-0005-0000-0000-0000109A0000}"/>
    <cellStyle name="Total 2 3 5 3 2" xfId="39346" xr:uid="{00000000-0005-0000-0000-0000119A0000}"/>
    <cellStyle name="Total 2 3 5 4" xfId="39347" xr:uid="{00000000-0005-0000-0000-0000129A0000}"/>
    <cellStyle name="Total 2 3 6" xfId="39348" xr:uid="{00000000-0005-0000-0000-0000139A0000}"/>
    <cellStyle name="Total 2 3 6 2" xfId="39349" xr:uid="{00000000-0005-0000-0000-0000149A0000}"/>
    <cellStyle name="Total 2 3 6 2 2" xfId="39350" xr:uid="{00000000-0005-0000-0000-0000159A0000}"/>
    <cellStyle name="Total 2 3 6 3" xfId="39351" xr:uid="{00000000-0005-0000-0000-0000169A0000}"/>
    <cellStyle name="Total 2 3 6 3 2" xfId="39352" xr:uid="{00000000-0005-0000-0000-0000179A0000}"/>
    <cellStyle name="Total 2 3 6 4" xfId="39353" xr:uid="{00000000-0005-0000-0000-0000189A0000}"/>
    <cellStyle name="Total 2 3 7" xfId="39354" xr:uid="{00000000-0005-0000-0000-0000199A0000}"/>
    <cellStyle name="Total 2 3 7 2" xfId="39355" xr:uid="{00000000-0005-0000-0000-00001A9A0000}"/>
    <cellStyle name="Total 2 3 7 2 2" xfId="39356" xr:uid="{00000000-0005-0000-0000-00001B9A0000}"/>
    <cellStyle name="Total 2 3 7 3" xfId="39357" xr:uid="{00000000-0005-0000-0000-00001C9A0000}"/>
    <cellStyle name="Total 2 3 7 3 2" xfId="39358" xr:uid="{00000000-0005-0000-0000-00001D9A0000}"/>
    <cellStyle name="Total 2 3 7 4" xfId="39359" xr:uid="{00000000-0005-0000-0000-00001E9A0000}"/>
    <cellStyle name="Total 2 3 8" xfId="39360" xr:uid="{00000000-0005-0000-0000-00001F9A0000}"/>
    <cellStyle name="Total 2 3 8 2" xfId="39361" xr:uid="{00000000-0005-0000-0000-0000209A0000}"/>
    <cellStyle name="Total 2 3 8 2 2" xfId="39362" xr:uid="{00000000-0005-0000-0000-0000219A0000}"/>
    <cellStyle name="Total 2 3 8 3" xfId="39363" xr:uid="{00000000-0005-0000-0000-0000229A0000}"/>
    <cellStyle name="Total 2 3 8 3 2" xfId="39364" xr:uid="{00000000-0005-0000-0000-0000239A0000}"/>
    <cellStyle name="Total 2 3 8 4" xfId="39365" xr:uid="{00000000-0005-0000-0000-0000249A0000}"/>
    <cellStyle name="Total 2 3 9" xfId="39366" xr:uid="{00000000-0005-0000-0000-0000259A0000}"/>
    <cellStyle name="Total 2 3 9 2" xfId="39367" xr:uid="{00000000-0005-0000-0000-0000269A0000}"/>
    <cellStyle name="Total 2 3 9 2 2" xfId="39368" xr:uid="{00000000-0005-0000-0000-0000279A0000}"/>
    <cellStyle name="Total 2 3 9 3" xfId="39369" xr:uid="{00000000-0005-0000-0000-0000289A0000}"/>
    <cellStyle name="Total 2 3 9 3 2" xfId="39370" xr:uid="{00000000-0005-0000-0000-0000299A0000}"/>
    <cellStyle name="Total 2 3 9 4" xfId="39371" xr:uid="{00000000-0005-0000-0000-00002A9A0000}"/>
    <cellStyle name="Total 2 4" xfId="39372" xr:uid="{00000000-0005-0000-0000-00002B9A0000}"/>
    <cellStyle name="Total 2 4 10" xfId="39373" xr:uid="{00000000-0005-0000-0000-00002C9A0000}"/>
    <cellStyle name="Total 2 4 10 2" xfId="39374" xr:uid="{00000000-0005-0000-0000-00002D9A0000}"/>
    <cellStyle name="Total 2 4 11" xfId="39375" xr:uid="{00000000-0005-0000-0000-00002E9A0000}"/>
    <cellStyle name="Total 2 4 11 2" xfId="39376" xr:uid="{00000000-0005-0000-0000-00002F9A0000}"/>
    <cellStyle name="Total 2 4 12" xfId="39377" xr:uid="{00000000-0005-0000-0000-0000309A0000}"/>
    <cellStyle name="Total 2 4 12 2" xfId="39378" xr:uid="{00000000-0005-0000-0000-0000319A0000}"/>
    <cellStyle name="Total 2 4 13" xfId="39379" xr:uid="{00000000-0005-0000-0000-0000329A0000}"/>
    <cellStyle name="Total 2 4 13 2" xfId="39380" xr:uid="{00000000-0005-0000-0000-0000339A0000}"/>
    <cellStyle name="Total 2 4 14" xfId="39381" xr:uid="{00000000-0005-0000-0000-0000349A0000}"/>
    <cellStyle name="Total 2 4 14 2" xfId="39382" xr:uid="{00000000-0005-0000-0000-0000359A0000}"/>
    <cellStyle name="Total 2 4 15" xfId="39383" xr:uid="{00000000-0005-0000-0000-0000369A0000}"/>
    <cellStyle name="Total 2 4 15 2" xfId="39384" xr:uid="{00000000-0005-0000-0000-0000379A0000}"/>
    <cellStyle name="Total 2 4 16" xfId="39385" xr:uid="{00000000-0005-0000-0000-0000389A0000}"/>
    <cellStyle name="Total 2 4 17" xfId="39386" xr:uid="{00000000-0005-0000-0000-0000399A0000}"/>
    <cellStyle name="Total 2 4 2" xfId="39387" xr:uid="{00000000-0005-0000-0000-00003A9A0000}"/>
    <cellStyle name="Total 2 4 2 10" xfId="39388" xr:uid="{00000000-0005-0000-0000-00003B9A0000}"/>
    <cellStyle name="Total 2 4 2 10 2" xfId="39389" xr:uid="{00000000-0005-0000-0000-00003C9A0000}"/>
    <cellStyle name="Total 2 4 2 11" xfId="39390" xr:uid="{00000000-0005-0000-0000-00003D9A0000}"/>
    <cellStyle name="Total 2 4 2 11 2" xfId="39391" xr:uid="{00000000-0005-0000-0000-00003E9A0000}"/>
    <cellStyle name="Total 2 4 2 12" xfId="39392" xr:uid="{00000000-0005-0000-0000-00003F9A0000}"/>
    <cellStyle name="Total 2 4 2 12 2" xfId="39393" xr:uid="{00000000-0005-0000-0000-0000409A0000}"/>
    <cellStyle name="Total 2 4 2 13" xfId="39394" xr:uid="{00000000-0005-0000-0000-0000419A0000}"/>
    <cellStyle name="Total 2 4 2 13 2" xfId="39395" xr:uid="{00000000-0005-0000-0000-0000429A0000}"/>
    <cellStyle name="Total 2 4 2 14" xfId="39396" xr:uid="{00000000-0005-0000-0000-0000439A0000}"/>
    <cellStyle name="Total 2 4 2 15" xfId="39397" xr:uid="{00000000-0005-0000-0000-0000449A0000}"/>
    <cellStyle name="Total 2 4 2 2" xfId="39398" xr:uid="{00000000-0005-0000-0000-0000459A0000}"/>
    <cellStyle name="Total 2 4 2 2 2" xfId="39399" xr:uid="{00000000-0005-0000-0000-0000469A0000}"/>
    <cellStyle name="Total 2 4 2 2 3" xfId="39400" xr:uid="{00000000-0005-0000-0000-0000479A0000}"/>
    <cellStyle name="Total 2 4 2 3" xfId="39401" xr:uid="{00000000-0005-0000-0000-0000489A0000}"/>
    <cellStyle name="Total 2 4 2 3 2" xfId="39402" xr:uid="{00000000-0005-0000-0000-0000499A0000}"/>
    <cellStyle name="Total 2 4 2 3 3" xfId="39403" xr:uid="{00000000-0005-0000-0000-00004A9A0000}"/>
    <cellStyle name="Total 2 4 2 4" xfId="39404" xr:uid="{00000000-0005-0000-0000-00004B9A0000}"/>
    <cellStyle name="Total 2 4 2 4 2" xfId="39405" xr:uid="{00000000-0005-0000-0000-00004C9A0000}"/>
    <cellStyle name="Total 2 4 2 4 3" xfId="39406" xr:uid="{00000000-0005-0000-0000-00004D9A0000}"/>
    <cellStyle name="Total 2 4 2 5" xfId="39407" xr:uid="{00000000-0005-0000-0000-00004E9A0000}"/>
    <cellStyle name="Total 2 4 2 5 2" xfId="39408" xr:uid="{00000000-0005-0000-0000-00004F9A0000}"/>
    <cellStyle name="Total 2 4 2 5 3" xfId="39409" xr:uid="{00000000-0005-0000-0000-0000509A0000}"/>
    <cellStyle name="Total 2 4 2 6" xfId="39410" xr:uid="{00000000-0005-0000-0000-0000519A0000}"/>
    <cellStyle name="Total 2 4 2 6 2" xfId="39411" xr:uid="{00000000-0005-0000-0000-0000529A0000}"/>
    <cellStyle name="Total 2 4 2 6 3" xfId="39412" xr:uid="{00000000-0005-0000-0000-0000539A0000}"/>
    <cellStyle name="Total 2 4 2 7" xfId="39413" xr:uid="{00000000-0005-0000-0000-0000549A0000}"/>
    <cellStyle name="Total 2 4 2 7 2" xfId="39414" xr:uid="{00000000-0005-0000-0000-0000559A0000}"/>
    <cellStyle name="Total 2 4 2 7 3" xfId="39415" xr:uid="{00000000-0005-0000-0000-0000569A0000}"/>
    <cellStyle name="Total 2 4 2 8" xfId="39416" xr:uid="{00000000-0005-0000-0000-0000579A0000}"/>
    <cellStyle name="Total 2 4 2 8 2" xfId="39417" xr:uid="{00000000-0005-0000-0000-0000589A0000}"/>
    <cellStyle name="Total 2 4 2 8 3" xfId="39418" xr:uid="{00000000-0005-0000-0000-0000599A0000}"/>
    <cellStyle name="Total 2 4 2 9" xfId="39419" xr:uid="{00000000-0005-0000-0000-00005A9A0000}"/>
    <cellStyle name="Total 2 4 2 9 2" xfId="39420" xr:uid="{00000000-0005-0000-0000-00005B9A0000}"/>
    <cellStyle name="Total 2 4 3" xfId="39421" xr:uid="{00000000-0005-0000-0000-00005C9A0000}"/>
    <cellStyle name="Total 2 4 3 10" xfId="39422" xr:uid="{00000000-0005-0000-0000-00005D9A0000}"/>
    <cellStyle name="Total 2 4 3 10 2" xfId="39423" xr:uid="{00000000-0005-0000-0000-00005E9A0000}"/>
    <cellStyle name="Total 2 4 3 11" xfId="39424" xr:uid="{00000000-0005-0000-0000-00005F9A0000}"/>
    <cellStyle name="Total 2 4 3 11 2" xfId="39425" xr:uid="{00000000-0005-0000-0000-0000609A0000}"/>
    <cellStyle name="Total 2 4 3 12" xfId="39426" xr:uid="{00000000-0005-0000-0000-0000619A0000}"/>
    <cellStyle name="Total 2 4 3 12 2" xfId="39427" xr:uid="{00000000-0005-0000-0000-0000629A0000}"/>
    <cellStyle name="Total 2 4 3 13" xfId="39428" xr:uid="{00000000-0005-0000-0000-0000639A0000}"/>
    <cellStyle name="Total 2 4 3 13 2" xfId="39429" xr:uid="{00000000-0005-0000-0000-0000649A0000}"/>
    <cellStyle name="Total 2 4 3 14" xfId="39430" xr:uid="{00000000-0005-0000-0000-0000659A0000}"/>
    <cellStyle name="Total 2 4 3 15" xfId="39431" xr:uid="{00000000-0005-0000-0000-0000669A0000}"/>
    <cellStyle name="Total 2 4 3 2" xfId="39432" xr:uid="{00000000-0005-0000-0000-0000679A0000}"/>
    <cellStyle name="Total 2 4 3 2 2" xfId="39433" xr:uid="{00000000-0005-0000-0000-0000689A0000}"/>
    <cellStyle name="Total 2 4 3 2 3" xfId="39434" xr:uid="{00000000-0005-0000-0000-0000699A0000}"/>
    <cellStyle name="Total 2 4 3 3" xfId="39435" xr:uid="{00000000-0005-0000-0000-00006A9A0000}"/>
    <cellStyle name="Total 2 4 3 3 2" xfId="39436" xr:uid="{00000000-0005-0000-0000-00006B9A0000}"/>
    <cellStyle name="Total 2 4 3 3 3" xfId="39437" xr:uid="{00000000-0005-0000-0000-00006C9A0000}"/>
    <cellStyle name="Total 2 4 3 4" xfId="39438" xr:uid="{00000000-0005-0000-0000-00006D9A0000}"/>
    <cellStyle name="Total 2 4 3 4 2" xfId="39439" xr:uid="{00000000-0005-0000-0000-00006E9A0000}"/>
    <cellStyle name="Total 2 4 3 4 3" xfId="39440" xr:uid="{00000000-0005-0000-0000-00006F9A0000}"/>
    <cellStyle name="Total 2 4 3 5" xfId="39441" xr:uid="{00000000-0005-0000-0000-0000709A0000}"/>
    <cellStyle name="Total 2 4 3 5 2" xfId="39442" xr:uid="{00000000-0005-0000-0000-0000719A0000}"/>
    <cellStyle name="Total 2 4 3 5 3" xfId="39443" xr:uid="{00000000-0005-0000-0000-0000729A0000}"/>
    <cellStyle name="Total 2 4 3 6" xfId="39444" xr:uid="{00000000-0005-0000-0000-0000739A0000}"/>
    <cellStyle name="Total 2 4 3 6 2" xfId="39445" xr:uid="{00000000-0005-0000-0000-0000749A0000}"/>
    <cellStyle name="Total 2 4 3 6 3" xfId="39446" xr:uid="{00000000-0005-0000-0000-0000759A0000}"/>
    <cellStyle name="Total 2 4 3 7" xfId="39447" xr:uid="{00000000-0005-0000-0000-0000769A0000}"/>
    <cellStyle name="Total 2 4 3 7 2" xfId="39448" xr:uid="{00000000-0005-0000-0000-0000779A0000}"/>
    <cellStyle name="Total 2 4 3 7 3" xfId="39449" xr:uid="{00000000-0005-0000-0000-0000789A0000}"/>
    <cellStyle name="Total 2 4 3 8" xfId="39450" xr:uid="{00000000-0005-0000-0000-0000799A0000}"/>
    <cellStyle name="Total 2 4 3 8 2" xfId="39451" xr:uid="{00000000-0005-0000-0000-00007A9A0000}"/>
    <cellStyle name="Total 2 4 3 8 3" xfId="39452" xr:uid="{00000000-0005-0000-0000-00007B9A0000}"/>
    <cellStyle name="Total 2 4 3 9" xfId="39453" xr:uid="{00000000-0005-0000-0000-00007C9A0000}"/>
    <cellStyle name="Total 2 4 3 9 2" xfId="39454" xr:uid="{00000000-0005-0000-0000-00007D9A0000}"/>
    <cellStyle name="Total 2 4 4" xfId="39455" xr:uid="{00000000-0005-0000-0000-00007E9A0000}"/>
    <cellStyle name="Total 2 4 4 2" xfId="39456" xr:uid="{00000000-0005-0000-0000-00007F9A0000}"/>
    <cellStyle name="Total 2 4 4 3" xfId="39457" xr:uid="{00000000-0005-0000-0000-0000809A0000}"/>
    <cellStyle name="Total 2 4 5" xfId="39458" xr:uid="{00000000-0005-0000-0000-0000819A0000}"/>
    <cellStyle name="Total 2 4 5 2" xfId="39459" xr:uid="{00000000-0005-0000-0000-0000829A0000}"/>
    <cellStyle name="Total 2 4 5 3" xfId="39460" xr:uid="{00000000-0005-0000-0000-0000839A0000}"/>
    <cellStyle name="Total 2 4 6" xfId="39461" xr:uid="{00000000-0005-0000-0000-0000849A0000}"/>
    <cellStyle name="Total 2 4 6 2" xfId="39462" xr:uid="{00000000-0005-0000-0000-0000859A0000}"/>
    <cellStyle name="Total 2 4 6 3" xfId="39463" xr:uid="{00000000-0005-0000-0000-0000869A0000}"/>
    <cellStyle name="Total 2 4 7" xfId="39464" xr:uid="{00000000-0005-0000-0000-0000879A0000}"/>
    <cellStyle name="Total 2 4 7 2" xfId="39465" xr:uid="{00000000-0005-0000-0000-0000889A0000}"/>
    <cellStyle name="Total 2 4 7 3" xfId="39466" xr:uid="{00000000-0005-0000-0000-0000899A0000}"/>
    <cellStyle name="Total 2 4 8" xfId="39467" xr:uid="{00000000-0005-0000-0000-00008A9A0000}"/>
    <cellStyle name="Total 2 4 8 2" xfId="39468" xr:uid="{00000000-0005-0000-0000-00008B9A0000}"/>
    <cellStyle name="Total 2 4 8 3" xfId="39469" xr:uid="{00000000-0005-0000-0000-00008C9A0000}"/>
    <cellStyle name="Total 2 4 9" xfId="39470" xr:uid="{00000000-0005-0000-0000-00008D9A0000}"/>
    <cellStyle name="Total 2 4 9 2" xfId="39471" xr:uid="{00000000-0005-0000-0000-00008E9A0000}"/>
    <cellStyle name="Total 2 4 9 3" xfId="39472" xr:uid="{00000000-0005-0000-0000-00008F9A0000}"/>
    <cellStyle name="Total 2 5" xfId="39473" xr:uid="{00000000-0005-0000-0000-0000909A0000}"/>
    <cellStyle name="Total 2 5 10" xfId="39474" xr:uid="{00000000-0005-0000-0000-0000919A0000}"/>
    <cellStyle name="Total 2 5 10 2" xfId="39475" xr:uid="{00000000-0005-0000-0000-0000929A0000}"/>
    <cellStyle name="Total 2 5 10 3" xfId="39476" xr:uid="{00000000-0005-0000-0000-0000939A0000}"/>
    <cellStyle name="Total 2 5 11" xfId="39477" xr:uid="{00000000-0005-0000-0000-0000949A0000}"/>
    <cellStyle name="Total 2 5 11 2" xfId="39478" xr:uid="{00000000-0005-0000-0000-0000959A0000}"/>
    <cellStyle name="Total 2 5 12" xfId="39479" xr:uid="{00000000-0005-0000-0000-0000969A0000}"/>
    <cellStyle name="Total 2 5 12 2" xfId="39480" xr:uid="{00000000-0005-0000-0000-0000979A0000}"/>
    <cellStyle name="Total 2 5 13" xfId="39481" xr:uid="{00000000-0005-0000-0000-0000989A0000}"/>
    <cellStyle name="Total 2 5 13 2" xfId="39482" xr:uid="{00000000-0005-0000-0000-0000999A0000}"/>
    <cellStyle name="Total 2 5 14" xfId="39483" xr:uid="{00000000-0005-0000-0000-00009A9A0000}"/>
    <cellStyle name="Total 2 5 14 2" xfId="39484" xr:uid="{00000000-0005-0000-0000-00009B9A0000}"/>
    <cellStyle name="Total 2 5 15" xfId="39485" xr:uid="{00000000-0005-0000-0000-00009C9A0000}"/>
    <cellStyle name="Total 2 5 15 2" xfId="39486" xr:uid="{00000000-0005-0000-0000-00009D9A0000}"/>
    <cellStyle name="Total 2 5 16" xfId="39487" xr:uid="{00000000-0005-0000-0000-00009E9A0000}"/>
    <cellStyle name="Total 2 5 17" xfId="39488" xr:uid="{00000000-0005-0000-0000-00009F9A0000}"/>
    <cellStyle name="Total 2 5 2" xfId="39489" xr:uid="{00000000-0005-0000-0000-0000A09A0000}"/>
    <cellStyle name="Total 2 5 2 10" xfId="39490" xr:uid="{00000000-0005-0000-0000-0000A19A0000}"/>
    <cellStyle name="Total 2 5 2 10 2" xfId="39491" xr:uid="{00000000-0005-0000-0000-0000A29A0000}"/>
    <cellStyle name="Total 2 5 2 11" xfId="39492" xr:uid="{00000000-0005-0000-0000-0000A39A0000}"/>
    <cellStyle name="Total 2 5 2 11 2" xfId="39493" xr:uid="{00000000-0005-0000-0000-0000A49A0000}"/>
    <cellStyle name="Total 2 5 2 12" xfId="39494" xr:uid="{00000000-0005-0000-0000-0000A59A0000}"/>
    <cellStyle name="Total 2 5 2 12 2" xfId="39495" xr:uid="{00000000-0005-0000-0000-0000A69A0000}"/>
    <cellStyle name="Total 2 5 2 13" xfId="39496" xr:uid="{00000000-0005-0000-0000-0000A79A0000}"/>
    <cellStyle name="Total 2 5 2 13 2" xfId="39497" xr:uid="{00000000-0005-0000-0000-0000A89A0000}"/>
    <cellStyle name="Total 2 5 2 14" xfId="39498" xr:uid="{00000000-0005-0000-0000-0000A99A0000}"/>
    <cellStyle name="Total 2 5 2 15" xfId="39499" xr:uid="{00000000-0005-0000-0000-0000AA9A0000}"/>
    <cellStyle name="Total 2 5 2 2" xfId="39500" xr:uid="{00000000-0005-0000-0000-0000AB9A0000}"/>
    <cellStyle name="Total 2 5 2 2 2" xfId="39501" xr:uid="{00000000-0005-0000-0000-0000AC9A0000}"/>
    <cellStyle name="Total 2 5 2 2 3" xfId="39502" xr:uid="{00000000-0005-0000-0000-0000AD9A0000}"/>
    <cellStyle name="Total 2 5 2 3" xfId="39503" xr:uid="{00000000-0005-0000-0000-0000AE9A0000}"/>
    <cellStyle name="Total 2 5 2 3 2" xfId="39504" xr:uid="{00000000-0005-0000-0000-0000AF9A0000}"/>
    <cellStyle name="Total 2 5 2 3 3" xfId="39505" xr:uid="{00000000-0005-0000-0000-0000B09A0000}"/>
    <cellStyle name="Total 2 5 2 4" xfId="39506" xr:uid="{00000000-0005-0000-0000-0000B19A0000}"/>
    <cellStyle name="Total 2 5 2 4 2" xfId="39507" xr:uid="{00000000-0005-0000-0000-0000B29A0000}"/>
    <cellStyle name="Total 2 5 2 4 3" xfId="39508" xr:uid="{00000000-0005-0000-0000-0000B39A0000}"/>
    <cellStyle name="Total 2 5 2 5" xfId="39509" xr:uid="{00000000-0005-0000-0000-0000B49A0000}"/>
    <cellStyle name="Total 2 5 2 5 2" xfId="39510" xr:uid="{00000000-0005-0000-0000-0000B59A0000}"/>
    <cellStyle name="Total 2 5 2 5 3" xfId="39511" xr:uid="{00000000-0005-0000-0000-0000B69A0000}"/>
    <cellStyle name="Total 2 5 2 6" xfId="39512" xr:uid="{00000000-0005-0000-0000-0000B79A0000}"/>
    <cellStyle name="Total 2 5 2 6 2" xfId="39513" xr:uid="{00000000-0005-0000-0000-0000B89A0000}"/>
    <cellStyle name="Total 2 5 2 6 3" xfId="39514" xr:uid="{00000000-0005-0000-0000-0000B99A0000}"/>
    <cellStyle name="Total 2 5 2 7" xfId="39515" xr:uid="{00000000-0005-0000-0000-0000BA9A0000}"/>
    <cellStyle name="Total 2 5 2 7 2" xfId="39516" xr:uid="{00000000-0005-0000-0000-0000BB9A0000}"/>
    <cellStyle name="Total 2 5 2 7 3" xfId="39517" xr:uid="{00000000-0005-0000-0000-0000BC9A0000}"/>
    <cellStyle name="Total 2 5 2 8" xfId="39518" xr:uid="{00000000-0005-0000-0000-0000BD9A0000}"/>
    <cellStyle name="Total 2 5 2 8 2" xfId="39519" xr:uid="{00000000-0005-0000-0000-0000BE9A0000}"/>
    <cellStyle name="Total 2 5 2 8 3" xfId="39520" xr:uid="{00000000-0005-0000-0000-0000BF9A0000}"/>
    <cellStyle name="Total 2 5 2 9" xfId="39521" xr:uid="{00000000-0005-0000-0000-0000C09A0000}"/>
    <cellStyle name="Total 2 5 2 9 2" xfId="39522" xr:uid="{00000000-0005-0000-0000-0000C19A0000}"/>
    <cellStyle name="Total 2 5 3" xfId="39523" xr:uid="{00000000-0005-0000-0000-0000C29A0000}"/>
    <cellStyle name="Total 2 5 3 2" xfId="39524" xr:uid="{00000000-0005-0000-0000-0000C39A0000}"/>
    <cellStyle name="Total 2 5 3 2 2" xfId="39525" xr:uid="{00000000-0005-0000-0000-0000C49A0000}"/>
    <cellStyle name="Total 2 5 3 3" xfId="39526" xr:uid="{00000000-0005-0000-0000-0000C59A0000}"/>
    <cellStyle name="Total 2 5 3 3 2" xfId="39527" xr:uid="{00000000-0005-0000-0000-0000C69A0000}"/>
    <cellStyle name="Total 2 5 3 4" xfId="39528" xr:uid="{00000000-0005-0000-0000-0000C79A0000}"/>
    <cellStyle name="Total 2 5 4" xfId="39529" xr:uid="{00000000-0005-0000-0000-0000C89A0000}"/>
    <cellStyle name="Total 2 5 4 2" xfId="39530" xr:uid="{00000000-0005-0000-0000-0000C99A0000}"/>
    <cellStyle name="Total 2 5 4 3" xfId="39531" xr:uid="{00000000-0005-0000-0000-0000CA9A0000}"/>
    <cellStyle name="Total 2 5 5" xfId="39532" xr:uid="{00000000-0005-0000-0000-0000CB9A0000}"/>
    <cellStyle name="Total 2 5 5 2" xfId="39533" xr:uid="{00000000-0005-0000-0000-0000CC9A0000}"/>
    <cellStyle name="Total 2 5 5 3" xfId="39534" xr:uid="{00000000-0005-0000-0000-0000CD9A0000}"/>
    <cellStyle name="Total 2 5 6" xfId="39535" xr:uid="{00000000-0005-0000-0000-0000CE9A0000}"/>
    <cellStyle name="Total 2 5 6 2" xfId="39536" xr:uid="{00000000-0005-0000-0000-0000CF9A0000}"/>
    <cellStyle name="Total 2 5 6 3" xfId="39537" xr:uid="{00000000-0005-0000-0000-0000D09A0000}"/>
    <cellStyle name="Total 2 5 7" xfId="39538" xr:uid="{00000000-0005-0000-0000-0000D19A0000}"/>
    <cellStyle name="Total 2 5 7 2" xfId="39539" xr:uid="{00000000-0005-0000-0000-0000D29A0000}"/>
    <cellStyle name="Total 2 5 7 3" xfId="39540" xr:uid="{00000000-0005-0000-0000-0000D39A0000}"/>
    <cellStyle name="Total 2 5 8" xfId="39541" xr:uid="{00000000-0005-0000-0000-0000D49A0000}"/>
    <cellStyle name="Total 2 5 8 2" xfId="39542" xr:uid="{00000000-0005-0000-0000-0000D59A0000}"/>
    <cellStyle name="Total 2 5 8 3" xfId="39543" xr:uid="{00000000-0005-0000-0000-0000D69A0000}"/>
    <cellStyle name="Total 2 5 9" xfId="39544" xr:uid="{00000000-0005-0000-0000-0000D79A0000}"/>
    <cellStyle name="Total 2 5 9 2" xfId="39545" xr:uid="{00000000-0005-0000-0000-0000D89A0000}"/>
    <cellStyle name="Total 2 5 9 3" xfId="39546" xr:uid="{00000000-0005-0000-0000-0000D99A0000}"/>
    <cellStyle name="Total 2 6" xfId="39547" xr:uid="{00000000-0005-0000-0000-0000DA9A0000}"/>
    <cellStyle name="Total 2 6 10" xfId="39548" xr:uid="{00000000-0005-0000-0000-0000DB9A0000}"/>
    <cellStyle name="Total 2 6 10 2" xfId="39549" xr:uid="{00000000-0005-0000-0000-0000DC9A0000}"/>
    <cellStyle name="Total 2 6 11" xfId="39550" xr:uid="{00000000-0005-0000-0000-0000DD9A0000}"/>
    <cellStyle name="Total 2 6 11 2" xfId="39551" xr:uid="{00000000-0005-0000-0000-0000DE9A0000}"/>
    <cellStyle name="Total 2 6 12" xfId="39552" xr:uid="{00000000-0005-0000-0000-0000DF9A0000}"/>
    <cellStyle name="Total 2 6 12 2" xfId="39553" xr:uid="{00000000-0005-0000-0000-0000E09A0000}"/>
    <cellStyle name="Total 2 6 13" xfId="39554" xr:uid="{00000000-0005-0000-0000-0000E19A0000}"/>
    <cellStyle name="Total 2 6 13 2" xfId="39555" xr:uid="{00000000-0005-0000-0000-0000E29A0000}"/>
    <cellStyle name="Total 2 6 14" xfId="39556" xr:uid="{00000000-0005-0000-0000-0000E39A0000}"/>
    <cellStyle name="Total 2 6 15" xfId="39557" xr:uid="{00000000-0005-0000-0000-0000E49A0000}"/>
    <cellStyle name="Total 2 6 2" xfId="39558" xr:uid="{00000000-0005-0000-0000-0000E59A0000}"/>
    <cellStyle name="Total 2 6 2 2" xfId="39559" xr:uid="{00000000-0005-0000-0000-0000E69A0000}"/>
    <cellStyle name="Total 2 6 2 3" xfId="39560" xr:uid="{00000000-0005-0000-0000-0000E79A0000}"/>
    <cellStyle name="Total 2 6 3" xfId="39561" xr:uid="{00000000-0005-0000-0000-0000E89A0000}"/>
    <cellStyle name="Total 2 6 3 2" xfId="39562" xr:uid="{00000000-0005-0000-0000-0000E99A0000}"/>
    <cellStyle name="Total 2 6 3 3" xfId="39563" xr:uid="{00000000-0005-0000-0000-0000EA9A0000}"/>
    <cellStyle name="Total 2 6 4" xfId="39564" xr:uid="{00000000-0005-0000-0000-0000EB9A0000}"/>
    <cellStyle name="Total 2 6 4 2" xfId="39565" xr:uid="{00000000-0005-0000-0000-0000EC9A0000}"/>
    <cellStyle name="Total 2 6 4 3" xfId="39566" xr:uid="{00000000-0005-0000-0000-0000ED9A0000}"/>
    <cellStyle name="Total 2 6 5" xfId="39567" xr:uid="{00000000-0005-0000-0000-0000EE9A0000}"/>
    <cellStyle name="Total 2 6 5 2" xfId="39568" xr:uid="{00000000-0005-0000-0000-0000EF9A0000}"/>
    <cellStyle name="Total 2 6 5 3" xfId="39569" xr:uid="{00000000-0005-0000-0000-0000F09A0000}"/>
    <cellStyle name="Total 2 6 6" xfId="39570" xr:uid="{00000000-0005-0000-0000-0000F19A0000}"/>
    <cellStyle name="Total 2 6 6 2" xfId="39571" xr:uid="{00000000-0005-0000-0000-0000F29A0000}"/>
    <cellStyle name="Total 2 6 6 3" xfId="39572" xr:uid="{00000000-0005-0000-0000-0000F39A0000}"/>
    <cellStyle name="Total 2 6 7" xfId="39573" xr:uid="{00000000-0005-0000-0000-0000F49A0000}"/>
    <cellStyle name="Total 2 6 7 2" xfId="39574" xr:uid="{00000000-0005-0000-0000-0000F59A0000}"/>
    <cellStyle name="Total 2 6 7 3" xfId="39575" xr:uid="{00000000-0005-0000-0000-0000F69A0000}"/>
    <cellStyle name="Total 2 6 8" xfId="39576" xr:uid="{00000000-0005-0000-0000-0000F79A0000}"/>
    <cellStyle name="Total 2 6 8 2" xfId="39577" xr:uid="{00000000-0005-0000-0000-0000F89A0000}"/>
    <cellStyle name="Total 2 6 8 3" xfId="39578" xr:uid="{00000000-0005-0000-0000-0000F99A0000}"/>
    <cellStyle name="Total 2 6 9" xfId="39579" xr:uid="{00000000-0005-0000-0000-0000FA9A0000}"/>
    <cellStyle name="Total 2 6 9 2" xfId="39580" xr:uid="{00000000-0005-0000-0000-0000FB9A0000}"/>
    <cellStyle name="Total 2 7" xfId="39581" xr:uid="{00000000-0005-0000-0000-0000FC9A0000}"/>
    <cellStyle name="Total 2 7 2" xfId="39582" xr:uid="{00000000-0005-0000-0000-0000FD9A0000}"/>
    <cellStyle name="Total 2 7 2 2" xfId="39583" xr:uid="{00000000-0005-0000-0000-0000FE9A0000}"/>
    <cellStyle name="Total 2 7 3" xfId="39584" xr:uid="{00000000-0005-0000-0000-0000FF9A0000}"/>
    <cellStyle name="Total 2 7 3 2" xfId="39585" xr:uid="{00000000-0005-0000-0000-0000009B0000}"/>
    <cellStyle name="Total 2 7 4" xfId="39586" xr:uid="{00000000-0005-0000-0000-0000019B0000}"/>
    <cellStyle name="Total 2 8" xfId="39587" xr:uid="{00000000-0005-0000-0000-0000029B0000}"/>
    <cellStyle name="Total 2 8 2" xfId="39588" xr:uid="{00000000-0005-0000-0000-0000039B0000}"/>
    <cellStyle name="Total 2 8 3" xfId="39589" xr:uid="{00000000-0005-0000-0000-0000049B0000}"/>
    <cellStyle name="Total 2 9" xfId="39590" xr:uid="{00000000-0005-0000-0000-0000059B0000}"/>
    <cellStyle name="Total 2 9 2" xfId="39591" xr:uid="{00000000-0005-0000-0000-0000069B0000}"/>
    <cellStyle name="Total 2 9 3" xfId="39592" xr:uid="{00000000-0005-0000-0000-0000079B0000}"/>
    <cellStyle name="Total 3" xfId="39593" xr:uid="{00000000-0005-0000-0000-0000089B0000}"/>
    <cellStyle name="Total 3 10" xfId="39594" xr:uid="{00000000-0005-0000-0000-0000099B0000}"/>
    <cellStyle name="Total 3 10 2" xfId="39595" xr:uid="{00000000-0005-0000-0000-00000A9B0000}"/>
    <cellStyle name="Total 3 11" xfId="39596" xr:uid="{00000000-0005-0000-0000-00000B9B0000}"/>
    <cellStyle name="Total 3 11 2" xfId="39597" xr:uid="{00000000-0005-0000-0000-00000C9B0000}"/>
    <cellStyle name="Total 3 12" xfId="39598" xr:uid="{00000000-0005-0000-0000-00000D9B0000}"/>
    <cellStyle name="Total 3 2" xfId="39599" xr:uid="{00000000-0005-0000-0000-00000E9B0000}"/>
    <cellStyle name="Total 3 2 2" xfId="39600" xr:uid="{00000000-0005-0000-0000-00000F9B0000}"/>
    <cellStyle name="Total 3 2 2 10" xfId="39601" xr:uid="{00000000-0005-0000-0000-0000109B0000}"/>
    <cellStyle name="Total 3 2 2 11" xfId="39602" xr:uid="{00000000-0005-0000-0000-0000119B0000}"/>
    <cellStyle name="Total 3 2 2 2" xfId="39603" xr:uid="{00000000-0005-0000-0000-0000129B0000}"/>
    <cellStyle name="Total 3 2 2 2 10" xfId="39604" xr:uid="{00000000-0005-0000-0000-0000139B0000}"/>
    <cellStyle name="Total 3 2 2 2 2" xfId="39605" xr:uid="{00000000-0005-0000-0000-0000149B0000}"/>
    <cellStyle name="Total 3 2 2 2 2 2" xfId="39606" xr:uid="{00000000-0005-0000-0000-0000159B0000}"/>
    <cellStyle name="Total 3 2 2 2 3" xfId="39607" xr:uid="{00000000-0005-0000-0000-0000169B0000}"/>
    <cellStyle name="Total 3 2 2 2 3 2" xfId="39608" xr:uid="{00000000-0005-0000-0000-0000179B0000}"/>
    <cellStyle name="Total 3 2 2 2 4" xfId="39609" xr:uid="{00000000-0005-0000-0000-0000189B0000}"/>
    <cellStyle name="Total 3 2 2 2 4 2" xfId="39610" xr:uid="{00000000-0005-0000-0000-0000199B0000}"/>
    <cellStyle name="Total 3 2 2 2 5" xfId="39611" xr:uid="{00000000-0005-0000-0000-00001A9B0000}"/>
    <cellStyle name="Total 3 2 2 2 5 2" xfId="39612" xr:uid="{00000000-0005-0000-0000-00001B9B0000}"/>
    <cellStyle name="Total 3 2 2 2 6" xfId="39613" xr:uid="{00000000-0005-0000-0000-00001C9B0000}"/>
    <cellStyle name="Total 3 2 2 2 6 2" xfId="39614" xr:uid="{00000000-0005-0000-0000-00001D9B0000}"/>
    <cellStyle name="Total 3 2 2 2 7" xfId="39615" xr:uid="{00000000-0005-0000-0000-00001E9B0000}"/>
    <cellStyle name="Total 3 2 2 2 7 2" xfId="39616" xr:uid="{00000000-0005-0000-0000-00001F9B0000}"/>
    <cellStyle name="Total 3 2 2 2 8" xfId="39617" xr:uid="{00000000-0005-0000-0000-0000209B0000}"/>
    <cellStyle name="Total 3 2 2 2 8 2" xfId="39618" xr:uid="{00000000-0005-0000-0000-0000219B0000}"/>
    <cellStyle name="Total 3 2 2 2 9" xfId="39619" xr:uid="{00000000-0005-0000-0000-0000229B0000}"/>
    <cellStyle name="Total 3 2 2 3" xfId="39620" xr:uid="{00000000-0005-0000-0000-0000239B0000}"/>
    <cellStyle name="Total 3 2 2 3 2" xfId="39621" xr:uid="{00000000-0005-0000-0000-0000249B0000}"/>
    <cellStyle name="Total 3 2 2 4" xfId="39622" xr:uid="{00000000-0005-0000-0000-0000259B0000}"/>
    <cellStyle name="Total 3 2 2 4 2" xfId="39623" xr:uid="{00000000-0005-0000-0000-0000269B0000}"/>
    <cellStyle name="Total 3 2 2 5" xfId="39624" xr:uid="{00000000-0005-0000-0000-0000279B0000}"/>
    <cellStyle name="Total 3 2 2 5 2" xfId="39625" xr:uid="{00000000-0005-0000-0000-0000289B0000}"/>
    <cellStyle name="Total 3 2 2 6" xfId="39626" xr:uid="{00000000-0005-0000-0000-0000299B0000}"/>
    <cellStyle name="Total 3 2 2 6 2" xfId="39627" xr:uid="{00000000-0005-0000-0000-00002A9B0000}"/>
    <cellStyle name="Total 3 2 2 7" xfId="39628" xr:uid="{00000000-0005-0000-0000-00002B9B0000}"/>
    <cellStyle name="Total 3 2 2 7 2" xfId="39629" xr:uid="{00000000-0005-0000-0000-00002C9B0000}"/>
    <cellStyle name="Total 3 2 2 8" xfId="39630" xr:uid="{00000000-0005-0000-0000-00002D9B0000}"/>
    <cellStyle name="Total 3 2 2 8 2" xfId="39631" xr:uid="{00000000-0005-0000-0000-00002E9B0000}"/>
    <cellStyle name="Total 3 2 2 9" xfId="39632" xr:uid="{00000000-0005-0000-0000-00002F9B0000}"/>
    <cellStyle name="Total 3 2 2 9 2" xfId="39633" xr:uid="{00000000-0005-0000-0000-0000309B0000}"/>
    <cellStyle name="Total 3 2 3" xfId="39634" xr:uid="{00000000-0005-0000-0000-0000319B0000}"/>
    <cellStyle name="Total 3 2 3 2" xfId="39635" xr:uid="{00000000-0005-0000-0000-0000329B0000}"/>
    <cellStyle name="Total 3 2 4" xfId="39636" xr:uid="{00000000-0005-0000-0000-0000339B0000}"/>
    <cellStyle name="Total 3 2 4 2" xfId="39637" xr:uid="{00000000-0005-0000-0000-0000349B0000}"/>
    <cellStyle name="Total 3 2 5" xfId="39638" xr:uid="{00000000-0005-0000-0000-0000359B0000}"/>
    <cellStyle name="Total 3 2 5 2" xfId="39639" xr:uid="{00000000-0005-0000-0000-0000369B0000}"/>
    <cellStyle name="Total 3 2 6" xfId="39640" xr:uid="{00000000-0005-0000-0000-0000379B0000}"/>
    <cellStyle name="Total 3 2 6 2" xfId="39641" xr:uid="{00000000-0005-0000-0000-0000389B0000}"/>
    <cellStyle name="Total 3 2 7" xfId="39642" xr:uid="{00000000-0005-0000-0000-0000399B0000}"/>
    <cellStyle name="Total 3 2 7 2" xfId="39643" xr:uid="{00000000-0005-0000-0000-00003A9B0000}"/>
    <cellStyle name="Total 3 2 8" xfId="39644" xr:uid="{00000000-0005-0000-0000-00003B9B0000}"/>
    <cellStyle name="Total 3 2 8 2" xfId="39645" xr:uid="{00000000-0005-0000-0000-00003C9B0000}"/>
    <cellStyle name="Total 3 2 9" xfId="39646" xr:uid="{00000000-0005-0000-0000-00003D9B0000}"/>
    <cellStyle name="Total 3 3" xfId="39647" xr:uid="{00000000-0005-0000-0000-00003E9B0000}"/>
    <cellStyle name="Total 3 3 10" xfId="39648" xr:uid="{00000000-0005-0000-0000-00003F9B0000}"/>
    <cellStyle name="Total 3 3 11" xfId="39649" xr:uid="{00000000-0005-0000-0000-0000409B0000}"/>
    <cellStyle name="Total 3 3 2" xfId="39650" xr:uid="{00000000-0005-0000-0000-0000419B0000}"/>
    <cellStyle name="Total 3 3 2 10" xfId="39651" xr:uid="{00000000-0005-0000-0000-0000429B0000}"/>
    <cellStyle name="Total 3 3 2 2" xfId="39652" xr:uid="{00000000-0005-0000-0000-0000439B0000}"/>
    <cellStyle name="Total 3 3 2 2 2" xfId="39653" xr:uid="{00000000-0005-0000-0000-0000449B0000}"/>
    <cellStyle name="Total 3 3 2 3" xfId="39654" xr:uid="{00000000-0005-0000-0000-0000459B0000}"/>
    <cellStyle name="Total 3 3 2 3 2" xfId="39655" xr:uid="{00000000-0005-0000-0000-0000469B0000}"/>
    <cellStyle name="Total 3 3 2 4" xfId="39656" xr:uid="{00000000-0005-0000-0000-0000479B0000}"/>
    <cellStyle name="Total 3 3 2 4 2" xfId="39657" xr:uid="{00000000-0005-0000-0000-0000489B0000}"/>
    <cellStyle name="Total 3 3 2 5" xfId="39658" xr:uid="{00000000-0005-0000-0000-0000499B0000}"/>
    <cellStyle name="Total 3 3 2 5 2" xfId="39659" xr:uid="{00000000-0005-0000-0000-00004A9B0000}"/>
    <cellStyle name="Total 3 3 2 6" xfId="39660" xr:uid="{00000000-0005-0000-0000-00004B9B0000}"/>
    <cellStyle name="Total 3 3 2 6 2" xfId="39661" xr:uid="{00000000-0005-0000-0000-00004C9B0000}"/>
    <cellStyle name="Total 3 3 2 7" xfId="39662" xr:uid="{00000000-0005-0000-0000-00004D9B0000}"/>
    <cellStyle name="Total 3 3 2 7 2" xfId="39663" xr:uid="{00000000-0005-0000-0000-00004E9B0000}"/>
    <cellStyle name="Total 3 3 2 8" xfId="39664" xr:uid="{00000000-0005-0000-0000-00004F9B0000}"/>
    <cellStyle name="Total 3 3 2 8 2" xfId="39665" xr:uid="{00000000-0005-0000-0000-0000509B0000}"/>
    <cellStyle name="Total 3 3 2 9" xfId="39666" xr:uid="{00000000-0005-0000-0000-0000519B0000}"/>
    <cellStyle name="Total 3 3 3" xfId="39667" xr:uid="{00000000-0005-0000-0000-0000529B0000}"/>
    <cellStyle name="Total 3 3 3 2" xfId="39668" xr:uid="{00000000-0005-0000-0000-0000539B0000}"/>
    <cellStyle name="Total 3 3 4" xfId="39669" xr:uid="{00000000-0005-0000-0000-0000549B0000}"/>
    <cellStyle name="Total 3 3 4 2" xfId="39670" xr:uid="{00000000-0005-0000-0000-0000559B0000}"/>
    <cellStyle name="Total 3 3 5" xfId="39671" xr:uid="{00000000-0005-0000-0000-0000569B0000}"/>
    <cellStyle name="Total 3 3 5 2" xfId="39672" xr:uid="{00000000-0005-0000-0000-0000579B0000}"/>
    <cellStyle name="Total 3 3 6" xfId="39673" xr:uid="{00000000-0005-0000-0000-0000589B0000}"/>
    <cellStyle name="Total 3 3 6 2" xfId="39674" xr:uid="{00000000-0005-0000-0000-0000599B0000}"/>
    <cellStyle name="Total 3 3 7" xfId="39675" xr:uid="{00000000-0005-0000-0000-00005A9B0000}"/>
    <cellStyle name="Total 3 3 7 2" xfId="39676" xr:uid="{00000000-0005-0000-0000-00005B9B0000}"/>
    <cellStyle name="Total 3 3 8" xfId="39677" xr:uid="{00000000-0005-0000-0000-00005C9B0000}"/>
    <cellStyle name="Total 3 3 8 2" xfId="39678" xr:uid="{00000000-0005-0000-0000-00005D9B0000}"/>
    <cellStyle name="Total 3 3 9" xfId="39679" xr:uid="{00000000-0005-0000-0000-00005E9B0000}"/>
    <cellStyle name="Total 3 3 9 2" xfId="39680" xr:uid="{00000000-0005-0000-0000-00005F9B0000}"/>
    <cellStyle name="Total 3 4" xfId="39681" xr:uid="{00000000-0005-0000-0000-0000609B0000}"/>
    <cellStyle name="Total 3 4 2" xfId="39682" xr:uid="{00000000-0005-0000-0000-0000619B0000}"/>
    <cellStyle name="Total 3 4 2 2" xfId="39683" xr:uid="{00000000-0005-0000-0000-0000629B0000}"/>
    <cellStyle name="Total 3 5" xfId="39684" xr:uid="{00000000-0005-0000-0000-0000639B0000}"/>
    <cellStyle name="Total 3 5 2" xfId="39685" xr:uid="{00000000-0005-0000-0000-0000649B0000}"/>
    <cellStyle name="Total 3 6" xfId="39686" xr:uid="{00000000-0005-0000-0000-0000659B0000}"/>
    <cellStyle name="Total 3 6 2" xfId="39687" xr:uid="{00000000-0005-0000-0000-0000669B0000}"/>
    <cellStyle name="Total 3 7" xfId="39688" xr:uid="{00000000-0005-0000-0000-0000679B0000}"/>
    <cellStyle name="Total 3 7 2" xfId="39689" xr:uid="{00000000-0005-0000-0000-0000689B0000}"/>
    <cellStyle name="Total 3 8" xfId="39690" xr:uid="{00000000-0005-0000-0000-0000699B0000}"/>
    <cellStyle name="Total 3 8 2" xfId="39691" xr:uid="{00000000-0005-0000-0000-00006A9B0000}"/>
    <cellStyle name="Total 3 9" xfId="39692" xr:uid="{00000000-0005-0000-0000-00006B9B0000}"/>
    <cellStyle name="Total 3 9 2" xfId="39693" xr:uid="{00000000-0005-0000-0000-00006C9B0000}"/>
    <cellStyle name="Total 4" xfId="39694" xr:uid="{00000000-0005-0000-0000-00006D9B0000}"/>
    <cellStyle name="Total 4 10" xfId="39695" xr:uid="{00000000-0005-0000-0000-00006E9B0000}"/>
    <cellStyle name="Total 4 11" xfId="39696" xr:uid="{00000000-0005-0000-0000-00006F9B0000}"/>
    <cellStyle name="Total 4 2" xfId="39697" xr:uid="{00000000-0005-0000-0000-0000709B0000}"/>
    <cellStyle name="Total 4 2 10" xfId="39698" xr:uid="{00000000-0005-0000-0000-0000719B0000}"/>
    <cellStyle name="Total 4 2 2" xfId="39699" xr:uid="{00000000-0005-0000-0000-0000729B0000}"/>
    <cellStyle name="Total 4 2 2 2" xfId="39700" xr:uid="{00000000-0005-0000-0000-0000739B0000}"/>
    <cellStyle name="Total 4 2 3" xfId="39701" xr:uid="{00000000-0005-0000-0000-0000749B0000}"/>
    <cellStyle name="Total 4 2 3 2" xfId="39702" xr:uid="{00000000-0005-0000-0000-0000759B0000}"/>
    <cellStyle name="Total 4 2 4" xfId="39703" xr:uid="{00000000-0005-0000-0000-0000769B0000}"/>
    <cellStyle name="Total 4 2 4 2" xfId="39704" xr:uid="{00000000-0005-0000-0000-0000779B0000}"/>
    <cellStyle name="Total 4 2 5" xfId="39705" xr:uid="{00000000-0005-0000-0000-0000789B0000}"/>
    <cellStyle name="Total 4 2 5 2" xfId="39706" xr:uid="{00000000-0005-0000-0000-0000799B0000}"/>
    <cellStyle name="Total 4 2 6" xfId="39707" xr:uid="{00000000-0005-0000-0000-00007A9B0000}"/>
    <cellStyle name="Total 4 2 6 2" xfId="39708" xr:uid="{00000000-0005-0000-0000-00007B9B0000}"/>
    <cellStyle name="Total 4 2 7" xfId="39709" xr:uid="{00000000-0005-0000-0000-00007C9B0000}"/>
    <cellStyle name="Total 4 2 7 2" xfId="39710" xr:uid="{00000000-0005-0000-0000-00007D9B0000}"/>
    <cellStyle name="Total 4 2 8" xfId="39711" xr:uid="{00000000-0005-0000-0000-00007E9B0000}"/>
    <cellStyle name="Total 4 2 8 2" xfId="39712" xr:uid="{00000000-0005-0000-0000-00007F9B0000}"/>
    <cellStyle name="Total 4 2 9" xfId="39713" xr:uid="{00000000-0005-0000-0000-0000809B0000}"/>
    <cellStyle name="Total 4 3" xfId="39714" xr:uid="{00000000-0005-0000-0000-0000819B0000}"/>
    <cellStyle name="Total 4 3 2" xfId="39715" xr:uid="{00000000-0005-0000-0000-0000829B0000}"/>
    <cellStyle name="Total 4 4" xfId="39716" xr:uid="{00000000-0005-0000-0000-0000839B0000}"/>
    <cellStyle name="Total 4 4 2" xfId="39717" xr:uid="{00000000-0005-0000-0000-0000849B0000}"/>
    <cellStyle name="Total 4 5" xfId="39718" xr:uid="{00000000-0005-0000-0000-0000859B0000}"/>
    <cellStyle name="Total 4 5 2" xfId="39719" xr:uid="{00000000-0005-0000-0000-0000869B0000}"/>
    <cellStyle name="Total 4 6" xfId="39720" xr:uid="{00000000-0005-0000-0000-0000879B0000}"/>
    <cellStyle name="Total 4 6 2" xfId="39721" xr:uid="{00000000-0005-0000-0000-0000889B0000}"/>
    <cellStyle name="Total 4 7" xfId="39722" xr:uid="{00000000-0005-0000-0000-0000899B0000}"/>
    <cellStyle name="Total 4 7 2" xfId="39723" xr:uid="{00000000-0005-0000-0000-00008A9B0000}"/>
    <cellStyle name="Total 4 8" xfId="39724" xr:uid="{00000000-0005-0000-0000-00008B9B0000}"/>
    <cellStyle name="Total 4 8 2" xfId="39725" xr:uid="{00000000-0005-0000-0000-00008C9B0000}"/>
    <cellStyle name="Total 4 9" xfId="39726" xr:uid="{00000000-0005-0000-0000-00008D9B0000}"/>
    <cellStyle name="Total 4 9 2" xfId="39727" xr:uid="{00000000-0005-0000-0000-00008E9B0000}"/>
    <cellStyle name="Total 5" xfId="39728" xr:uid="{00000000-0005-0000-0000-00008F9B0000}"/>
    <cellStyle name="Total 5 10" xfId="39729" xr:uid="{00000000-0005-0000-0000-0000909B0000}"/>
    <cellStyle name="Total 5 11" xfId="39730" xr:uid="{00000000-0005-0000-0000-0000919B0000}"/>
    <cellStyle name="Total 5 2" xfId="39731" xr:uid="{00000000-0005-0000-0000-0000929B0000}"/>
    <cellStyle name="Total 5 2 10" xfId="39732" xr:uid="{00000000-0005-0000-0000-0000939B0000}"/>
    <cellStyle name="Total 5 2 2" xfId="39733" xr:uid="{00000000-0005-0000-0000-0000949B0000}"/>
    <cellStyle name="Total 5 2 2 2" xfId="39734" xr:uid="{00000000-0005-0000-0000-0000959B0000}"/>
    <cellStyle name="Total 5 2 3" xfId="39735" xr:uid="{00000000-0005-0000-0000-0000969B0000}"/>
    <cellStyle name="Total 5 2 3 2" xfId="39736" xr:uid="{00000000-0005-0000-0000-0000979B0000}"/>
    <cellStyle name="Total 5 2 4" xfId="39737" xr:uid="{00000000-0005-0000-0000-0000989B0000}"/>
    <cellStyle name="Total 5 2 4 2" xfId="39738" xr:uid="{00000000-0005-0000-0000-0000999B0000}"/>
    <cellStyle name="Total 5 2 5" xfId="39739" xr:uid="{00000000-0005-0000-0000-00009A9B0000}"/>
    <cellStyle name="Total 5 2 5 2" xfId="39740" xr:uid="{00000000-0005-0000-0000-00009B9B0000}"/>
    <cellStyle name="Total 5 2 6" xfId="39741" xr:uid="{00000000-0005-0000-0000-00009C9B0000}"/>
    <cellStyle name="Total 5 2 6 2" xfId="39742" xr:uid="{00000000-0005-0000-0000-00009D9B0000}"/>
    <cellStyle name="Total 5 2 7" xfId="39743" xr:uid="{00000000-0005-0000-0000-00009E9B0000}"/>
    <cellStyle name="Total 5 2 7 2" xfId="39744" xr:uid="{00000000-0005-0000-0000-00009F9B0000}"/>
    <cellStyle name="Total 5 2 8" xfId="39745" xr:uid="{00000000-0005-0000-0000-0000A09B0000}"/>
    <cellStyle name="Total 5 2 8 2" xfId="39746" xr:uid="{00000000-0005-0000-0000-0000A19B0000}"/>
    <cellStyle name="Total 5 2 9" xfId="39747" xr:uid="{00000000-0005-0000-0000-0000A29B0000}"/>
    <cellStyle name="Total 5 3" xfId="39748" xr:uid="{00000000-0005-0000-0000-0000A39B0000}"/>
    <cellStyle name="Total 5 3 2" xfId="39749" xr:uid="{00000000-0005-0000-0000-0000A49B0000}"/>
    <cellStyle name="Total 5 4" xfId="39750" xr:uid="{00000000-0005-0000-0000-0000A59B0000}"/>
    <cellStyle name="Total 5 4 2" xfId="39751" xr:uid="{00000000-0005-0000-0000-0000A69B0000}"/>
    <cellStyle name="Total 5 5" xfId="39752" xr:uid="{00000000-0005-0000-0000-0000A79B0000}"/>
    <cellStyle name="Total 5 5 2" xfId="39753" xr:uid="{00000000-0005-0000-0000-0000A89B0000}"/>
    <cellStyle name="Total 5 6" xfId="39754" xr:uid="{00000000-0005-0000-0000-0000A99B0000}"/>
    <cellStyle name="Total 5 6 2" xfId="39755" xr:uid="{00000000-0005-0000-0000-0000AA9B0000}"/>
    <cellStyle name="Total 5 7" xfId="39756" xr:uid="{00000000-0005-0000-0000-0000AB9B0000}"/>
    <cellStyle name="Total 5 7 2" xfId="39757" xr:uid="{00000000-0005-0000-0000-0000AC9B0000}"/>
    <cellStyle name="Total 5 8" xfId="39758" xr:uid="{00000000-0005-0000-0000-0000AD9B0000}"/>
    <cellStyle name="Total 5 8 2" xfId="39759" xr:uid="{00000000-0005-0000-0000-0000AE9B0000}"/>
    <cellStyle name="Total 5 9" xfId="39760" xr:uid="{00000000-0005-0000-0000-0000AF9B0000}"/>
    <cellStyle name="Total 5 9 2" xfId="39761" xr:uid="{00000000-0005-0000-0000-0000B09B0000}"/>
    <cellStyle name="Total1" xfId="39762" xr:uid="{00000000-0005-0000-0000-0000B19B0000}"/>
    <cellStyle name="Total2" xfId="39763" xr:uid="{00000000-0005-0000-0000-0000B29B0000}"/>
    <cellStyle name="Total3" xfId="39764" xr:uid="{00000000-0005-0000-0000-0000B39B0000}"/>
    <cellStyle name="Total4" xfId="39765" xr:uid="{00000000-0005-0000-0000-0000B49B0000}"/>
    <cellStyle name="Total5" xfId="39766" xr:uid="{00000000-0005-0000-0000-0000B59B0000}"/>
    <cellStyle name="Total6" xfId="39767" xr:uid="{00000000-0005-0000-0000-0000B69B0000}"/>
    <cellStyle name="Total7" xfId="39768" xr:uid="{00000000-0005-0000-0000-0000B79B0000}"/>
    <cellStyle name="Total8" xfId="39769" xr:uid="{00000000-0005-0000-0000-0000B89B0000}"/>
    <cellStyle name="Total9" xfId="39770" xr:uid="{00000000-0005-0000-0000-0000B99B0000}"/>
    <cellStyle name="TotShade" xfId="39771" xr:uid="{00000000-0005-0000-0000-0000BA9B0000}"/>
    <cellStyle name="Underscore" xfId="39772" xr:uid="{00000000-0005-0000-0000-0000BB9B0000}"/>
    <cellStyle name="Underscore 2" xfId="39773" xr:uid="{00000000-0005-0000-0000-0000BC9B0000}"/>
    <cellStyle name="Underscore 2 2" xfId="39774" xr:uid="{00000000-0005-0000-0000-0000BD9B0000}"/>
    <cellStyle name="Underscore 3" xfId="39775" xr:uid="{00000000-0005-0000-0000-0000BE9B0000}"/>
    <cellStyle name="Währung [0]_Compiling Utility Macros" xfId="39776" xr:uid="{00000000-0005-0000-0000-0000BF9B0000}"/>
    <cellStyle name="Währung_Compiling Utility Macros" xfId="39777" xr:uid="{00000000-0005-0000-0000-0000C09B0000}"/>
    <cellStyle name="Warning Text 2" xfId="39778" xr:uid="{00000000-0005-0000-0000-0000C19B0000}"/>
    <cellStyle name="Warning Text 2 2" xfId="39779" xr:uid="{00000000-0005-0000-0000-0000C29B0000}"/>
    <cellStyle name="Warning Text 2 3" xfId="39780" xr:uid="{00000000-0005-0000-0000-0000C39B0000}"/>
    <cellStyle name="Win" xfId="39781" xr:uid="{00000000-0005-0000-0000-0000C49B0000}"/>
    <cellStyle name="Win 10" xfId="39782" xr:uid="{00000000-0005-0000-0000-0000C59B0000}"/>
    <cellStyle name="Win 10 2" xfId="39783" xr:uid="{00000000-0005-0000-0000-0000C69B0000}"/>
    <cellStyle name="Win 10 2 2" xfId="39784" xr:uid="{00000000-0005-0000-0000-0000C79B0000}"/>
    <cellStyle name="Win 10 3" xfId="39785" xr:uid="{00000000-0005-0000-0000-0000C89B0000}"/>
    <cellStyle name="Win 10 3 2" xfId="39786" xr:uid="{00000000-0005-0000-0000-0000C99B0000}"/>
    <cellStyle name="Win 11" xfId="39787" xr:uid="{00000000-0005-0000-0000-0000CA9B0000}"/>
    <cellStyle name="Win 11 2" xfId="39788" xr:uid="{00000000-0005-0000-0000-0000CB9B0000}"/>
    <cellStyle name="Win 11 2 2" xfId="39789" xr:uid="{00000000-0005-0000-0000-0000CC9B0000}"/>
    <cellStyle name="Win 11 3" xfId="39790" xr:uid="{00000000-0005-0000-0000-0000CD9B0000}"/>
    <cellStyle name="Win 11 3 2" xfId="39791" xr:uid="{00000000-0005-0000-0000-0000CE9B0000}"/>
    <cellStyle name="Win 12" xfId="39792" xr:uid="{00000000-0005-0000-0000-0000CF9B0000}"/>
    <cellStyle name="Win 12 2" xfId="39793" xr:uid="{00000000-0005-0000-0000-0000D09B0000}"/>
    <cellStyle name="Win 12 2 2" xfId="39794" xr:uid="{00000000-0005-0000-0000-0000D19B0000}"/>
    <cellStyle name="Win 13" xfId="39795" xr:uid="{00000000-0005-0000-0000-0000D29B0000}"/>
    <cellStyle name="Win 13 2" xfId="39796" xr:uid="{00000000-0005-0000-0000-0000D39B0000}"/>
    <cellStyle name="Win 14" xfId="39797" xr:uid="{00000000-0005-0000-0000-0000D49B0000}"/>
    <cellStyle name="Win 14 2" xfId="39798" xr:uid="{00000000-0005-0000-0000-0000D59B0000}"/>
    <cellStyle name="Win 15" xfId="39799" xr:uid="{00000000-0005-0000-0000-0000D69B0000}"/>
    <cellStyle name="Win 15 2" xfId="39800" xr:uid="{00000000-0005-0000-0000-0000D79B0000}"/>
    <cellStyle name="Win 16" xfId="39801" xr:uid="{00000000-0005-0000-0000-0000D89B0000}"/>
    <cellStyle name="Win 16 2" xfId="39802" xr:uid="{00000000-0005-0000-0000-0000D99B0000}"/>
    <cellStyle name="Win 17" xfId="39803" xr:uid="{00000000-0005-0000-0000-0000DA9B0000}"/>
    <cellStyle name="Win 17 2" xfId="39804" xr:uid="{00000000-0005-0000-0000-0000DB9B0000}"/>
    <cellStyle name="Win 18" xfId="39805" xr:uid="{00000000-0005-0000-0000-0000DC9B0000}"/>
    <cellStyle name="Win 18 2" xfId="39806" xr:uid="{00000000-0005-0000-0000-0000DD9B0000}"/>
    <cellStyle name="Win 19" xfId="39807" xr:uid="{00000000-0005-0000-0000-0000DE9B0000}"/>
    <cellStyle name="Win 19 2" xfId="39808" xr:uid="{00000000-0005-0000-0000-0000DF9B0000}"/>
    <cellStyle name="Win 2" xfId="39809" xr:uid="{00000000-0005-0000-0000-0000E09B0000}"/>
    <cellStyle name="Win 2 10" xfId="39810" xr:uid="{00000000-0005-0000-0000-0000E19B0000}"/>
    <cellStyle name="Win 2 10 2" xfId="39811" xr:uid="{00000000-0005-0000-0000-0000E29B0000}"/>
    <cellStyle name="Win 2 10 2 2" xfId="39812" xr:uid="{00000000-0005-0000-0000-0000E39B0000}"/>
    <cellStyle name="Win 2 10 3" xfId="39813" xr:uid="{00000000-0005-0000-0000-0000E49B0000}"/>
    <cellStyle name="Win 2 10 3 2" xfId="39814" xr:uid="{00000000-0005-0000-0000-0000E59B0000}"/>
    <cellStyle name="Win 2 11" xfId="39815" xr:uid="{00000000-0005-0000-0000-0000E69B0000}"/>
    <cellStyle name="Win 2 11 2" xfId="39816" xr:uid="{00000000-0005-0000-0000-0000E79B0000}"/>
    <cellStyle name="Win 2 11 2 2" xfId="39817" xr:uid="{00000000-0005-0000-0000-0000E89B0000}"/>
    <cellStyle name="Win 2 12" xfId="39818" xr:uid="{00000000-0005-0000-0000-0000E99B0000}"/>
    <cellStyle name="Win 2 12 2" xfId="39819" xr:uid="{00000000-0005-0000-0000-0000EA9B0000}"/>
    <cellStyle name="Win 2 13" xfId="39820" xr:uid="{00000000-0005-0000-0000-0000EB9B0000}"/>
    <cellStyle name="Win 2 13 2" xfId="39821" xr:uid="{00000000-0005-0000-0000-0000EC9B0000}"/>
    <cellStyle name="Win 2 14" xfId="39822" xr:uid="{00000000-0005-0000-0000-0000ED9B0000}"/>
    <cellStyle name="Win 2 14 2" xfId="39823" xr:uid="{00000000-0005-0000-0000-0000EE9B0000}"/>
    <cellStyle name="Win 2 15" xfId="39824" xr:uid="{00000000-0005-0000-0000-0000EF9B0000}"/>
    <cellStyle name="Win 2 15 2" xfId="39825" xr:uid="{00000000-0005-0000-0000-0000F09B0000}"/>
    <cellStyle name="Win 2 16" xfId="39826" xr:uid="{00000000-0005-0000-0000-0000F19B0000}"/>
    <cellStyle name="Win 2 16 2" xfId="39827" xr:uid="{00000000-0005-0000-0000-0000F29B0000}"/>
    <cellStyle name="Win 2 17" xfId="39828" xr:uid="{00000000-0005-0000-0000-0000F39B0000}"/>
    <cellStyle name="Win 2 17 2" xfId="39829" xr:uid="{00000000-0005-0000-0000-0000F49B0000}"/>
    <cellStyle name="Win 2 18" xfId="39830" xr:uid="{00000000-0005-0000-0000-0000F59B0000}"/>
    <cellStyle name="Win 2 19" xfId="39831" xr:uid="{00000000-0005-0000-0000-0000F69B0000}"/>
    <cellStyle name="Win 2 2" xfId="39832" xr:uid="{00000000-0005-0000-0000-0000F79B0000}"/>
    <cellStyle name="Win 2 2 10" xfId="39833" xr:uid="{00000000-0005-0000-0000-0000F89B0000}"/>
    <cellStyle name="Win 2 2 10 2" xfId="39834" xr:uid="{00000000-0005-0000-0000-0000F99B0000}"/>
    <cellStyle name="Win 2 2 10 2 2" xfId="39835" xr:uid="{00000000-0005-0000-0000-0000FA9B0000}"/>
    <cellStyle name="Win 2 2 11" xfId="39836" xr:uid="{00000000-0005-0000-0000-0000FB9B0000}"/>
    <cellStyle name="Win 2 2 11 2" xfId="39837" xr:uid="{00000000-0005-0000-0000-0000FC9B0000}"/>
    <cellStyle name="Win 2 2 12" xfId="39838" xr:uid="{00000000-0005-0000-0000-0000FD9B0000}"/>
    <cellStyle name="Win 2 2 12 2" xfId="39839" xr:uid="{00000000-0005-0000-0000-0000FE9B0000}"/>
    <cellStyle name="Win 2 2 13" xfId="39840" xr:uid="{00000000-0005-0000-0000-0000FF9B0000}"/>
    <cellStyle name="Win 2 2 13 2" xfId="39841" xr:uid="{00000000-0005-0000-0000-0000009C0000}"/>
    <cellStyle name="Win 2 2 14" xfId="39842" xr:uid="{00000000-0005-0000-0000-0000019C0000}"/>
    <cellStyle name="Win 2 2 14 2" xfId="39843" xr:uid="{00000000-0005-0000-0000-0000029C0000}"/>
    <cellStyle name="Win 2 2 15" xfId="39844" xr:uid="{00000000-0005-0000-0000-0000039C0000}"/>
    <cellStyle name="Win 2 2 16" xfId="39845" xr:uid="{00000000-0005-0000-0000-0000049C0000}"/>
    <cellStyle name="Win 2 2 2" xfId="39846" xr:uid="{00000000-0005-0000-0000-0000059C0000}"/>
    <cellStyle name="Win 2 2 2 10" xfId="39847" xr:uid="{00000000-0005-0000-0000-0000069C0000}"/>
    <cellStyle name="Win 2 2 2 10 2" xfId="39848" xr:uid="{00000000-0005-0000-0000-0000079C0000}"/>
    <cellStyle name="Win 2 2 2 11" xfId="39849" xr:uid="{00000000-0005-0000-0000-0000089C0000}"/>
    <cellStyle name="Win 2 2 2 11 2" xfId="39850" xr:uid="{00000000-0005-0000-0000-0000099C0000}"/>
    <cellStyle name="Win 2 2 2 12" xfId="39851" xr:uid="{00000000-0005-0000-0000-00000A9C0000}"/>
    <cellStyle name="Win 2 2 2 12 2" xfId="39852" xr:uid="{00000000-0005-0000-0000-00000B9C0000}"/>
    <cellStyle name="Win 2 2 2 13" xfId="39853" xr:uid="{00000000-0005-0000-0000-00000C9C0000}"/>
    <cellStyle name="Win 2 2 2 13 2" xfId="39854" xr:uid="{00000000-0005-0000-0000-00000D9C0000}"/>
    <cellStyle name="Win 2 2 2 14" xfId="39855" xr:uid="{00000000-0005-0000-0000-00000E9C0000}"/>
    <cellStyle name="Win 2 2 2 14 2" xfId="39856" xr:uid="{00000000-0005-0000-0000-00000F9C0000}"/>
    <cellStyle name="Win 2 2 2 15" xfId="39857" xr:uid="{00000000-0005-0000-0000-0000109C0000}"/>
    <cellStyle name="Win 2 2 2 16" xfId="39858" xr:uid="{00000000-0005-0000-0000-0000119C0000}"/>
    <cellStyle name="Win 2 2 2 2" xfId="39859" xr:uid="{00000000-0005-0000-0000-0000129C0000}"/>
    <cellStyle name="Win 2 2 2 2 2" xfId="39860" xr:uid="{00000000-0005-0000-0000-0000139C0000}"/>
    <cellStyle name="Win 2 2 2 2 3" xfId="39861" xr:uid="{00000000-0005-0000-0000-0000149C0000}"/>
    <cellStyle name="Win 2 2 2 3" xfId="39862" xr:uid="{00000000-0005-0000-0000-0000159C0000}"/>
    <cellStyle name="Win 2 2 2 3 2" xfId="39863" xr:uid="{00000000-0005-0000-0000-0000169C0000}"/>
    <cellStyle name="Win 2 2 2 4" xfId="39864" xr:uid="{00000000-0005-0000-0000-0000179C0000}"/>
    <cellStyle name="Win 2 2 2 4 2" xfId="39865" xr:uid="{00000000-0005-0000-0000-0000189C0000}"/>
    <cellStyle name="Win 2 2 2 5" xfId="39866" xr:uid="{00000000-0005-0000-0000-0000199C0000}"/>
    <cellStyle name="Win 2 2 2 5 2" xfId="39867" xr:uid="{00000000-0005-0000-0000-00001A9C0000}"/>
    <cellStyle name="Win 2 2 2 6" xfId="39868" xr:uid="{00000000-0005-0000-0000-00001B9C0000}"/>
    <cellStyle name="Win 2 2 2 6 2" xfId="39869" xr:uid="{00000000-0005-0000-0000-00001C9C0000}"/>
    <cellStyle name="Win 2 2 2 7" xfId="39870" xr:uid="{00000000-0005-0000-0000-00001D9C0000}"/>
    <cellStyle name="Win 2 2 2 7 2" xfId="39871" xr:uid="{00000000-0005-0000-0000-00001E9C0000}"/>
    <cellStyle name="Win 2 2 2 8" xfId="39872" xr:uid="{00000000-0005-0000-0000-00001F9C0000}"/>
    <cellStyle name="Win 2 2 2 8 2" xfId="39873" xr:uid="{00000000-0005-0000-0000-0000209C0000}"/>
    <cellStyle name="Win 2 2 2 9" xfId="39874" xr:uid="{00000000-0005-0000-0000-0000219C0000}"/>
    <cellStyle name="Win 2 2 2 9 2" xfId="39875" xr:uid="{00000000-0005-0000-0000-0000229C0000}"/>
    <cellStyle name="Win 2 2 3" xfId="39876" xr:uid="{00000000-0005-0000-0000-0000239C0000}"/>
    <cellStyle name="Win 2 2 3 2" xfId="39877" xr:uid="{00000000-0005-0000-0000-0000249C0000}"/>
    <cellStyle name="Win 2 2 3 2 2" xfId="39878" xr:uid="{00000000-0005-0000-0000-0000259C0000}"/>
    <cellStyle name="Win 2 2 3 3" xfId="39879" xr:uid="{00000000-0005-0000-0000-0000269C0000}"/>
    <cellStyle name="Win 2 2 3 3 2" xfId="39880" xr:uid="{00000000-0005-0000-0000-0000279C0000}"/>
    <cellStyle name="Win 2 2 4" xfId="39881" xr:uid="{00000000-0005-0000-0000-0000289C0000}"/>
    <cellStyle name="Win 2 2 4 2" xfId="39882" xr:uid="{00000000-0005-0000-0000-0000299C0000}"/>
    <cellStyle name="Win 2 2 4 2 2" xfId="39883" xr:uid="{00000000-0005-0000-0000-00002A9C0000}"/>
    <cellStyle name="Win 2 2 4 3" xfId="39884" xr:uid="{00000000-0005-0000-0000-00002B9C0000}"/>
    <cellStyle name="Win 2 2 4 3 2" xfId="39885" xr:uid="{00000000-0005-0000-0000-00002C9C0000}"/>
    <cellStyle name="Win 2 2 5" xfId="39886" xr:uid="{00000000-0005-0000-0000-00002D9C0000}"/>
    <cellStyle name="Win 2 2 5 2" xfId="39887" xr:uid="{00000000-0005-0000-0000-00002E9C0000}"/>
    <cellStyle name="Win 2 2 5 2 2" xfId="39888" xr:uid="{00000000-0005-0000-0000-00002F9C0000}"/>
    <cellStyle name="Win 2 2 5 3" xfId="39889" xr:uid="{00000000-0005-0000-0000-0000309C0000}"/>
    <cellStyle name="Win 2 2 5 3 2" xfId="39890" xr:uid="{00000000-0005-0000-0000-0000319C0000}"/>
    <cellStyle name="Win 2 2 6" xfId="39891" xr:uid="{00000000-0005-0000-0000-0000329C0000}"/>
    <cellStyle name="Win 2 2 6 2" xfId="39892" xr:uid="{00000000-0005-0000-0000-0000339C0000}"/>
    <cellStyle name="Win 2 2 6 2 2" xfId="39893" xr:uid="{00000000-0005-0000-0000-0000349C0000}"/>
    <cellStyle name="Win 2 2 6 3" xfId="39894" xr:uid="{00000000-0005-0000-0000-0000359C0000}"/>
    <cellStyle name="Win 2 2 6 3 2" xfId="39895" xr:uid="{00000000-0005-0000-0000-0000369C0000}"/>
    <cellStyle name="Win 2 2 7" xfId="39896" xr:uid="{00000000-0005-0000-0000-0000379C0000}"/>
    <cellStyle name="Win 2 2 7 2" xfId="39897" xr:uid="{00000000-0005-0000-0000-0000389C0000}"/>
    <cellStyle name="Win 2 2 7 2 2" xfId="39898" xr:uid="{00000000-0005-0000-0000-0000399C0000}"/>
    <cellStyle name="Win 2 2 7 3" xfId="39899" xr:uid="{00000000-0005-0000-0000-00003A9C0000}"/>
    <cellStyle name="Win 2 2 7 3 2" xfId="39900" xr:uid="{00000000-0005-0000-0000-00003B9C0000}"/>
    <cellStyle name="Win 2 2 8" xfId="39901" xr:uid="{00000000-0005-0000-0000-00003C9C0000}"/>
    <cellStyle name="Win 2 2 8 2" xfId="39902" xr:uid="{00000000-0005-0000-0000-00003D9C0000}"/>
    <cellStyle name="Win 2 2 8 2 2" xfId="39903" xr:uid="{00000000-0005-0000-0000-00003E9C0000}"/>
    <cellStyle name="Win 2 2 8 3" xfId="39904" xr:uid="{00000000-0005-0000-0000-00003F9C0000}"/>
    <cellStyle name="Win 2 2 8 3 2" xfId="39905" xr:uid="{00000000-0005-0000-0000-0000409C0000}"/>
    <cellStyle name="Win 2 2 9" xfId="39906" xr:uid="{00000000-0005-0000-0000-0000419C0000}"/>
    <cellStyle name="Win 2 2 9 2" xfId="39907" xr:uid="{00000000-0005-0000-0000-0000429C0000}"/>
    <cellStyle name="Win 2 2 9 2 2" xfId="39908" xr:uid="{00000000-0005-0000-0000-0000439C0000}"/>
    <cellStyle name="Win 2 2 9 3" xfId="39909" xr:uid="{00000000-0005-0000-0000-0000449C0000}"/>
    <cellStyle name="Win 2 2 9 3 2" xfId="39910" xr:uid="{00000000-0005-0000-0000-0000459C0000}"/>
    <cellStyle name="Win 2 3" xfId="39911" xr:uid="{00000000-0005-0000-0000-0000469C0000}"/>
    <cellStyle name="Win 2 3 10" xfId="39912" xr:uid="{00000000-0005-0000-0000-0000479C0000}"/>
    <cellStyle name="Win 2 3 10 2" xfId="39913" xr:uid="{00000000-0005-0000-0000-0000489C0000}"/>
    <cellStyle name="Win 2 3 11" xfId="39914" xr:uid="{00000000-0005-0000-0000-0000499C0000}"/>
    <cellStyle name="Win 2 3 11 2" xfId="39915" xr:uid="{00000000-0005-0000-0000-00004A9C0000}"/>
    <cellStyle name="Win 2 3 12" xfId="39916" xr:uid="{00000000-0005-0000-0000-00004B9C0000}"/>
    <cellStyle name="Win 2 3 12 2" xfId="39917" xr:uid="{00000000-0005-0000-0000-00004C9C0000}"/>
    <cellStyle name="Win 2 3 13" xfId="39918" xr:uid="{00000000-0005-0000-0000-00004D9C0000}"/>
    <cellStyle name="Win 2 3 13 2" xfId="39919" xr:uid="{00000000-0005-0000-0000-00004E9C0000}"/>
    <cellStyle name="Win 2 3 14" xfId="39920" xr:uid="{00000000-0005-0000-0000-00004F9C0000}"/>
    <cellStyle name="Win 2 3 14 2" xfId="39921" xr:uid="{00000000-0005-0000-0000-0000509C0000}"/>
    <cellStyle name="Win 2 3 15" xfId="39922" xr:uid="{00000000-0005-0000-0000-0000519C0000}"/>
    <cellStyle name="Win 2 3 15 2" xfId="39923" xr:uid="{00000000-0005-0000-0000-0000529C0000}"/>
    <cellStyle name="Win 2 3 16" xfId="39924" xr:uid="{00000000-0005-0000-0000-0000539C0000}"/>
    <cellStyle name="Win 2 3 17" xfId="39925" xr:uid="{00000000-0005-0000-0000-0000549C0000}"/>
    <cellStyle name="Win 2 3 2" xfId="39926" xr:uid="{00000000-0005-0000-0000-0000559C0000}"/>
    <cellStyle name="Win 2 3 2 10" xfId="39927" xr:uid="{00000000-0005-0000-0000-0000569C0000}"/>
    <cellStyle name="Win 2 3 2 10 2" xfId="39928" xr:uid="{00000000-0005-0000-0000-0000579C0000}"/>
    <cellStyle name="Win 2 3 2 11" xfId="39929" xr:uid="{00000000-0005-0000-0000-0000589C0000}"/>
    <cellStyle name="Win 2 3 2 11 2" xfId="39930" xr:uid="{00000000-0005-0000-0000-0000599C0000}"/>
    <cellStyle name="Win 2 3 2 12" xfId="39931" xr:uid="{00000000-0005-0000-0000-00005A9C0000}"/>
    <cellStyle name="Win 2 3 2 12 2" xfId="39932" xr:uid="{00000000-0005-0000-0000-00005B9C0000}"/>
    <cellStyle name="Win 2 3 2 13" xfId="39933" xr:uid="{00000000-0005-0000-0000-00005C9C0000}"/>
    <cellStyle name="Win 2 3 2 13 2" xfId="39934" xr:uid="{00000000-0005-0000-0000-00005D9C0000}"/>
    <cellStyle name="Win 2 3 2 14" xfId="39935" xr:uid="{00000000-0005-0000-0000-00005E9C0000}"/>
    <cellStyle name="Win 2 3 2 14 2" xfId="39936" xr:uid="{00000000-0005-0000-0000-00005F9C0000}"/>
    <cellStyle name="Win 2 3 2 15" xfId="39937" xr:uid="{00000000-0005-0000-0000-0000609C0000}"/>
    <cellStyle name="Win 2 3 2 16" xfId="39938" xr:uid="{00000000-0005-0000-0000-0000619C0000}"/>
    <cellStyle name="Win 2 3 2 2" xfId="39939" xr:uid="{00000000-0005-0000-0000-0000629C0000}"/>
    <cellStyle name="Win 2 3 2 2 2" xfId="39940" xr:uid="{00000000-0005-0000-0000-0000639C0000}"/>
    <cellStyle name="Win 2 3 2 2 3" xfId="39941" xr:uid="{00000000-0005-0000-0000-0000649C0000}"/>
    <cellStyle name="Win 2 3 2 3" xfId="39942" xr:uid="{00000000-0005-0000-0000-0000659C0000}"/>
    <cellStyle name="Win 2 3 2 3 2" xfId="39943" xr:uid="{00000000-0005-0000-0000-0000669C0000}"/>
    <cellStyle name="Win 2 3 2 4" xfId="39944" xr:uid="{00000000-0005-0000-0000-0000679C0000}"/>
    <cellStyle name="Win 2 3 2 4 2" xfId="39945" xr:uid="{00000000-0005-0000-0000-0000689C0000}"/>
    <cellStyle name="Win 2 3 2 5" xfId="39946" xr:uid="{00000000-0005-0000-0000-0000699C0000}"/>
    <cellStyle name="Win 2 3 2 5 2" xfId="39947" xr:uid="{00000000-0005-0000-0000-00006A9C0000}"/>
    <cellStyle name="Win 2 3 2 6" xfId="39948" xr:uid="{00000000-0005-0000-0000-00006B9C0000}"/>
    <cellStyle name="Win 2 3 2 6 2" xfId="39949" xr:uid="{00000000-0005-0000-0000-00006C9C0000}"/>
    <cellStyle name="Win 2 3 2 7" xfId="39950" xr:uid="{00000000-0005-0000-0000-00006D9C0000}"/>
    <cellStyle name="Win 2 3 2 7 2" xfId="39951" xr:uid="{00000000-0005-0000-0000-00006E9C0000}"/>
    <cellStyle name="Win 2 3 2 8" xfId="39952" xr:uid="{00000000-0005-0000-0000-00006F9C0000}"/>
    <cellStyle name="Win 2 3 2 8 2" xfId="39953" xr:uid="{00000000-0005-0000-0000-0000709C0000}"/>
    <cellStyle name="Win 2 3 2 9" xfId="39954" xr:uid="{00000000-0005-0000-0000-0000719C0000}"/>
    <cellStyle name="Win 2 3 2 9 2" xfId="39955" xr:uid="{00000000-0005-0000-0000-0000729C0000}"/>
    <cellStyle name="Win 2 3 3" xfId="39956" xr:uid="{00000000-0005-0000-0000-0000739C0000}"/>
    <cellStyle name="Win 2 3 3 2" xfId="39957" xr:uid="{00000000-0005-0000-0000-0000749C0000}"/>
    <cellStyle name="Win 2 3 4" xfId="39958" xr:uid="{00000000-0005-0000-0000-0000759C0000}"/>
    <cellStyle name="Win 2 3 4 2" xfId="39959" xr:uid="{00000000-0005-0000-0000-0000769C0000}"/>
    <cellStyle name="Win 2 3 5" xfId="39960" xr:uid="{00000000-0005-0000-0000-0000779C0000}"/>
    <cellStyle name="Win 2 3 5 2" xfId="39961" xr:uid="{00000000-0005-0000-0000-0000789C0000}"/>
    <cellStyle name="Win 2 3 5 3" xfId="39962" xr:uid="{00000000-0005-0000-0000-0000799C0000}"/>
    <cellStyle name="Win 2 3 6" xfId="39963" xr:uid="{00000000-0005-0000-0000-00007A9C0000}"/>
    <cellStyle name="Win 2 3 6 2" xfId="39964" xr:uid="{00000000-0005-0000-0000-00007B9C0000}"/>
    <cellStyle name="Win 2 3 7" xfId="39965" xr:uid="{00000000-0005-0000-0000-00007C9C0000}"/>
    <cellStyle name="Win 2 3 7 2" xfId="39966" xr:uid="{00000000-0005-0000-0000-00007D9C0000}"/>
    <cellStyle name="Win 2 3 8" xfId="39967" xr:uid="{00000000-0005-0000-0000-00007E9C0000}"/>
    <cellStyle name="Win 2 3 8 2" xfId="39968" xr:uid="{00000000-0005-0000-0000-00007F9C0000}"/>
    <cellStyle name="Win 2 3 9" xfId="39969" xr:uid="{00000000-0005-0000-0000-0000809C0000}"/>
    <cellStyle name="Win 2 3 9 2" xfId="39970" xr:uid="{00000000-0005-0000-0000-0000819C0000}"/>
    <cellStyle name="Win 2 4" xfId="39971" xr:uid="{00000000-0005-0000-0000-0000829C0000}"/>
    <cellStyle name="Win 2 4 10" xfId="39972" xr:uid="{00000000-0005-0000-0000-0000839C0000}"/>
    <cellStyle name="Win 2 4 10 2" xfId="39973" xr:uid="{00000000-0005-0000-0000-0000849C0000}"/>
    <cellStyle name="Win 2 4 11" xfId="39974" xr:uid="{00000000-0005-0000-0000-0000859C0000}"/>
    <cellStyle name="Win 2 4 11 2" xfId="39975" xr:uid="{00000000-0005-0000-0000-0000869C0000}"/>
    <cellStyle name="Win 2 4 12" xfId="39976" xr:uid="{00000000-0005-0000-0000-0000879C0000}"/>
    <cellStyle name="Win 2 4 12 2" xfId="39977" xr:uid="{00000000-0005-0000-0000-0000889C0000}"/>
    <cellStyle name="Win 2 4 13" xfId="39978" xr:uid="{00000000-0005-0000-0000-0000899C0000}"/>
    <cellStyle name="Win 2 4 13 2" xfId="39979" xr:uid="{00000000-0005-0000-0000-00008A9C0000}"/>
    <cellStyle name="Win 2 4 14" xfId="39980" xr:uid="{00000000-0005-0000-0000-00008B9C0000}"/>
    <cellStyle name="Win 2 4 14 2" xfId="39981" xr:uid="{00000000-0005-0000-0000-00008C9C0000}"/>
    <cellStyle name="Win 2 4 15" xfId="39982" xr:uid="{00000000-0005-0000-0000-00008D9C0000}"/>
    <cellStyle name="Win 2 4 16" xfId="39983" xr:uid="{00000000-0005-0000-0000-00008E9C0000}"/>
    <cellStyle name="Win 2 4 2" xfId="39984" xr:uid="{00000000-0005-0000-0000-00008F9C0000}"/>
    <cellStyle name="Win 2 4 2 2" xfId="39985" xr:uid="{00000000-0005-0000-0000-0000909C0000}"/>
    <cellStyle name="Win 2 4 2 3" xfId="39986" xr:uid="{00000000-0005-0000-0000-0000919C0000}"/>
    <cellStyle name="Win 2 4 3" xfId="39987" xr:uid="{00000000-0005-0000-0000-0000929C0000}"/>
    <cellStyle name="Win 2 4 3 2" xfId="39988" xr:uid="{00000000-0005-0000-0000-0000939C0000}"/>
    <cellStyle name="Win 2 4 4" xfId="39989" xr:uid="{00000000-0005-0000-0000-0000949C0000}"/>
    <cellStyle name="Win 2 4 4 2" xfId="39990" xr:uid="{00000000-0005-0000-0000-0000959C0000}"/>
    <cellStyle name="Win 2 4 5" xfId="39991" xr:uid="{00000000-0005-0000-0000-0000969C0000}"/>
    <cellStyle name="Win 2 4 5 2" xfId="39992" xr:uid="{00000000-0005-0000-0000-0000979C0000}"/>
    <cellStyle name="Win 2 4 6" xfId="39993" xr:uid="{00000000-0005-0000-0000-0000989C0000}"/>
    <cellStyle name="Win 2 4 6 2" xfId="39994" xr:uid="{00000000-0005-0000-0000-0000999C0000}"/>
    <cellStyle name="Win 2 4 7" xfId="39995" xr:uid="{00000000-0005-0000-0000-00009A9C0000}"/>
    <cellStyle name="Win 2 4 7 2" xfId="39996" xr:uid="{00000000-0005-0000-0000-00009B9C0000}"/>
    <cellStyle name="Win 2 4 8" xfId="39997" xr:uid="{00000000-0005-0000-0000-00009C9C0000}"/>
    <cellStyle name="Win 2 4 8 2" xfId="39998" xr:uid="{00000000-0005-0000-0000-00009D9C0000}"/>
    <cellStyle name="Win 2 4 9" xfId="39999" xr:uid="{00000000-0005-0000-0000-00009E9C0000}"/>
    <cellStyle name="Win 2 4 9 2" xfId="40000" xr:uid="{00000000-0005-0000-0000-00009F9C0000}"/>
    <cellStyle name="Win 2 5" xfId="40001" xr:uid="{00000000-0005-0000-0000-0000A09C0000}"/>
    <cellStyle name="Win 2 5 2" xfId="40002" xr:uid="{00000000-0005-0000-0000-0000A19C0000}"/>
    <cellStyle name="Win 2 5 2 2" xfId="40003" xr:uid="{00000000-0005-0000-0000-0000A29C0000}"/>
    <cellStyle name="Win 2 5 3" xfId="40004" xr:uid="{00000000-0005-0000-0000-0000A39C0000}"/>
    <cellStyle name="Win 2 5 3 2" xfId="40005" xr:uid="{00000000-0005-0000-0000-0000A49C0000}"/>
    <cellStyle name="Win 2 6" xfId="40006" xr:uid="{00000000-0005-0000-0000-0000A59C0000}"/>
    <cellStyle name="Win 2 6 2" xfId="40007" xr:uid="{00000000-0005-0000-0000-0000A69C0000}"/>
    <cellStyle name="Win 2 6 2 2" xfId="40008" xr:uid="{00000000-0005-0000-0000-0000A79C0000}"/>
    <cellStyle name="Win 2 6 3" xfId="40009" xr:uid="{00000000-0005-0000-0000-0000A89C0000}"/>
    <cellStyle name="Win 2 6 3 2" xfId="40010" xr:uid="{00000000-0005-0000-0000-0000A99C0000}"/>
    <cellStyle name="Win 2 7" xfId="40011" xr:uid="{00000000-0005-0000-0000-0000AA9C0000}"/>
    <cellStyle name="Win 2 7 2" xfId="40012" xr:uid="{00000000-0005-0000-0000-0000AB9C0000}"/>
    <cellStyle name="Win 2 7 2 2" xfId="40013" xr:uid="{00000000-0005-0000-0000-0000AC9C0000}"/>
    <cellStyle name="Win 2 7 3" xfId="40014" xr:uid="{00000000-0005-0000-0000-0000AD9C0000}"/>
    <cellStyle name="Win 2 7 3 2" xfId="40015" xr:uid="{00000000-0005-0000-0000-0000AE9C0000}"/>
    <cellStyle name="Win 2 8" xfId="40016" xr:uid="{00000000-0005-0000-0000-0000AF9C0000}"/>
    <cellStyle name="Win 2 8 2" xfId="40017" xr:uid="{00000000-0005-0000-0000-0000B09C0000}"/>
    <cellStyle name="Win 2 8 2 2" xfId="40018" xr:uid="{00000000-0005-0000-0000-0000B19C0000}"/>
    <cellStyle name="Win 2 8 3" xfId="40019" xr:uid="{00000000-0005-0000-0000-0000B29C0000}"/>
    <cellStyle name="Win 2 8 3 2" xfId="40020" xr:uid="{00000000-0005-0000-0000-0000B39C0000}"/>
    <cellStyle name="Win 2 9" xfId="40021" xr:uid="{00000000-0005-0000-0000-0000B49C0000}"/>
    <cellStyle name="Win 2 9 2" xfId="40022" xr:uid="{00000000-0005-0000-0000-0000B59C0000}"/>
    <cellStyle name="Win 2 9 2 2" xfId="40023" xr:uid="{00000000-0005-0000-0000-0000B69C0000}"/>
    <cellStyle name="Win 2 9 3" xfId="40024" xr:uid="{00000000-0005-0000-0000-0000B79C0000}"/>
    <cellStyle name="Win 2 9 3 2" xfId="40025" xr:uid="{00000000-0005-0000-0000-0000B89C0000}"/>
    <cellStyle name="Win 20" xfId="40026" xr:uid="{00000000-0005-0000-0000-0000B99C0000}"/>
    <cellStyle name="Win 3" xfId="40027" xr:uid="{00000000-0005-0000-0000-0000BA9C0000}"/>
    <cellStyle name="Win 3 10" xfId="40028" xr:uid="{00000000-0005-0000-0000-0000BB9C0000}"/>
    <cellStyle name="Win 3 10 2" xfId="40029" xr:uid="{00000000-0005-0000-0000-0000BC9C0000}"/>
    <cellStyle name="Win 3 10 2 2" xfId="40030" xr:uid="{00000000-0005-0000-0000-0000BD9C0000}"/>
    <cellStyle name="Win 3 11" xfId="40031" xr:uid="{00000000-0005-0000-0000-0000BE9C0000}"/>
    <cellStyle name="Win 3 11 2" xfId="40032" xr:uid="{00000000-0005-0000-0000-0000BF9C0000}"/>
    <cellStyle name="Win 3 12" xfId="40033" xr:uid="{00000000-0005-0000-0000-0000C09C0000}"/>
    <cellStyle name="Win 3 12 2" xfId="40034" xr:uid="{00000000-0005-0000-0000-0000C19C0000}"/>
    <cellStyle name="Win 3 13" xfId="40035" xr:uid="{00000000-0005-0000-0000-0000C29C0000}"/>
    <cellStyle name="Win 3 13 2" xfId="40036" xr:uid="{00000000-0005-0000-0000-0000C39C0000}"/>
    <cellStyle name="Win 3 14" xfId="40037" xr:uid="{00000000-0005-0000-0000-0000C49C0000}"/>
    <cellStyle name="Win 3 14 2" xfId="40038" xr:uid="{00000000-0005-0000-0000-0000C59C0000}"/>
    <cellStyle name="Win 3 15" xfId="40039" xr:uid="{00000000-0005-0000-0000-0000C69C0000}"/>
    <cellStyle name="Win 3 16" xfId="40040" xr:uid="{00000000-0005-0000-0000-0000C79C0000}"/>
    <cellStyle name="Win 3 2" xfId="40041" xr:uid="{00000000-0005-0000-0000-0000C89C0000}"/>
    <cellStyle name="Win 3 2 10" xfId="40042" xr:uid="{00000000-0005-0000-0000-0000C99C0000}"/>
    <cellStyle name="Win 3 2 10 2" xfId="40043" xr:uid="{00000000-0005-0000-0000-0000CA9C0000}"/>
    <cellStyle name="Win 3 2 11" xfId="40044" xr:uid="{00000000-0005-0000-0000-0000CB9C0000}"/>
    <cellStyle name="Win 3 2 11 2" xfId="40045" xr:uid="{00000000-0005-0000-0000-0000CC9C0000}"/>
    <cellStyle name="Win 3 2 12" xfId="40046" xr:uid="{00000000-0005-0000-0000-0000CD9C0000}"/>
    <cellStyle name="Win 3 2 12 2" xfId="40047" xr:uid="{00000000-0005-0000-0000-0000CE9C0000}"/>
    <cellStyle name="Win 3 2 13" xfId="40048" xr:uid="{00000000-0005-0000-0000-0000CF9C0000}"/>
    <cellStyle name="Win 3 2 13 2" xfId="40049" xr:uid="{00000000-0005-0000-0000-0000D09C0000}"/>
    <cellStyle name="Win 3 2 14" xfId="40050" xr:uid="{00000000-0005-0000-0000-0000D19C0000}"/>
    <cellStyle name="Win 3 2 14 2" xfId="40051" xr:uid="{00000000-0005-0000-0000-0000D29C0000}"/>
    <cellStyle name="Win 3 2 15" xfId="40052" xr:uid="{00000000-0005-0000-0000-0000D39C0000}"/>
    <cellStyle name="Win 3 2 16" xfId="40053" xr:uid="{00000000-0005-0000-0000-0000D49C0000}"/>
    <cellStyle name="Win 3 2 2" xfId="40054" xr:uid="{00000000-0005-0000-0000-0000D59C0000}"/>
    <cellStyle name="Win 3 2 2 2" xfId="40055" xr:uid="{00000000-0005-0000-0000-0000D69C0000}"/>
    <cellStyle name="Win 3 2 2 3" xfId="40056" xr:uid="{00000000-0005-0000-0000-0000D79C0000}"/>
    <cellStyle name="Win 3 2 3" xfId="40057" xr:uid="{00000000-0005-0000-0000-0000D89C0000}"/>
    <cellStyle name="Win 3 2 3 2" xfId="40058" xr:uid="{00000000-0005-0000-0000-0000D99C0000}"/>
    <cellStyle name="Win 3 2 4" xfId="40059" xr:uid="{00000000-0005-0000-0000-0000DA9C0000}"/>
    <cellStyle name="Win 3 2 4 2" xfId="40060" xr:uid="{00000000-0005-0000-0000-0000DB9C0000}"/>
    <cellStyle name="Win 3 2 5" xfId="40061" xr:uid="{00000000-0005-0000-0000-0000DC9C0000}"/>
    <cellStyle name="Win 3 2 5 2" xfId="40062" xr:uid="{00000000-0005-0000-0000-0000DD9C0000}"/>
    <cellStyle name="Win 3 2 6" xfId="40063" xr:uid="{00000000-0005-0000-0000-0000DE9C0000}"/>
    <cellStyle name="Win 3 2 6 2" xfId="40064" xr:uid="{00000000-0005-0000-0000-0000DF9C0000}"/>
    <cellStyle name="Win 3 2 7" xfId="40065" xr:uid="{00000000-0005-0000-0000-0000E09C0000}"/>
    <cellStyle name="Win 3 2 7 2" xfId="40066" xr:uid="{00000000-0005-0000-0000-0000E19C0000}"/>
    <cellStyle name="Win 3 2 8" xfId="40067" xr:uid="{00000000-0005-0000-0000-0000E29C0000}"/>
    <cellStyle name="Win 3 2 8 2" xfId="40068" xr:uid="{00000000-0005-0000-0000-0000E39C0000}"/>
    <cellStyle name="Win 3 2 9" xfId="40069" xr:uid="{00000000-0005-0000-0000-0000E49C0000}"/>
    <cellStyle name="Win 3 2 9 2" xfId="40070" xr:uid="{00000000-0005-0000-0000-0000E59C0000}"/>
    <cellStyle name="Win 3 3" xfId="40071" xr:uid="{00000000-0005-0000-0000-0000E69C0000}"/>
    <cellStyle name="Win 3 3 2" xfId="40072" xr:uid="{00000000-0005-0000-0000-0000E79C0000}"/>
    <cellStyle name="Win 3 3 2 2" xfId="40073" xr:uid="{00000000-0005-0000-0000-0000E89C0000}"/>
    <cellStyle name="Win 3 3 3" xfId="40074" xr:uid="{00000000-0005-0000-0000-0000E99C0000}"/>
    <cellStyle name="Win 3 3 3 2" xfId="40075" xr:uid="{00000000-0005-0000-0000-0000EA9C0000}"/>
    <cellStyle name="Win 3 4" xfId="40076" xr:uid="{00000000-0005-0000-0000-0000EB9C0000}"/>
    <cellStyle name="Win 3 4 2" xfId="40077" xr:uid="{00000000-0005-0000-0000-0000EC9C0000}"/>
    <cellStyle name="Win 3 4 2 2" xfId="40078" xr:uid="{00000000-0005-0000-0000-0000ED9C0000}"/>
    <cellStyle name="Win 3 4 3" xfId="40079" xr:uid="{00000000-0005-0000-0000-0000EE9C0000}"/>
    <cellStyle name="Win 3 4 3 2" xfId="40080" xr:uid="{00000000-0005-0000-0000-0000EF9C0000}"/>
    <cellStyle name="Win 3 5" xfId="40081" xr:uid="{00000000-0005-0000-0000-0000F09C0000}"/>
    <cellStyle name="Win 3 5 2" xfId="40082" xr:uid="{00000000-0005-0000-0000-0000F19C0000}"/>
    <cellStyle name="Win 3 5 2 2" xfId="40083" xr:uid="{00000000-0005-0000-0000-0000F29C0000}"/>
    <cellStyle name="Win 3 5 3" xfId="40084" xr:uid="{00000000-0005-0000-0000-0000F39C0000}"/>
    <cellStyle name="Win 3 5 3 2" xfId="40085" xr:uid="{00000000-0005-0000-0000-0000F49C0000}"/>
    <cellStyle name="Win 3 6" xfId="40086" xr:uid="{00000000-0005-0000-0000-0000F59C0000}"/>
    <cellStyle name="Win 3 6 2" xfId="40087" xr:uid="{00000000-0005-0000-0000-0000F69C0000}"/>
    <cellStyle name="Win 3 6 2 2" xfId="40088" xr:uid="{00000000-0005-0000-0000-0000F79C0000}"/>
    <cellStyle name="Win 3 6 3" xfId="40089" xr:uid="{00000000-0005-0000-0000-0000F89C0000}"/>
    <cellStyle name="Win 3 6 3 2" xfId="40090" xr:uid="{00000000-0005-0000-0000-0000F99C0000}"/>
    <cellStyle name="Win 3 7" xfId="40091" xr:uid="{00000000-0005-0000-0000-0000FA9C0000}"/>
    <cellStyle name="Win 3 7 2" xfId="40092" xr:uid="{00000000-0005-0000-0000-0000FB9C0000}"/>
    <cellStyle name="Win 3 7 2 2" xfId="40093" xr:uid="{00000000-0005-0000-0000-0000FC9C0000}"/>
    <cellStyle name="Win 3 7 3" xfId="40094" xr:uid="{00000000-0005-0000-0000-0000FD9C0000}"/>
    <cellStyle name="Win 3 7 3 2" xfId="40095" xr:uid="{00000000-0005-0000-0000-0000FE9C0000}"/>
    <cellStyle name="Win 3 8" xfId="40096" xr:uid="{00000000-0005-0000-0000-0000FF9C0000}"/>
    <cellStyle name="Win 3 8 2" xfId="40097" xr:uid="{00000000-0005-0000-0000-0000009D0000}"/>
    <cellStyle name="Win 3 8 2 2" xfId="40098" xr:uid="{00000000-0005-0000-0000-0000019D0000}"/>
    <cellStyle name="Win 3 8 3" xfId="40099" xr:uid="{00000000-0005-0000-0000-0000029D0000}"/>
    <cellStyle name="Win 3 8 3 2" xfId="40100" xr:uid="{00000000-0005-0000-0000-0000039D0000}"/>
    <cellStyle name="Win 3 9" xfId="40101" xr:uid="{00000000-0005-0000-0000-0000049D0000}"/>
    <cellStyle name="Win 3 9 2" xfId="40102" xr:uid="{00000000-0005-0000-0000-0000059D0000}"/>
    <cellStyle name="Win 3 9 2 2" xfId="40103" xr:uid="{00000000-0005-0000-0000-0000069D0000}"/>
    <cellStyle name="Win 3 9 3" xfId="40104" xr:uid="{00000000-0005-0000-0000-0000079D0000}"/>
    <cellStyle name="Win 3 9 3 2" xfId="40105" xr:uid="{00000000-0005-0000-0000-0000089D0000}"/>
    <cellStyle name="Win 4" xfId="40106" xr:uid="{00000000-0005-0000-0000-0000099D0000}"/>
    <cellStyle name="Win 4 10" xfId="40107" xr:uid="{00000000-0005-0000-0000-00000A9D0000}"/>
    <cellStyle name="Win 4 10 2" xfId="40108" xr:uid="{00000000-0005-0000-0000-00000B9D0000}"/>
    <cellStyle name="Win 4 11" xfId="40109" xr:uid="{00000000-0005-0000-0000-00000C9D0000}"/>
    <cellStyle name="Win 4 11 2" xfId="40110" xr:uid="{00000000-0005-0000-0000-00000D9D0000}"/>
    <cellStyle name="Win 4 12" xfId="40111" xr:uid="{00000000-0005-0000-0000-00000E9D0000}"/>
    <cellStyle name="Win 4 12 2" xfId="40112" xr:uid="{00000000-0005-0000-0000-00000F9D0000}"/>
    <cellStyle name="Win 4 13" xfId="40113" xr:uid="{00000000-0005-0000-0000-0000109D0000}"/>
    <cellStyle name="Win 4 13 2" xfId="40114" xr:uid="{00000000-0005-0000-0000-0000119D0000}"/>
    <cellStyle name="Win 4 14" xfId="40115" xr:uid="{00000000-0005-0000-0000-0000129D0000}"/>
    <cellStyle name="Win 4 14 2" xfId="40116" xr:uid="{00000000-0005-0000-0000-0000139D0000}"/>
    <cellStyle name="Win 4 15" xfId="40117" xr:uid="{00000000-0005-0000-0000-0000149D0000}"/>
    <cellStyle name="Win 4 16" xfId="40118" xr:uid="{00000000-0005-0000-0000-0000159D0000}"/>
    <cellStyle name="Win 4 2" xfId="40119" xr:uid="{00000000-0005-0000-0000-0000169D0000}"/>
    <cellStyle name="Win 4 2 10" xfId="40120" xr:uid="{00000000-0005-0000-0000-0000179D0000}"/>
    <cellStyle name="Win 4 2 10 2" xfId="40121" xr:uid="{00000000-0005-0000-0000-0000189D0000}"/>
    <cellStyle name="Win 4 2 11" xfId="40122" xr:uid="{00000000-0005-0000-0000-0000199D0000}"/>
    <cellStyle name="Win 4 2 11 2" xfId="40123" xr:uid="{00000000-0005-0000-0000-00001A9D0000}"/>
    <cellStyle name="Win 4 2 12" xfId="40124" xr:uid="{00000000-0005-0000-0000-00001B9D0000}"/>
    <cellStyle name="Win 4 2 12 2" xfId="40125" xr:uid="{00000000-0005-0000-0000-00001C9D0000}"/>
    <cellStyle name="Win 4 2 13" xfId="40126" xr:uid="{00000000-0005-0000-0000-00001D9D0000}"/>
    <cellStyle name="Win 4 2 13 2" xfId="40127" xr:uid="{00000000-0005-0000-0000-00001E9D0000}"/>
    <cellStyle name="Win 4 2 14" xfId="40128" xr:uid="{00000000-0005-0000-0000-00001F9D0000}"/>
    <cellStyle name="Win 4 2 14 2" xfId="40129" xr:uid="{00000000-0005-0000-0000-0000209D0000}"/>
    <cellStyle name="Win 4 2 15" xfId="40130" xr:uid="{00000000-0005-0000-0000-0000219D0000}"/>
    <cellStyle name="Win 4 2 16" xfId="40131" xr:uid="{00000000-0005-0000-0000-0000229D0000}"/>
    <cellStyle name="Win 4 2 2" xfId="40132" xr:uid="{00000000-0005-0000-0000-0000239D0000}"/>
    <cellStyle name="Win 4 2 2 2" xfId="40133" xr:uid="{00000000-0005-0000-0000-0000249D0000}"/>
    <cellStyle name="Win 4 2 2 3" xfId="40134" xr:uid="{00000000-0005-0000-0000-0000259D0000}"/>
    <cellStyle name="Win 4 2 3" xfId="40135" xr:uid="{00000000-0005-0000-0000-0000269D0000}"/>
    <cellStyle name="Win 4 2 3 2" xfId="40136" xr:uid="{00000000-0005-0000-0000-0000279D0000}"/>
    <cellStyle name="Win 4 2 4" xfId="40137" xr:uid="{00000000-0005-0000-0000-0000289D0000}"/>
    <cellStyle name="Win 4 2 4 2" xfId="40138" xr:uid="{00000000-0005-0000-0000-0000299D0000}"/>
    <cellStyle name="Win 4 2 5" xfId="40139" xr:uid="{00000000-0005-0000-0000-00002A9D0000}"/>
    <cellStyle name="Win 4 2 5 2" xfId="40140" xr:uid="{00000000-0005-0000-0000-00002B9D0000}"/>
    <cellStyle name="Win 4 2 6" xfId="40141" xr:uid="{00000000-0005-0000-0000-00002C9D0000}"/>
    <cellStyle name="Win 4 2 6 2" xfId="40142" xr:uid="{00000000-0005-0000-0000-00002D9D0000}"/>
    <cellStyle name="Win 4 2 7" xfId="40143" xr:uid="{00000000-0005-0000-0000-00002E9D0000}"/>
    <cellStyle name="Win 4 2 7 2" xfId="40144" xr:uid="{00000000-0005-0000-0000-00002F9D0000}"/>
    <cellStyle name="Win 4 2 8" xfId="40145" xr:uid="{00000000-0005-0000-0000-0000309D0000}"/>
    <cellStyle name="Win 4 2 8 2" xfId="40146" xr:uid="{00000000-0005-0000-0000-0000319D0000}"/>
    <cellStyle name="Win 4 2 9" xfId="40147" xr:uid="{00000000-0005-0000-0000-0000329D0000}"/>
    <cellStyle name="Win 4 2 9 2" xfId="40148" xr:uid="{00000000-0005-0000-0000-0000339D0000}"/>
    <cellStyle name="Win 4 3" xfId="40149" xr:uid="{00000000-0005-0000-0000-0000349D0000}"/>
    <cellStyle name="Win 4 3 2" xfId="40150" xr:uid="{00000000-0005-0000-0000-0000359D0000}"/>
    <cellStyle name="Win 4 4" xfId="40151" xr:uid="{00000000-0005-0000-0000-0000369D0000}"/>
    <cellStyle name="Win 4 4 2" xfId="40152" xr:uid="{00000000-0005-0000-0000-0000379D0000}"/>
    <cellStyle name="Win 4 5" xfId="40153" xr:uid="{00000000-0005-0000-0000-0000389D0000}"/>
    <cellStyle name="Win 4 5 2" xfId="40154" xr:uid="{00000000-0005-0000-0000-0000399D0000}"/>
    <cellStyle name="Win 4 5 3" xfId="40155" xr:uid="{00000000-0005-0000-0000-00003A9D0000}"/>
    <cellStyle name="Win 4 6" xfId="40156" xr:uid="{00000000-0005-0000-0000-00003B9D0000}"/>
    <cellStyle name="Win 4 6 2" xfId="40157" xr:uid="{00000000-0005-0000-0000-00003C9D0000}"/>
    <cellStyle name="Win 4 7" xfId="40158" xr:uid="{00000000-0005-0000-0000-00003D9D0000}"/>
    <cellStyle name="Win 4 7 2" xfId="40159" xr:uid="{00000000-0005-0000-0000-00003E9D0000}"/>
    <cellStyle name="Win 4 8" xfId="40160" xr:uid="{00000000-0005-0000-0000-00003F9D0000}"/>
    <cellStyle name="Win 4 8 2" xfId="40161" xr:uid="{00000000-0005-0000-0000-0000409D0000}"/>
    <cellStyle name="Win 4 9" xfId="40162" xr:uid="{00000000-0005-0000-0000-0000419D0000}"/>
    <cellStyle name="Win 4 9 2" xfId="40163" xr:uid="{00000000-0005-0000-0000-0000429D0000}"/>
    <cellStyle name="Win 5" xfId="40164" xr:uid="{00000000-0005-0000-0000-0000439D0000}"/>
    <cellStyle name="Win 5 10" xfId="40165" xr:uid="{00000000-0005-0000-0000-0000449D0000}"/>
    <cellStyle name="Win 5 10 2" xfId="40166" xr:uid="{00000000-0005-0000-0000-0000459D0000}"/>
    <cellStyle name="Win 5 11" xfId="40167" xr:uid="{00000000-0005-0000-0000-0000469D0000}"/>
    <cellStyle name="Win 5 11 2" xfId="40168" xr:uid="{00000000-0005-0000-0000-0000479D0000}"/>
    <cellStyle name="Win 5 12" xfId="40169" xr:uid="{00000000-0005-0000-0000-0000489D0000}"/>
    <cellStyle name="Win 5 12 2" xfId="40170" xr:uid="{00000000-0005-0000-0000-0000499D0000}"/>
    <cellStyle name="Win 5 13" xfId="40171" xr:uid="{00000000-0005-0000-0000-00004A9D0000}"/>
    <cellStyle name="Win 5 13 2" xfId="40172" xr:uid="{00000000-0005-0000-0000-00004B9D0000}"/>
    <cellStyle name="Win 5 14" xfId="40173" xr:uid="{00000000-0005-0000-0000-00004C9D0000}"/>
    <cellStyle name="Win 5 14 2" xfId="40174" xr:uid="{00000000-0005-0000-0000-00004D9D0000}"/>
    <cellStyle name="Win 5 15" xfId="40175" xr:uid="{00000000-0005-0000-0000-00004E9D0000}"/>
    <cellStyle name="Win 5 16" xfId="40176" xr:uid="{00000000-0005-0000-0000-00004F9D0000}"/>
    <cellStyle name="Win 5 2" xfId="40177" xr:uid="{00000000-0005-0000-0000-0000509D0000}"/>
    <cellStyle name="Win 5 2 2" xfId="40178" xr:uid="{00000000-0005-0000-0000-0000519D0000}"/>
    <cellStyle name="Win 5 2 3" xfId="40179" xr:uid="{00000000-0005-0000-0000-0000529D0000}"/>
    <cellStyle name="Win 5 3" xfId="40180" xr:uid="{00000000-0005-0000-0000-0000539D0000}"/>
    <cellStyle name="Win 5 3 2" xfId="40181" xr:uid="{00000000-0005-0000-0000-0000549D0000}"/>
    <cellStyle name="Win 5 4" xfId="40182" xr:uid="{00000000-0005-0000-0000-0000559D0000}"/>
    <cellStyle name="Win 5 4 2" xfId="40183" xr:uid="{00000000-0005-0000-0000-0000569D0000}"/>
    <cellStyle name="Win 5 5" xfId="40184" xr:uid="{00000000-0005-0000-0000-0000579D0000}"/>
    <cellStyle name="Win 5 5 2" xfId="40185" xr:uid="{00000000-0005-0000-0000-0000589D0000}"/>
    <cellStyle name="Win 5 6" xfId="40186" xr:uid="{00000000-0005-0000-0000-0000599D0000}"/>
    <cellStyle name="Win 5 6 2" xfId="40187" xr:uid="{00000000-0005-0000-0000-00005A9D0000}"/>
    <cellStyle name="Win 5 7" xfId="40188" xr:uid="{00000000-0005-0000-0000-00005B9D0000}"/>
    <cellStyle name="Win 5 7 2" xfId="40189" xr:uid="{00000000-0005-0000-0000-00005C9D0000}"/>
    <cellStyle name="Win 5 8" xfId="40190" xr:uid="{00000000-0005-0000-0000-00005D9D0000}"/>
    <cellStyle name="Win 5 8 2" xfId="40191" xr:uid="{00000000-0005-0000-0000-00005E9D0000}"/>
    <cellStyle name="Win 5 9" xfId="40192" xr:uid="{00000000-0005-0000-0000-00005F9D0000}"/>
    <cellStyle name="Win 5 9 2" xfId="40193" xr:uid="{00000000-0005-0000-0000-0000609D0000}"/>
    <cellStyle name="Win 6" xfId="40194" xr:uid="{00000000-0005-0000-0000-0000619D0000}"/>
    <cellStyle name="Win 6 2" xfId="40195" xr:uid="{00000000-0005-0000-0000-0000629D0000}"/>
    <cellStyle name="Win 6 2 2" xfId="40196" xr:uid="{00000000-0005-0000-0000-0000639D0000}"/>
    <cellStyle name="Win 6 3" xfId="40197" xr:uid="{00000000-0005-0000-0000-0000649D0000}"/>
    <cellStyle name="Win 6 3 2" xfId="40198" xr:uid="{00000000-0005-0000-0000-0000659D0000}"/>
    <cellStyle name="Win 7" xfId="40199" xr:uid="{00000000-0005-0000-0000-0000669D0000}"/>
    <cellStyle name="Win 7 2" xfId="40200" xr:uid="{00000000-0005-0000-0000-0000679D0000}"/>
    <cellStyle name="Win 7 2 2" xfId="40201" xr:uid="{00000000-0005-0000-0000-0000689D0000}"/>
    <cellStyle name="Win 7 3" xfId="40202" xr:uid="{00000000-0005-0000-0000-0000699D0000}"/>
    <cellStyle name="Win 7 3 2" xfId="40203" xr:uid="{00000000-0005-0000-0000-00006A9D0000}"/>
    <cellStyle name="Win 8" xfId="40204" xr:uid="{00000000-0005-0000-0000-00006B9D0000}"/>
    <cellStyle name="Win 8 2" xfId="40205" xr:uid="{00000000-0005-0000-0000-00006C9D0000}"/>
    <cellStyle name="Win 8 2 2" xfId="40206" xr:uid="{00000000-0005-0000-0000-00006D9D0000}"/>
    <cellStyle name="Win 8 3" xfId="40207" xr:uid="{00000000-0005-0000-0000-00006E9D0000}"/>
    <cellStyle name="Win 8 3 2" xfId="40208" xr:uid="{00000000-0005-0000-0000-00006F9D0000}"/>
    <cellStyle name="Win 9" xfId="40209" xr:uid="{00000000-0005-0000-0000-0000709D0000}"/>
    <cellStyle name="Win 9 2" xfId="40210" xr:uid="{00000000-0005-0000-0000-0000719D0000}"/>
    <cellStyle name="Win 9 2 2" xfId="40211" xr:uid="{00000000-0005-0000-0000-0000729D0000}"/>
    <cellStyle name="Win 9 3" xfId="40212" xr:uid="{00000000-0005-0000-0000-0000739D0000}"/>
    <cellStyle name="Win 9 3 2" xfId="40213" xr:uid="{00000000-0005-0000-0000-0000749D0000}"/>
  </cellStyles>
  <dxfs count="3">
    <dxf>
      <font>
        <color rgb="FFFF0000"/>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externalLink" Target="externalLinks/externalLink32.xml"/><Relationship Id="rId3" Type="http://schemas.openxmlformats.org/officeDocument/2006/relationships/worksheet" Target="worksheets/sheet3.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externalLink" Target="externalLinks/externalLink31.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externalLink" Target="externalLinks/externalLink22.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externalLink" Target="externalLinks/externalLink30.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externalLink" Target="externalLinks/externalLink29.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 Id="rId43"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reservation%20Beta%20(Luke%20Final)%202011.03.2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SHARED\PRESERVATION%20FINANCE\LOAN%20PROGRAMS\PLP\Projects\FY12%20Pipeline\Kelly%20Steet\Underwriting\PLP%20Kelly%20St%20Beta%207.12.1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Documents%20and%20Settings\AllenN\Local%20Settings\Temporary%20Internet%20Files\OLK235\victory_budget_jan%2013%20200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www.nyc.gov/WINDOWS/Temporary%20Internet%20Files/Content.IE5/335PUELY/2001%20Series%20C,%20Sept%202001/East%20148th%20Street2.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CP%20for%20OLR%20LBCE%202010.09.24%20UNDERWRI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DOCUME~1\gkemp\LOCALS~1\Temp\1998\1KEMP\HOMES\20PINNAC\PAYMEN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OHO-DAMP\NEP%20UnderWriting\Pro-Forma\NRP&amp;Special%20Projects\NRPProm\NRPProm_20120320_RR20110325_v4.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SHARED\PLP2\PROJECTS\Sinclair\OCELOT\All%20Underwriting\9%25%20NSP\HPD%20Analysis%20(using%20HDC%20sheet)\9%25%20NSP%20Cluster%202010.09.14%20interest%20alternat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SHARED\PRESERVATION%20FINANCE\LOAN%20PROGRAMS\PLP\Projects\FY%202018\Mount%20Hope\Underwriting\HPD\HPD%20Underwriting%20Template.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hoffmaje\AppData\Local\Microsoft\Windows\Temporary%20Internet%20Files\Content.Outlook\WQS17UCL\HPD_College%20Avenue_Proforma_CP_6%2013%2013_Current%20Rents.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ocuments%20and%20Settings\eellertson\Local%20Settings\Temporary%20Internet%20Files\Content.Outlook\JNMMOS0Q\Acquisition%20Models\Icon%20and%20UES%20Model%20(Incl%20downtown,%20new%20vacants%20adde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999\SEPTMN.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419FSBOOK\Documents%20and%20Settings\eellertson\Local%20Settings\Temporary%20Internet%20Files\Content.Outlook\JNMMOS0Q\Acquisition%20Models\Icon%20and%20UES%20Model%20(Incl%20downtown,%20new%20vacants%20added).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www.nyc.gov/WINDOWS/Temporary%20Internet%20Files/Content.IE5/335PUELY/PLP--Round%20III/670stann.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FY'09\CP's\West%20153rd\08400-153S-HDC%20proforma-060627%20Fina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SHARED/PRESERVATION%20FINANCE/LOAN%20PROGRAMS/Neighborhood%20Pillars/Models/Glendale/OMB%20CP/Glendale%20CP%20Template_8.3.18%20-%20PILLARS.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Users\brianhalusan\Library\Containers\com.apple.mail\Data\Library\Mail%20Downloads\C5BF56F9-AED7-4F10-9A91-F7BC60A2F888\Westside%20HOPE%20VI%20final%20REVISED.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SHARED\PRESERVATION%20FINANCE\LOAN%20PROGRAMS\PLP\Projects\1.%20In%20Progress\FY%202015\Park%20Monroe\Underwriting\HPD\HPD_Park%20Monroe_12_2_2014.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public\Adam%20Verner\Westchester%20deals\Westchester%20Plaza%20-%20Lefrak\Financial%20Model\Westchester%20Plaza%20model%205.6.0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419FSBOOK\public\Adam%20Verner\Westchester%20deals\Westchester%20Plaza%20-%20Lefrak\Financial%20Model\Westchester%20Plaza%20model%205.6.08.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qrfs01\General\Documents%20and%20Settings\pjosephson\My%20Documents\EME\10%20Years\Monterra%2027164.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ww.nyc.gov/Shared/PLP/plp%20shells/Credit%20Memo%20PLP%20Shell%202006%20B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rlyhoffmann1/Documents/WFH%20HPD/Belmont%20Daniel/C:/1999/SEPTMN.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Documents%20and%20Settings\fvirga\Local%20Settings\Temporary%20Internet%20Files\Content.Outlook\VKP3GVBX\Decathlon%20FullOut%20v_01.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SHARED\PLP2\PROJECTS\Sinclair\OCELOT\All%20Underwriting\From%20OMNI\OLR%20MM%20Apts%208-25-10.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Acquisitions\Belmont\Models\Residences%20at%20Belmont%20-%20Acquisition%20Model%20v2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mrandolph\Local%20Settings\Temporary%20Internet%20Files\Content.Outlook\E4UC07WE\HPD_Bryant%20Budget_3%20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nyc.gov/Documents%20and%20Settings/Sandy%20Rad/Local%20Settings/Temporary%20Internet%20Files/OLK18F/Casablanca%20Houses82806%2075%20k%20in%20subsidy%20(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hoffmaje\AppData\Local\Microsoft\Windows\Temporary%20Internet%20Files\Content.Outlook\WQS17UCL\MPLP%20Shell%20WORKING%20with%20operating%20deficit%20calculation.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OLR%20ECW%20UNDERWRITING%20(Credit%20Memo)%202010.10.08%20to%20cm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lkaplan\AppData\Local\Microsoft\Windows\Temporary%20Internet%20Files\OLK41F2\PLP%20sample%2034jefferso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ocuments%20and%20Settings\jontefl\Desktop\Copy%20of%20Credit%20Memo%20PLP%20Shell%20New%202008%20v%201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ources"/>
      <sheetName val="2. DevBud"/>
      <sheetName val="2A. TCEquity"/>
      <sheetName val="2B. DevBud Calcs"/>
      <sheetName val="3. Income"/>
      <sheetName val="3A. Rent Roll"/>
      <sheetName val="3B. Adj. Income"/>
      <sheetName val="4. Expenses"/>
      <sheetName val="5. PermLoan"/>
      <sheetName val="6. Cash Flow"/>
      <sheetName val="7. Backup (AMI Calc.)"/>
      <sheetName val="7__Backup_(AMI_Calc_)"/>
      <sheetName val="Unit Distribution"/>
      <sheetName val="RTA"/>
    </sheetNames>
    <sheetDataSet>
      <sheetData sheetId="0" refreshError="1">
        <row r="7">
          <cell r="B7" t="str">
            <v>Yes</v>
          </cell>
        </row>
        <row r="8">
          <cell r="B8" t="str">
            <v>Bronx</v>
          </cell>
        </row>
        <row r="9">
          <cell r="B9">
            <v>1</v>
          </cell>
        </row>
        <row r="10">
          <cell r="B10" t="str">
            <v>Example Project</v>
          </cell>
        </row>
        <row r="11">
          <cell r="B11">
            <v>9200000</v>
          </cell>
        </row>
        <row r="12">
          <cell r="B12">
            <v>500000</v>
          </cell>
        </row>
        <row r="13">
          <cell r="B13" t="str">
            <v xml:space="preserve">PLP </v>
          </cell>
        </row>
        <row r="14">
          <cell r="B14">
            <v>1650000</v>
          </cell>
        </row>
        <row r="15">
          <cell r="B15">
            <v>550000</v>
          </cell>
        </row>
        <row r="16">
          <cell r="B16">
            <v>600000</v>
          </cell>
        </row>
        <row r="17">
          <cell r="B17">
            <v>500000</v>
          </cell>
        </row>
        <row r="18">
          <cell r="B18">
            <v>5304103.2829817235</v>
          </cell>
        </row>
        <row r="19">
          <cell r="B19">
            <v>3200000</v>
          </cell>
        </row>
      </sheetData>
      <sheetData sheetId="1">
        <row r="8">
          <cell r="B8">
            <v>4250000</v>
          </cell>
        </row>
      </sheetData>
      <sheetData sheetId="2" refreshError="1">
        <row r="7">
          <cell r="B7" t="str">
            <v>Yes</v>
          </cell>
        </row>
        <row r="8">
          <cell r="B8">
            <v>15358536.703428701</v>
          </cell>
        </row>
        <row r="10">
          <cell r="B10">
            <v>0.70992225481548332</v>
          </cell>
        </row>
      </sheetData>
      <sheetData sheetId="3" refreshError="1">
        <row r="7">
          <cell r="B7">
            <v>40544</v>
          </cell>
        </row>
        <row r="8">
          <cell r="B8">
            <v>41456</v>
          </cell>
        </row>
        <row r="9">
          <cell r="B9">
            <v>30</v>
          </cell>
        </row>
        <row r="10">
          <cell r="B10">
            <v>1111750</v>
          </cell>
          <cell r="D10">
            <v>30</v>
          </cell>
        </row>
      </sheetData>
      <sheetData sheetId="4" refreshError="1">
        <row r="7">
          <cell r="B7" t="str">
            <v>Yes</v>
          </cell>
        </row>
        <row r="9">
          <cell r="B9">
            <v>112066.66666666667</v>
          </cell>
        </row>
        <row r="10">
          <cell r="B10">
            <v>109866.66666666667</v>
          </cell>
        </row>
        <row r="11">
          <cell r="B11">
            <v>82400</v>
          </cell>
        </row>
        <row r="12">
          <cell r="B12">
            <v>0.75</v>
          </cell>
          <cell r="F12">
            <v>112066.66666666667</v>
          </cell>
        </row>
        <row r="13">
          <cell r="B13">
            <v>116</v>
          </cell>
        </row>
        <row r="14">
          <cell r="B14">
            <v>412</v>
          </cell>
        </row>
        <row r="15">
          <cell r="B15">
            <v>2</v>
          </cell>
        </row>
        <row r="18">
          <cell r="B18">
            <v>1100240.1599999997</v>
          </cell>
        </row>
        <row r="19">
          <cell r="B19">
            <v>1100240.1600000001</v>
          </cell>
        </row>
        <row r="20">
          <cell r="B20">
            <v>7000</v>
          </cell>
        </row>
        <row r="21">
          <cell r="B21">
            <v>34000</v>
          </cell>
        </row>
        <row r="22">
          <cell r="B22">
            <v>11600</v>
          </cell>
        </row>
        <row r="23">
          <cell r="B23">
            <v>9000</v>
          </cell>
        </row>
        <row r="25">
          <cell r="B25" t="str">
            <v>Tenant Pays Electric</v>
          </cell>
        </row>
        <row r="26">
          <cell r="B26" t="str">
            <v>Tenant Pays No Utilities</v>
          </cell>
        </row>
      </sheetData>
      <sheetData sheetId="5">
        <row r="7">
          <cell r="B7">
            <v>40544</v>
          </cell>
        </row>
      </sheetData>
      <sheetData sheetId="6" refreshError="1">
        <row r="7">
          <cell r="B7">
            <v>40544</v>
          </cell>
        </row>
        <row r="9">
          <cell r="B9" t="str">
            <v>No</v>
          </cell>
        </row>
        <row r="10">
          <cell r="B10">
            <v>41456</v>
          </cell>
        </row>
        <row r="11">
          <cell r="B11">
            <v>0</v>
          </cell>
        </row>
        <row r="12">
          <cell r="B12" t="str">
            <v>No Intervention in Rents</v>
          </cell>
        </row>
        <row r="13">
          <cell r="B13">
            <v>1100240.1600000001</v>
          </cell>
        </row>
        <row r="14">
          <cell r="B14">
            <v>0.6</v>
          </cell>
        </row>
        <row r="15">
          <cell r="B15">
            <v>89</v>
          </cell>
        </row>
        <row r="16">
          <cell r="B16">
            <v>5</v>
          </cell>
        </row>
        <row r="17">
          <cell r="B17">
            <v>579292.55999999994</v>
          </cell>
        </row>
        <row r="18">
          <cell r="B18">
            <v>64600</v>
          </cell>
        </row>
        <row r="19">
          <cell r="B19">
            <v>3600</v>
          </cell>
        </row>
      </sheetData>
      <sheetData sheetId="7" refreshError="1">
        <row r="7">
          <cell r="B7">
            <v>774952.45926337386</v>
          </cell>
        </row>
        <row r="8">
          <cell r="B8">
            <v>5000</v>
          </cell>
        </row>
        <row r="9">
          <cell r="B9">
            <v>29000</v>
          </cell>
        </row>
        <row r="14">
          <cell r="A14">
            <v>1</v>
          </cell>
        </row>
      </sheetData>
      <sheetData sheetId="8" refreshError="1">
        <row r="7">
          <cell r="B7">
            <v>774952.45926337386</v>
          </cell>
        </row>
        <row r="8">
          <cell r="B8">
            <v>1126529.4177228964</v>
          </cell>
        </row>
        <row r="9">
          <cell r="B9">
            <v>1186906.8366242931</v>
          </cell>
        </row>
        <row r="10">
          <cell r="B10">
            <v>893882.06961995247</v>
          </cell>
        </row>
        <row r="11">
          <cell r="B11">
            <v>293024.76700434065</v>
          </cell>
        </row>
        <row r="12">
          <cell r="B12">
            <v>3154103.2829817231</v>
          </cell>
        </row>
        <row r="13">
          <cell r="B13">
            <v>1.05</v>
          </cell>
        </row>
        <row r="15">
          <cell r="B15">
            <v>1.1499999999999999</v>
          </cell>
        </row>
      </sheetData>
      <sheetData sheetId="9" refreshError="1">
        <row r="7">
          <cell r="B7">
            <v>774952.45926337386</v>
          </cell>
        </row>
        <row r="8">
          <cell r="B8">
            <v>355669.08347231906</v>
          </cell>
        </row>
        <row r="9">
          <cell r="B9">
            <v>732034.28156989394</v>
          </cell>
        </row>
      </sheetData>
      <sheetData sheetId="10" refreshError="1">
        <row r="7">
          <cell r="B7" t="str">
            <v>Yes</v>
          </cell>
        </row>
        <row r="8">
          <cell r="B8">
            <v>79200</v>
          </cell>
        </row>
        <row r="9">
          <cell r="B9">
            <v>0.3</v>
          </cell>
        </row>
      </sheetData>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MES"/>
      <sheetName val="1. S&amp;U"/>
      <sheetName val="2. DevBud"/>
      <sheetName val="2A. TCEquity"/>
      <sheetName val="2B. DevBud Calcs"/>
      <sheetName val="3. Units and Income"/>
      <sheetName val="3A. Rent Roll"/>
      <sheetName val="3B. AMI Calc."/>
      <sheetName val="4. MandO"/>
      <sheetName val="5. PermLoan"/>
      <sheetName val="6. Cash Flow"/>
      <sheetName val="7. TaxBenefit"/>
      <sheetName val="Credit Memo-Data"/>
      <sheetName val="Credit Memo-Description"/>
      <sheetName val="1__S&amp;U"/>
      <sheetName val="2__DevBud"/>
      <sheetName val="2A__TCEquity"/>
      <sheetName val="2B__DevBud_Calcs"/>
      <sheetName val="3__Units_and_Income"/>
      <sheetName val="3A__Rent_Roll"/>
      <sheetName val="3B__AMI_Calc_"/>
      <sheetName val="4__MandO"/>
      <sheetName val="5__PermLoan"/>
      <sheetName val="6__Cash_Flow"/>
      <sheetName val="7__TaxBenefit"/>
      <sheetName val="Credit_Memo-Data"/>
      <sheetName val="Credit_Memo-Description"/>
    </sheetNames>
    <sheetDataSet>
      <sheetData sheetId="0" refreshError="1"/>
      <sheetData sheetId="1" refreshError="1">
        <row r="10">
          <cell r="B10">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10">
          <cell r="B10">
            <v>0</v>
          </cell>
        </row>
      </sheetData>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s and Use"/>
      <sheetName val="Devel. Bud"/>
      <sheetName val="Cons Int, Neg Arb, LOC"/>
      <sheetName val="Units &amp; Income"/>
      <sheetName val="M and O"/>
      <sheetName val="Mort"/>
      <sheetName val="Tax Credits"/>
      <sheetName val="Cash Flow"/>
      <sheetName val="INPUT"/>
      <sheetName val="Monthly"/>
      <sheetName val="Income"/>
      <sheetName val="Debt Breakdown "/>
      <sheetName val="Controls"/>
      <sheetName val="Devel__Bud"/>
      <sheetName val="Sources_and_Use"/>
      <sheetName val="Cons_Int,_Neg_Arb,_LOC"/>
      <sheetName val="Units_&amp;_Income"/>
      <sheetName val="M_and_O"/>
      <sheetName val="Tax_Credits"/>
      <sheetName val="Cash_Flow"/>
      <sheetName val="Debt_Breakdown_"/>
      <sheetName val="Sources_and_Use2"/>
      <sheetName val="Devel__Bud2"/>
      <sheetName val="Cons_Int,_Neg_Arb,_LOC2"/>
      <sheetName val="Units_&amp;_Income2"/>
      <sheetName val="M_and_O2"/>
      <sheetName val="Tax_Credits2"/>
      <sheetName val="Cash_Flow2"/>
      <sheetName val="Debt_Breakdown_2"/>
      <sheetName val="Sources_and_Use1"/>
      <sheetName val="Devel__Bud1"/>
      <sheetName val="Cons_Int,_Neg_Arb,_LOC1"/>
      <sheetName val="Units_&amp;_Income1"/>
      <sheetName val="M_and_O1"/>
      <sheetName val="Tax_Credits1"/>
      <sheetName val="Cash_Flow1"/>
      <sheetName val="Debt_Breakdown_1"/>
      <sheetName val="Sources_and_Use3"/>
      <sheetName val="Devel__Bud3"/>
      <sheetName val="Cons_Int,_Neg_Arb,_LOC3"/>
      <sheetName val="Units_&amp;_Income3"/>
      <sheetName val="M_and_O3"/>
      <sheetName val="Tax_Credits3"/>
      <sheetName val="Cash_Flow3"/>
      <sheetName val="Debt_Breakdown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Distrib."/>
      <sheetName val="Sources and Use"/>
      <sheetName val="M and O"/>
      <sheetName val="Mort"/>
      <sheetName val="Devel. Bud"/>
      <sheetName val="Int Calc (LT1st)"/>
      <sheetName val="Tax Credits"/>
      <sheetName val="Unit_Distrib_"/>
      <sheetName val="Sources_and_Use"/>
      <sheetName val="M_and_O"/>
      <sheetName val="Devel__Bud"/>
      <sheetName val="Int_Calc_(LT1st)"/>
      <sheetName val="Tax_Credits"/>
      <sheetName val="Devel_ Bud"/>
      <sheetName val="Units &amp; Income"/>
      <sheetName val="Sheet1"/>
      <sheetName val="Devel__Bu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sheetData sheetId="12"/>
      <sheetData sheetId="13" refreshError="1"/>
      <sheetData sheetId="14" refreshError="1"/>
      <sheetData sheetId="15"/>
      <sheetData sheetId="1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s and Use"/>
      <sheetName val="Devel. Bud"/>
      <sheetName val="Interest"/>
      <sheetName val="Units &amp; Income"/>
      <sheetName val="M and O"/>
      <sheetName val="Mort"/>
      <sheetName val="Cash Flow"/>
      <sheetName val="Tax Credit "/>
      <sheetName val="NSP Eligible"/>
      <sheetName val="Devel__Bud"/>
      <sheetName val="M_and_O"/>
      <sheetName val="Sources_and_Use"/>
      <sheetName val="Units_&amp;_Income"/>
      <sheetName val="Cash_Flow"/>
      <sheetName val="Tax_Credit_"/>
      <sheetName val="NSP_Eligible"/>
      <sheetName val="Sources_and_Use1"/>
      <sheetName val="Devel__Bud2"/>
      <sheetName val="Units_&amp;_Income1"/>
      <sheetName val="M_and_O2"/>
      <sheetName val="Cash_Flow1"/>
      <sheetName val="Tax_Credit_1"/>
      <sheetName val="NSP_Eligible1"/>
      <sheetName val="Devel__Bud1"/>
      <sheetName val="M_and_O1"/>
      <sheetName val="Sources_and_Use2"/>
      <sheetName val="Devel__Bud3"/>
      <sheetName val="Units_&amp;_Income2"/>
      <sheetName val="M_and_O3"/>
      <sheetName val="Cash_Flow2"/>
      <sheetName val="Tax_Credit_2"/>
      <sheetName val="NSP_Eligible2"/>
    </sheetNames>
    <sheetDataSet>
      <sheetData sheetId="0">
        <row r="28">
          <cell r="C28">
            <v>46200</v>
          </cell>
        </row>
      </sheetData>
      <sheetData sheetId="1" refreshError="1"/>
      <sheetData sheetId="2">
        <row r="28">
          <cell r="C28">
            <v>46200</v>
          </cell>
        </row>
      </sheetData>
      <sheetData sheetId="3"/>
      <sheetData sheetId="4" refreshError="1">
        <row r="28">
          <cell r="C28">
            <v>46200</v>
          </cell>
        </row>
      </sheetData>
      <sheetData sheetId="5" refreshError="1"/>
      <sheetData sheetId="6"/>
      <sheetData sheetId="7"/>
      <sheetData sheetId="8"/>
      <sheetData sheetId="9"/>
      <sheetData sheetId="10">
        <row r="28">
          <cell r="C28">
            <v>46200</v>
          </cell>
        </row>
      </sheetData>
      <sheetData sheetId="11">
        <row r="28">
          <cell r="C28">
            <v>46200</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28">
          <cell r="C28">
            <v>46200</v>
          </cell>
        </row>
      </sheetData>
      <sheetData sheetId="26"/>
      <sheetData sheetId="27"/>
      <sheetData sheetId="28">
        <row r="28">
          <cell r="C28">
            <v>46200</v>
          </cell>
        </row>
      </sheetData>
      <sheetData sheetId="29"/>
      <sheetData sheetId="30"/>
      <sheetData sheetId="3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TZ MORT 94"/>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TDC"/>
      <sheetName val="CFlowInt"/>
      <sheetName val="CFlowExt"/>
      <sheetName val="P&amp;L"/>
      <sheetName val="TAXCR"/>
      <sheetName val="DEP&amp;AM"/>
      <sheetName val="INC"/>
      <sheetName val="EXP"/>
      <sheetName val="ORcalc"/>
      <sheetName val="ConstMtge"/>
      <sheetName val="SYND1"/>
      <sheetName val="INPUT"/>
      <sheetName val="RentRoll_20110325"/>
      <sheetName val="PrivAmort"/>
      <sheetName val="SALE"/>
      <sheetName val="ORsix"/>
      <sheetName val="ConstMtgeAdd"/>
      <sheetName val="SYND2"/>
      <sheetName val="DevCalcs"/>
      <sheetName val="R"/>
      <sheetName val="W"/>
    </sheetNames>
    <sheetDataSet>
      <sheetData sheetId="0"/>
      <sheetData sheetId="1"/>
      <sheetData sheetId="2"/>
      <sheetData sheetId="3"/>
      <sheetData sheetId="4"/>
      <sheetData sheetId="5"/>
      <sheetData sheetId="6"/>
      <sheetData sheetId="7"/>
      <sheetData sheetId="8"/>
      <sheetData sheetId="9"/>
      <sheetData sheetId="10"/>
      <sheetData sheetId="11">
        <row r="22">
          <cell r="J22">
            <v>48</v>
          </cell>
        </row>
      </sheetData>
      <sheetData sheetId="12">
        <row r="22">
          <cell r="J22">
            <v>48</v>
          </cell>
        </row>
      </sheetData>
      <sheetData sheetId="13"/>
      <sheetData sheetId="14"/>
      <sheetData sheetId="15"/>
      <sheetData sheetId="16"/>
      <sheetData sheetId="17"/>
      <sheetData sheetId="18"/>
      <sheetData sheetId="19"/>
      <sheetData sheetId="20"/>
      <sheetData sheetId="2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s and Use"/>
      <sheetName val="Devel. Bud"/>
      <sheetName val="Interest"/>
      <sheetName val="Units &amp; Income"/>
      <sheetName val="M and O"/>
      <sheetName val="Mort"/>
      <sheetName val="Cash Flow"/>
      <sheetName val="Tax Credit "/>
      <sheetName val="NSP Eligible"/>
      <sheetName val="Sources_and_Use"/>
      <sheetName val="Devel__Bud"/>
      <sheetName val="Units_&amp;_Income"/>
      <sheetName val="M_and_O"/>
      <sheetName val="Cash_Flow"/>
      <sheetName val="Tax_Credit_"/>
      <sheetName val="NSP_Eligible"/>
    </sheetNames>
    <sheetDataSet>
      <sheetData sheetId="0"/>
      <sheetData sheetId="1" refreshError="1"/>
      <sheetData sheetId="2">
        <row r="38">
          <cell r="B38">
            <v>154</v>
          </cell>
        </row>
      </sheetData>
      <sheetData sheetId="3">
        <row r="38">
          <cell r="B38">
            <v>154</v>
          </cell>
        </row>
      </sheetData>
      <sheetData sheetId="4" refreshError="1"/>
      <sheetData sheetId="5"/>
      <sheetData sheetId="6" refreshError="1"/>
      <sheetData sheetId="7"/>
      <sheetData sheetId="8" refreshError="1"/>
      <sheetData sheetId="9"/>
      <sheetData sheetId="10"/>
      <sheetData sheetId="11">
        <row r="38">
          <cell r="B38">
            <v>154</v>
          </cell>
        </row>
      </sheetData>
      <sheetData sheetId="12"/>
      <sheetData sheetId="13"/>
      <sheetData sheetId="14"/>
      <sheetData sheetId="15"/>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idge Financing &amp; Interim Ops"/>
      <sheetName val="Sources and Use"/>
      <sheetName val="Devel. Bud"/>
      <sheetName val="Cons Int &amp; Neg Arb"/>
      <sheetName val="Units &amp; Income"/>
      <sheetName val="Calculator"/>
      <sheetName val="M and O"/>
      <sheetName val="Mort"/>
      <sheetName val="Cash Flow"/>
      <sheetName val="Trade Pmt"/>
      <sheetName val="Fl Area Summary"/>
      <sheetName val="Acq History"/>
      <sheetName val="Existing Debt"/>
      <sheetName val="AMI &amp; Rent"/>
    </sheetNames>
    <sheetDataSet>
      <sheetData sheetId="0" refreshError="1"/>
      <sheetData sheetId="1" refreshError="1"/>
      <sheetData sheetId="2"/>
      <sheetData sheetId="3" refreshError="1"/>
      <sheetData sheetId="4">
        <row r="22">
          <cell r="E22">
            <v>73</v>
          </cell>
        </row>
      </sheetData>
      <sheetData sheetId="5"/>
      <sheetData sheetId="6">
        <row r="29">
          <cell r="C29">
            <v>502430.52394999994</v>
          </cell>
        </row>
      </sheetData>
      <sheetData sheetId="7">
        <row r="30">
          <cell r="H30">
            <v>3808769.9724599579</v>
          </cell>
          <cell r="I30">
            <v>1647876.8894318345</v>
          </cell>
        </row>
        <row r="31">
          <cell r="D31">
            <v>315482.53190988966</v>
          </cell>
        </row>
      </sheetData>
      <sheetData sheetId="8" refreshError="1"/>
      <sheetData sheetId="9" refreshError="1"/>
      <sheetData sheetId="10" refreshError="1"/>
      <sheetData sheetId="11" refreshError="1"/>
      <sheetData sheetId="12" refreshError="1"/>
      <sheetData sheetId="1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C_Cover Memo"/>
      <sheetName val="CP Template"/>
      <sheetName val="CP Development Budget"/>
      <sheetName val="CP Debt Breakdown "/>
      <sheetName val="CP Cash Flow"/>
      <sheetName val="Article XI Tax Benefit Analysis"/>
      <sheetName val="Sources and Use"/>
      <sheetName val="Devel. Bud"/>
      <sheetName val="Cons Int &amp; Neg Arb"/>
      <sheetName val="Units &amp; Income"/>
      <sheetName val="M and O"/>
      <sheetName val="RentRoll"/>
      <sheetName val="Mort"/>
      <sheetName val="MortSched"/>
      <sheetName val="Cash Flow"/>
      <sheetName val="3A. Rent Roll"/>
      <sheetName val="3. Income"/>
      <sheetName val="3B. Adj. Income"/>
      <sheetName val="3C. AMI Calc."/>
      <sheetName val="CC_Cover_Memo"/>
      <sheetName val="CP_Template"/>
      <sheetName val="CP_Development_Budget"/>
      <sheetName val="CP_Debt_Breakdown_"/>
      <sheetName val="CP_Cash_Flow"/>
      <sheetName val="Article_XI_Tax_Benefit_Analysis"/>
      <sheetName val="Sources_and_Use"/>
      <sheetName val="Devel__Bud"/>
      <sheetName val="Cons_Int_&amp;_Neg_Arb"/>
      <sheetName val="Units_&amp;_Income"/>
      <sheetName val="M_and_O"/>
      <sheetName val="Cash_Flow"/>
      <sheetName val="3A__Rent_Roll"/>
      <sheetName val="3__Income"/>
      <sheetName val="3B__Adj__Income"/>
      <sheetName val="3C__AMI_Calc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30">
          <cell r="H30">
            <v>4800000</v>
          </cell>
          <cell r="I30">
            <v>4309438.5336775472</v>
          </cell>
        </row>
      </sheetData>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
      <sheetName val="S&amp;U"/>
      <sheetName val="I&amp;E"/>
      <sheetName val="Units"/>
      <sheetName val="Rent Roll"/>
      <sheetName val="Commercial RR"/>
      <sheetName val="Capex"/>
      <sheetName val="Decontrol"/>
      <sheetName val="Unit Renov"/>
      <sheetName val="MTM"/>
      <sheetName val="Expenses"/>
      <sheetName val="Deal Rent Roll"/>
    </sheetNames>
    <sheetDataSet>
      <sheetData sheetId="0">
        <row r="1">
          <cell r="A1" t="str">
            <v>Upper East Side Residential Portfolio</v>
          </cell>
        </row>
      </sheetData>
      <sheetData sheetId="1"/>
      <sheetData sheetId="2"/>
      <sheetData sheetId="3">
        <row r="35">
          <cell r="C35">
            <v>60</v>
          </cell>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N T.B."/>
      <sheetName val="717 L&amp;E"/>
      <sheetName val="717 A"/>
      <sheetName val="717 IS"/>
      <sheetName val="Sheet2"/>
      <sheetName val="DSCR - Annual"/>
      <sheetName val="#REF"/>
      <sheetName val="Rent Roll"/>
    </sheetNames>
    <sheetDataSet>
      <sheetData sheetId="0">
        <row r="5">
          <cell r="H5" t="str">
            <v xml:space="preserve"> </v>
          </cell>
        </row>
        <row r="33">
          <cell r="A33" t="str">
            <v>5001</v>
          </cell>
        </row>
      </sheetData>
      <sheetData sheetId="1"/>
      <sheetData sheetId="2"/>
      <sheetData sheetId="3"/>
      <sheetData sheetId="4" refreshError="1"/>
      <sheetData sheetId="5" refreshError="1"/>
      <sheetData sheetId="6" refreshError="1"/>
      <sheetData sheetId="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
      <sheetName val="S&amp;U"/>
      <sheetName val="I&amp;E"/>
      <sheetName val="Units"/>
      <sheetName val="Rent Roll"/>
      <sheetName val="Commercial RR"/>
      <sheetName val="Capex"/>
      <sheetName val="Decontrol"/>
      <sheetName val="Unit Renov"/>
      <sheetName val="MTM"/>
      <sheetName val="Expenses"/>
      <sheetName val="Deal Rent Roll"/>
    </sheetNames>
    <sheetDataSet>
      <sheetData sheetId="0">
        <row r="1">
          <cell r="A1" t="str">
            <v>Upper East Side Residential Portfolio</v>
          </cell>
        </row>
      </sheetData>
      <sheetData sheetId="1"/>
      <sheetData sheetId="2"/>
      <sheetData sheetId="3">
        <row r="35">
          <cell r="C35">
            <v>60</v>
          </cell>
        </row>
      </sheetData>
      <sheetData sheetId="4"/>
      <sheetData sheetId="5"/>
      <sheetData sheetId="6"/>
      <sheetData sheetId="7"/>
      <sheetData sheetId="8"/>
      <sheetData sheetId="9"/>
      <sheetData sheetId="10"/>
      <sheetData sheetId="1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enses"/>
      <sheetName val="Income"/>
      <sheetName val="Loan Info."/>
      <sheetName val="Loan_Info_"/>
      <sheetName val="Unit Distrib."/>
      <sheetName val="Mort"/>
      <sheetName val="Sources and Use"/>
      <sheetName val="Devel. Bud"/>
      <sheetName val="M and O"/>
      <sheetName val="Cash Flow"/>
      <sheetName val="Loan_Info_1"/>
      <sheetName val="Unit_Distrib_"/>
      <sheetName val="Sources_and_Use"/>
      <sheetName val="Devel__Bud"/>
      <sheetName val="M_and_O"/>
      <sheetName val="Cash_Flow"/>
      <sheetName val="Property Summary &amp; Inputs"/>
      <sheetName val="Sources &amp; Uses"/>
      <sheetName val="Dev. Budget"/>
      <sheetName val="Mort Schedule"/>
      <sheetName val="Rent Roll"/>
      <sheetName val="M&amp;O"/>
      <sheetName val="Cons. Interest"/>
      <sheetName val="Balloon Schedule"/>
      <sheetName val="Amort"/>
      <sheetName val="J-51 Tax Analysis"/>
      <sheetName val="Article XI Tax Analysis"/>
      <sheetName val="OMB Project Summary"/>
      <sheetName val="BCQ"/>
      <sheetName val="OMB Cash Flow"/>
      <sheetName val="OMB M&amp;O "/>
      <sheetName val="PSSA"/>
      <sheetName val="Development Budget"/>
      <sheetName val="Energy Scope"/>
      <sheetName val="120G P &amp; L Summary"/>
      <sheetName val="main"/>
      <sheetName val="Unit Mix"/>
      <sheetName val="Instructions"/>
      <sheetName val="Cons Int &amp; Neg Arb"/>
      <sheetName val="Units &amp; Income"/>
      <sheetName val="Rent Chart"/>
      <sheetName val="Tax Credit "/>
      <sheetName val="Trade Pmt"/>
      <sheetName val="Pro Forma Summary"/>
      <sheetName val="Fl Area Summary"/>
      <sheetName val="Reso A"/>
      <sheetName val="Project Summary"/>
      <sheetName val="Bricks and Mortar"/>
      <sheetName val="Pre-Dev"/>
      <sheetName val="Inputs"/>
      <sheetName val="S&amp;U"/>
      <sheetName val="Sheet1"/>
      <sheetName val="FT2-1"/>
      <sheetName val="Cred Memo"/>
      <sheetName val="Loan_Info_2"/>
      <sheetName val="Unit_Distrib_1"/>
      <sheetName val="Sources_and_Use1"/>
      <sheetName val="Devel__Bud1"/>
      <sheetName val="M_and_O1"/>
      <sheetName val="Cash_Flow1"/>
      <sheetName val="Property_Summary_&amp;_Inputs"/>
      <sheetName val="Sources_&amp;_Uses"/>
      <sheetName val="Dev__Budget"/>
      <sheetName val="Mort_Schedule"/>
      <sheetName val="Rent_Roll"/>
      <sheetName val="Cons__Interest"/>
      <sheetName val="Balloon_Schedule"/>
      <sheetName val="J-51_Tax_Analysis"/>
      <sheetName val="Article_XI_Tax_Analysis"/>
      <sheetName val="OMB_Project_Summary"/>
      <sheetName val="OMB_Cash_Flow"/>
      <sheetName val="OMB_M&amp;O_"/>
      <sheetName val="Development_Budget"/>
      <sheetName val="Energy_Scope"/>
      <sheetName val="120G_P_&amp;_L_Summary"/>
      <sheetName val="Unit_Mix"/>
      <sheetName val="Cons_Int_&amp;_Neg_Arb"/>
      <sheetName val="Units_&amp;_Income"/>
      <sheetName val="Rent_Chart"/>
      <sheetName val="Tax_Credit_"/>
      <sheetName val="Trade_Pmt"/>
      <sheetName val="Pro_Forma_Summary"/>
      <sheetName val="Fl_Area_Summary"/>
      <sheetName val="Reso_A"/>
      <sheetName val="Project_Summary"/>
      <sheetName val="Bricks_and_Mortar"/>
      <sheetName val="Cred_Memo"/>
    </sheetNames>
    <sheetDataSet>
      <sheetData sheetId="0" refreshError="1"/>
      <sheetData sheetId="1" refreshError="1">
        <row r="24">
          <cell r="D24">
            <v>27716.694769230769</v>
          </cell>
        </row>
      </sheetData>
      <sheetData sheetId="2" refreshError="1"/>
      <sheetData sheetId="3">
        <row r="24">
          <cell r="D24">
            <v>27716.694769230769</v>
          </cell>
        </row>
      </sheetData>
      <sheetData sheetId="4" refreshError="1"/>
      <sheetData sheetId="5" refreshError="1"/>
      <sheetData sheetId="6">
        <row r="24">
          <cell r="D24">
            <v>27716.694769230769</v>
          </cell>
        </row>
      </sheetData>
      <sheetData sheetId="7"/>
      <sheetData sheetId="8">
        <row r="24">
          <cell r="D24">
            <v>27716.694769230769</v>
          </cell>
        </row>
      </sheetData>
      <sheetData sheetId="9">
        <row r="24">
          <cell r="D24">
            <v>27716.694769230799</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24">
          <cell r="D24">
            <v>0</v>
          </cell>
        </row>
      </sheetData>
      <sheetData sheetId="29"/>
      <sheetData sheetId="30"/>
      <sheetData sheetId="31"/>
      <sheetData sheetId="32"/>
      <sheetData sheetId="33"/>
      <sheetData sheetId="34" refreshError="1"/>
      <sheetData sheetId="35" refreshError="1"/>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ow r="24">
          <cell r="D24">
            <v>0</v>
          </cell>
        </row>
      </sheetData>
      <sheetData sheetId="52" refreshError="1"/>
      <sheetData sheetId="53" refreshError="1"/>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s and Use"/>
      <sheetName val="Devel. Bud"/>
      <sheetName val="Unit Distrib."/>
      <sheetName val="M and O"/>
      <sheetName val="Mort"/>
      <sheetName val="TC"/>
      <sheetName val="Cash Flow"/>
      <sheetName val="Cons Int &amp; Neg Arb"/>
      <sheetName val="Units &amp; Income"/>
      <sheetName val="Market_M and O and Mort"/>
      <sheetName val="Ground Lease"/>
      <sheetName val="Tax Credit "/>
      <sheetName val="Trade Pmt"/>
      <sheetName val="Pro Forma Summary"/>
      <sheetName val="Fl Area Summary"/>
      <sheetName val="Project Summary"/>
      <sheetName val="AMI &amp; Rent"/>
      <sheetName val="$50K TIP Test Model"/>
      <sheetName val="Article XI Tax Benefit Analysis"/>
      <sheetName val="Data Input Template"/>
      <sheetName val="PW &amp; LW Verification"/>
      <sheetName val="Sources_and_Use"/>
      <sheetName val="Devel__Bud"/>
      <sheetName val="Unit_Distrib_"/>
      <sheetName val="M_and_O"/>
      <sheetName val="Cash_Flow"/>
      <sheetName val="Cons_Int_&amp;_Neg_Arb"/>
      <sheetName val="Units_&amp;_Income"/>
      <sheetName val="Market_M_and_O_and_Mort"/>
      <sheetName val="Ground_Lease"/>
      <sheetName val="Tax_Credit_"/>
      <sheetName val="Trade_Pmt"/>
      <sheetName val="Pro_Forma_Summary"/>
      <sheetName val="Fl_Area_Summary"/>
      <sheetName val="Project_Summary"/>
      <sheetName val="AMI_&amp;_Rent"/>
      <sheetName val="$50K_TIP_Test_Model"/>
      <sheetName val="Article_XI_Tax_Benefit_Analysis"/>
      <sheetName val="Data_Input_Template"/>
      <sheetName val="PW_&amp;_LW_Verification"/>
    </sheetNames>
    <sheetDataSet>
      <sheetData sheetId="0">
        <row r="27">
          <cell r="H27">
            <v>2470000</v>
          </cell>
        </row>
      </sheetData>
      <sheetData sheetId="1"/>
      <sheetData sheetId="2"/>
      <sheetData sheetId="3"/>
      <sheetData sheetId="4" refreshError="1">
        <row r="27">
          <cell r="H27">
            <v>2470000</v>
          </cell>
          <cell r="I27">
            <v>4675000</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Rent Roll"/>
      <sheetName val="Purchase Price"/>
      <sheetName val="Development Budget"/>
      <sheetName val="Debt Breakdown "/>
      <sheetName val="M&amp;O"/>
      <sheetName val="Cash Flow"/>
      <sheetName val="Tax Credit Equity"/>
      <sheetName val="421-a Tax Benefit Analysis"/>
      <sheetName val="420-c Tax Benefit Analysis"/>
      <sheetName val="Article XI Tax Benefit Analysis"/>
      <sheetName val="Org Chart"/>
      <sheetName val="J-51 Tax Benefit Analysis"/>
      <sheetName val="UDAAP Tax Benefit Analysis"/>
      <sheetName val="HDC Bond Paydown Table"/>
      <sheetName val="Program Descrip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Input"/>
      <sheetName val="Fund"/>
      <sheetName val="S&amp;U"/>
      <sheetName val="CF"/>
      <sheetName val="Deprec"/>
      <sheetName val="Sale"/>
      <sheetName val="Residual"/>
      <sheetName val="UBridge"/>
      <sheetName val="Lower Bridge"/>
      <sheetName val="Lower"/>
      <sheetName val="IRR"/>
      <sheetName val="CASH IRR"/>
      <sheetName val="CASH IRR-1"/>
      <sheetName val="CASH IRR-2"/>
      <sheetName val="CASH IRR-3"/>
      <sheetName val="CASH IRR-4"/>
      <sheetName val="Cash Summ"/>
      <sheetName val="FNMA IRR Model"/>
      <sheetName val="Benefits"/>
      <sheetName val="Split Summ"/>
      <sheetName val="Split"/>
      <sheetName val="704B"/>
      <sheetName val="Con"/>
      <sheetName val="Fund Chart"/>
      <sheetName val="Fix List"/>
      <sheetName val="Assumptions Schedule"/>
      <sheetName val="Lower_Bridge"/>
      <sheetName val="CASH_IRR"/>
      <sheetName val="CASH_IRR-1"/>
      <sheetName val="CASH_IRR-2"/>
      <sheetName val="CASH_IRR-3"/>
      <sheetName val="CASH_IRR-4"/>
      <sheetName val="Cash_Summ"/>
      <sheetName val="FNMA_IRR_Model"/>
      <sheetName val="Split_Summ"/>
      <sheetName val="Fund_Chart"/>
      <sheetName val="Fix_List"/>
      <sheetName val="Assumptions_Schedule"/>
      <sheetName val="Lower_Bridge1"/>
      <sheetName val="CASH_IRR1"/>
      <sheetName val="CASH_IRR-11"/>
      <sheetName val="CASH_IRR-21"/>
      <sheetName val="CASH_IRR-31"/>
      <sheetName val="CASH_IRR-41"/>
      <sheetName val="Cash_Summ1"/>
      <sheetName val="FNMA_IRR_Model1"/>
      <sheetName val="Split_Summ1"/>
      <sheetName val="Fund_Chart1"/>
      <sheetName val="Fix_List1"/>
      <sheetName val="Assumptions_Schedule1"/>
    </sheetNames>
    <sheetDataSet>
      <sheetData sheetId="0" refreshError="1">
        <row r="59">
          <cell r="C59">
            <v>4688221.9999999991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 Template "/>
      <sheetName val="Dev. Budget (CP)"/>
      <sheetName val="Debt Breakdown (CP) "/>
      <sheetName val="M&amp;O (CP) "/>
      <sheetName val="Cash Flow (CP)"/>
      <sheetName val="Tax Credit Equity (CP)"/>
      <sheetName val="Construction Interest (CP)"/>
      <sheetName val="Org Chart (CP)"/>
      <sheetName val="420-c Tax Benefit Analysis (CP)"/>
      <sheetName val="Input"/>
      <sheetName val="S&amp;U"/>
      <sheetName val="Dev. Budget"/>
      <sheetName val="421-a Tax Benefit Analysis"/>
      <sheetName val="Rent Roll"/>
      <sheetName val="AMI Calc"/>
      <sheetName val="Income"/>
      <sheetName val="M&amp;O"/>
      <sheetName val="Mort"/>
      <sheetName val="Con. Int. &amp; Neg. Arb."/>
      <sheetName val="Cash Flow"/>
      <sheetName val="Tax Credits"/>
      <sheetName val="Article XI Tax Benefit Analysis"/>
      <sheetName val="J-51 Tax Benefit Analysis"/>
      <sheetName val="UDAAP Tax Benefit Analysis"/>
      <sheetName val="CP Development Budget"/>
      <sheetName val="CP Debt Breakdown "/>
      <sheetName val="CP M&amp;O"/>
      <sheetName val="CP Cash Flow"/>
      <sheetName val="CP PPU Per Building"/>
      <sheetName val="CP HDC Bond Paydown Table"/>
      <sheetName val="CP Term Sheet"/>
      <sheetName val="CP Template"/>
      <sheetName val="Dev. Budg."/>
      <sheetName val="Interim I&amp;E"/>
      <sheetName val="J-51 - if applicable"/>
      <sheetName val="Article XI - if applicable"/>
      <sheetName val="Sheet1"/>
      <sheetName val="Existing Debt"/>
      <sheetName val="RentStruct"/>
      <sheetName val="Arrear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ow r="11">
          <cell r="R11" t="str">
            <v>Yes</v>
          </cell>
        </row>
        <row r="13">
          <cell r="R13" t="str">
            <v>Partial</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Template"/>
      <sheetName val="VacancyTemplate"/>
      <sheetName val="Cover"/>
      <sheetName val="S+U"/>
      <sheetName val="Summary"/>
      <sheetName val="Assumptions"/>
      <sheetName val="Cash Flow"/>
      <sheetName val="Vac Fac"/>
      <sheetName val="Debt"/>
      <sheetName val="Promote"/>
      <sheetName val="Rent Roll"/>
      <sheetName val="2007 Numbers"/>
      <sheetName val="Fund Waterfall"/>
      <sheetName val="Data"/>
    </sheetNames>
    <sheetDataSet>
      <sheetData sheetId="0"/>
      <sheetData sheetId="1"/>
      <sheetData sheetId="2"/>
      <sheetData sheetId="3"/>
      <sheetData sheetId="4"/>
      <sheetData sheetId="5">
        <row r="8">
          <cell r="C8" t="str">
            <v>Base</v>
          </cell>
        </row>
        <row r="106">
          <cell r="C106" t="str">
            <v>Westchester Plaza</v>
          </cell>
        </row>
      </sheetData>
      <sheetData sheetId="6"/>
      <sheetData sheetId="7"/>
      <sheetData sheetId="8"/>
      <sheetData sheetId="9"/>
      <sheetData sheetId="10"/>
      <sheetData sheetId="11"/>
      <sheetData sheetId="12"/>
      <sheetData sheetId="13"/>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Template"/>
      <sheetName val="VacancyTemplate"/>
      <sheetName val="Cover"/>
      <sheetName val="S+U"/>
      <sheetName val="Summary"/>
      <sheetName val="Assumptions"/>
      <sheetName val="Cash Flow"/>
      <sheetName val="Vac Fac"/>
      <sheetName val="Debt"/>
      <sheetName val="Promote"/>
      <sheetName val="Rent Roll"/>
      <sheetName val="2007 Numbers"/>
      <sheetName val="Fund Waterfall"/>
      <sheetName val="Data"/>
    </sheetNames>
    <sheetDataSet>
      <sheetData sheetId="0"/>
      <sheetData sheetId="1"/>
      <sheetData sheetId="2"/>
      <sheetData sheetId="3"/>
      <sheetData sheetId="4"/>
      <sheetData sheetId="5">
        <row r="8">
          <cell r="C8" t="str">
            <v>Base</v>
          </cell>
        </row>
        <row r="106">
          <cell r="C106" t="str">
            <v>Westchester Plaza</v>
          </cell>
        </row>
      </sheetData>
      <sheetData sheetId="6"/>
      <sheetData sheetId="7"/>
      <sheetData sheetId="8"/>
      <sheetData sheetId="9"/>
      <sheetData sheetId="10"/>
      <sheetData sheetId="11"/>
      <sheetData sheetId="12"/>
      <sheetData sheetId="13"/>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ummary"/>
      <sheetName val="Lookup"/>
      <sheetName val="10 Year Plan"/>
      <sheetName val="Comments"/>
      <sheetName val="24 Months Capital Assignments"/>
      <sheetName val="Operating Expenses"/>
      <sheetName val="Replacements"/>
      <sheetName val="Significant Construction Issues"/>
      <sheetName val="Operating Expense Issues"/>
      <sheetName val="10 Year from PropEQR"/>
      <sheetName val="Export to PropEQR"/>
    </sheetNames>
    <sheetDataSet>
      <sheetData sheetId="0"/>
      <sheetData sheetId="1"/>
      <sheetData sheetId="2">
        <row r="2">
          <cell r="A2" t="str">
            <v>Acquisition Capital</v>
          </cell>
        </row>
        <row r="3">
          <cell r="A3" t="str">
            <v>Asset Preservation</v>
          </cell>
        </row>
        <row r="4">
          <cell r="A4" t="str">
            <v>Litigation Recovery</v>
          </cell>
        </row>
        <row r="5">
          <cell r="A5" t="str">
            <v>NonRecurring</v>
          </cell>
        </row>
        <row r="6">
          <cell r="A6" t="str">
            <v>Operating</v>
          </cell>
        </row>
        <row r="7">
          <cell r="A7" t="str">
            <v>Revenue / Expense Imp.</v>
          </cell>
        </row>
        <row r="8">
          <cell r="A8" t="str">
            <v>Unassigned</v>
          </cell>
        </row>
      </sheetData>
      <sheetData sheetId="3"/>
      <sheetData sheetId="4"/>
      <sheetData sheetId="5"/>
      <sheetData sheetId="6"/>
      <sheetData sheetId="7"/>
      <sheetData sheetId="8"/>
      <sheetData sheetId="9"/>
      <sheetData sheetId="10"/>
      <sheetData sheetId="1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CMem1"/>
      <sheetName val="CMem2"/>
      <sheetName val="Mort"/>
      <sheetName val="Rents"/>
      <sheetName val="I&amp;E"/>
      <sheetName val="I&amp;A"/>
      <sheetName val="IA2"/>
      <sheetName val="Calcs"/>
      <sheetName val="CFA"/>
      <sheetName val="BUDGET"/>
      <sheetName val="Assumptions"/>
      <sheetName val="Tenant Mix"/>
      <sheetName val="Cred Memo"/>
      <sheetName val="development budget"/>
      <sheetName val="financing assumptions"/>
      <sheetName val="revenue"/>
      <sheetName val="HUD NY Full"/>
      <sheetName val="NYS MTSP2011"/>
      <sheetName val="NYS MTSP2012"/>
      <sheetName val="NYS MTSP2013"/>
      <sheetName val="NYS MTSP2014"/>
      <sheetName val="NYS MTSP2015"/>
      <sheetName val="NYS MTSP2016"/>
      <sheetName val="MEDRENT10"/>
      <sheetName val="Instructions"/>
      <sheetName val="Sources and Use"/>
      <sheetName val="Devel. Bud"/>
      <sheetName val="Cons Int &amp; Neg Arb"/>
      <sheetName val="Units &amp; Income"/>
      <sheetName val="Rent Chart"/>
      <sheetName val="M and O"/>
      <sheetName val="Cash Flow"/>
      <sheetName val="Tax Credit "/>
      <sheetName val="Trade Pmt"/>
      <sheetName val="Pro Forma Summary"/>
      <sheetName val="Fl Area Summary"/>
      <sheetName val="Reso A"/>
      <sheetName val="Project Summary"/>
      <sheetName val="Bricks and Mortar"/>
      <sheetName val="Pre-Dev"/>
      <sheetName val="4100-100 Commercial Rent"/>
      <sheetName val="REISsub"/>
      <sheetName val="Drop-down options"/>
      <sheetName val="RE Pool"/>
    </sheetNames>
    <sheetDataSet>
      <sheetData sheetId="0" refreshError="1">
        <row r="75">
          <cell r="M75">
            <v>31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N T.B."/>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Port. Model"/>
      <sheetName val="Unit Turn Summ."/>
      <sheetName val="Port. Rent Growth"/>
      <sheetName val="Port. RR"/>
      <sheetName val="Hurdles"/>
      <sheetName val="Compare"/>
      <sheetName val="Model - Thr"/>
      <sheetName val="Sickles"/>
      <sheetName val="Mast. Assumptions"/>
      <sheetName val="38-48 Rent Calcs"/>
      <sheetName val="Model - Sikls"/>
      <sheetName val="Model - Eld"/>
      <sheetName val="Model - Nich"/>
      <sheetName val="Model - Shrmn"/>
      <sheetName val="Model - 552"/>
      <sheetName val="Model - 556"/>
      <sheetName val="Model - 570"/>
      <sheetName val="Model - 566"/>
      <sheetName val="Model - Verm"/>
      <sheetName val="Rent Rolls"/>
      <sheetName val="9-23 RR"/>
      <sheetName val="90 Ellwood RR"/>
      <sheetName val="961 RR"/>
      <sheetName val="248 Sherman RR"/>
      <sheetName val="552 RR"/>
      <sheetName val="556 RR"/>
      <sheetName val="570 RR"/>
      <sheetName val="566 RR"/>
      <sheetName val="72-74 RR"/>
      <sheetName val="Port__Model"/>
      <sheetName val="Unit_Turn_Summ_"/>
      <sheetName val="Port__Rent_Growth"/>
      <sheetName val="Port__RR"/>
      <sheetName val="Model_-_Thr"/>
      <sheetName val="Mast__Assumptions"/>
      <sheetName val="38-48_Rent_Calcs"/>
      <sheetName val="Model_-_Sikls"/>
      <sheetName val="Model_-_Eld"/>
      <sheetName val="Model_-_Nich"/>
      <sheetName val="Model_-_Shrmn"/>
      <sheetName val="Model_-_552"/>
      <sheetName val="Model_-_556"/>
      <sheetName val="Model_-_570"/>
      <sheetName val="Model_-_566"/>
      <sheetName val="Model_-_Verm"/>
      <sheetName val="Rent_Rolls"/>
      <sheetName val="9-23_RR"/>
      <sheetName val="90_Ellwood_RR"/>
      <sheetName val="961_RR"/>
      <sheetName val="248_Sherman_RR"/>
      <sheetName val="552_RR"/>
      <sheetName val="556_RR"/>
      <sheetName val="570_RR"/>
      <sheetName val="566_RR"/>
      <sheetName val="72-74_RR"/>
    </sheetNames>
    <sheetDataSet>
      <sheetData sheetId="0">
        <row r="5">
          <cell r="D5" t="str">
            <v>Decathlon Portfolio - New York, NY</v>
          </cell>
        </row>
        <row r="7">
          <cell r="U7">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itical Debt Issues"/>
      <sheetName val="Yield Matrix"/>
      <sheetName val="Summary"/>
      <sheetName val="Sources and Uses"/>
      <sheetName val="Qualified Basis"/>
      <sheetName val="Rent and Unit Mix"/>
      <sheetName val="Stabilized"/>
      <sheetName val="Proforma Operations"/>
      <sheetName val="Proforma Slow Rev Growth"/>
      <sheetName val="3-3-5 Proforma"/>
      <sheetName val="Lease-Up"/>
      <sheetName val="Tax Credit Analysis"/>
      <sheetName val="Buyer's IRR"/>
      <sheetName val="UT"/>
      <sheetName val="Min. Gain Calc."/>
      <sheetName val="Min. Gain Calc. 3-3-5"/>
      <sheetName val="Residual Analysis"/>
      <sheetName val="Developer Fee Schedule"/>
      <sheetName val="Exhibit A"/>
      <sheetName val="Book Tax"/>
      <sheetName val="BondTests"/>
      <sheetName val="Amo 1"/>
      <sheetName val="Amo 2"/>
      <sheetName val="Amo 3"/>
      <sheetName val="Amo 4"/>
      <sheetName val="Bond 1"/>
      <sheetName val="State Buyers IRR"/>
      <sheetName val="OLR MM Apts 8-25-10"/>
      <sheetName val="Sources and Use"/>
      <sheetName val="Devel. Bud"/>
      <sheetName val="Cons Int &amp; Neg Arb"/>
      <sheetName val="Units &amp; Income"/>
      <sheetName val="M and O"/>
      <sheetName val="Market_M and O and Mort"/>
      <sheetName val="Mort"/>
      <sheetName val="Ground Lease"/>
      <sheetName val="Cash Flow"/>
      <sheetName val="Tax Credit "/>
      <sheetName val="Trade Pmt"/>
      <sheetName val="Pro Forma Summary"/>
      <sheetName val="Fl Area Summary"/>
      <sheetName val="Project Summary"/>
      <sheetName val="AMI &amp; Rent"/>
      <sheetName val="$50K TIP Test Model"/>
      <sheetName val="Article XI Tax Benefit Analysis"/>
      <sheetName val="Data Input Template"/>
      <sheetName val="PW &amp; LW Verification"/>
      <sheetName val="Development Budget"/>
      <sheetName val="Rent_and_Unit_Mix"/>
      <sheetName val="Critical_Debt_Issues"/>
      <sheetName val="Yield_Matrix"/>
      <sheetName val="Sources_and_Uses"/>
      <sheetName val="Qualified_Basis"/>
      <sheetName val="Proforma_Operations"/>
      <sheetName val="Proforma_Slow_Rev_Growth"/>
      <sheetName val="3-3-5_Proforma"/>
      <sheetName val="Tax_Credit_Analysis"/>
      <sheetName val="Buyer's_IRR"/>
      <sheetName val="Min__Gain_Calc_"/>
      <sheetName val="Min__Gain_Calc__3-3-5"/>
      <sheetName val="Residual_Analysis"/>
      <sheetName val="Developer_Fee_Schedule"/>
      <sheetName val="Exhibit_A"/>
      <sheetName val="Book_Tax"/>
      <sheetName val="Amo_1"/>
      <sheetName val="Amo_2"/>
      <sheetName val="Amo_3"/>
      <sheetName val="Amo_4"/>
      <sheetName val="Bond_1"/>
      <sheetName val="State_Buyers_IRR"/>
      <sheetName val="OLR_MM_Apts_8-25-10"/>
      <sheetName val="Sources_and_Use"/>
      <sheetName val="Devel__Bud"/>
      <sheetName val="Cons_Int_&amp;_Neg_Arb"/>
      <sheetName val="Units_&amp;_Income"/>
      <sheetName val="M_and_O"/>
      <sheetName val="Market_M_and_O_and_Mort"/>
      <sheetName val="Ground_Lease"/>
      <sheetName val="Cash_Flow"/>
      <sheetName val="Tax_Credit_"/>
      <sheetName val="Trade_Pmt"/>
      <sheetName val="Pro_Forma_Summary"/>
      <sheetName val="Fl_Area_Summary"/>
      <sheetName val="Project_Summary"/>
      <sheetName val="AMI_&amp;_Rent"/>
      <sheetName val="$50K_TIP_Test_Model"/>
      <sheetName val="Article_XI_Tax_Benefit_Analysis"/>
      <sheetName val="Data_Input_Template"/>
      <sheetName val="PW_&amp;_LW_Verification"/>
      <sheetName val="Development_Budget"/>
    </sheetNames>
    <sheetDataSet>
      <sheetData sheetId="0"/>
      <sheetData sheetId="1"/>
      <sheetData sheetId="2"/>
      <sheetData sheetId="3"/>
      <sheetData sheetId="4">
        <row r="77">
          <cell r="C77">
            <v>136</v>
          </cell>
        </row>
      </sheetData>
      <sheetData sheetId="5">
        <row r="77">
          <cell r="C77">
            <v>136</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ow r="77">
          <cell r="C77">
            <v>136</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Hurdles"/>
      <sheetName val="Compare"/>
      <sheetName val="CF - Mos."/>
      <sheetName val="CF - Ann."/>
      <sheetName val="Budget Assumptions"/>
      <sheetName val="Rent Roll Analysis"/>
      <sheetName val="Taxes"/>
      <sheetName val="Closing Costs"/>
      <sheetName val="Laramar Budget"/>
      <sheetName val="Exhibits --&gt;"/>
      <sheetName val="Deal Summary (2)"/>
      <sheetName val="Deal Summary"/>
      <sheetName val="Prop Summary"/>
      <sheetName val="Capitalization"/>
      <sheetName val="CF &amp; Ret."/>
      <sheetName val="Structure"/>
      <sheetName val="Unit Reno Sum."/>
      <sheetName val="Unit Reno Det."/>
      <sheetName val="Building Capex"/>
      <sheetName val="Employment Chart"/>
      <sheetName val="Sales Comps"/>
      <sheetName val="Supply Chart"/>
      <sheetName val="Historic Rents"/>
      <sheetName val="HR Detail"/>
      <sheetName val="B - Base Case CF"/>
    </sheetNames>
    <sheetDataSet>
      <sheetData sheetId="0">
        <row r="11">
          <cell r="F11">
            <v>300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amp;U"/>
      <sheetName val="2. DevBud"/>
      <sheetName val="2A. TCEquity"/>
      <sheetName val="2B. DevBud Calcs"/>
      <sheetName val="3. Income"/>
      <sheetName val="3A. Rent Roll"/>
      <sheetName val="3B. Adj. Income"/>
      <sheetName val="3C. AMI Calc."/>
      <sheetName val="4. Expenses"/>
      <sheetName val="5. PermLoan"/>
      <sheetName val="6. Cash Flow"/>
      <sheetName val="1__S&amp;U"/>
      <sheetName val="2__DevBud"/>
      <sheetName val="2A__TCEquity"/>
      <sheetName val="2B__DevBud_Calcs"/>
      <sheetName val="3__Income"/>
      <sheetName val="3A__Rent_Roll"/>
      <sheetName val="3B__Adj__Income"/>
      <sheetName val="3C__AMI_Calc_"/>
      <sheetName val="4__Expenses"/>
      <sheetName val="5__PermLoan"/>
      <sheetName val="6__Cash_Flow"/>
    </sheetNames>
    <sheetDataSet>
      <sheetData sheetId="0">
        <row r="8">
          <cell r="B8" t="str">
            <v>Bronx</v>
          </cell>
        </row>
        <row r="10">
          <cell r="B10" t="str">
            <v>1553-5, 1558 Bryant Avenue</v>
          </cell>
        </row>
      </sheetData>
      <sheetData sheetId="1">
        <row r="12">
          <cell r="B12">
            <v>99</v>
          </cell>
        </row>
        <row r="26">
          <cell r="B26">
            <v>12</v>
          </cell>
        </row>
      </sheetData>
      <sheetData sheetId="2">
        <row r="8">
          <cell r="B8" t="str">
            <v>Bronx</v>
          </cell>
        </row>
      </sheetData>
      <sheetData sheetId="3">
        <row r="12">
          <cell r="B12">
            <v>99</v>
          </cell>
        </row>
      </sheetData>
      <sheetData sheetId="4">
        <row r="12">
          <cell r="B12">
            <v>99</v>
          </cell>
        </row>
        <row r="23">
          <cell r="B23" t="str">
            <v>Tenant Pays Electric</v>
          </cell>
        </row>
        <row r="24">
          <cell r="B24" t="str">
            <v>Tenant Pays No Utilities</v>
          </cell>
        </row>
      </sheetData>
      <sheetData sheetId="5">
        <row r="8">
          <cell r="B8">
            <v>79200</v>
          </cell>
        </row>
      </sheetData>
      <sheetData sheetId="6">
        <row r="20">
          <cell r="B20">
            <v>0.6</v>
          </cell>
        </row>
      </sheetData>
      <sheetData sheetId="7">
        <row r="8">
          <cell r="B8">
            <v>79200</v>
          </cell>
        </row>
        <row r="9">
          <cell r="B9">
            <v>0.3</v>
          </cell>
        </row>
        <row r="12">
          <cell r="E12">
            <v>2</v>
          </cell>
          <cell r="F12">
            <v>0.7</v>
          </cell>
          <cell r="G12">
            <v>52</v>
          </cell>
          <cell r="H12">
            <v>14</v>
          </cell>
          <cell r="I12">
            <v>66</v>
          </cell>
        </row>
        <row r="13">
          <cell r="E13">
            <v>3</v>
          </cell>
          <cell r="F13">
            <v>0.75</v>
          </cell>
          <cell r="G13">
            <v>53</v>
          </cell>
          <cell r="H13">
            <v>15</v>
          </cell>
          <cell r="I13">
            <v>68</v>
          </cell>
        </row>
        <row r="14">
          <cell r="E14">
            <v>4</v>
          </cell>
          <cell r="F14">
            <v>0.9</v>
          </cell>
          <cell r="G14">
            <v>54</v>
          </cell>
          <cell r="H14">
            <v>15</v>
          </cell>
          <cell r="I14">
            <v>69</v>
          </cell>
        </row>
        <row r="15">
          <cell r="E15">
            <v>5</v>
          </cell>
          <cell r="F15">
            <v>1.04</v>
          </cell>
          <cell r="G15">
            <v>67</v>
          </cell>
          <cell r="H15">
            <v>17</v>
          </cell>
          <cell r="I15">
            <v>84</v>
          </cell>
        </row>
        <row r="16">
          <cell r="E16">
            <v>6</v>
          </cell>
          <cell r="F16">
            <v>1.1599999999999999</v>
          </cell>
          <cell r="G16">
            <v>70</v>
          </cell>
          <cell r="H16">
            <v>18</v>
          </cell>
          <cell r="I16">
            <v>88</v>
          </cell>
        </row>
      </sheetData>
      <sheetData sheetId="8"/>
      <sheetData sheetId="9"/>
      <sheetData sheetId="10"/>
      <sheetData sheetId="11">
        <row r="8">
          <cell r="B8" t="str">
            <v>Bronx</v>
          </cell>
        </row>
      </sheetData>
      <sheetData sheetId="12">
        <row r="12">
          <cell r="B12">
            <v>99</v>
          </cell>
        </row>
      </sheetData>
      <sheetData sheetId="13">
        <row r="8">
          <cell r="B8" t="str">
            <v>Bronx</v>
          </cell>
        </row>
      </sheetData>
      <sheetData sheetId="14">
        <row r="12">
          <cell r="B12">
            <v>99</v>
          </cell>
        </row>
      </sheetData>
      <sheetData sheetId="15">
        <row r="12">
          <cell r="B12">
            <v>99</v>
          </cell>
        </row>
      </sheetData>
      <sheetData sheetId="16">
        <row r="8">
          <cell r="B8">
            <v>79200</v>
          </cell>
        </row>
      </sheetData>
      <sheetData sheetId="17">
        <row r="20">
          <cell r="B20">
            <v>0.6</v>
          </cell>
        </row>
      </sheetData>
      <sheetData sheetId="18">
        <row r="8">
          <cell r="B8">
            <v>79200</v>
          </cell>
        </row>
      </sheetData>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s and Uses"/>
      <sheetName val="Unit Distrib."/>
      <sheetName val="m &amp; O"/>
      <sheetName val="Devel. Bud"/>
      <sheetName val="Mort"/>
      <sheetName val="Cred Memo"/>
      <sheetName val="Sheet2"/>
      <sheetName val="Menu"/>
      <sheetName val="#REF"/>
      <sheetName val="2. mort"/>
      <sheetName val="2. units &amp; income"/>
      <sheetName val="Deprec"/>
      <sheetName val="1) Data"/>
      <sheetName val="Contracts"/>
      <sheetName val="Sources_and_Uses"/>
      <sheetName val="Unit_Distrib_"/>
      <sheetName val="m_&amp;_O"/>
      <sheetName val="Devel__Bud"/>
      <sheetName val="Cred_Memo"/>
      <sheetName val="2__mort"/>
      <sheetName val="2__units_&amp;_income"/>
      <sheetName val="1)_Data"/>
      <sheetName val="Assumptions"/>
      <sheetName val="drawform"/>
      <sheetName val="Casablanca Houses82806 75 k in "/>
      <sheetName val="Summary"/>
      <sheetName val="Projected Unleveraged CF"/>
      <sheetName val="Overview"/>
    </sheetNames>
    <sheetDataSet>
      <sheetData sheetId="0" refreshError="1"/>
      <sheetData sheetId="1" refreshError="1"/>
      <sheetData sheetId="2" refreshError="1"/>
      <sheetData sheetId="3" refreshError="1"/>
      <sheetData sheetId="4" refreshError="1"/>
      <sheetData sheetId="5" refreshError="1">
        <row r="2">
          <cell r="B2" t="str">
            <v>Project Summary</v>
          </cell>
        </row>
        <row r="3">
          <cell r="B3" t="str">
            <v xml:space="preserve"> Project Name </v>
          </cell>
          <cell r="C3" t="str">
            <v>Casablanca</v>
          </cell>
        </row>
        <row r="4">
          <cell r="B4" t="str">
            <v xml:space="preserve"> HPD Project Manager</v>
          </cell>
          <cell r="C4" t="str">
            <v>Shawn Larson</v>
          </cell>
        </row>
        <row r="5">
          <cell r="B5" t="str">
            <v xml:space="preserve"> Formerly City-Owned Site</v>
          </cell>
        </row>
        <row r="6">
          <cell r="B6" t="str">
            <v xml:space="preserve"> HPD Program</v>
          </cell>
          <cell r="C6" t="str">
            <v>Multi-Family New Construction</v>
          </cell>
        </row>
        <row r="7">
          <cell r="B7" t="str">
            <v xml:space="preserve"> Development Category</v>
          </cell>
          <cell r="C7" t="str">
            <v>New Construction</v>
          </cell>
        </row>
        <row r="8">
          <cell r="B8" t="str">
            <v xml:space="preserve"> Occupancy Type</v>
          </cell>
          <cell r="C8" t="str">
            <v>Rental</v>
          </cell>
        </row>
        <row r="9">
          <cell r="B9" t="str">
            <v xml:space="preserve"> Number of Buildings</v>
          </cell>
          <cell r="C9">
            <v>1</v>
          </cell>
        </row>
        <row r="10">
          <cell r="B10" t="str">
            <v xml:space="preserve"> Number of Stories</v>
          </cell>
          <cell r="C10">
            <v>7</v>
          </cell>
        </row>
        <row r="15">
          <cell r="B15" t="str">
            <v>Square Footage</v>
          </cell>
          <cell r="C15" t="str">
            <v>Gross</v>
          </cell>
          <cell r="D15" t="str">
            <v>Net</v>
          </cell>
        </row>
        <row r="16">
          <cell r="B16" t="str">
            <v>Residential</v>
          </cell>
          <cell r="C16">
            <v>40220</v>
          </cell>
          <cell r="D16">
            <v>31851</v>
          </cell>
        </row>
        <row r="17">
          <cell r="B17" t="str">
            <v>Commercial/Retail</v>
          </cell>
          <cell r="C17">
            <v>8840</v>
          </cell>
        </row>
        <row r="18">
          <cell r="B18" t="str">
            <v>Community Facility</v>
          </cell>
          <cell r="C18">
            <v>0</v>
          </cell>
        </row>
        <row r="19">
          <cell r="B19" t="str">
            <v>Other</v>
          </cell>
        </row>
        <row r="21">
          <cell r="B21" t="str">
            <v>Total Square Feet</v>
          </cell>
          <cell r="C21">
            <v>49060</v>
          </cell>
          <cell r="D21">
            <v>31851</v>
          </cell>
        </row>
        <row r="25">
          <cell r="B25" t="str">
            <v>Number of Parking Spaces</v>
          </cell>
          <cell r="C25">
            <v>0</v>
          </cell>
        </row>
        <row r="30">
          <cell r="B30" t="str">
            <v>Unit Breakdown by Rent Level</v>
          </cell>
          <cell r="C30" t="str">
            <v># Units</v>
          </cell>
          <cell r="D30" t="str">
            <v>% of Total</v>
          </cell>
        </row>
        <row r="31">
          <cell r="B31" t="str">
            <v>Market Rate</v>
          </cell>
          <cell r="C31">
            <v>37</v>
          </cell>
          <cell r="D31">
            <v>0.77083333333333337</v>
          </cell>
        </row>
        <row r="32">
          <cell r="B32" t="str">
            <v>High HOME (Tax Credit)</v>
          </cell>
          <cell r="C32">
            <v>8</v>
          </cell>
          <cell r="D32">
            <v>0.16666666666666666</v>
          </cell>
        </row>
        <row r="33">
          <cell r="B33" t="str">
            <v>Low HOME (Tax Credit)</v>
          </cell>
          <cell r="C33">
            <v>3</v>
          </cell>
          <cell r="D33">
            <v>6.25E-2</v>
          </cell>
        </row>
        <row r="34">
          <cell r="B34" t="str">
            <v>Non-HOME Tax Credit</v>
          </cell>
          <cell r="C34">
            <v>0</v>
          </cell>
          <cell r="D34"/>
        </row>
        <row r="35">
          <cell r="B35" t="str">
            <v>Other</v>
          </cell>
          <cell r="C35"/>
          <cell r="D35"/>
        </row>
        <row r="36">
          <cell r="B36" t="str">
            <v xml:space="preserve">  Subtotal</v>
          </cell>
          <cell r="C36">
            <v>48</v>
          </cell>
          <cell r="D36">
            <v>1</v>
          </cell>
        </row>
        <row r="38">
          <cell r="B38" t="str">
            <v>Super's Unit</v>
          </cell>
          <cell r="C38">
            <v>0</v>
          </cell>
        </row>
        <row r="40">
          <cell r="B40" t="str">
            <v>Total Units</v>
          </cell>
          <cell r="C40">
            <v>48</v>
          </cell>
        </row>
        <row r="41">
          <cell r="B41" t="str">
            <v>Total Rooms / Average Rms/du</v>
          </cell>
          <cell r="C41">
            <v>137</v>
          </cell>
          <cell r="D41">
            <v>2.8541666666666665</v>
          </cell>
        </row>
        <row r="44">
          <cell r="B44" t="str">
            <v># of units for formerly homeless tenants</v>
          </cell>
          <cell r="C44">
            <v>0</v>
          </cell>
          <cell r="D44">
            <v>0</v>
          </cell>
        </row>
        <row r="45">
          <cell r="B45" t="str">
            <v>Percentage homeless units</v>
          </cell>
          <cell r="C45">
            <v>0</v>
          </cell>
          <cell r="D45">
            <v>0</v>
          </cell>
        </row>
        <row r="49">
          <cell r="B49" t="str">
            <v>Location Information</v>
          </cell>
        </row>
        <row r="50">
          <cell r="B50" t="str">
            <v>Borough &amp; Neighborhood</v>
          </cell>
          <cell r="C50" t="str">
            <v xml:space="preserve">Manhattan </v>
          </cell>
        </row>
        <row r="51">
          <cell r="B51" t="str">
            <v>Address</v>
          </cell>
          <cell r="C51" t="str">
            <v>121-125 E. 110th St</v>
          </cell>
        </row>
        <row r="52">
          <cell r="B52" t="str">
            <v>Community Board</v>
          </cell>
          <cell r="C52">
            <v>11</v>
          </cell>
        </row>
        <row r="53">
          <cell r="B53" t="str">
            <v>Block / Lot(s)</v>
          </cell>
          <cell r="C53" t="str">
            <v>1638 / 7,8,9,10</v>
          </cell>
        </row>
        <row r="57">
          <cell r="B57" t="str">
            <v>Development Team</v>
          </cell>
        </row>
        <row r="58">
          <cell r="B58" t="str">
            <v>Owner / Borrower</v>
          </cell>
          <cell r="C58" t="str">
            <v>121-125 E. 110th St, LLC, Principal Luis Perez</v>
          </cell>
        </row>
        <row r="59">
          <cell r="B59" t="str">
            <v>Community Sponsor</v>
          </cell>
          <cell r="C59" t="str">
            <v>None</v>
          </cell>
        </row>
        <row r="60">
          <cell r="B60" t="str">
            <v>General Contractor</v>
          </cell>
          <cell r="C60" t="str">
            <v>CatsPaw</v>
          </cell>
        </row>
        <row r="61">
          <cell r="B61" t="str">
            <v>Managing Agent</v>
          </cell>
          <cell r="C61" t="str">
            <v>N/A</v>
          </cell>
        </row>
        <row r="66">
          <cell r="B66" t="str">
            <v>Financing Information</v>
          </cell>
        </row>
        <row r="67">
          <cell r="B67" t="str">
            <v>Construction Lender</v>
          </cell>
          <cell r="C67" t="str">
            <v>HDC</v>
          </cell>
        </row>
        <row r="68">
          <cell r="B68" t="str">
            <v>Permanent Lender</v>
          </cell>
          <cell r="C68" t="str">
            <v>HDC</v>
          </cell>
        </row>
        <row r="69">
          <cell r="B69" t="str">
            <v>Tax Credit Syndicator</v>
          </cell>
          <cell r="C69" t="str">
            <v xml:space="preserve"> </v>
          </cell>
        </row>
        <row r="70">
          <cell r="B70" t="str">
            <v>Tax Credit Raise</v>
          </cell>
          <cell r="C70" t="e">
            <v>#REF!</v>
          </cell>
        </row>
        <row r="71">
          <cell r="B71" t="str">
            <v>Debt Coverage: First Mortgage</v>
          </cell>
          <cell r="C71">
            <v>1.2833023603196596</v>
          </cell>
          <cell r="D71" t="str">
            <v>X</v>
          </cell>
        </row>
        <row r="72">
          <cell r="B72" t="str">
            <v>Debt Coverage: All Mortgages</v>
          </cell>
          <cell r="C72">
            <v>1.1499999999999999</v>
          </cell>
          <cell r="D72" t="str">
            <v>X</v>
          </cell>
        </row>
        <row r="73">
          <cell r="B73" t="str">
            <v>Income to Expense Ratio</v>
          </cell>
          <cell r="C73">
            <v>1.1064114667335889</v>
          </cell>
          <cell r="D73" t="str">
            <v>X</v>
          </cell>
        </row>
        <row r="74">
          <cell r="B74" t="str">
            <v>Mortgage Insurer</v>
          </cell>
          <cell r="C74" t="str">
            <v>SONYMA</v>
          </cell>
        </row>
        <row r="75">
          <cell r="B75" t="str">
            <v>Permanent Loan Servicer</v>
          </cell>
          <cell r="C75" t="str">
            <v>HDC</v>
          </cell>
        </row>
        <row r="82">
          <cell r="B82" t="str">
            <v>Development Costs</v>
          </cell>
          <cell r="C82" t="str">
            <v>Total</v>
          </cell>
          <cell r="D82" t="str">
            <v>Per DU</v>
          </cell>
          <cell r="E82" t="str">
            <v>Per GSF (Residential)</v>
          </cell>
          <cell r="F82" t="str">
            <v>Per GSF (Project)</v>
          </cell>
        </row>
        <row r="83">
          <cell r="B83" t="str">
            <v>Acquisition</v>
          </cell>
          <cell r="C83">
            <v>1600000</v>
          </cell>
          <cell r="D83">
            <v>33333.333333333336</v>
          </cell>
          <cell r="E83">
            <v>39.781203381402285</v>
          </cell>
          <cell r="F83">
            <v>32.613126783530369</v>
          </cell>
        </row>
        <row r="84">
          <cell r="B84" t="str">
            <v>Demolition</v>
          </cell>
          <cell r="C84">
            <v>0</v>
          </cell>
          <cell r="D84"/>
          <cell r="E84"/>
          <cell r="F84"/>
        </row>
        <row r="85">
          <cell r="B85" t="str">
            <v>Total Acquisition / Demolition</v>
          </cell>
          <cell r="C85">
            <v>1600000</v>
          </cell>
          <cell r="D85">
            <v>33333.333333333336</v>
          </cell>
          <cell r="E85">
            <v>39.781203381402285</v>
          </cell>
          <cell r="F85">
            <v>32.613126783530369</v>
          </cell>
        </row>
        <row r="87">
          <cell r="B87" t="str">
            <v>Residential Portion</v>
          </cell>
          <cell r="C87">
            <v>10600000</v>
          </cell>
          <cell r="D87">
            <v>220833.33333333334</v>
          </cell>
          <cell r="E87">
            <v>263.55047240179016</v>
          </cell>
          <cell r="F87">
            <v>216.06196494088871</v>
          </cell>
        </row>
        <row r="88">
          <cell r="B88" t="str">
            <v xml:space="preserve">Commercial </v>
          </cell>
          <cell r="C88"/>
          <cell r="D88"/>
          <cell r="E88"/>
          <cell r="F88"/>
        </row>
        <row r="89">
          <cell r="B89" t="str">
            <v>Community</v>
          </cell>
          <cell r="C89"/>
          <cell r="D89"/>
          <cell r="E89"/>
          <cell r="F89"/>
        </row>
        <row r="90">
          <cell r="B90" t="str">
            <v>Parking</v>
          </cell>
          <cell r="C90"/>
          <cell r="D90"/>
          <cell r="E90"/>
          <cell r="F90"/>
        </row>
        <row r="91">
          <cell r="B91" t="str">
            <v xml:space="preserve">  Total Project</v>
          </cell>
          <cell r="C91">
            <v>10600000</v>
          </cell>
          <cell r="D91">
            <v>220833.33333333334</v>
          </cell>
          <cell r="E91">
            <v>263.55047240179016</v>
          </cell>
          <cell r="F91">
            <v>216.06196494088871</v>
          </cell>
        </row>
        <row r="92">
          <cell r="B92" t="str">
            <v>Contingency  ~5%</v>
          </cell>
          <cell r="C92">
            <v>530000</v>
          </cell>
          <cell r="D92">
            <v>11041.666666666666</v>
          </cell>
          <cell r="E92">
            <v>13.177523620089508</v>
          </cell>
          <cell r="F92">
            <v>10.803098247044435</v>
          </cell>
        </row>
        <row r="93">
          <cell r="B93" t="str">
            <v>Other</v>
          </cell>
          <cell r="C93">
            <v>0</v>
          </cell>
          <cell r="D93"/>
          <cell r="E93"/>
          <cell r="F93"/>
        </row>
        <row r="94">
          <cell r="B94" t="str">
            <v>Total Hard Costs</v>
          </cell>
          <cell r="C94">
            <v>11130000</v>
          </cell>
          <cell r="D94">
            <v>231875</v>
          </cell>
          <cell r="E94">
            <v>276.72799602187968</v>
          </cell>
          <cell r="F94">
            <v>226.86506318793315</v>
          </cell>
        </row>
        <row r="96">
          <cell r="B96" t="str">
            <v>Total Soft Costs</v>
          </cell>
          <cell r="C96">
            <v>2333748.2127187257</v>
          </cell>
          <cell r="D96">
            <v>48619.754431640118</v>
          </cell>
          <cell r="E96">
            <v>58.02457018196732</v>
          </cell>
          <cell r="F96">
            <v>47.569266463895751</v>
          </cell>
        </row>
        <row r="98">
          <cell r="B98" t="str">
            <v>Dev. Fee – Up Front</v>
          </cell>
          <cell r="C98">
            <v>0</v>
          </cell>
          <cell r="D98"/>
          <cell r="E98"/>
          <cell r="F98"/>
        </row>
        <row r="99">
          <cell r="B99" t="str">
            <v>Dev. Fee - Deferred</v>
          </cell>
          <cell r="C99">
            <v>0</v>
          </cell>
          <cell r="D99"/>
          <cell r="E99"/>
          <cell r="F99"/>
        </row>
        <row r="100">
          <cell r="B100" t="str">
            <v>Total Developer Fee</v>
          </cell>
          <cell r="C100">
            <v>0</v>
          </cell>
          <cell r="D100">
            <v>0</v>
          </cell>
          <cell r="E100">
            <v>0</v>
          </cell>
          <cell r="F100">
            <v>0</v>
          </cell>
        </row>
        <row r="102">
          <cell r="B102" t="str">
            <v>TOTAL COSTS</v>
          </cell>
          <cell r="C102">
            <v>15063748.212718725</v>
          </cell>
          <cell r="D102">
            <v>313828.08776497346</v>
          </cell>
          <cell r="E102">
            <v>374.53376958524927</v>
          </cell>
          <cell r="F102">
            <v>307.04745643535927</v>
          </cell>
        </row>
        <row r="108">
          <cell r="B108" t="str">
            <v>Construction Period Sources of Funds</v>
          </cell>
          <cell r="C108" t="str">
            <v>Total</v>
          </cell>
          <cell r="D108" t="str">
            <v>Per DU</v>
          </cell>
          <cell r="E108" t="str">
            <v>% of TDC</v>
          </cell>
        </row>
        <row r="109">
          <cell r="B109" t="str">
            <v>HDC First</v>
          </cell>
          <cell r="C109">
            <v>6665000</v>
          </cell>
          <cell r="D109">
            <v>138854.16666666666</v>
          </cell>
          <cell r="E109">
            <v>0.44245296096841041</v>
          </cell>
        </row>
        <row r="110">
          <cell r="B110" t="str">
            <v>HDC Second</v>
          </cell>
          <cell r="C110">
            <v>3600000</v>
          </cell>
          <cell r="D110">
            <v>75000</v>
          </cell>
          <cell r="E110">
            <v>0.23898434500919391</v>
          </cell>
        </row>
        <row r="111">
          <cell r="B111" t="str">
            <v>HPD Capital</v>
          </cell>
          <cell r="C111">
            <v>1278059.2127187252</v>
          </cell>
          <cell r="D111">
            <v>26626.233598306775</v>
          </cell>
          <cell r="E111">
            <v>8.4843373287375165E-2</v>
          </cell>
        </row>
        <row r="112">
          <cell r="B112" t="str">
            <v>HPD HOME</v>
          </cell>
          <cell r="C112">
            <v>1620689</v>
          </cell>
          <cell r="D112">
            <v>33764.354166666664</v>
          </cell>
          <cell r="E112">
            <v>0.10758869420239041</v>
          </cell>
        </row>
        <row r="113">
          <cell r="B113" t="str">
            <v>Other (specify)</v>
          </cell>
          <cell r="C113"/>
          <cell r="D113"/>
          <cell r="E113"/>
        </row>
        <row r="114">
          <cell r="B114" t="str">
            <v>Total Mortgages</v>
          </cell>
          <cell r="C114">
            <v>13163748.212718725</v>
          </cell>
          <cell r="D114">
            <v>274244.75443164009</v>
          </cell>
          <cell r="E114">
            <v>0.87386937346736993</v>
          </cell>
        </row>
        <row r="116">
          <cell r="B116" t="str">
            <v>Tax Credit Equity</v>
          </cell>
          <cell r="C116">
            <v>0</v>
          </cell>
          <cell r="D116"/>
          <cell r="E116"/>
        </row>
        <row r="117">
          <cell r="B117" t="str">
            <v>Developer Equity</v>
          </cell>
          <cell r="C117">
            <v>1900000</v>
          </cell>
          <cell r="D117">
            <v>39583.333333333336</v>
          </cell>
          <cell r="E117">
            <v>0.12613062653263013</v>
          </cell>
        </row>
        <row r="118">
          <cell r="B118" t="str">
            <v>Deferred Developer Fee</v>
          </cell>
          <cell r="C118">
            <v>0</v>
          </cell>
          <cell r="D118"/>
          <cell r="E118"/>
        </row>
        <row r="119">
          <cell r="B119" t="str">
            <v>Reso A Funds</v>
          </cell>
          <cell r="C119"/>
          <cell r="D119"/>
          <cell r="E119"/>
        </row>
        <row r="120">
          <cell r="B120" t="str">
            <v>Other (specify)</v>
          </cell>
          <cell r="C120"/>
          <cell r="D120"/>
          <cell r="E120"/>
        </row>
        <row r="121">
          <cell r="B121" t="str">
            <v>Total Equity</v>
          </cell>
          <cell r="C121">
            <v>1900000</v>
          </cell>
          <cell r="D121">
            <v>39583.333333333336</v>
          </cell>
          <cell r="E121">
            <v>0.12613062653263013</v>
          </cell>
        </row>
        <row r="122">
          <cell r="B122" t="str">
            <v>TOTAL CONSTRUCTION SOURCES</v>
          </cell>
          <cell r="C122">
            <v>15063748.212718725</v>
          </cell>
          <cell r="D122">
            <v>313828.08776497346</v>
          </cell>
          <cell r="E122">
            <v>1</v>
          </cell>
        </row>
        <row r="130">
          <cell r="B130" t="str">
            <v>Permanent Sources of Funds</v>
          </cell>
          <cell r="C130" t="str">
            <v>Total</v>
          </cell>
          <cell r="D130" t="str">
            <v>Per DU</v>
          </cell>
          <cell r="E130" t="str">
            <v>% of TDC</v>
          </cell>
          <cell r="F130" t="str">
            <v>Rate</v>
          </cell>
          <cell r="G130" t="str">
            <v>Term</v>
          </cell>
        </row>
        <row r="131">
          <cell r="B131" t="str">
            <v>HDC First</v>
          </cell>
          <cell r="C131">
            <v>6665000</v>
          </cell>
          <cell r="D131">
            <v>138854.16666666666</v>
          </cell>
          <cell r="E131">
            <v>0.44245296096841041</v>
          </cell>
          <cell r="F131">
            <v>6.7500000000000004E-2</v>
          </cell>
          <cell r="G131">
            <v>30</v>
          </cell>
        </row>
        <row r="132">
          <cell r="B132" t="str">
            <v>HDC Second</v>
          </cell>
          <cell r="C132">
            <v>3600000</v>
          </cell>
          <cell r="D132">
            <v>75000</v>
          </cell>
          <cell r="E132">
            <v>0.23898434500919391</v>
          </cell>
          <cell r="F132">
            <v>0.01</v>
          </cell>
          <cell r="G132">
            <v>30</v>
          </cell>
        </row>
        <row r="133">
          <cell r="B133" t="str">
            <v>HPD City Capital</v>
          </cell>
          <cell r="C133">
            <v>1278059.2127187252</v>
          </cell>
          <cell r="D133">
            <v>26626.233598306775</v>
          </cell>
          <cell r="E133">
            <v>8.4843373287375165E-2</v>
          </cell>
          <cell r="F133">
            <v>0.01</v>
          </cell>
          <cell r="G133">
            <v>30</v>
          </cell>
        </row>
        <row r="134">
          <cell r="B134" t="str">
            <v>HPD HOME</v>
          </cell>
          <cell r="C134">
            <v>1620689</v>
          </cell>
          <cell r="D134">
            <v>33764.354166666664</v>
          </cell>
          <cell r="E134">
            <v>0.10758869420239041</v>
          </cell>
          <cell r="F134">
            <v>0</v>
          </cell>
          <cell r="G134">
            <v>20</v>
          </cell>
        </row>
        <row r="135">
          <cell r="B135" t="str">
            <v>Other (specify)</v>
          </cell>
          <cell r="C135"/>
          <cell r="D135"/>
          <cell r="E135"/>
        </row>
        <row r="136">
          <cell r="B136" t="str">
            <v>Total Mortgages</v>
          </cell>
          <cell r="C136">
            <v>13163748.212718725</v>
          </cell>
          <cell r="D136">
            <v>274244.75443164009</v>
          </cell>
          <cell r="E136">
            <v>0.87386937346736993</v>
          </cell>
        </row>
        <row r="138">
          <cell r="B138" t="str">
            <v>Tax Credit Equity</v>
          </cell>
          <cell r="C138">
            <v>0</v>
          </cell>
          <cell r="D138"/>
          <cell r="E138"/>
        </row>
        <row r="139">
          <cell r="B139" t="str">
            <v>Developer Equity</v>
          </cell>
          <cell r="C139">
            <v>1900000</v>
          </cell>
          <cell r="D139">
            <v>39583.333333333336</v>
          </cell>
          <cell r="E139">
            <v>0.12613062653263013</v>
          </cell>
        </row>
        <row r="140">
          <cell r="B140" t="str">
            <v>Deferred Developer Fee</v>
          </cell>
          <cell r="C140">
            <v>0</v>
          </cell>
          <cell r="D140"/>
          <cell r="E140"/>
        </row>
        <row r="141">
          <cell r="B141" t="str">
            <v>Reso A Funds</v>
          </cell>
          <cell r="C141"/>
          <cell r="D141"/>
          <cell r="E141"/>
        </row>
        <row r="142">
          <cell r="B142" t="str">
            <v>Other (specify)</v>
          </cell>
          <cell r="C142"/>
          <cell r="D142"/>
          <cell r="E142"/>
        </row>
        <row r="143">
          <cell r="B143" t="str">
            <v>Total Equity</v>
          </cell>
          <cell r="C143">
            <v>1900000</v>
          </cell>
          <cell r="D143">
            <v>39583.333333333336</v>
          </cell>
          <cell r="E143">
            <v>0.12613062653263013</v>
          </cell>
        </row>
        <row r="144">
          <cell r="B144" t="str">
            <v>TOTAL PERMANENT SOURCES</v>
          </cell>
          <cell r="C144">
            <v>15063748.212718725</v>
          </cell>
          <cell r="D144">
            <v>313828.08776497346</v>
          </cell>
          <cell r="E144">
            <v>1</v>
          </cell>
        </row>
        <row r="146">
          <cell r="B146" t="str">
            <v>Balloon on HDC Second Mortgage</v>
          </cell>
          <cell r="C146">
            <v>3600000.0000000005</v>
          </cell>
          <cell r="D146">
            <v>0</v>
          </cell>
        </row>
        <row r="148">
          <cell r="B148" t="str">
            <v>Balloon on HPD Second Mortgage</v>
          </cell>
          <cell r="C148">
            <v>885727.53749297361</v>
          </cell>
          <cell r="D148">
            <v>0</v>
          </cell>
        </row>
        <row r="150">
          <cell r="B150" t="str">
            <v>Balloon on HOME Loan</v>
          </cell>
          <cell r="C150">
            <v>0</v>
          </cell>
          <cell r="D150">
            <v>0</v>
          </cell>
        </row>
        <row r="152">
          <cell r="B152" t="str">
            <v xml:space="preserve"> Amount of HOME Funds per HOME DU  </v>
          </cell>
          <cell r="C152">
            <v>147335.36363636365</v>
          </cell>
          <cell r="D152">
            <v>147335.36363636365</v>
          </cell>
        </row>
        <row r="156">
          <cell r="H156" t="str">
            <v>Unit Distribution by Rent Level</v>
          </cell>
        </row>
        <row r="157">
          <cell r="H157" t="str">
            <v>Size of Unit</v>
          </cell>
          <cell r="I157" t="str">
            <v>Total # of Units</v>
          </cell>
          <cell r="J157" t="str">
            <v>Market Rate</v>
          </cell>
          <cell r="K157" t="str">
            <v>High HOME (58% AMI)</v>
          </cell>
          <cell r="L157" t="str">
            <v>Low HOME (48% AMI)</v>
          </cell>
          <cell r="M157" t="str">
            <v>Tax Credit (60%)</v>
          </cell>
          <cell r="N157" t="str">
            <v>Tax Credit (50%)</v>
          </cell>
        </row>
        <row r="158">
          <cell r="H158" t="str">
            <v>Studio</v>
          </cell>
          <cell r="I158">
            <v>25</v>
          </cell>
          <cell r="J158">
            <v>21</v>
          </cell>
          <cell r="K158">
            <v>3</v>
          </cell>
          <cell r="L158">
            <v>1</v>
          </cell>
          <cell r="M158">
            <v>0</v>
          </cell>
          <cell r="N158">
            <v>0</v>
          </cell>
        </row>
        <row r="159">
          <cell r="H159" t="str">
            <v>1-Bdrm</v>
          </cell>
          <cell r="I159">
            <v>5</v>
          </cell>
          <cell r="J159">
            <v>2</v>
          </cell>
          <cell r="K159">
            <v>2</v>
          </cell>
          <cell r="L159">
            <v>1</v>
          </cell>
          <cell r="M159">
            <v>0</v>
          </cell>
          <cell r="N159">
            <v>0</v>
          </cell>
        </row>
        <row r="160">
          <cell r="H160" t="str">
            <v>2-Bdrm</v>
          </cell>
          <cell r="I160">
            <v>18</v>
          </cell>
          <cell r="J160">
            <v>14</v>
          </cell>
          <cell r="K160">
            <v>3</v>
          </cell>
          <cell r="L160">
            <v>1</v>
          </cell>
          <cell r="M160">
            <v>0</v>
          </cell>
          <cell r="N160">
            <v>0</v>
          </cell>
        </row>
        <row r="161">
          <cell r="H161" t="str">
            <v>3-Bdrm</v>
          </cell>
          <cell r="I161"/>
          <cell r="J161">
            <v>0</v>
          </cell>
          <cell r="K161">
            <v>0</v>
          </cell>
          <cell r="L161">
            <v>0</v>
          </cell>
          <cell r="M161">
            <v>0</v>
          </cell>
          <cell r="N161">
            <v>0</v>
          </cell>
        </row>
        <row r="162">
          <cell r="H162" t="str">
            <v>4-Bdrm</v>
          </cell>
          <cell r="I162"/>
        </row>
        <row r="163">
          <cell r="H163" t="str">
            <v>Total</v>
          </cell>
          <cell r="I163">
            <v>48</v>
          </cell>
          <cell r="J163">
            <v>37</v>
          </cell>
          <cell r="K163">
            <v>8</v>
          </cell>
          <cell r="L163">
            <v>3</v>
          </cell>
          <cell r="M163">
            <v>0</v>
          </cell>
          <cell r="N163">
            <v>0</v>
          </cell>
        </row>
        <row r="169">
          <cell r="H169" t="str">
            <v>Unit Distribution by Monthly Rent</v>
          </cell>
        </row>
        <row r="170">
          <cell r="H170" t="str">
            <v>Size of Unit</v>
          </cell>
          <cell r="I170" t="str">
            <v>Total # of Units</v>
          </cell>
          <cell r="J170" t="str">
            <v>Market Rate</v>
          </cell>
          <cell r="K170" t="str">
            <v>High HOME (58% AMI)</v>
          </cell>
          <cell r="L170" t="str">
            <v>Low HOME (48% AMI)</v>
          </cell>
          <cell r="M170" t="str">
            <v>Tax Credit</v>
          </cell>
          <cell r="N170" t="str">
            <v>Other</v>
          </cell>
          <cell r="O170" t="str">
            <v>Average Rent by Unit Size</v>
          </cell>
        </row>
        <row r="171">
          <cell r="H171" t="str">
            <v>Studio</v>
          </cell>
          <cell r="I171">
            <v>25</v>
          </cell>
          <cell r="J171">
            <v>1019</v>
          </cell>
          <cell r="K171">
            <v>742</v>
          </cell>
          <cell r="L171">
            <v>576</v>
          </cell>
          <cell r="M171">
            <v>0</v>
          </cell>
          <cell r="N171">
            <v>0</v>
          </cell>
          <cell r="O171">
            <v>968.04</v>
          </cell>
        </row>
        <row r="172">
          <cell r="H172" t="str">
            <v>1-Bdrm</v>
          </cell>
          <cell r="I172">
            <v>5</v>
          </cell>
          <cell r="J172">
            <v>1475</v>
          </cell>
          <cell r="K172">
            <v>796</v>
          </cell>
          <cell r="L172">
            <v>616</v>
          </cell>
          <cell r="M172">
            <v>1031.5999999999999</v>
          </cell>
          <cell r="N172">
            <v>0</v>
          </cell>
          <cell r="O172">
            <v>1031.5999999999999</v>
          </cell>
        </row>
        <row r="173">
          <cell r="H173" t="str">
            <v>2-Bdrm</v>
          </cell>
          <cell r="I173">
            <v>18</v>
          </cell>
          <cell r="J173">
            <v>1775</v>
          </cell>
          <cell r="K173">
            <v>962</v>
          </cell>
          <cell r="L173">
            <v>743</v>
          </cell>
          <cell r="M173">
            <v>1582.1666666666667</v>
          </cell>
          <cell r="N173">
            <v>0</v>
          </cell>
          <cell r="O173">
            <v>1582.1666666666667</v>
          </cell>
        </row>
        <row r="174">
          <cell r="H174" t="str">
            <v>3-Bdrm</v>
          </cell>
          <cell r="I174">
            <v>0</v>
          </cell>
          <cell r="J174">
            <v>0</v>
          </cell>
          <cell r="K174">
            <v>0</v>
          </cell>
          <cell r="L174">
            <v>0</v>
          </cell>
          <cell r="M174">
            <v>0</v>
          </cell>
          <cell r="N174">
            <v>0</v>
          </cell>
          <cell r="O174">
            <v>0</v>
          </cell>
        </row>
        <row r="175">
          <cell r="H175" t="str">
            <v>4-Bdrm</v>
          </cell>
          <cell r="I175">
            <v>0</v>
          </cell>
        </row>
        <row r="176">
          <cell r="H176" t="str">
            <v>Total</v>
          </cell>
          <cell r="I176">
            <v>48</v>
          </cell>
          <cell r="J176">
            <v>1204.9583333333333</v>
          </cell>
          <cell r="K176">
            <v>0</v>
          </cell>
          <cell r="L176">
            <v>0</v>
          </cell>
          <cell r="M176">
            <v>0</v>
          </cell>
          <cell r="N176">
            <v>0</v>
          </cell>
          <cell r="O176">
            <v>1204.9583333333333</v>
          </cell>
        </row>
        <row r="181">
          <cell r="H181" t="str">
            <v>Average Size of Units</v>
          </cell>
          <cell r="I181" t="str">
            <v>Studio</v>
          </cell>
          <cell r="J181" t="str">
            <v>1 BR</v>
          </cell>
          <cell r="K181" t="str">
            <v>2 BR</v>
          </cell>
          <cell r="L181" t="str">
            <v>3 BR</v>
          </cell>
          <cell r="M181" t="str">
            <v>4 BR</v>
          </cell>
          <cell r="N181" t="str">
            <v>Average all Units</v>
          </cell>
        </row>
        <row r="182">
          <cell r="H182" t="str">
            <v>(Net Sq Ft)</v>
          </cell>
          <cell r="I182">
            <v>479</v>
          </cell>
          <cell r="J182">
            <v>728</v>
          </cell>
          <cell r="K182">
            <v>902</v>
          </cell>
          <cell r="L182">
            <v>0</v>
          </cell>
          <cell r="M182">
            <v>0</v>
          </cell>
          <cell r="N182">
            <v>663.5625</v>
          </cell>
        </row>
        <row r="188">
          <cell r="H188" t="str">
            <v>Residential Data</v>
          </cell>
        </row>
        <row r="190">
          <cell r="H190" t="str">
            <v>Annual</v>
          </cell>
          <cell r="I190" t="str">
            <v xml:space="preserve"> Rent</v>
          </cell>
          <cell r="J190" t="str">
            <v>Expenses</v>
          </cell>
        </row>
        <row r="191">
          <cell r="H191" t="str">
            <v>Per DU</v>
          </cell>
          <cell r="I191">
            <v>14459.5</v>
          </cell>
          <cell r="J191">
            <v>4749.416666666667</v>
          </cell>
        </row>
        <row r="192">
          <cell r="H192" t="str">
            <v>Per Room</v>
          </cell>
          <cell r="I192">
            <v>5066.1021897810215</v>
          </cell>
          <cell r="J192">
            <v>1664.0291970802921</v>
          </cell>
        </row>
        <row r="193">
          <cell r="H193" t="str">
            <v>Per NSF</v>
          </cell>
          <cell r="I193">
            <v>21.790713007440896</v>
          </cell>
          <cell r="J193">
            <v>7.1574518853411195</v>
          </cell>
        </row>
        <row r="195">
          <cell r="H195" t="str">
            <v>Monthly</v>
          </cell>
          <cell r="I195" t="str">
            <v xml:space="preserve"> Rent</v>
          </cell>
          <cell r="J195" t="str">
            <v>Expenses</v>
          </cell>
        </row>
        <row r="196">
          <cell r="H196" t="str">
            <v>Per DU</v>
          </cell>
          <cell r="I196">
            <v>1204.9583333333333</v>
          </cell>
          <cell r="J196">
            <v>395.78472222222223</v>
          </cell>
        </row>
        <row r="197">
          <cell r="H197" t="str">
            <v>Per Room</v>
          </cell>
          <cell r="I197">
            <v>422.17518248175179</v>
          </cell>
          <cell r="J197">
            <v>138.669099756691</v>
          </cell>
        </row>
        <row r="201">
          <cell r="H201" t="str">
            <v>Non-Residential Revenues</v>
          </cell>
        </row>
        <row r="202">
          <cell r="H202" t="str">
            <v>Commercial Space</v>
          </cell>
          <cell r="I202">
            <v>30</v>
          </cell>
          <cell r="J202">
            <v>30</v>
          </cell>
          <cell r="K202" t="str">
            <v>Annual Rent/s.f.</v>
          </cell>
        </row>
        <row r="203">
          <cell r="H203" t="str">
            <v>Community Space</v>
          </cell>
          <cell r="I203">
            <v>0</v>
          </cell>
          <cell r="J203">
            <v>0</v>
          </cell>
          <cell r="K203" t="str">
            <v>Annual Rent/s.f.</v>
          </cell>
        </row>
        <row r="204">
          <cell r="H204" t="str">
            <v>Parking</v>
          </cell>
          <cell r="I204"/>
          <cell r="J204"/>
          <cell r="K204" t="str">
            <v>Per space/month</v>
          </cell>
        </row>
        <row r="205">
          <cell r="H205" t="str">
            <v>Laundry</v>
          </cell>
          <cell r="I205">
            <v>100</v>
          </cell>
          <cell r="J205">
            <v>100</v>
          </cell>
          <cell r="K205" t="str">
            <v>Annual per unit</v>
          </cell>
        </row>
        <row r="225">
          <cell r="B225" t="str">
            <v>Operating Budget</v>
          </cell>
          <cell r="C225" t="str">
            <v>Annual Amount</v>
          </cell>
          <cell r="D225" t="str">
            <v>Comments</v>
          </cell>
        </row>
        <row r="226">
          <cell r="B226" t="str">
            <v xml:space="preserve">  Residential Rent</v>
          </cell>
          <cell r="C226">
            <v>694056</v>
          </cell>
        </row>
        <row r="227">
          <cell r="B227" t="str">
            <v xml:space="preserve">  Vacancy and Collection Loss</v>
          </cell>
          <cell r="C227">
            <v>-34702.800000000003</v>
          </cell>
          <cell r="D227">
            <v>0.05</v>
          </cell>
        </row>
        <row r="228">
          <cell r="B228" t="str">
            <v xml:space="preserve">  Commercial Rent</v>
          </cell>
          <cell r="C228">
            <v>265200</v>
          </cell>
          <cell r="D228"/>
        </row>
        <row r="229">
          <cell r="B229" t="str">
            <v xml:space="preserve">  Vacancy and Collection Loss</v>
          </cell>
          <cell r="C229">
            <v>-26520</v>
          </cell>
          <cell r="D229">
            <v>0.1</v>
          </cell>
        </row>
        <row r="230">
          <cell r="B230" t="str">
            <v xml:space="preserve">  Community Space</v>
          </cell>
          <cell r="C230">
            <v>0</v>
          </cell>
        </row>
        <row r="231">
          <cell r="B231" t="str">
            <v xml:space="preserve">  Vacancy and Collection Loss</v>
          </cell>
          <cell r="C231">
            <v>0</v>
          </cell>
          <cell r="D231">
            <v>0.1</v>
          </cell>
        </row>
        <row r="232">
          <cell r="B232" t="str">
            <v xml:space="preserve">  Parking</v>
          </cell>
          <cell r="C232">
            <v>0</v>
          </cell>
        </row>
        <row r="233">
          <cell r="B233" t="str">
            <v xml:space="preserve">  Vacancy and Collection Loss</v>
          </cell>
          <cell r="C233">
            <v>0</v>
          </cell>
          <cell r="D233">
            <v>0.1</v>
          </cell>
        </row>
        <row r="234">
          <cell r="B234" t="str">
            <v xml:space="preserve">  Other Income</v>
          </cell>
          <cell r="C234">
            <v>4800</v>
          </cell>
          <cell r="D234" t="str">
            <v xml:space="preserve">Ancillary/Laundry </v>
          </cell>
        </row>
        <row r="235">
          <cell r="B235" t="str">
            <v xml:space="preserve">  Effective Project Income</v>
          </cell>
          <cell r="C235">
            <v>902833.2</v>
          </cell>
        </row>
        <row r="236">
          <cell r="B236" t="str">
            <v xml:space="preserve">  Operating Expenses</v>
          </cell>
          <cell r="C236">
            <v>227972</v>
          </cell>
        </row>
        <row r="237">
          <cell r="B237" t="str">
            <v xml:space="preserve">  Real Estate Taxes</v>
          </cell>
          <cell r="C237">
            <v>9150</v>
          </cell>
          <cell r="D237" t="str">
            <v>421 a</v>
          </cell>
        </row>
        <row r="238">
          <cell r="B238" t="str">
            <v xml:space="preserve">  Net Operating Income</v>
          </cell>
          <cell r="C238">
            <v>665711.19999999995</v>
          </cell>
        </row>
        <row r="239">
          <cell r="B239" t="str">
            <v xml:space="preserve">  First Mortgage Debt Service</v>
          </cell>
          <cell r="C239">
            <v>518748.51990000001</v>
          </cell>
          <cell r="D239" t="str">
            <v xml:space="preserve"> </v>
          </cell>
        </row>
        <row r="240">
          <cell r="B240" t="str">
            <v xml:space="preserve">  Second Mortgage Debt Service</v>
          </cell>
          <cell r="C240">
            <v>60130.784447826038</v>
          </cell>
          <cell r="D240" t="str">
            <v xml:space="preserve"> </v>
          </cell>
        </row>
        <row r="241">
          <cell r="B241" t="str">
            <v xml:space="preserve">  Net Cash to Owner</v>
          </cell>
          <cell r="C241">
            <v>86831.895652173902</v>
          </cell>
        </row>
        <row r="242">
          <cell r="B242" t="str">
            <v xml:space="preserve">  Return on Equity (1st year)</v>
          </cell>
          <cell r="C242">
            <v>4.5700997711670473E-2</v>
          </cell>
        </row>
        <row r="243">
          <cell r="B243" t="str">
            <v xml:space="preserve">  Return on TDC (1st year)</v>
          </cell>
          <cell r="C243">
            <v>4.4192931971467911E-2</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row r="2">
          <cell r="B2" t="str">
            <v>Project Summary</v>
          </cell>
        </row>
      </sheetData>
      <sheetData sheetId="19"/>
      <sheetData sheetId="20"/>
      <sheetData sheetId="2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ement Budget"/>
      <sheetName val="Unit Info"/>
      <sheetName val="Rent Roll"/>
      <sheetName val="Expenses"/>
      <sheetName val="Interim Op. Deficits"/>
      <sheetName val="Const Interest"/>
      <sheetName val="Mtg Sizing"/>
      <sheetName val="Cash Flow"/>
      <sheetName val="list"/>
      <sheetName val="Tax Credit "/>
      <sheetName val="Sources &amp; Uses"/>
      <sheetName val="AmortTable"/>
      <sheetName val="Square Footages"/>
      <sheetName val="Developement_Budget"/>
      <sheetName val="Unit_Info"/>
      <sheetName val="Rent_Roll"/>
      <sheetName val="Interim_Op__Deficits"/>
      <sheetName val="Const_Interest"/>
      <sheetName val="Mtg_Sizing"/>
      <sheetName val="Cash_Flow"/>
      <sheetName val="Tax_Credit_"/>
      <sheetName val="Sources_&amp;_Uses"/>
      <sheetName val="Square_Footages"/>
    </sheetNames>
    <sheetDataSet>
      <sheetData sheetId="0">
        <row r="1">
          <cell r="A1" t="str">
            <v>Multifamilty Preservation Loan Program</v>
          </cell>
        </row>
      </sheetData>
      <sheetData sheetId="1">
        <row r="7">
          <cell r="A7">
            <v>1</v>
          </cell>
        </row>
        <row r="127">
          <cell r="D127">
            <v>0</v>
          </cell>
        </row>
      </sheetData>
      <sheetData sheetId="2">
        <row r="7">
          <cell r="A7">
            <v>1</v>
          </cell>
        </row>
      </sheetData>
      <sheetData sheetId="3">
        <row r="55">
          <cell r="H55">
            <v>0.13433000000000003</v>
          </cell>
        </row>
      </sheetData>
      <sheetData sheetId="4">
        <row r="16">
          <cell r="J16">
            <v>0</v>
          </cell>
        </row>
      </sheetData>
      <sheetData sheetId="5">
        <row r="9">
          <cell r="B9">
            <v>0.02</v>
          </cell>
        </row>
      </sheetData>
      <sheetData sheetId="6">
        <row r="7">
          <cell r="A7">
            <v>1</v>
          </cell>
        </row>
        <row r="16">
          <cell r="J16">
            <v>0</v>
          </cell>
          <cell r="K16">
            <v>0</v>
          </cell>
        </row>
      </sheetData>
      <sheetData sheetId="7">
        <row r="2">
          <cell r="B2">
            <v>0</v>
          </cell>
        </row>
      </sheetData>
      <sheetData sheetId="8">
        <row r="1">
          <cell r="A1" t="str">
            <v>Multifamilty Preservation Loan Program</v>
          </cell>
        </row>
        <row r="2">
          <cell r="B2">
            <v>0</v>
          </cell>
        </row>
        <row r="3">
          <cell r="B3">
            <v>1</v>
          </cell>
        </row>
        <row r="4">
          <cell r="B4">
            <v>2</v>
          </cell>
        </row>
        <row r="5">
          <cell r="B5">
            <v>3</v>
          </cell>
        </row>
        <row r="6">
          <cell r="B6">
            <v>4</v>
          </cell>
        </row>
        <row r="7">
          <cell r="B7">
            <v>5</v>
          </cell>
        </row>
        <row r="8">
          <cell r="B8" t="str">
            <v>X</v>
          </cell>
        </row>
      </sheetData>
      <sheetData sheetId="9"/>
      <sheetData sheetId="10"/>
      <sheetData sheetId="11"/>
      <sheetData sheetId="12"/>
      <sheetData sheetId="13">
        <row r="1">
          <cell r="A1" t="str">
            <v>Multifamilty Preservation Loan Program</v>
          </cell>
        </row>
      </sheetData>
      <sheetData sheetId="14">
        <row r="7">
          <cell r="A7">
            <v>1</v>
          </cell>
        </row>
      </sheetData>
      <sheetData sheetId="15">
        <row r="7">
          <cell r="A7">
            <v>1</v>
          </cell>
        </row>
      </sheetData>
      <sheetData sheetId="16">
        <row r="16">
          <cell r="J16">
            <v>0</v>
          </cell>
        </row>
      </sheetData>
      <sheetData sheetId="17">
        <row r="9">
          <cell r="B9">
            <v>0.02</v>
          </cell>
        </row>
      </sheetData>
      <sheetData sheetId="18">
        <row r="7">
          <cell r="A7">
            <v>1</v>
          </cell>
        </row>
      </sheetData>
      <sheetData sheetId="19">
        <row r="2">
          <cell r="B2">
            <v>0</v>
          </cell>
        </row>
      </sheetData>
      <sheetData sheetId="20"/>
      <sheetData sheetId="21"/>
      <sheetData sheetId="2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Memo"/>
      <sheetName val="Data"/>
      <sheetName val="Description"/>
      <sheetName val="Signature Page"/>
      <sheetName val="Sources and Use"/>
      <sheetName val="Devel. Bud"/>
      <sheetName val="Cons Int &amp; Neg Arb"/>
      <sheetName val="Units &amp; Income"/>
      <sheetName val="M and O"/>
      <sheetName val="Mort"/>
      <sheetName val="Cash Flow"/>
      <sheetName val="Tax Credit "/>
      <sheetName val="Projected Rent Analysis"/>
      <sheetName val="Tax Benefit"/>
      <sheetName val="Assumptions"/>
      <sheetName val="Sources &amp; Uses"/>
      <sheetName val="Development Budget Coop"/>
      <sheetName val="421-a Tax Benefit Analysis"/>
      <sheetName val="420-c Tax Benefit Analysis"/>
      <sheetName val="J-51 Tax Benefit Analysis"/>
      <sheetName val="UDAAP Tax Benefit Analysis"/>
      <sheetName val="Program Descriptions"/>
      <sheetName val="Development Budget Rental"/>
      <sheetName val="Operating Deficit"/>
      <sheetName val="M &amp; O"/>
      <sheetName val="Rent Roll"/>
      <sheetName val="Rent Differential"/>
      <sheetName val="Commitment Letter"/>
      <sheetName val="Construction Interest"/>
      <sheetName val="Mortgage Sizing"/>
      <sheetName val="Section 8 Reserves"/>
      <sheetName val="Appendix"/>
      <sheetName val="Reference Tables"/>
      <sheetName val="Commercial Leases"/>
      <sheetName val="Template"/>
      <sheetName val="BCQ"/>
      <sheetName val="2nd Draft"/>
      <sheetName val="Sheet1"/>
      <sheetName val="Article XI Tax Benefit Analysis"/>
      <sheetName val="Sheet2"/>
      <sheetName val="Units_&amp;_Income"/>
      <sheetName val="M_and_O"/>
      <sheetName val="Cover_Memo2"/>
      <sheetName val="Signature_Page2"/>
      <sheetName val="Sources_and_Use2"/>
      <sheetName val="Devel__Bud2"/>
      <sheetName val="Cons_Int_&amp;_Neg_Arb2"/>
      <sheetName val="Units_&amp;_Income2"/>
      <sheetName val="M_and_O2"/>
      <sheetName val="Cash_Flow2"/>
      <sheetName val="Tax_Credit_2"/>
      <sheetName val="Projected_Rent_Analysis2"/>
      <sheetName val="Tax_Benefit2"/>
      <sheetName val="Sources_&amp;_Uses2"/>
      <sheetName val="Development_Budget_Coop2"/>
      <sheetName val="421-a_Tax_Benefit_Analysis2"/>
      <sheetName val="420-c_Tax_Benefit_Analysis2"/>
      <sheetName val="J-51_Tax_Benefit_Analysis2"/>
      <sheetName val="UDAAP_Tax_Benefit_Analysis2"/>
      <sheetName val="Program_Descriptions2"/>
      <sheetName val="Development_Budget_Rental2"/>
      <sheetName val="Operating_Deficit2"/>
      <sheetName val="M_&amp;_O2"/>
      <sheetName val="Rent_Roll2"/>
      <sheetName val="Rent_Differential2"/>
      <sheetName val="Commitment_Letter2"/>
      <sheetName val="Construction_Interest2"/>
      <sheetName val="Mortgage_Sizing2"/>
      <sheetName val="Section_8_Reserves2"/>
      <sheetName val="Reference_Tables2"/>
      <sheetName val="Commercial_Leases2"/>
      <sheetName val="2nd_Draft2"/>
      <sheetName val="Article_XI_Tax_Benefit_Analysi2"/>
      <sheetName val="Cover_Memo"/>
      <sheetName val="Signature_Page"/>
      <sheetName val="Sources_and_Use"/>
      <sheetName val="Devel__Bud"/>
      <sheetName val="Cons_Int_&amp;_Neg_Arb"/>
      <sheetName val="Cash_Flow"/>
      <sheetName val="Tax_Credit_"/>
      <sheetName val="Projected_Rent_Analysis"/>
      <sheetName val="Tax_Benefit"/>
      <sheetName val="Sources_&amp;_Uses"/>
      <sheetName val="Development_Budget_Coop"/>
      <sheetName val="421-a_Tax_Benefit_Analysis"/>
      <sheetName val="420-c_Tax_Benefit_Analysis"/>
      <sheetName val="J-51_Tax_Benefit_Analysis"/>
      <sheetName val="UDAAP_Tax_Benefit_Analysis"/>
      <sheetName val="Program_Descriptions"/>
      <sheetName val="Development_Budget_Rental"/>
      <sheetName val="Operating_Deficit"/>
      <sheetName val="M_&amp;_O"/>
      <sheetName val="Rent_Roll"/>
      <sheetName val="Rent_Differential"/>
      <sheetName val="Commitment_Letter"/>
      <sheetName val="Construction_Interest"/>
      <sheetName val="Mortgage_Sizing"/>
      <sheetName val="Section_8_Reserves"/>
      <sheetName val="Reference_Tables"/>
      <sheetName val="Commercial_Leases"/>
      <sheetName val="2nd_Draft"/>
      <sheetName val="Article_XI_Tax_Benefit_Analysis"/>
      <sheetName val="Cover_Memo1"/>
      <sheetName val="Signature_Page1"/>
      <sheetName val="Sources_and_Use1"/>
      <sheetName val="Devel__Bud1"/>
      <sheetName val="Cons_Int_&amp;_Neg_Arb1"/>
      <sheetName val="Units_&amp;_Income1"/>
      <sheetName val="M_and_O1"/>
      <sheetName val="Cash_Flow1"/>
      <sheetName val="Tax_Credit_1"/>
      <sheetName val="Projected_Rent_Analysis1"/>
      <sheetName val="Tax_Benefit1"/>
      <sheetName val="Sources_&amp;_Uses1"/>
      <sheetName val="Development_Budget_Coop1"/>
      <sheetName val="421-a_Tax_Benefit_Analysis1"/>
      <sheetName val="420-c_Tax_Benefit_Analysis1"/>
      <sheetName val="J-51_Tax_Benefit_Analysis1"/>
      <sheetName val="UDAAP_Tax_Benefit_Analysis1"/>
      <sheetName val="Program_Descriptions1"/>
      <sheetName val="Development_Budget_Rental1"/>
      <sheetName val="Operating_Deficit1"/>
      <sheetName val="M_&amp;_O1"/>
      <sheetName val="Rent_Roll1"/>
      <sheetName val="Rent_Differential1"/>
      <sheetName val="Commitment_Letter1"/>
      <sheetName val="Construction_Interest1"/>
      <sheetName val="Mortgage_Sizing1"/>
      <sheetName val="Section_8_Reserves1"/>
      <sheetName val="Reference_Tables1"/>
      <sheetName val="Commercial_Leases1"/>
      <sheetName val="2nd_Draft1"/>
      <sheetName val="Article_XI_Tax_Benefit_Analysi1"/>
      <sheetName val="Cover_Memo3"/>
      <sheetName val="Signature_Page3"/>
      <sheetName val="Sources_and_Use3"/>
      <sheetName val="Devel__Bud3"/>
      <sheetName val="Cons_Int_&amp;_Neg_Arb3"/>
      <sheetName val="Units_&amp;_Income3"/>
      <sheetName val="M_and_O3"/>
      <sheetName val="Cash_Flow3"/>
      <sheetName val="Tax_Credit_3"/>
      <sheetName val="Projected_Rent_Analysis3"/>
      <sheetName val="Tax_Benefit3"/>
      <sheetName val="Sources_&amp;_Uses3"/>
      <sheetName val="Development_Budget_Coop3"/>
      <sheetName val="421-a_Tax_Benefit_Analysis3"/>
      <sheetName val="420-c_Tax_Benefit_Analysis3"/>
      <sheetName val="J-51_Tax_Benefit_Analysis3"/>
      <sheetName val="UDAAP_Tax_Benefit_Analysis3"/>
      <sheetName val="Program_Descriptions3"/>
      <sheetName val="Development_Budget_Rental3"/>
      <sheetName val="Operating_Deficit3"/>
      <sheetName val="M_&amp;_O3"/>
      <sheetName val="Rent_Roll3"/>
      <sheetName val="Rent_Differential3"/>
      <sheetName val="Commitment_Letter3"/>
      <sheetName val="Construction_Interest3"/>
      <sheetName val="Mortgage_Sizing3"/>
      <sheetName val="Section_8_Reserves3"/>
      <sheetName val="Reference_Tables3"/>
      <sheetName val="Commercial_Leases3"/>
      <sheetName val="2nd_Draft3"/>
      <sheetName val="Article_XI_Tax_Benefit_Analysi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8">
          <cell r="C28">
            <v>35700</v>
          </cell>
        </row>
        <row r="29">
          <cell r="C29">
            <v>876688</v>
          </cell>
        </row>
      </sheetData>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28">
          <cell r="C28">
            <v>35700</v>
          </cell>
        </row>
      </sheetData>
      <sheetData sheetId="42"/>
      <sheetData sheetId="43"/>
      <sheetData sheetId="44"/>
      <sheetData sheetId="45"/>
      <sheetData sheetId="46"/>
      <sheetData sheetId="47"/>
      <sheetData sheetId="48">
        <row r="28">
          <cell r="C28">
            <v>35700</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ow r="28">
          <cell r="C28">
            <v>35700</v>
          </cell>
        </row>
      </sheetData>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row r="28">
          <cell r="C28">
            <v>35700</v>
          </cell>
        </row>
      </sheetData>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CMem1 "/>
      <sheetName val="Mort"/>
      <sheetName val="Rents"/>
      <sheetName val="I&amp;E"/>
      <sheetName val="I&amp;A"/>
      <sheetName val="IA2"/>
      <sheetName val="Calcs"/>
      <sheetName val="Tenant Ltr"/>
      <sheetName val="J-51 TBA"/>
      <sheetName val="421a TBA"/>
      <sheetName val="Art.11 TBA"/>
      <sheetName val="420c TBA"/>
      <sheetName val="HCFA"/>
      <sheetName val="HSLR"/>
      <sheetName val="salesproceeds estimate"/>
    </sheetNames>
    <sheetDataSet>
      <sheetData sheetId="0">
        <row r="14">
          <cell r="G14" t="str">
            <v>B</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CMem1 "/>
      <sheetName val="Mort"/>
      <sheetName val="Rents"/>
      <sheetName val="I&amp;E"/>
      <sheetName val="I&amp;A"/>
      <sheetName val="IA2"/>
      <sheetName val="Calcs"/>
      <sheetName val="Tenant Ltr"/>
      <sheetName val="J-51 TBA"/>
      <sheetName val="421a TBA"/>
      <sheetName val="Art.11 TBA"/>
      <sheetName val="420c TBA"/>
      <sheetName val="CFA"/>
      <sheetName val="CMem1_"/>
      <sheetName val="Tenant_Ltr"/>
      <sheetName val="J-51_TBA"/>
      <sheetName val="421a_TBA"/>
      <sheetName val="Art_11_TBA"/>
      <sheetName val="420c_TBA"/>
    </sheetNames>
    <sheetDataSet>
      <sheetData sheetId="0">
        <row r="18">
          <cell r="G18">
            <v>1</v>
          </cell>
        </row>
        <row r="25">
          <cell r="G25">
            <v>2</v>
          </cell>
        </row>
        <row r="94">
          <cell r="M94">
            <v>4</v>
          </cell>
        </row>
        <row r="95">
          <cell r="M95">
            <v>8</v>
          </cell>
        </row>
        <row r="96">
          <cell r="M96">
            <v>11</v>
          </cell>
        </row>
        <row r="97">
          <cell r="M97">
            <v>7</v>
          </cell>
        </row>
        <row r="98">
          <cell r="M98">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persons/person.xml><?xml version="1.0" encoding="utf-8"?>
<personList xmlns="http://schemas.microsoft.com/office/spreadsheetml/2018/threadedcomments" xmlns:x="http://schemas.openxmlformats.org/spreadsheetml/2006/main">
  <person displayName="Savage, Hollis (HPD)" id="{A1FF4806-D0BD-4A08-85C0-688A4E54AA24}" userId="S::savageh@hpd.nyc.gov::0b0c05df-50fc-4f66-a79d-0c0a3371404b"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Z7" dT="2024-02-05T18:26:58.30" personId="{A1FF4806-D0BD-4A08-85C0-688A4E54AA24}" id="{8CB7DD53-F1CE-409C-B271-72BCE86040BE}">
    <text>Does not include any cooling (AC) costs since cooling paid by owner</text>
  </threadedComment>
  <threadedComment ref="AB7" dT="2024-02-02T19:06:54.45" personId="{A1FF4806-D0BD-4A08-85C0-688A4E54AA24}" id="{BBDAE3AD-AEFA-4E5C-AF35-82AB0B236C9E}">
    <text xml:space="preserve">Only applicable for co-ops per HPD policy.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hyperlink" Target="https://www.nyc.gov/site/hpd/services-and-information/prevailing-wage.page" TargetMode="External"/><Relationship Id="rId2" Type="http://schemas.openxmlformats.org/officeDocument/2006/relationships/hyperlink" Target="https://comptroller.nyc.gov/services/for-the-public/workers-rights/wage-schedules/" TargetMode="External"/><Relationship Id="rId1" Type="http://schemas.openxmlformats.org/officeDocument/2006/relationships/hyperlink" Target="https://www.irs.gov/applicable-federal-rates"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X42"/>
  <sheetViews>
    <sheetView showGridLines="0" topLeftCell="A4" workbookViewId="0">
      <selection activeCell="F34" sqref="F34"/>
    </sheetView>
  </sheetViews>
  <sheetFormatPr defaultColWidth="8.85546875" defaultRowHeight="15"/>
  <cols>
    <col min="2" max="2" width="26.28515625" customWidth="1"/>
    <col min="3" max="3" width="12" customWidth="1"/>
    <col min="4" max="4" width="8.28515625" bestFit="1" customWidth="1"/>
    <col min="5" max="5" width="4.28515625" customWidth="1"/>
    <col min="6" max="6" width="29.85546875" customWidth="1"/>
    <col min="7" max="7" width="12.28515625" bestFit="1" customWidth="1"/>
    <col min="8" max="8" width="4" customWidth="1"/>
    <col min="9" max="9" width="25" customWidth="1"/>
    <col min="10" max="10" width="14.42578125" customWidth="1"/>
    <col min="11" max="11" width="10" bestFit="1" customWidth="1"/>
  </cols>
  <sheetData>
    <row r="2" spans="2:24">
      <c r="B2" t="s">
        <v>0</v>
      </c>
    </row>
    <row r="3" spans="2:24">
      <c r="B3" t="s">
        <v>1</v>
      </c>
      <c r="I3" s="75" t="s">
        <v>2</v>
      </c>
      <c r="K3" s="358">
        <v>4</v>
      </c>
    </row>
    <row r="4" spans="2:24">
      <c r="V4" s="75" t="s">
        <v>3</v>
      </c>
      <c r="X4" s="81">
        <v>20</v>
      </c>
    </row>
    <row r="5" spans="2:24" ht="15.75" thickBot="1">
      <c r="B5" s="359"/>
      <c r="C5" s="360"/>
      <c r="D5" s="361"/>
      <c r="F5" s="360"/>
      <c r="G5" s="360"/>
      <c r="I5" s="360"/>
      <c r="J5" s="360"/>
      <c r="K5" s="360"/>
      <c r="V5" s="75"/>
      <c r="X5" s="81"/>
    </row>
    <row r="6" spans="2:24">
      <c r="B6" s="75" t="s">
        <v>4</v>
      </c>
      <c r="F6" s="75" t="s">
        <v>5</v>
      </c>
      <c r="H6" s="82"/>
      <c r="I6" s="75" t="s">
        <v>6</v>
      </c>
      <c r="V6" s="75"/>
      <c r="X6" s="81"/>
    </row>
    <row r="7" spans="2:24">
      <c r="H7" s="83"/>
      <c r="V7" s="75" t="s">
        <v>7</v>
      </c>
      <c r="X7" s="84">
        <v>0.7</v>
      </c>
    </row>
    <row r="8" spans="2:24">
      <c r="B8" s="362" t="s">
        <v>8</v>
      </c>
      <c r="C8" s="363"/>
      <c r="D8" s="364"/>
      <c r="F8" s="362" t="s">
        <v>8</v>
      </c>
      <c r="G8" s="365" t="s">
        <v>9</v>
      </c>
      <c r="H8" s="85"/>
      <c r="I8" s="362" t="s">
        <v>10</v>
      </c>
      <c r="J8" s="365" t="s">
        <v>9</v>
      </c>
      <c r="K8" s="365" t="s">
        <v>11</v>
      </c>
      <c r="V8" s="75" t="s">
        <v>12</v>
      </c>
      <c r="X8" s="86">
        <v>7500</v>
      </c>
    </row>
    <row r="9" spans="2:24">
      <c r="B9" t="s">
        <v>13</v>
      </c>
      <c r="C9" s="87" t="e">
        <f>#REF!</f>
        <v>#REF!</v>
      </c>
      <c r="D9" s="75" t="s">
        <v>14</v>
      </c>
      <c r="F9" t="s">
        <v>15</v>
      </c>
      <c r="G9" s="60" t="e">
        <f>C10*K3*12</f>
        <v>#REF!</v>
      </c>
      <c r="H9" s="88"/>
      <c r="I9" t="s">
        <v>16</v>
      </c>
      <c r="J9" s="83" t="e">
        <f>G13</f>
        <v>#REF!</v>
      </c>
      <c r="K9" s="83" t="e">
        <f>J9/$K$3</f>
        <v>#REF!</v>
      </c>
      <c r="V9" s="75"/>
      <c r="X9" s="86"/>
    </row>
    <row r="10" spans="2:24">
      <c r="B10" t="s">
        <v>17</v>
      </c>
      <c r="C10" s="89" t="e">
        <f>#REF!</f>
        <v>#REF!</v>
      </c>
      <c r="F10" s="363" t="s">
        <v>18</v>
      </c>
      <c r="G10" s="366">
        <f>C11*$K$3</f>
        <v>28000</v>
      </c>
      <c r="I10" t="s">
        <v>19</v>
      </c>
      <c r="J10" s="83">
        <f>$C$21*J18</f>
        <v>29800</v>
      </c>
      <c r="K10" s="83">
        <f>J10/$K$3</f>
        <v>7450</v>
      </c>
      <c r="V10" s="75"/>
      <c r="X10" s="86"/>
    </row>
    <row r="11" spans="2:24">
      <c r="B11" t="s">
        <v>18</v>
      </c>
      <c r="C11" s="90">
        <v>7000</v>
      </c>
      <c r="D11" s="75" t="s">
        <v>11</v>
      </c>
      <c r="F11" s="75" t="s">
        <v>20</v>
      </c>
      <c r="G11" s="91" t="e">
        <f>G9-G10</f>
        <v>#REF!</v>
      </c>
      <c r="I11" s="367" t="s">
        <v>21</v>
      </c>
      <c r="J11" s="368" t="e">
        <f>J18-J9-J10</f>
        <v>#REF!</v>
      </c>
      <c r="K11" s="369" t="e">
        <f>J11/$K$3</f>
        <v>#REF!</v>
      </c>
      <c r="V11" s="75"/>
      <c r="X11" s="92">
        <v>0.05</v>
      </c>
    </row>
    <row r="12" spans="2:24">
      <c r="C12" s="86"/>
      <c r="I12" s="75" t="s">
        <v>22</v>
      </c>
      <c r="J12" s="88" t="e">
        <f>SUM(J9:J11)</f>
        <v>#REF!</v>
      </c>
      <c r="K12" s="83" t="e">
        <f>J12/$K$3</f>
        <v>#REF!</v>
      </c>
      <c r="V12" s="75"/>
      <c r="X12" s="92"/>
    </row>
    <row r="13" spans="2:24">
      <c r="B13" s="362" t="s">
        <v>23</v>
      </c>
      <c r="C13" s="370"/>
      <c r="D13" s="363"/>
      <c r="F13" s="371" t="s">
        <v>24</v>
      </c>
      <c r="G13" s="372" t="e">
        <f>-PV(C14/12,30*12,G11/C15/12)</f>
        <v>#REF!</v>
      </c>
      <c r="V13" s="75"/>
      <c r="X13" s="92"/>
    </row>
    <row r="14" spans="2:24">
      <c r="B14" t="s">
        <v>25</v>
      </c>
      <c r="C14" s="93">
        <v>5.2499999999999998E-2</v>
      </c>
      <c r="I14" s="362" t="s">
        <v>26</v>
      </c>
      <c r="J14" s="365" t="s">
        <v>27</v>
      </c>
      <c r="K14" s="365" t="s">
        <v>28</v>
      </c>
      <c r="X14" s="60">
        <v>70000</v>
      </c>
    </row>
    <row r="15" spans="2:24">
      <c r="B15" t="s">
        <v>29</v>
      </c>
      <c r="C15" s="94">
        <v>1.25</v>
      </c>
      <c r="I15" t="s">
        <v>30</v>
      </c>
      <c r="J15" s="95">
        <f>$C$18</f>
        <v>1250000</v>
      </c>
      <c r="K15" s="96">
        <f>J15/$K$3</f>
        <v>312500</v>
      </c>
      <c r="X15" s="60"/>
    </row>
    <row r="16" spans="2:24">
      <c r="B16" s="75"/>
      <c r="C16" s="97"/>
      <c r="I16" t="s">
        <v>31</v>
      </c>
      <c r="J16" s="60">
        <f>K16*$K$3</f>
        <v>120000</v>
      </c>
      <c r="K16" s="60">
        <f>C19</f>
        <v>30000</v>
      </c>
      <c r="X16" s="60"/>
    </row>
    <row r="17" spans="2:24">
      <c r="B17" s="362" t="s">
        <v>32</v>
      </c>
      <c r="C17" s="363"/>
      <c r="D17" s="363"/>
      <c r="I17" s="363" t="s">
        <v>33</v>
      </c>
      <c r="J17" s="366">
        <f>K17*$K$3</f>
        <v>120000</v>
      </c>
      <c r="K17" s="366">
        <f>$C$20</f>
        <v>30000</v>
      </c>
    </row>
    <row r="18" spans="2:24">
      <c r="B18" t="s">
        <v>34</v>
      </c>
      <c r="C18" s="90">
        <v>1250000</v>
      </c>
      <c r="D18" s="75"/>
      <c r="I18" s="75" t="s">
        <v>35</v>
      </c>
      <c r="J18" s="91">
        <f>SUM(J15:J17)</f>
        <v>1490000</v>
      </c>
      <c r="K18" s="91">
        <f>J18/K3</f>
        <v>372500</v>
      </c>
    </row>
    <row r="19" spans="2:24">
      <c r="B19" t="s">
        <v>31</v>
      </c>
      <c r="C19" s="98">
        <v>30000</v>
      </c>
      <c r="D19" s="75" t="s">
        <v>11</v>
      </c>
      <c r="V19" s="362" t="s">
        <v>36</v>
      </c>
      <c r="W19" s="365" t="s">
        <v>9</v>
      </c>
      <c r="X19" s="365" t="s">
        <v>28</v>
      </c>
    </row>
    <row r="20" spans="2:24">
      <c r="B20" t="s">
        <v>33</v>
      </c>
      <c r="C20" s="98">
        <v>30000</v>
      </c>
      <c r="D20" s="75" t="s">
        <v>11</v>
      </c>
      <c r="V20" s="75"/>
      <c r="W20" s="82"/>
      <c r="X20" s="82"/>
    </row>
    <row r="21" spans="2:24">
      <c r="B21" t="s">
        <v>37</v>
      </c>
      <c r="C21" s="99">
        <v>0.02</v>
      </c>
      <c r="V21" t="s">
        <v>15</v>
      </c>
      <c r="W21" s="60" t="e">
        <f>X21*X4</f>
        <v>#REF!</v>
      </c>
      <c r="X21" s="83" t="e">
        <f>X42*12</f>
        <v>#REF!</v>
      </c>
    </row>
    <row r="22" spans="2:24">
      <c r="B22" t="s">
        <v>38</v>
      </c>
      <c r="C22" s="100" t="e">
        <f>$J$15/$G$9</f>
        <v>#REF!</v>
      </c>
      <c r="V22" s="363" t="s">
        <v>18</v>
      </c>
      <c r="W22" s="366">
        <f>X22*$X$4</f>
        <v>150000</v>
      </c>
      <c r="X22" s="366">
        <f>X8</f>
        <v>7500</v>
      </c>
    </row>
    <row r="23" spans="2:24">
      <c r="B23" t="s">
        <v>39</v>
      </c>
      <c r="C23" s="101" t="e">
        <f>$G$11/$C$18</f>
        <v>#REF!</v>
      </c>
      <c r="W23" s="85"/>
      <c r="X23" s="85"/>
    </row>
    <row r="24" spans="2:24">
      <c r="W24" s="85"/>
      <c r="X24" s="85"/>
    </row>
    <row r="25" spans="2:24">
      <c r="B25" s="362" t="s">
        <v>40</v>
      </c>
      <c r="C25" s="363"/>
      <c r="V25" s="75" t="s">
        <v>20</v>
      </c>
      <c r="W25" s="60" t="e">
        <f>W21-W22</f>
        <v>#REF!</v>
      </c>
      <c r="X25" s="83" t="e">
        <f>X21-X22</f>
        <v>#REF!</v>
      </c>
    </row>
    <row r="26" spans="2:24">
      <c r="B26" t="s">
        <v>41</v>
      </c>
      <c r="C26" s="98"/>
    </row>
    <row r="27" spans="2:24">
      <c r="B27" t="s">
        <v>42</v>
      </c>
      <c r="C27" s="98"/>
      <c r="V27" s="371" t="s">
        <v>24</v>
      </c>
      <c r="W27" s="372" t="e">
        <f>-PV(X11/12,30*12,W25/1.2/12)</f>
        <v>#REF!</v>
      </c>
    </row>
    <row r="28" spans="2:24">
      <c r="B28" t="s">
        <v>43</v>
      </c>
      <c r="C28" s="98"/>
    </row>
    <row r="29" spans="2:24">
      <c r="B29" t="s">
        <v>44</v>
      </c>
      <c r="C29" s="98"/>
      <c r="V29" s="362" t="s">
        <v>45</v>
      </c>
      <c r="W29" s="365" t="s">
        <v>9</v>
      </c>
      <c r="X29" s="365" t="s">
        <v>28</v>
      </c>
    </row>
    <row r="30" spans="2:24">
      <c r="B30" s="102" t="s">
        <v>9</v>
      </c>
      <c r="C30" s="103">
        <f>SUM(C26:C29)</f>
        <v>0</v>
      </c>
      <c r="V30" t="s">
        <v>16</v>
      </c>
      <c r="W30" s="83" t="e">
        <f>W27</f>
        <v>#REF!</v>
      </c>
      <c r="X30" s="83" t="e">
        <f>W30/$K$3</f>
        <v>#REF!</v>
      </c>
    </row>
    <row r="31" spans="2:24">
      <c r="B31" s="102" t="s">
        <v>46</v>
      </c>
      <c r="C31" s="103">
        <f>C30/K3</f>
        <v>0</v>
      </c>
      <c r="V31" t="s">
        <v>19</v>
      </c>
      <c r="W31" s="83">
        <f>10%*W39</f>
        <v>200000</v>
      </c>
      <c r="X31" s="83">
        <f>W31/$K$3</f>
        <v>50000</v>
      </c>
    </row>
    <row r="32" spans="2:24">
      <c r="V32" s="363" t="s">
        <v>47</v>
      </c>
      <c r="W32" s="373" t="e">
        <f>W39-W30-W31</f>
        <v>#REF!</v>
      </c>
      <c r="X32" s="374" t="e">
        <f>W32/$K$3</f>
        <v>#REF!</v>
      </c>
    </row>
    <row r="33" spans="22:24">
      <c r="V33" s="75" t="s">
        <v>22</v>
      </c>
      <c r="W33" s="88" t="e">
        <f>SUM(W30:W32)</f>
        <v>#REF!</v>
      </c>
      <c r="X33" s="83" t="e">
        <f>W33/$K$3</f>
        <v>#REF!</v>
      </c>
    </row>
    <row r="35" spans="22:24">
      <c r="V35" s="362" t="s">
        <v>48</v>
      </c>
      <c r="W35" s="365" t="s">
        <v>27</v>
      </c>
      <c r="X35" s="365" t="s">
        <v>28</v>
      </c>
    </row>
    <row r="36" spans="22:24">
      <c r="V36" t="s">
        <v>49</v>
      </c>
      <c r="W36" s="95">
        <v>1000000</v>
      </c>
      <c r="X36" s="96">
        <f>W36/X4</f>
        <v>50000</v>
      </c>
    </row>
    <row r="37" spans="22:24">
      <c r="V37" t="s">
        <v>31</v>
      </c>
      <c r="W37" s="60">
        <f>X37*$X$4</f>
        <v>1400000</v>
      </c>
      <c r="X37" s="60">
        <v>70000</v>
      </c>
    </row>
    <row r="38" spans="22:24">
      <c r="V38" s="363" t="s">
        <v>33</v>
      </c>
      <c r="W38" s="366">
        <f>X38*$X$4</f>
        <v>600000</v>
      </c>
      <c r="X38" s="366">
        <v>30000</v>
      </c>
    </row>
    <row r="39" spans="22:24">
      <c r="V39" t="s">
        <v>35</v>
      </c>
      <c r="W39" s="60">
        <f>W37+W38</f>
        <v>2000000</v>
      </c>
      <c r="X39" s="60">
        <f>X37+X38</f>
        <v>100000</v>
      </c>
    </row>
    <row r="42" spans="22:24">
      <c r="V42" s="75" t="s">
        <v>50</v>
      </c>
      <c r="X42" s="60" t="e">
        <f>#REF!</f>
        <v>#REF!</v>
      </c>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M45"/>
  <sheetViews>
    <sheetView topLeftCell="A7" workbookViewId="0">
      <selection activeCell="B21" sqref="B21"/>
    </sheetView>
  </sheetViews>
  <sheetFormatPr defaultColWidth="8.85546875" defaultRowHeight="15"/>
  <cols>
    <col min="12" max="12" width="14.42578125" bestFit="1" customWidth="1"/>
    <col min="13" max="13" width="18" bestFit="1" customWidth="1"/>
  </cols>
  <sheetData>
    <row r="3" spans="2:13">
      <c r="B3" s="1"/>
      <c r="C3" s="1"/>
      <c r="D3" s="1"/>
      <c r="E3" s="1"/>
      <c r="F3" s="1"/>
      <c r="G3" s="1"/>
      <c r="H3" s="1"/>
      <c r="I3" s="1"/>
      <c r="J3" s="1"/>
      <c r="K3" s="1"/>
      <c r="L3" s="1"/>
    </row>
    <row r="4" spans="2:13">
      <c r="B4" s="1"/>
      <c r="C4" s="1"/>
      <c r="D4" s="1"/>
      <c r="E4" s="1"/>
      <c r="F4" s="1"/>
      <c r="G4" s="1"/>
      <c r="H4" s="1"/>
      <c r="I4" s="1"/>
      <c r="J4" s="1"/>
      <c r="K4" s="1"/>
      <c r="L4" s="1"/>
    </row>
    <row r="5" spans="2:13" ht="15.75" thickBot="1">
      <c r="B5" s="1"/>
      <c r="C5" s="1"/>
      <c r="D5" s="1"/>
      <c r="E5" s="1"/>
      <c r="F5" s="1"/>
      <c r="G5" s="1"/>
      <c r="H5" s="1"/>
      <c r="I5" s="1"/>
      <c r="J5" s="1"/>
      <c r="M5" s="60"/>
    </row>
    <row r="6" spans="2:13">
      <c r="B6" s="500" t="s">
        <v>51</v>
      </c>
      <c r="C6" s="501"/>
      <c r="D6" s="502"/>
      <c r="E6" s="1"/>
      <c r="F6" s="1"/>
      <c r="G6" s="1"/>
      <c r="H6" s="1"/>
      <c r="I6" s="1"/>
      <c r="J6" s="1"/>
      <c r="K6" s="1"/>
      <c r="L6" s="1"/>
    </row>
    <row r="7" spans="2:13">
      <c r="B7" s="503" t="s">
        <v>52</v>
      </c>
      <c r="C7" s="504"/>
      <c r="D7" s="375">
        <v>90600</v>
      </c>
      <c r="E7" s="1"/>
      <c r="F7" s="1"/>
      <c r="G7" s="1"/>
      <c r="H7" s="1"/>
      <c r="I7" s="1"/>
      <c r="J7" s="1"/>
      <c r="K7" s="1"/>
      <c r="L7" s="1"/>
    </row>
    <row r="8" spans="2:13" ht="15.75" thickBot="1">
      <c r="B8" s="505" t="s">
        <v>53</v>
      </c>
      <c r="C8" s="506"/>
      <c r="D8" s="376">
        <v>0.3</v>
      </c>
      <c r="E8" s="1"/>
      <c r="F8" s="1"/>
      <c r="G8" s="1"/>
      <c r="H8" s="1"/>
      <c r="I8" s="1"/>
      <c r="J8" s="5"/>
      <c r="K8" s="6"/>
      <c r="L8" s="1"/>
    </row>
    <row r="9" spans="2:13">
      <c r="B9" s="1"/>
      <c r="C9" s="1"/>
      <c r="D9" s="1"/>
      <c r="E9" s="1"/>
      <c r="F9" s="1"/>
      <c r="G9" s="1"/>
      <c r="H9" s="1"/>
      <c r="I9" s="1"/>
      <c r="J9" s="1"/>
      <c r="K9" s="1"/>
      <c r="L9" s="1"/>
    </row>
    <row r="10" spans="2:13" ht="15.75" thickBot="1">
      <c r="B10" s="7"/>
      <c r="C10" s="7"/>
      <c r="D10" s="7"/>
      <c r="E10" s="7"/>
      <c r="F10" s="7"/>
      <c r="G10" s="7"/>
      <c r="H10" s="7"/>
      <c r="I10" s="7"/>
      <c r="J10" s="7"/>
      <c r="K10" s="7"/>
      <c r="L10" s="1"/>
    </row>
    <row r="11" spans="2:13">
      <c r="B11" s="500" t="s">
        <v>54</v>
      </c>
      <c r="C11" s="501"/>
      <c r="D11" s="501"/>
      <c r="E11" s="501"/>
      <c r="F11" s="501"/>
      <c r="G11" s="502"/>
      <c r="H11" s="8"/>
      <c r="I11" s="7"/>
      <c r="J11" s="7"/>
      <c r="K11" s="7"/>
      <c r="L11" s="1"/>
    </row>
    <row r="12" spans="2:13">
      <c r="B12" s="377" t="s">
        <v>55</v>
      </c>
      <c r="C12" s="378" t="s">
        <v>56</v>
      </c>
      <c r="D12" s="378" t="s">
        <v>57</v>
      </c>
      <c r="E12" s="378" t="s">
        <v>58</v>
      </c>
      <c r="F12" s="378" t="s">
        <v>59</v>
      </c>
      <c r="G12" s="379" t="s">
        <v>60</v>
      </c>
      <c r="H12" s="8"/>
      <c r="I12" s="7"/>
      <c r="J12" s="7"/>
      <c r="K12" s="7"/>
      <c r="L12" s="1"/>
    </row>
    <row r="13" spans="2:13">
      <c r="B13" s="380">
        <v>0</v>
      </c>
      <c r="C13" s="381">
        <v>2.5</v>
      </c>
      <c r="D13" s="381">
        <v>0.7</v>
      </c>
      <c r="E13" s="382">
        <v>39</v>
      </c>
      <c r="F13" s="382">
        <v>16</v>
      </c>
      <c r="G13" s="383">
        <f t="shared" ref="G13:G18" si="0">+E13+F13</f>
        <v>55</v>
      </c>
      <c r="H13" s="9"/>
      <c r="I13" s="7"/>
      <c r="J13" s="10"/>
      <c r="K13" s="7"/>
      <c r="L13" s="1"/>
    </row>
    <row r="14" spans="2:13">
      <c r="B14" s="380">
        <v>1</v>
      </c>
      <c r="C14" s="381">
        <v>3</v>
      </c>
      <c r="D14" s="381">
        <v>0.75</v>
      </c>
      <c r="E14" s="382">
        <v>40</v>
      </c>
      <c r="F14" s="382">
        <v>17</v>
      </c>
      <c r="G14" s="383">
        <f t="shared" si="0"/>
        <v>57</v>
      </c>
      <c r="H14" s="9"/>
      <c r="I14" s="7"/>
      <c r="J14" s="11"/>
      <c r="K14" s="7"/>
      <c r="L14" s="1"/>
    </row>
    <row r="15" spans="2:13">
      <c r="B15" s="380">
        <v>2</v>
      </c>
      <c r="C15" s="381">
        <v>4</v>
      </c>
      <c r="D15" s="381">
        <v>0.9</v>
      </c>
      <c r="E15" s="382">
        <v>41</v>
      </c>
      <c r="F15" s="382">
        <v>17</v>
      </c>
      <c r="G15" s="383">
        <f t="shared" si="0"/>
        <v>58</v>
      </c>
      <c r="H15" s="9"/>
      <c r="I15" s="7"/>
      <c r="J15" s="11"/>
      <c r="K15" s="7"/>
      <c r="L15" s="1"/>
    </row>
    <row r="16" spans="2:13">
      <c r="B16" s="380">
        <v>3</v>
      </c>
      <c r="C16" s="381">
        <v>5</v>
      </c>
      <c r="D16" s="381">
        <v>1.04</v>
      </c>
      <c r="E16" s="382">
        <v>54</v>
      </c>
      <c r="F16" s="382">
        <v>18</v>
      </c>
      <c r="G16" s="383">
        <f t="shared" si="0"/>
        <v>72</v>
      </c>
      <c r="H16" s="9"/>
      <c r="I16" s="7"/>
      <c r="J16" s="7"/>
      <c r="K16" s="7"/>
      <c r="L16" s="1"/>
    </row>
    <row r="17" spans="2:12">
      <c r="B17" s="380">
        <v>4</v>
      </c>
      <c r="C17" s="381">
        <v>6</v>
      </c>
      <c r="D17" s="381">
        <v>1.1599999999999999</v>
      </c>
      <c r="E17" s="382">
        <v>55</v>
      </c>
      <c r="F17" s="382">
        <v>20</v>
      </c>
      <c r="G17" s="383">
        <f t="shared" si="0"/>
        <v>75</v>
      </c>
      <c r="H17" s="9"/>
      <c r="I17" s="7"/>
      <c r="J17" s="7"/>
      <c r="K17" s="7"/>
      <c r="L17" s="1"/>
    </row>
    <row r="18" spans="2:12" ht="15.75" thickBot="1">
      <c r="B18" s="384">
        <v>5</v>
      </c>
      <c r="C18" s="385">
        <v>7</v>
      </c>
      <c r="D18" s="385">
        <v>1.28</v>
      </c>
      <c r="E18" s="386">
        <v>66</v>
      </c>
      <c r="F18" s="386">
        <v>20</v>
      </c>
      <c r="G18" s="387">
        <f t="shared" si="0"/>
        <v>86</v>
      </c>
      <c r="H18" s="9"/>
      <c r="I18" s="7"/>
      <c r="J18" s="7"/>
      <c r="K18" s="7"/>
      <c r="L18" s="1"/>
    </row>
    <row r="19" spans="2:12">
      <c r="B19" s="7"/>
      <c r="C19" s="7"/>
      <c r="D19" s="7"/>
      <c r="E19" s="7"/>
      <c r="F19" s="7"/>
      <c r="G19" s="7"/>
      <c r="H19" s="12"/>
      <c r="I19" s="7"/>
      <c r="J19" s="7"/>
      <c r="K19" s="7"/>
      <c r="L19" s="1"/>
    </row>
    <row r="20" spans="2:12" ht="15.75" thickBot="1">
      <c r="B20" s="499"/>
      <c r="C20" s="499"/>
      <c r="D20" s="499"/>
      <c r="E20" s="388"/>
      <c r="F20" s="388"/>
      <c r="G20" s="388"/>
      <c r="H20" s="12"/>
      <c r="I20" s="388"/>
      <c r="J20" s="388"/>
      <c r="K20" s="388"/>
      <c r="L20" s="1"/>
    </row>
    <row r="21" spans="2:12" ht="15.75" thickBot="1">
      <c r="B21" s="13" t="e">
        <f>#REF!</f>
        <v>#REF!</v>
      </c>
      <c r="C21" s="14" t="s">
        <v>14</v>
      </c>
      <c r="D21" s="15" t="e">
        <f>$D$7*B21</f>
        <v>#REF!</v>
      </c>
      <c r="E21" s="16"/>
      <c r="F21" s="17"/>
      <c r="G21" s="17"/>
      <c r="H21" s="18"/>
      <c r="I21" s="19" t="s">
        <v>61</v>
      </c>
      <c r="J21" s="20" t="s">
        <v>57</v>
      </c>
      <c r="K21" s="21" t="s">
        <v>15</v>
      </c>
      <c r="L21" s="1"/>
    </row>
    <row r="22" spans="2:12" ht="15.75" thickBot="1">
      <c r="B22" s="22"/>
      <c r="C22" s="23"/>
      <c r="D22" s="24"/>
      <c r="E22" s="25"/>
      <c r="F22" s="17"/>
      <c r="G22" s="17"/>
      <c r="H22" s="18"/>
      <c r="I22" s="26">
        <v>1</v>
      </c>
      <c r="J22" s="27">
        <v>0.7</v>
      </c>
      <c r="K22" s="28" t="e">
        <f t="shared" ref="K22:K29" si="1">CEILING(MROUND($D$7*50%,50)*J22,50)*$B$21/50%</f>
        <v>#REF!</v>
      </c>
      <c r="L22" s="1"/>
    </row>
    <row r="23" spans="2:12" ht="26.25">
      <c r="B23" s="29" t="s">
        <v>62</v>
      </c>
      <c r="C23" s="30" t="s">
        <v>63</v>
      </c>
      <c r="D23" s="30" t="s">
        <v>64</v>
      </c>
      <c r="E23" s="31" t="s">
        <v>65</v>
      </c>
      <c r="F23" s="31" t="s">
        <v>66</v>
      </c>
      <c r="G23" s="32" t="s">
        <v>67</v>
      </c>
      <c r="H23" s="12"/>
      <c r="I23" s="389">
        <v>2</v>
      </c>
      <c r="J23" s="390">
        <v>0.79999999999999993</v>
      </c>
      <c r="K23" s="28" t="e">
        <f t="shared" si="1"/>
        <v>#REF!</v>
      </c>
      <c r="L23" s="1"/>
    </row>
    <row r="24" spans="2:12">
      <c r="B24" s="389" t="s">
        <v>68</v>
      </c>
      <c r="C24" s="391" t="e">
        <f>K22</f>
        <v>#REF!</v>
      </c>
      <c r="D24" s="392" t="e">
        <f t="shared" ref="D24:D29" si="2">ROUNDDOWN(C24*$D$8/12,0)</f>
        <v>#REF!</v>
      </c>
      <c r="E24" s="392" t="e">
        <f>D24-E$13</f>
        <v>#REF!</v>
      </c>
      <c r="F24" s="392" t="e">
        <f t="shared" ref="F24:F29" si="3">D24-F$13</f>
        <v>#REF!</v>
      </c>
      <c r="G24" s="393" t="e">
        <f t="shared" ref="G24:G29" si="4">D24-G$13</f>
        <v>#REF!</v>
      </c>
      <c r="H24" s="12"/>
      <c r="I24" s="26">
        <v>3</v>
      </c>
      <c r="J24" s="27">
        <v>0.89999999999999991</v>
      </c>
      <c r="K24" s="28" t="e">
        <f t="shared" si="1"/>
        <v>#REF!</v>
      </c>
      <c r="L24" s="1"/>
    </row>
    <row r="25" spans="2:12">
      <c r="B25" s="389" t="s">
        <v>69</v>
      </c>
      <c r="C25" s="394" t="e">
        <f>AVERAGE(K22:K23)</f>
        <v>#REF!</v>
      </c>
      <c r="D25" s="392" t="e">
        <f t="shared" si="2"/>
        <v>#REF!</v>
      </c>
      <c r="E25" s="395" t="e">
        <f>D25-E$14</f>
        <v>#REF!</v>
      </c>
      <c r="F25" s="392" t="e">
        <f t="shared" si="3"/>
        <v>#REF!</v>
      </c>
      <c r="G25" s="393" t="e">
        <f t="shared" si="4"/>
        <v>#REF!</v>
      </c>
      <c r="H25" s="12"/>
      <c r="I25" s="389">
        <v>4</v>
      </c>
      <c r="J25" s="390">
        <v>0.99999999999999989</v>
      </c>
      <c r="K25" s="28" t="e">
        <f t="shared" si="1"/>
        <v>#REF!</v>
      </c>
      <c r="L25" s="1"/>
    </row>
    <row r="26" spans="2:12">
      <c r="B26" s="389" t="s">
        <v>70</v>
      </c>
      <c r="C26" s="394" t="e">
        <f>K24</f>
        <v>#REF!</v>
      </c>
      <c r="D26" s="392" t="e">
        <f t="shared" si="2"/>
        <v>#REF!</v>
      </c>
      <c r="E26" s="395" t="e">
        <f>D26-E$15</f>
        <v>#REF!</v>
      </c>
      <c r="F26" s="392" t="e">
        <f t="shared" si="3"/>
        <v>#REF!</v>
      </c>
      <c r="G26" s="393" t="e">
        <f t="shared" si="4"/>
        <v>#REF!</v>
      </c>
      <c r="H26" s="12"/>
      <c r="I26" s="26">
        <v>5</v>
      </c>
      <c r="J26" s="27">
        <v>1.0799999999999998</v>
      </c>
      <c r="K26" s="28" t="e">
        <f t="shared" si="1"/>
        <v>#REF!</v>
      </c>
      <c r="L26" s="1"/>
    </row>
    <row r="27" spans="2:12">
      <c r="B27" s="389" t="s">
        <v>71</v>
      </c>
      <c r="C27" s="394" t="e">
        <f>AVERAGE(K25:K26)</f>
        <v>#REF!</v>
      </c>
      <c r="D27" s="392" t="e">
        <f t="shared" si="2"/>
        <v>#REF!</v>
      </c>
      <c r="E27" s="395" t="e">
        <f>D27-E$16</f>
        <v>#REF!</v>
      </c>
      <c r="F27" s="392" t="e">
        <f t="shared" si="3"/>
        <v>#REF!</v>
      </c>
      <c r="G27" s="393" t="e">
        <f t="shared" si="4"/>
        <v>#REF!</v>
      </c>
      <c r="H27" s="12"/>
      <c r="I27" s="389">
        <v>6</v>
      </c>
      <c r="J27" s="390">
        <v>1.1599999999999999</v>
      </c>
      <c r="K27" s="28" t="e">
        <f t="shared" si="1"/>
        <v>#REF!</v>
      </c>
      <c r="L27" s="1"/>
    </row>
    <row r="28" spans="2:12">
      <c r="B28" s="389" t="s">
        <v>72</v>
      </c>
      <c r="C28" s="394" t="e">
        <f>K27</f>
        <v>#REF!</v>
      </c>
      <c r="D28" s="392" t="e">
        <f t="shared" si="2"/>
        <v>#REF!</v>
      </c>
      <c r="E28" s="395" t="e">
        <f>D28-E$17</f>
        <v>#REF!</v>
      </c>
      <c r="F28" s="392" t="e">
        <f t="shared" si="3"/>
        <v>#REF!</v>
      </c>
      <c r="G28" s="393" t="e">
        <f t="shared" si="4"/>
        <v>#REF!</v>
      </c>
      <c r="H28" s="12"/>
      <c r="I28" s="396">
        <v>7</v>
      </c>
      <c r="J28" s="397">
        <v>1.24</v>
      </c>
      <c r="K28" s="28" t="e">
        <f t="shared" si="1"/>
        <v>#REF!</v>
      </c>
      <c r="L28" s="1"/>
    </row>
    <row r="29" spans="2:12" ht="15.75" thickBot="1">
      <c r="B29" s="398" t="s">
        <v>73</v>
      </c>
      <c r="C29" s="399" t="e">
        <f>AVERAGE(K28:K29)</f>
        <v>#REF!</v>
      </c>
      <c r="D29" s="392" t="e">
        <f t="shared" si="2"/>
        <v>#REF!</v>
      </c>
      <c r="E29" s="400" t="e">
        <f>D29-E$18</f>
        <v>#REF!</v>
      </c>
      <c r="F29" s="39" t="e">
        <f t="shared" si="3"/>
        <v>#REF!</v>
      </c>
      <c r="G29" s="40" t="e">
        <f t="shared" si="4"/>
        <v>#REF!</v>
      </c>
      <c r="H29" s="12"/>
      <c r="I29" s="401">
        <v>8</v>
      </c>
      <c r="J29" s="402">
        <v>1.32</v>
      </c>
      <c r="K29" s="28" t="e">
        <f t="shared" si="1"/>
        <v>#REF!</v>
      </c>
      <c r="L29" s="1"/>
    </row>
    <row r="30" spans="2:12" ht="15.75" thickBot="1">
      <c r="B30" s="33" t="s">
        <v>74</v>
      </c>
      <c r="C30" s="34">
        <v>0</v>
      </c>
      <c r="D30" s="41" t="e">
        <f>SUMPRODUCT(D24:D29,#REF!)</f>
        <v>#REF!</v>
      </c>
      <c r="E30" s="41" t="e">
        <f>SUMPRODUCT(E24:E29,#REF!)</f>
        <v>#REF!</v>
      </c>
      <c r="F30" s="41" t="e">
        <f>SUMPRODUCT(F24:F29,#REF!)</f>
        <v>#REF!</v>
      </c>
      <c r="G30" s="41" t="e">
        <f>SUMPRODUCT(G24:G29,#REF!)</f>
        <v>#REF!</v>
      </c>
      <c r="H30" s="35"/>
      <c r="I30" s="7"/>
      <c r="J30" s="7"/>
      <c r="K30" s="7"/>
      <c r="L30" s="1"/>
    </row>
    <row r="31" spans="2:12">
      <c r="B31" s="1"/>
      <c r="C31" s="1"/>
      <c r="D31" s="1"/>
      <c r="E31" s="1"/>
      <c r="F31" s="1"/>
      <c r="G31" s="1"/>
      <c r="H31" s="1"/>
      <c r="I31" s="1"/>
      <c r="J31" s="1"/>
      <c r="K31" s="1"/>
      <c r="L31" s="1"/>
    </row>
    <row r="32" spans="2:12">
      <c r="B32" s="7"/>
      <c r="C32" s="7"/>
      <c r="D32" s="7"/>
      <c r="E32" s="7"/>
      <c r="F32" s="7"/>
      <c r="G32" s="7"/>
      <c r="H32" s="12"/>
      <c r="I32" s="7"/>
      <c r="J32" s="7"/>
      <c r="K32" s="7"/>
      <c r="L32" s="1"/>
    </row>
    <row r="33" spans="2:12" ht="15.75" thickBot="1">
      <c r="B33" s="499"/>
      <c r="C33" s="499"/>
      <c r="D33" s="499"/>
      <c r="E33" s="388"/>
      <c r="F33" s="388"/>
      <c r="G33" s="388"/>
      <c r="H33" s="12"/>
      <c r="I33" s="388"/>
      <c r="J33" s="388"/>
      <c r="K33" s="388"/>
      <c r="L33" s="1"/>
    </row>
    <row r="34" spans="2:12" ht="15.75" thickBot="1">
      <c r="B34" s="13" t="e">
        <f>#REF!</f>
        <v>#REF!</v>
      </c>
      <c r="C34" s="14" t="s">
        <v>14</v>
      </c>
      <c r="D34" s="15" t="e">
        <f>$D$7*B34</f>
        <v>#REF!</v>
      </c>
      <c r="E34" s="16"/>
      <c r="F34" s="17"/>
      <c r="G34" s="17"/>
      <c r="H34" s="18"/>
      <c r="I34" s="19" t="s">
        <v>61</v>
      </c>
      <c r="J34" s="20" t="s">
        <v>57</v>
      </c>
      <c r="K34" s="21" t="s">
        <v>15</v>
      </c>
      <c r="L34" s="1"/>
    </row>
    <row r="35" spans="2:12" ht="15.75" thickBot="1">
      <c r="B35" s="22"/>
      <c r="C35" s="23"/>
      <c r="D35" s="24"/>
      <c r="E35" s="25"/>
      <c r="F35" s="17"/>
      <c r="G35" s="17"/>
      <c r="H35" s="18"/>
      <c r="I35" s="26">
        <v>1</v>
      </c>
      <c r="J35" s="27">
        <v>0.7</v>
      </c>
      <c r="K35" s="28" t="e">
        <f t="shared" ref="K35:K42" si="5">CEILING(MROUND($D$7*50%,50)*J35,50)*$B$34/50%</f>
        <v>#REF!</v>
      </c>
      <c r="L35" s="1"/>
    </row>
    <row r="36" spans="2:12" ht="26.25">
      <c r="B36" s="29" t="s">
        <v>62</v>
      </c>
      <c r="C36" s="30" t="s">
        <v>63</v>
      </c>
      <c r="D36" s="30" t="s">
        <v>64</v>
      </c>
      <c r="E36" s="31" t="s">
        <v>65</v>
      </c>
      <c r="F36" s="31" t="s">
        <v>66</v>
      </c>
      <c r="G36" s="32" t="s">
        <v>67</v>
      </c>
      <c r="H36" s="12"/>
      <c r="I36" s="389">
        <v>2</v>
      </c>
      <c r="J36" s="390">
        <v>0.79999999999999993</v>
      </c>
      <c r="K36" s="28" t="e">
        <f t="shared" si="5"/>
        <v>#REF!</v>
      </c>
      <c r="L36" s="1"/>
    </row>
    <row r="37" spans="2:12">
      <c r="B37" s="389" t="s">
        <v>68</v>
      </c>
      <c r="C37" s="391" t="e">
        <f>K35</f>
        <v>#REF!</v>
      </c>
      <c r="D37" s="392" t="e">
        <f t="shared" ref="D37:D42" si="6">ROUNDDOWN(C37*$D$8/12,0)</f>
        <v>#REF!</v>
      </c>
      <c r="E37" s="392" t="e">
        <f>D37-E$13</f>
        <v>#REF!</v>
      </c>
      <c r="F37" s="392" t="e">
        <f t="shared" ref="F37:F42" si="7">D37-F$13</f>
        <v>#REF!</v>
      </c>
      <c r="G37" s="393" t="e">
        <f t="shared" ref="G37:G42" si="8">D37-G$13</f>
        <v>#REF!</v>
      </c>
      <c r="H37" s="12"/>
      <c r="I37" s="26">
        <v>3</v>
      </c>
      <c r="J37" s="27">
        <v>0.89999999999999991</v>
      </c>
      <c r="K37" s="28" t="e">
        <f t="shared" si="5"/>
        <v>#REF!</v>
      </c>
      <c r="L37" s="1"/>
    </row>
    <row r="38" spans="2:12">
      <c r="B38" s="389" t="s">
        <v>69</v>
      </c>
      <c r="C38" s="394" t="e">
        <f>AVERAGE(K35:K36)</f>
        <v>#REF!</v>
      </c>
      <c r="D38" s="392" t="e">
        <f t="shared" si="6"/>
        <v>#REF!</v>
      </c>
      <c r="E38" s="395" t="e">
        <f>D38-E$14</f>
        <v>#REF!</v>
      </c>
      <c r="F38" s="392" t="e">
        <f t="shared" si="7"/>
        <v>#REF!</v>
      </c>
      <c r="G38" s="393" t="e">
        <f t="shared" si="8"/>
        <v>#REF!</v>
      </c>
      <c r="H38" s="12"/>
      <c r="I38" s="389">
        <v>4</v>
      </c>
      <c r="J38" s="390">
        <v>0.99999999999999989</v>
      </c>
      <c r="K38" s="28" t="e">
        <f t="shared" si="5"/>
        <v>#REF!</v>
      </c>
      <c r="L38" s="1"/>
    </row>
    <row r="39" spans="2:12">
      <c r="B39" s="389" t="s">
        <v>70</v>
      </c>
      <c r="C39" s="394" t="e">
        <f>K37</f>
        <v>#REF!</v>
      </c>
      <c r="D39" s="392" t="e">
        <f t="shared" si="6"/>
        <v>#REF!</v>
      </c>
      <c r="E39" s="395" t="e">
        <f>D39-E$15</f>
        <v>#REF!</v>
      </c>
      <c r="F39" s="392" t="e">
        <f t="shared" si="7"/>
        <v>#REF!</v>
      </c>
      <c r="G39" s="393" t="e">
        <f t="shared" si="8"/>
        <v>#REF!</v>
      </c>
      <c r="H39" s="12"/>
      <c r="I39" s="26">
        <v>5</v>
      </c>
      <c r="J39" s="27">
        <v>1.0799999999999998</v>
      </c>
      <c r="K39" s="28" t="e">
        <f t="shared" si="5"/>
        <v>#REF!</v>
      </c>
      <c r="L39" s="1"/>
    </row>
    <row r="40" spans="2:12">
      <c r="B40" s="389" t="s">
        <v>71</v>
      </c>
      <c r="C40" s="394" t="e">
        <f>AVERAGE(K38:K39)</f>
        <v>#REF!</v>
      </c>
      <c r="D40" s="392" t="e">
        <f t="shared" si="6"/>
        <v>#REF!</v>
      </c>
      <c r="E40" s="395" t="e">
        <f>D40-E$16</f>
        <v>#REF!</v>
      </c>
      <c r="F40" s="392" t="e">
        <f t="shared" si="7"/>
        <v>#REF!</v>
      </c>
      <c r="G40" s="393" t="e">
        <f t="shared" si="8"/>
        <v>#REF!</v>
      </c>
      <c r="H40" s="12"/>
      <c r="I40" s="389">
        <v>6</v>
      </c>
      <c r="J40" s="390">
        <v>1.1599999999999999</v>
      </c>
      <c r="K40" s="28" t="e">
        <f t="shared" si="5"/>
        <v>#REF!</v>
      </c>
      <c r="L40" s="1"/>
    </row>
    <row r="41" spans="2:12">
      <c r="B41" s="389" t="s">
        <v>72</v>
      </c>
      <c r="C41" s="394" t="e">
        <f>K40</f>
        <v>#REF!</v>
      </c>
      <c r="D41" s="392" t="e">
        <f t="shared" si="6"/>
        <v>#REF!</v>
      </c>
      <c r="E41" s="395" t="e">
        <f>D41-E$17</f>
        <v>#REF!</v>
      </c>
      <c r="F41" s="392" t="e">
        <f t="shared" si="7"/>
        <v>#REF!</v>
      </c>
      <c r="G41" s="393" t="e">
        <f t="shared" si="8"/>
        <v>#REF!</v>
      </c>
      <c r="H41" s="12"/>
      <c r="I41" s="396">
        <v>7</v>
      </c>
      <c r="J41" s="397">
        <v>1.24</v>
      </c>
      <c r="K41" s="28" t="e">
        <f t="shared" si="5"/>
        <v>#REF!</v>
      </c>
      <c r="L41" s="1"/>
    </row>
    <row r="42" spans="2:12" ht="15.75" thickBot="1">
      <c r="B42" s="398" t="s">
        <v>73</v>
      </c>
      <c r="C42" s="399" t="e">
        <f>AVERAGE(K41:K42)</f>
        <v>#REF!</v>
      </c>
      <c r="D42" s="392" t="e">
        <f t="shared" si="6"/>
        <v>#REF!</v>
      </c>
      <c r="E42" s="403" t="e">
        <f>D42-E$18</f>
        <v>#REF!</v>
      </c>
      <c r="F42" s="392" t="e">
        <f t="shared" si="7"/>
        <v>#REF!</v>
      </c>
      <c r="G42" s="393" t="e">
        <f t="shared" si="8"/>
        <v>#REF!</v>
      </c>
      <c r="H42" s="12"/>
      <c r="I42" s="401">
        <v>8</v>
      </c>
      <c r="J42" s="402">
        <v>1.32</v>
      </c>
      <c r="K42" s="28" t="e">
        <f t="shared" si="5"/>
        <v>#REF!</v>
      </c>
      <c r="L42" s="1"/>
    </row>
    <row r="43" spans="2:12" ht="15.75" thickBot="1">
      <c r="B43" s="33" t="s">
        <v>74</v>
      </c>
      <c r="C43" s="34">
        <v>113788.41858552629</v>
      </c>
      <c r="D43" s="36" t="e">
        <f>SUMPRODUCT(D37:D42,#REF!)</f>
        <v>#REF!</v>
      </c>
      <c r="E43" s="36" t="e">
        <f>SUMPRODUCT(E37:E42,#REF!)</f>
        <v>#REF!</v>
      </c>
      <c r="F43" s="36" t="e">
        <f>SUMPRODUCT(F37:F42,#REF!)</f>
        <v>#REF!</v>
      </c>
      <c r="G43" s="36" t="e">
        <f>SUMPRODUCT(G37:G42,#REF!)</f>
        <v>#REF!</v>
      </c>
      <c r="H43" s="35"/>
      <c r="I43" s="7"/>
      <c r="J43" s="7"/>
      <c r="K43" s="7"/>
      <c r="L43" s="1"/>
    </row>
    <row r="44" spans="2:12">
      <c r="B44" s="1"/>
      <c r="C44" s="1"/>
      <c r="D44" s="1"/>
      <c r="E44" s="1"/>
      <c r="F44" s="1"/>
      <c r="G44" s="1"/>
      <c r="H44" s="1"/>
      <c r="I44" s="1"/>
      <c r="J44" s="1"/>
      <c r="K44" s="1"/>
      <c r="L44" s="1"/>
    </row>
    <row r="45" spans="2:12">
      <c r="B45" s="1"/>
      <c r="C45" s="1"/>
      <c r="D45" s="1"/>
      <c r="E45" s="1"/>
      <c r="F45" s="1"/>
      <c r="G45" s="1"/>
      <c r="H45" s="1"/>
      <c r="I45" s="1"/>
      <c r="J45" s="1"/>
      <c r="K45" s="1"/>
      <c r="L45" s="1"/>
    </row>
  </sheetData>
  <mergeCells count="6">
    <mergeCell ref="B33:D33"/>
    <mergeCell ref="B6:D6"/>
    <mergeCell ref="B7:C7"/>
    <mergeCell ref="B8:C8"/>
    <mergeCell ref="B11:G11"/>
    <mergeCell ref="B20:D20"/>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M45"/>
  <sheetViews>
    <sheetView topLeftCell="A28" workbookViewId="0">
      <selection activeCell="D24" sqref="D24:D29"/>
    </sheetView>
  </sheetViews>
  <sheetFormatPr defaultColWidth="8.85546875" defaultRowHeight="15"/>
  <cols>
    <col min="12" max="12" width="14.42578125" bestFit="1" customWidth="1"/>
    <col min="13" max="13" width="18" bestFit="1" customWidth="1"/>
  </cols>
  <sheetData>
    <row r="3" spans="2:13">
      <c r="B3" s="1"/>
      <c r="C3" s="1"/>
      <c r="D3" s="1"/>
      <c r="E3" s="1"/>
      <c r="F3" s="1"/>
      <c r="G3" s="1"/>
      <c r="H3" s="1"/>
      <c r="I3" s="1"/>
      <c r="J3" s="1"/>
      <c r="K3" s="1"/>
      <c r="L3" s="1"/>
    </row>
    <row r="4" spans="2:13">
      <c r="B4" s="1"/>
      <c r="C4" s="1"/>
      <c r="D4" s="1"/>
      <c r="E4" s="1"/>
      <c r="F4" s="1"/>
      <c r="G4" s="1"/>
      <c r="H4" s="1"/>
      <c r="I4" s="1"/>
      <c r="J4" s="1"/>
      <c r="K4" s="1"/>
      <c r="L4" s="1"/>
    </row>
    <row r="5" spans="2:13" ht="15.75" thickBot="1">
      <c r="B5" s="1"/>
      <c r="C5" s="1"/>
      <c r="D5" s="1"/>
      <c r="E5" s="1"/>
      <c r="F5" s="1"/>
      <c r="G5" s="1"/>
      <c r="H5" s="1"/>
      <c r="I5" s="1"/>
      <c r="J5" s="1"/>
      <c r="M5" s="60"/>
    </row>
    <row r="6" spans="2:13">
      <c r="B6" s="500" t="s">
        <v>51</v>
      </c>
      <c r="C6" s="501"/>
      <c r="D6" s="502"/>
      <c r="E6" s="1"/>
      <c r="F6" s="1"/>
      <c r="G6" s="1"/>
      <c r="H6" s="1"/>
      <c r="I6" s="1"/>
      <c r="J6" s="1"/>
      <c r="K6" s="1"/>
      <c r="L6" s="1"/>
    </row>
    <row r="7" spans="2:13">
      <c r="B7" s="503" t="s">
        <v>52</v>
      </c>
      <c r="C7" s="504"/>
      <c r="D7" s="375">
        <v>90600</v>
      </c>
      <c r="E7" s="1"/>
      <c r="F7" s="1"/>
      <c r="G7" s="1"/>
      <c r="H7" s="1"/>
      <c r="I7" s="1"/>
      <c r="J7" s="1"/>
      <c r="K7" s="1"/>
      <c r="L7" s="1"/>
    </row>
    <row r="8" spans="2:13" ht="15.75" thickBot="1">
      <c r="B8" s="505" t="s">
        <v>53</v>
      </c>
      <c r="C8" s="506"/>
      <c r="D8" s="376">
        <v>0.3</v>
      </c>
      <c r="E8" s="1"/>
      <c r="F8" s="1"/>
      <c r="G8" s="1"/>
      <c r="H8" s="1"/>
      <c r="I8" s="1"/>
      <c r="J8" s="5"/>
      <c r="K8" s="6"/>
      <c r="L8" s="1"/>
    </row>
    <row r="9" spans="2:13">
      <c r="B9" s="1"/>
      <c r="C9" s="1"/>
      <c r="D9" s="1"/>
      <c r="E9" s="1"/>
      <c r="F9" s="1"/>
      <c r="G9" s="1"/>
      <c r="H9" s="1"/>
      <c r="I9" s="1"/>
      <c r="J9" s="1"/>
      <c r="K9" s="1"/>
      <c r="L9" s="1"/>
    </row>
    <row r="10" spans="2:13" ht="15.75" thickBot="1">
      <c r="B10" s="7"/>
      <c r="C10" s="7"/>
      <c r="D10" s="7"/>
      <c r="E10" s="7"/>
      <c r="F10" s="7"/>
      <c r="G10" s="7"/>
      <c r="H10" s="7"/>
      <c r="I10" s="7"/>
      <c r="J10" s="7"/>
      <c r="K10" s="7"/>
      <c r="L10" s="1"/>
    </row>
    <row r="11" spans="2:13">
      <c r="B11" s="500" t="s">
        <v>54</v>
      </c>
      <c r="C11" s="501"/>
      <c r="D11" s="501"/>
      <c r="E11" s="501"/>
      <c r="F11" s="501"/>
      <c r="G11" s="502"/>
      <c r="H11" s="8"/>
      <c r="I11" s="7"/>
      <c r="J11" s="7"/>
      <c r="K11" s="7"/>
      <c r="L11" s="1"/>
    </row>
    <row r="12" spans="2:13">
      <c r="B12" s="377" t="s">
        <v>55</v>
      </c>
      <c r="C12" s="378" t="s">
        <v>56</v>
      </c>
      <c r="D12" s="378" t="s">
        <v>57</v>
      </c>
      <c r="E12" s="378" t="s">
        <v>58</v>
      </c>
      <c r="F12" s="378" t="s">
        <v>59</v>
      </c>
      <c r="G12" s="379" t="s">
        <v>60</v>
      </c>
      <c r="H12" s="8"/>
      <c r="I12" s="7"/>
      <c r="J12" s="7"/>
      <c r="K12" s="7"/>
      <c r="L12" s="1"/>
    </row>
    <row r="13" spans="2:13">
      <c r="B13" s="380">
        <v>0</v>
      </c>
      <c r="C13" s="381">
        <v>2.5</v>
      </c>
      <c r="D13" s="381">
        <v>0.7</v>
      </c>
      <c r="E13" s="382">
        <v>39</v>
      </c>
      <c r="F13" s="382">
        <v>16</v>
      </c>
      <c r="G13" s="383">
        <f t="shared" ref="G13:G18" si="0">+E13+F13</f>
        <v>55</v>
      </c>
      <c r="H13" s="9"/>
      <c r="I13" s="7"/>
      <c r="J13" s="10"/>
      <c r="K13" s="7"/>
      <c r="L13" s="1"/>
    </row>
    <row r="14" spans="2:13">
      <c r="B14" s="380">
        <v>1</v>
      </c>
      <c r="C14" s="381">
        <v>3</v>
      </c>
      <c r="D14" s="381">
        <v>0.75</v>
      </c>
      <c r="E14" s="382">
        <v>40</v>
      </c>
      <c r="F14" s="382">
        <v>17</v>
      </c>
      <c r="G14" s="383">
        <f t="shared" si="0"/>
        <v>57</v>
      </c>
      <c r="H14" s="9"/>
      <c r="I14" s="7"/>
      <c r="J14" s="11"/>
      <c r="K14" s="7"/>
      <c r="L14" s="1"/>
    </row>
    <row r="15" spans="2:13">
      <c r="B15" s="380">
        <v>2</v>
      </c>
      <c r="C15" s="381">
        <v>4</v>
      </c>
      <c r="D15" s="381">
        <v>0.9</v>
      </c>
      <c r="E15" s="382">
        <v>41</v>
      </c>
      <c r="F15" s="382">
        <v>17</v>
      </c>
      <c r="G15" s="383">
        <f t="shared" si="0"/>
        <v>58</v>
      </c>
      <c r="H15" s="9"/>
      <c r="I15" s="7"/>
      <c r="J15" s="11"/>
      <c r="K15" s="7"/>
      <c r="L15" s="1"/>
    </row>
    <row r="16" spans="2:13">
      <c r="B16" s="380">
        <v>3</v>
      </c>
      <c r="C16" s="381">
        <v>5</v>
      </c>
      <c r="D16" s="381">
        <v>1.04</v>
      </c>
      <c r="E16" s="382">
        <v>54</v>
      </c>
      <c r="F16" s="382">
        <v>18</v>
      </c>
      <c r="G16" s="383">
        <f t="shared" si="0"/>
        <v>72</v>
      </c>
      <c r="H16" s="9"/>
      <c r="I16" s="7"/>
      <c r="J16" s="7"/>
      <c r="K16" s="7"/>
      <c r="L16" s="1"/>
    </row>
    <row r="17" spans="2:12">
      <c r="B17" s="380">
        <v>4</v>
      </c>
      <c r="C17" s="381">
        <v>6</v>
      </c>
      <c r="D17" s="381">
        <v>1.1599999999999999</v>
      </c>
      <c r="E17" s="382">
        <v>55</v>
      </c>
      <c r="F17" s="382">
        <v>20</v>
      </c>
      <c r="G17" s="383">
        <f t="shared" si="0"/>
        <v>75</v>
      </c>
      <c r="H17" s="9"/>
      <c r="I17" s="7"/>
      <c r="J17" s="7"/>
      <c r="K17" s="7"/>
      <c r="L17" s="1"/>
    </row>
    <row r="18" spans="2:12" ht="15.75" thickBot="1">
      <c r="B18" s="384">
        <v>5</v>
      </c>
      <c r="C18" s="385">
        <v>7</v>
      </c>
      <c r="D18" s="385">
        <v>1.28</v>
      </c>
      <c r="E18" s="386">
        <v>66</v>
      </c>
      <c r="F18" s="386">
        <v>20</v>
      </c>
      <c r="G18" s="387">
        <f t="shared" si="0"/>
        <v>86</v>
      </c>
      <c r="H18" s="9"/>
      <c r="I18" s="7"/>
      <c r="J18" s="7"/>
      <c r="K18" s="7"/>
      <c r="L18" s="1"/>
    </row>
    <row r="19" spans="2:12">
      <c r="B19" s="7"/>
      <c r="C19" s="7"/>
      <c r="D19" s="7"/>
      <c r="E19" s="7"/>
      <c r="F19" s="7"/>
      <c r="G19" s="7"/>
      <c r="H19" s="12"/>
      <c r="I19" s="7"/>
      <c r="J19" s="7"/>
      <c r="K19" s="7"/>
      <c r="L19" s="1"/>
    </row>
    <row r="20" spans="2:12" ht="15.75" thickBot="1">
      <c r="B20" s="499"/>
      <c r="C20" s="499"/>
      <c r="D20" s="499"/>
      <c r="E20" s="388"/>
      <c r="F20" s="388"/>
      <c r="G20" s="388"/>
      <c r="H20" s="12"/>
      <c r="I20" s="388"/>
      <c r="J20" s="388"/>
      <c r="K20" s="388"/>
      <c r="L20" s="1"/>
    </row>
    <row r="21" spans="2:12" ht="15.75" thickBot="1">
      <c r="B21" s="13" t="e">
        <f>#REF!</f>
        <v>#REF!</v>
      </c>
      <c r="C21" s="14" t="s">
        <v>14</v>
      </c>
      <c r="D21" s="15" t="e">
        <f>$D$7*B21</f>
        <v>#REF!</v>
      </c>
      <c r="E21" s="16"/>
      <c r="F21" s="17"/>
      <c r="G21" s="17"/>
      <c r="H21" s="18"/>
      <c r="I21" s="19" t="s">
        <v>61</v>
      </c>
      <c r="J21" s="20" t="s">
        <v>57</v>
      </c>
      <c r="K21" s="21" t="s">
        <v>15</v>
      </c>
      <c r="L21" s="1"/>
    </row>
    <row r="22" spans="2:12" ht="15.75" thickBot="1">
      <c r="B22" s="22"/>
      <c r="C22" s="23"/>
      <c r="D22" s="24"/>
      <c r="E22" s="25"/>
      <c r="F22" s="17"/>
      <c r="G22" s="17"/>
      <c r="H22" s="18"/>
      <c r="I22" s="26">
        <v>1</v>
      </c>
      <c r="J22" s="27">
        <v>0.7</v>
      </c>
      <c r="K22" s="28" t="e">
        <f t="shared" ref="K22:K29" si="1">CEILING(MROUND($D$7*50%,50)*J22,50)*$B$21/50%</f>
        <v>#REF!</v>
      </c>
      <c r="L22" s="1"/>
    </row>
    <row r="23" spans="2:12" ht="26.25">
      <c r="B23" s="29" t="s">
        <v>62</v>
      </c>
      <c r="C23" s="30" t="s">
        <v>63</v>
      </c>
      <c r="D23" s="30" t="s">
        <v>64</v>
      </c>
      <c r="E23" s="31" t="s">
        <v>65</v>
      </c>
      <c r="F23" s="31" t="s">
        <v>66</v>
      </c>
      <c r="G23" s="32" t="s">
        <v>67</v>
      </c>
      <c r="H23" s="12"/>
      <c r="I23" s="389">
        <v>2</v>
      </c>
      <c r="J23" s="390">
        <v>0.79999999999999993</v>
      </c>
      <c r="K23" s="28" t="e">
        <f t="shared" si="1"/>
        <v>#REF!</v>
      </c>
      <c r="L23" s="1"/>
    </row>
    <row r="24" spans="2:12">
      <c r="B24" s="389" t="s">
        <v>68</v>
      </c>
      <c r="C24" s="391" t="e">
        <f>K22</f>
        <v>#REF!</v>
      </c>
      <c r="D24" s="392" t="e">
        <f t="shared" ref="D24:D29" si="2">ROUNDDOWN(C24*$D$8/12,0)</f>
        <v>#REF!</v>
      </c>
      <c r="E24" s="392" t="e">
        <f>D24-E$13</f>
        <v>#REF!</v>
      </c>
      <c r="F24" s="392" t="e">
        <f t="shared" ref="F24:F29" si="3">D24-F$13</f>
        <v>#REF!</v>
      </c>
      <c r="G24" s="393" t="e">
        <f t="shared" ref="G24:G29" si="4">D24-G$13</f>
        <v>#REF!</v>
      </c>
      <c r="H24" s="12"/>
      <c r="I24" s="26">
        <v>3</v>
      </c>
      <c r="J24" s="27">
        <v>0.89999999999999991</v>
      </c>
      <c r="K24" s="28" t="e">
        <f t="shared" si="1"/>
        <v>#REF!</v>
      </c>
      <c r="L24" s="1"/>
    </row>
    <row r="25" spans="2:12">
      <c r="B25" s="389" t="s">
        <v>69</v>
      </c>
      <c r="C25" s="394" t="e">
        <f>AVERAGE(K22:K23)</f>
        <v>#REF!</v>
      </c>
      <c r="D25" s="392" t="e">
        <f t="shared" si="2"/>
        <v>#REF!</v>
      </c>
      <c r="E25" s="395" t="e">
        <f>D25-E$14</f>
        <v>#REF!</v>
      </c>
      <c r="F25" s="392" t="e">
        <f t="shared" si="3"/>
        <v>#REF!</v>
      </c>
      <c r="G25" s="393" t="e">
        <f t="shared" si="4"/>
        <v>#REF!</v>
      </c>
      <c r="H25" s="12"/>
      <c r="I25" s="389">
        <v>4</v>
      </c>
      <c r="J25" s="390">
        <v>0.99999999999999989</v>
      </c>
      <c r="K25" s="28" t="e">
        <f t="shared" si="1"/>
        <v>#REF!</v>
      </c>
      <c r="L25" s="1"/>
    </row>
    <row r="26" spans="2:12">
      <c r="B26" s="389" t="s">
        <v>70</v>
      </c>
      <c r="C26" s="394" t="e">
        <f>K24</f>
        <v>#REF!</v>
      </c>
      <c r="D26" s="392" t="e">
        <f t="shared" si="2"/>
        <v>#REF!</v>
      </c>
      <c r="E26" s="395" t="e">
        <f>D26-E$15</f>
        <v>#REF!</v>
      </c>
      <c r="F26" s="392" t="e">
        <f t="shared" si="3"/>
        <v>#REF!</v>
      </c>
      <c r="G26" s="393" t="e">
        <f t="shared" si="4"/>
        <v>#REF!</v>
      </c>
      <c r="H26" s="12"/>
      <c r="I26" s="26">
        <v>5</v>
      </c>
      <c r="J26" s="27">
        <v>1.0799999999999998</v>
      </c>
      <c r="K26" s="28" t="e">
        <f t="shared" si="1"/>
        <v>#REF!</v>
      </c>
      <c r="L26" s="1"/>
    </row>
    <row r="27" spans="2:12">
      <c r="B27" s="389" t="s">
        <v>71</v>
      </c>
      <c r="C27" s="394" t="e">
        <f>AVERAGE(K25:K26)</f>
        <v>#REF!</v>
      </c>
      <c r="D27" s="392" t="e">
        <f t="shared" si="2"/>
        <v>#REF!</v>
      </c>
      <c r="E27" s="395" t="e">
        <f>D27-E$16</f>
        <v>#REF!</v>
      </c>
      <c r="F27" s="392" t="e">
        <f t="shared" si="3"/>
        <v>#REF!</v>
      </c>
      <c r="G27" s="393" t="e">
        <f t="shared" si="4"/>
        <v>#REF!</v>
      </c>
      <c r="H27" s="12"/>
      <c r="I27" s="389">
        <v>6</v>
      </c>
      <c r="J27" s="390">
        <v>1.1599999999999999</v>
      </c>
      <c r="K27" s="28" t="e">
        <f t="shared" si="1"/>
        <v>#REF!</v>
      </c>
      <c r="L27" s="1"/>
    </row>
    <row r="28" spans="2:12">
      <c r="B28" s="389" t="s">
        <v>72</v>
      </c>
      <c r="C28" s="394" t="e">
        <f>K27</f>
        <v>#REF!</v>
      </c>
      <c r="D28" s="392" t="e">
        <f t="shared" si="2"/>
        <v>#REF!</v>
      </c>
      <c r="E28" s="395" t="e">
        <f>D28-E$17</f>
        <v>#REF!</v>
      </c>
      <c r="F28" s="392" t="e">
        <f t="shared" si="3"/>
        <v>#REF!</v>
      </c>
      <c r="G28" s="393" t="e">
        <f t="shared" si="4"/>
        <v>#REF!</v>
      </c>
      <c r="H28" s="12"/>
      <c r="I28" s="396">
        <v>7</v>
      </c>
      <c r="J28" s="397">
        <v>1.24</v>
      </c>
      <c r="K28" s="28" t="e">
        <f t="shared" si="1"/>
        <v>#REF!</v>
      </c>
      <c r="L28" s="1"/>
    </row>
    <row r="29" spans="2:12" ht="15.75" thickBot="1">
      <c r="B29" s="398" t="s">
        <v>73</v>
      </c>
      <c r="C29" s="399" t="e">
        <f>AVERAGE(K28:K29)</f>
        <v>#REF!</v>
      </c>
      <c r="D29" s="392" t="e">
        <f t="shared" si="2"/>
        <v>#REF!</v>
      </c>
      <c r="E29" s="400" t="e">
        <f>D29-E$18</f>
        <v>#REF!</v>
      </c>
      <c r="F29" s="39" t="e">
        <f t="shared" si="3"/>
        <v>#REF!</v>
      </c>
      <c r="G29" s="40" t="e">
        <f t="shared" si="4"/>
        <v>#REF!</v>
      </c>
      <c r="H29" s="12"/>
      <c r="I29" s="401">
        <v>8</v>
      </c>
      <c r="J29" s="402">
        <v>1.32</v>
      </c>
      <c r="K29" s="28" t="e">
        <f t="shared" si="1"/>
        <v>#REF!</v>
      </c>
      <c r="L29" s="1"/>
    </row>
    <row r="30" spans="2:12" ht="15.75" thickBot="1">
      <c r="B30" s="33" t="s">
        <v>74</v>
      </c>
      <c r="C30" s="34">
        <v>0</v>
      </c>
      <c r="D30" s="41" t="e">
        <f>SUMPRODUCT(D24:D29,#REF!)</f>
        <v>#REF!</v>
      </c>
      <c r="E30" s="41" t="e">
        <f>SUMPRODUCT(E24:E29,#REF!)</f>
        <v>#REF!</v>
      </c>
      <c r="F30" s="41" t="e">
        <f>SUMPRODUCT(F24:F29,#REF!)</f>
        <v>#REF!</v>
      </c>
      <c r="G30" s="41" t="e">
        <f>SUMPRODUCT(G24:G29,#REF!)</f>
        <v>#REF!</v>
      </c>
      <c r="H30" s="35"/>
      <c r="I30" s="7"/>
      <c r="J30" s="7"/>
      <c r="K30" s="7"/>
      <c r="L30" s="1"/>
    </row>
    <row r="31" spans="2:12">
      <c r="B31" s="1"/>
      <c r="C31" s="1"/>
      <c r="D31" s="1"/>
      <c r="E31" s="1"/>
      <c r="F31" s="1"/>
      <c r="G31" s="1"/>
      <c r="H31" s="1"/>
      <c r="I31" s="1"/>
      <c r="J31" s="1"/>
      <c r="K31" s="1"/>
      <c r="L31" s="1"/>
    </row>
    <row r="32" spans="2:12">
      <c r="B32" s="7"/>
      <c r="C32" s="7"/>
      <c r="D32" s="7"/>
      <c r="E32" s="7"/>
      <c r="F32" s="7"/>
      <c r="G32" s="7"/>
      <c r="H32" s="12"/>
      <c r="I32" s="7"/>
      <c r="J32" s="7"/>
      <c r="K32" s="7"/>
      <c r="L32" s="1"/>
    </row>
    <row r="33" spans="2:12" ht="15.75" thickBot="1">
      <c r="B33" s="499"/>
      <c r="C33" s="499"/>
      <c r="D33" s="499"/>
      <c r="E33" s="388"/>
      <c r="F33" s="388"/>
      <c r="G33" s="388"/>
      <c r="H33" s="12"/>
      <c r="I33" s="388"/>
      <c r="J33" s="388"/>
      <c r="K33" s="388"/>
      <c r="L33" s="1"/>
    </row>
    <row r="34" spans="2:12" ht="15.75" thickBot="1">
      <c r="B34" s="13" t="e">
        <f>#REF!</f>
        <v>#REF!</v>
      </c>
      <c r="C34" s="14" t="s">
        <v>14</v>
      </c>
      <c r="D34" s="15" t="e">
        <f>$D$7*B34</f>
        <v>#REF!</v>
      </c>
      <c r="E34" s="16"/>
      <c r="F34" s="17"/>
      <c r="G34" s="17"/>
      <c r="H34" s="18"/>
      <c r="I34" s="19" t="s">
        <v>61</v>
      </c>
      <c r="J34" s="20" t="s">
        <v>57</v>
      </c>
      <c r="K34" s="21" t="s">
        <v>15</v>
      </c>
      <c r="L34" s="1"/>
    </row>
    <row r="35" spans="2:12" ht="15.75" thickBot="1">
      <c r="B35" s="22"/>
      <c r="C35" s="23"/>
      <c r="D35" s="24"/>
      <c r="E35" s="25"/>
      <c r="F35" s="17"/>
      <c r="G35" s="17"/>
      <c r="H35" s="18"/>
      <c r="I35" s="26">
        <v>1</v>
      </c>
      <c r="J35" s="27">
        <v>0.7</v>
      </c>
      <c r="K35" s="28" t="e">
        <f t="shared" ref="K35:K42" si="5">CEILING(MROUND($D$7*50%,50)*J35,50)*$B$34/50%</f>
        <v>#REF!</v>
      </c>
      <c r="L35" s="1"/>
    </row>
    <row r="36" spans="2:12" ht="26.25">
      <c r="B36" s="29" t="s">
        <v>62</v>
      </c>
      <c r="C36" s="30" t="s">
        <v>63</v>
      </c>
      <c r="D36" s="30" t="s">
        <v>64</v>
      </c>
      <c r="E36" s="31" t="s">
        <v>65</v>
      </c>
      <c r="F36" s="31" t="s">
        <v>66</v>
      </c>
      <c r="G36" s="32" t="s">
        <v>67</v>
      </c>
      <c r="H36" s="12"/>
      <c r="I36" s="389">
        <v>2</v>
      </c>
      <c r="J36" s="390">
        <v>0.79999999999999993</v>
      </c>
      <c r="K36" s="28" t="e">
        <f t="shared" si="5"/>
        <v>#REF!</v>
      </c>
      <c r="L36" s="1"/>
    </row>
    <row r="37" spans="2:12">
      <c r="B37" s="389" t="s">
        <v>68</v>
      </c>
      <c r="C37" s="391" t="e">
        <f>K35</f>
        <v>#REF!</v>
      </c>
      <c r="D37" s="392" t="e">
        <f t="shared" ref="D37:D42" si="6">ROUNDDOWN(C37*$D$8/12,0)</f>
        <v>#REF!</v>
      </c>
      <c r="E37" s="392" t="e">
        <f>D37-E$13</f>
        <v>#REF!</v>
      </c>
      <c r="F37" s="392" t="e">
        <f t="shared" ref="F37:F42" si="7">D37-F$13</f>
        <v>#REF!</v>
      </c>
      <c r="G37" s="393" t="e">
        <f t="shared" ref="G37:G42" si="8">D37-G$13</f>
        <v>#REF!</v>
      </c>
      <c r="H37" s="12"/>
      <c r="I37" s="26">
        <v>3</v>
      </c>
      <c r="J37" s="27">
        <v>0.89999999999999991</v>
      </c>
      <c r="K37" s="28" t="e">
        <f t="shared" si="5"/>
        <v>#REF!</v>
      </c>
      <c r="L37" s="1"/>
    </row>
    <row r="38" spans="2:12">
      <c r="B38" s="389" t="s">
        <v>69</v>
      </c>
      <c r="C38" s="394" t="e">
        <f>AVERAGE(K35:K36)</f>
        <v>#REF!</v>
      </c>
      <c r="D38" s="392" t="e">
        <f t="shared" si="6"/>
        <v>#REF!</v>
      </c>
      <c r="E38" s="395" t="e">
        <f>D38-E$14</f>
        <v>#REF!</v>
      </c>
      <c r="F38" s="392" t="e">
        <f t="shared" si="7"/>
        <v>#REF!</v>
      </c>
      <c r="G38" s="393" t="e">
        <f t="shared" si="8"/>
        <v>#REF!</v>
      </c>
      <c r="H38" s="12"/>
      <c r="I38" s="389">
        <v>4</v>
      </c>
      <c r="J38" s="390">
        <v>0.99999999999999989</v>
      </c>
      <c r="K38" s="28" t="e">
        <f t="shared" si="5"/>
        <v>#REF!</v>
      </c>
      <c r="L38" s="1"/>
    </row>
    <row r="39" spans="2:12">
      <c r="B39" s="389" t="s">
        <v>70</v>
      </c>
      <c r="C39" s="394" t="e">
        <f>K37</f>
        <v>#REF!</v>
      </c>
      <c r="D39" s="392" t="e">
        <f t="shared" si="6"/>
        <v>#REF!</v>
      </c>
      <c r="E39" s="395" t="e">
        <f>D39-E$15</f>
        <v>#REF!</v>
      </c>
      <c r="F39" s="392" t="e">
        <f t="shared" si="7"/>
        <v>#REF!</v>
      </c>
      <c r="G39" s="393" t="e">
        <f t="shared" si="8"/>
        <v>#REF!</v>
      </c>
      <c r="H39" s="12"/>
      <c r="I39" s="26">
        <v>5</v>
      </c>
      <c r="J39" s="27">
        <v>1.0799999999999998</v>
      </c>
      <c r="K39" s="28" t="e">
        <f t="shared" si="5"/>
        <v>#REF!</v>
      </c>
      <c r="L39" s="1"/>
    </row>
    <row r="40" spans="2:12">
      <c r="B40" s="389" t="s">
        <v>71</v>
      </c>
      <c r="C40" s="394" t="e">
        <f>AVERAGE(K38:K39)</f>
        <v>#REF!</v>
      </c>
      <c r="D40" s="392" t="e">
        <f t="shared" si="6"/>
        <v>#REF!</v>
      </c>
      <c r="E40" s="395" t="e">
        <f>D40-E$16</f>
        <v>#REF!</v>
      </c>
      <c r="F40" s="392" t="e">
        <f t="shared" si="7"/>
        <v>#REF!</v>
      </c>
      <c r="G40" s="393" t="e">
        <f t="shared" si="8"/>
        <v>#REF!</v>
      </c>
      <c r="H40" s="12"/>
      <c r="I40" s="389">
        <v>6</v>
      </c>
      <c r="J40" s="390">
        <v>1.1599999999999999</v>
      </c>
      <c r="K40" s="28" t="e">
        <f t="shared" si="5"/>
        <v>#REF!</v>
      </c>
      <c r="L40" s="1"/>
    </row>
    <row r="41" spans="2:12">
      <c r="B41" s="389" t="s">
        <v>72</v>
      </c>
      <c r="C41" s="394" t="e">
        <f>K40</f>
        <v>#REF!</v>
      </c>
      <c r="D41" s="392" t="e">
        <f t="shared" si="6"/>
        <v>#REF!</v>
      </c>
      <c r="E41" s="395" t="e">
        <f>D41-E$17</f>
        <v>#REF!</v>
      </c>
      <c r="F41" s="392" t="e">
        <f t="shared" si="7"/>
        <v>#REF!</v>
      </c>
      <c r="G41" s="393" t="e">
        <f t="shared" si="8"/>
        <v>#REF!</v>
      </c>
      <c r="H41" s="12"/>
      <c r="I41" s="396">
        <v>7</v>
      </c>
      <c r="J41" s="397">
        <v>1.24</v>
      </c>
      <c r="K41" s="28" t="e">
        <f t="shared" si="5"/>
        <v>#REF!</v>
      </c>
      <c r="L41" s="1"/>
    </row>
    <row r="42" spans="2:12" ht="15.75" thickBot="1">
      <c r="B42" s="398" t="s">
        <v>73</v>
      </c>
      <c r="C42" s="399" t="e">
        <f>AVERAGE(K41:K42)</f>
        <v>#REF!</v>
      </c>
      <c r="D42" s="392" t="e">
        <f t="shared" si="6"/>
        <v>#REF!</v>
      </c>
      <c r="E42" s="403" t="e">
        <f>D42-E$18</f>
        <v>#REF!</v>
      </c>
      <c r="F42" s="392" t="e">
        <f t="shared" si="7"/>
        <v>#REF!</v>
      </c>
      <c r="G42" s="393" t="e">
        <f t="shared" si="8"/>
        <v>#REF!</v>
      </c>
      <c r="H42" s="12"/>
      <c r="I42" s="401">
        <v>8</v>
      </c>
      <c r="J42" s="402">
        <v>1.32</v>
      </c>
      <c r="K42" s="28" t="e">
        <f t="shared" si="5"/>
        <v>#REF!</v>
      </c>
      <c r="L42" s="1"/>
    </row>
    <row r="43" spans="2:12" ht="15.75" thickBot="1">
      <c r="B43" s="33" t="s">
        <v>74</v>
      </c>
      <c r="C43" s="34">
        <v>113788.41858552629</v>
      </c>
      <c r="D43" s="36" t="e">
        <f>SUMPRODUCT(D37:D42,#REF!)</f>
        <v>#REF!</v>
      </c>
      <c r="E43" s="36" t="e">
        <f>SUMPRODUCT(E37:E42,#REF!)</f>
        <v>#REF!</v>
      </c>
      <c r="F43" s="36" t="e">
        <f>SUMPRODUCT(F37:F42,#REF!)</f>
        <v>#REF!</v>
      </c>
      <c r="G43" s="36" t="e">
        <f>SUMPRODUCT(G37:G42,#REF!)</f>
        <v>#REF!</v>
      </c>
      <c r="H43" s="35"/>
      <c r="I43" s="7"/>
      <c r="J43" s="7"/>
      <c r="K43" s="7"/>
      <c r="L43" s="1"/>
    </row>
    <row r="44" spans="2:12">
      <c r="B44" s="1"/>
      <c r="C44" s="1"/>
      <c r="D44" s="1"/>
      <c r="E44" s="1"/>
      <c r="F44" s="1"/>
      <c r="G44" s="1"/>
      <c r="H44" s="1"/>
      <c r="I44" s="1"/>
      <c r="J44" s="1"/>
      <c r="K44" s="1"/>
      <c r="L44" s="1"/>
    </row>
    <row r="45" spans="2:12">
      <c r="B45" s="1"/>
      <c r="C45" s="1"/>
      <c r="D45" s="1"/>
      <c r="E45" s="1"/>
      <c r="F45" s="1"/>
      <c r="G45" s="1"/>
      <c r="H45" s="1"/>
      <c r="I45" s="1"/>
      <c r="J45" s="1"/>
      <c r="K45" s="1"/>
      <c r="L45" s="1"/>
    </row>
  </sheetData>
  <mergeCells count="6">
    <mergeCell ref="B33:D33"/>
    <mergeCell ref="B6:D6"/>
    <mergeCell ref="B7:C7"/>
    <mergeCell ref="B8:C8"/>
    <mergeCell ref="B11:G11"/>
    <mergeCell ref="B20:D20"/>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N45"/>
  <sheetViews>
    <sheetView topLeftCell="A4" workbookViewId="0">
      <selection activeCell="J27" sqref="J27"/>
    </sheetView>
  </sheetViews>
  <sheetFormatPr defaultColWidth="8.85546875" defaultRowHeight="15"/>
  <cols>
    <col min="3" max="3" width="10.42578125" customWidth="1"/>
    <col min="12" max="12" width="14.42578125" bestFit="1" customWidth="1"/>
    <col min="13" max="13" width="18" bestFit="1" customWidth="1"/>
  </cols>
  <sheetData>
    <row r="3" spans="2:14">
      <c r="B3" s="1"/>
      <c r="C3" s="1"/>
      <c r="D3" s="1"/>
      <c r="E3" s="1"/>
      <c r="F3" s="1"/>
      <c r="G3" s="1"/>
      <c r="H3" s="1"/>
      <c r="I3" s="1"/>
      <c r="J3" s="1"/>
      <c r="K3" s="1"/>
      <c r="L3" s="1"/>
    </row>
    <row r="4" spans="2:14">
      <c r="B4" s="1"/>
      <c r="C4" s="1"/>
      <c r="D4" s="1"/>
      <c r="E4" s="1"/>
      <c r="F4" s="1"/>
      <c r="G4" s="1"/>
      <c r="H4" s="1"/>
      <c r="I4" s="1"/>
      <c r="J4" s="1"/>
      <c r="K4" s="1"/>
      <c r="L4" s="1"/>
    </row>
    <row r="5" spans="2:14" ht="15.75" thickBot="1">
      <c r="B5" s="1"/>
      <c r="C5" s="1"/>
      <c r="D5" s="1"/>
      <c r="E5" s="1"/>
      <c r="F5" s="1"/>
      <c r="G5" s="1"/>
      <c r="H5" s="1"/>
      <c r="I5" s="1"/>
      <c r="J5" s="1"/>
      <c r="M5" s="60"/>
    </row>
    <row r="6" spans="2:14">
      <c r="B6" s="500" t="s">
        <v>51</v>
      </c>
      <c r="C6" s="501"/>
      <c r="D6" s="502"/>
      <c r="E6" s="1"/>
      <c r="F6" s="1"/>
      <c r="G6" s="1"/>
      <c r="H6" s="1"/>
      <c r="I6" s="1"/>
      <c r="J6" s="1"/>
      <c r="K6" s="1"/>
      <c r="L6" s="1"/>
    </row>
    <row r="7" spans="2:14">
      <c r="B7" s="503" t="s">
        <v>52</v>
      </c>
      <c r="C7" s="504"/>
      <c r="D7" s="375">
        <v>90600</v>
      </c>
      <c r="E7" s="1"/>
      <c r="F7" s="1"/>
      <c r="G7" s="1"/>
      <c r="H7" s="1"/>
      <c r="I7" s="1"/>
      <c r="J7" s="1"/>
      <c r="K7" s="1"/>
      <c r="L7" s="1"/>
    </row>
    <row r="8" spans="2:14" ht="15.75" thickBot="1">
      <c r="B8" s="505" t="s">
        <v>53</v>
      </c>
      <c r="C8" s="506"/>
      <c r="D8" s="376">
        <v>0.3</v>
      </c>
      <c r="E8" s="1"/>
      <c r="F8" s="1"/>
      <c r="G8" s="1"/>
      <c r="H8" s="1"/>
      <c r="I8" s="1"/>
      <c r="J8" s="5"/>
      <c r="K8" s="6"/>
      <c r="L8" s="1"/>
    </row>
    <row r="9" spans="2:14">
      <c r="B9" s="1"/>
      <c r="C9" s="1"/>
      <c r="D9" s="1"/>
      <c r="E9" s="1"/>
      <c r="F9" s="1"/>
      <c r="G9" s="1"/>
      <c r="H9" s="1"/>
      <c r="I9" s="1"/>
      <c r="J9" s="1"/>
      <c r="K9" s="1"/>
      <c r="L9" s="1"/>
    </row>
    <row r="10" spans="2:14" ht="15.75" thickBot="1">
      <c r="B10" s="7"/>
      <c r="C10" s="7"/>
      <c r="D10" s="7"/>
      <c r="E10" s="7"/>
      <c r="F10" s="7"/>
      <c r="G10" s="7"/>
      <c r="H10" s="7"/>
      <c r="I10" s="1"/>
      <c r="J10" s="1"/>
      <c r="K10" s="1"/>
      <c r="L10" s="1"/>
      <c r="M10" s="1"/>
      <c r="N10" s="1"/>
    </row>
    <row r="11" spans="2:14">
      <c r="B11" s="500" t="s">
        <v>54</v>
      </c>
      <c r="C11" s="501"/>
      <c r="D11" s="501"/>
      <c r="E11" s="501"/>
      <c r="F11" s="501"/>
      <c r="G11" s="502"/>
      <c r="H11" s="8"/>
      <c r="I11" s="1"/>
      <c r="J11" s="1"/>
      <c r="K11" s="1"/>
      <c r="L11" s="1"/>
      <c r="M11" s="1"/>
      <c r="N11" s="1"/>
    </row>
    <row r="12" spans="2:14">
      <c r="B12" s="377" t="s">
        <v>55</v>
      </c>
      <c r="C12" s="378" t="s">
        <v>56</v>
      </c>
      <c r="D12" s="378" t="s">
        <v>57</v>
      </c>
      <c r="E12" s="378" t="s">
        <v>58</v>
      </c>
      <c r="F12" s="378" t="s">
        <v>59</v>
      </c>
      <c r="G12" s="379" t="s">
        <v>60</v>
      </c>
      <c r="H12" s="8"/>
      <c r="I12" s="1"/>
      <c r="J12" s="1"/>
      <c r="K12" s="1"/>
      <c r="L12" s="1"/>
      <c r="M12" s="1"/>
      <c r="N12" s="1"/>
    </row>
    <row r="13" spans="2:14">
      <c r="B13" s="380">
        <v>0</v>
      </c>
      <c r="C13" s="381">
        <v>2.5</v>
      </c>
      <c r="D13" s="381">
        <v>0.7</v>
      </c>
      <c r="E13" s="382">
        <v>39</v>
      </c>
      <c r="F13" s="382">
        <v>16</v>
      </c>
      <c r="G13" s="383">
        <f t="shared" ref="G13:G18" si="0">+E13+F13</f>
        <v>55</v>
      </c>
      <c r="H13" s="9"/>
      <c r="I13" s="1"/>
      <c r="J13" s="1"/>
      <c r="K13" s="1"/>
      <c r="L13" s="1"/>
      <c r="M13" s="1"/>
      <c r="N13" s="1"/>
    </row>
    <row r="14" spans="2:14">
      <c r="B14" s="380">
        <v>1</v>
      </c>
      <c r="C14" s="381">
        <v>3</v>
      </c>
      <c r="D14" s="381">
        <v>0.75</v>
      </c>
      <c r="E14" s="382">
        <v>40</v>
      </c>
      <c r="F14" s="382">
        <v>17</v>
      </c>
      <c r="G14" s="383">
        <f t="shared" si="0"/>
        <v>57</v>
      </c>
      <c r="H14" s="9"/>
      <c r="I14" s="1"/>
      <c r="J14" s="1"/>
      <c r="K14" s="1"/>
      <c r="L14" s="1"/>
      <c r="M14" s="1"/>
      <c r="N14" s="1"/>
    </row>
    <row r="15" spans="2:14">
      <c r="B15" s="380">
        <v>2</v>
      </c>
      <c r="C15" s="381">
        <v>4</v>
      </c>
      <c r="D15" s="381">
        <v>0.9</v>
      </c>
      <c r="E15" s="382">
        <v>41</v>
      </c>
      <c r="F15" s="382">
        <v>17</v>
      </c>
      <c r="G15" s="383">
        <f t="shared" si="0"/>
        <v>58</v>
      </c>
      <c r="H15" s="9"/>
      <c r="I15" s="1"/>
      <c r="J15" s="1"/>
      <c r="K15" s="1"/>
      <c r="L15" s="1"/>
      <c r="M15" s="1"/>
      <c r="N15" s="1"/>
    </row>
    <row r="16" spans="2:14">
      <c r="B16" s="380">
        <v>3</v>
      </c>
      <c r="C16" s="381">
        <v>5</v>
      </c>
      <c r="D16" s="381">
        <v>1.04</v>
      </c>
      <c r="E16" s="382">
        <v>54</v>
      </c>
      <c r="F16" s="382">
        <v>18</v>
      </c>
      <c r="G16" s="383">
        <f t="shared" si="0"/>
        <v>72</v>
      </c>
      <c r="H16" s="9"/>
      <c r="I16" s="1"/>
      <c r="J16" s="1"/>
      <c r="K16" s="1"/>
      <c r="L16" s="1"/>
      <c r="M16" s="1"/>
      <c r="N16" s="1"/>
    </row>
    <row r="17" spans="2:14">
      <c r="B17" s="380">
        <v>4</v>
      </c>
      <c r="C17" s="381">
        <v>6</v>
      </c>
      <c r="D17" s="381">
        <v>1.1599999999999999</v>
      </c>
      <c r="E17" s="382">
        <v>55</v>
      </c>
      <c r="F17" s="382">
        <v>20</v>
      </c>
      <c r="G17" s="383">
        <f t="shared" si="0"/>
        <v>75</v>
      </c>
      <c r="H17" s="9"/>
      <c r="I17" s="1"/>
      <c r="J17" s="1"/>
      <c r="K17" s="1"/>
      <c r="L17" s="1"/>
      <c r="M17" s="1"/>
      <c r="N17" s="1"/>
    </row>
    <row r="18" spans="2:14" ht="15.75" thickBot="1">
      <c r="B18" s="384">
        <v>5</v>
      </c>
      <c r="C18" s="385">
        <v>7</v>
      </c>
      <c r="D18" s="385">
        <v>1.28</v>
      </c>
      <c r="E18" s="386">
        <v>66</v>
      </c>
      <c r="F18" s="386">
        <v>20</v>
      </c>
      <c r="G18" s="387">
        <f t="shared" si="0"/>
        <v>86</v>
      </c>
      <c r="H18" s="9"/>
      <c r="I18" s="1"/>
      <c r="J18" s="1"/>
      <c r="K18" s="1"/>
      <c r="L18" s="1"/>
      <c r="M18" s="1"/>
      <c r="N18" s="1"/>
    </row>
    <row r="19" spans="2:14">
      <c r="B19" s="7"/>
      <c r="C19" s="7"/>
      <c r="D19" s="7"/>
      <c r="E19" s="7"/>
      <c r="F19" s="7"/>
      <c r="G19" s="7"/>
      <c r="H19" s="12"/>
      <c r="I19" s="1"/>
      <c r="J19" s="1"/>
      <c r="K19" s="1"/>
      <c r="L19" s="1"/>
      <c r="M19" s="1"/>
      <c r="N19" s="1"/>
    </row>
    <row r="20" spans="2:14" ht="15.75" thickBot="1">
      <c r="B20" s="499"/>
      <c r="C20" s="499"/>
      <c r="D20" s="499"/>
      <c r="E20" s="388"/>
      <c r="F20" s="388"/>
      <c r="G20" s="388"/>
      <c r="H20" s="12"/>
      <c r="I20" s="388"/>
      <c r="J20" s="388"/>
      <c r="K20" s="388"/>
      <c r="L20" s="1"/>
    </row>
    <row r="21" spans="2:14" ht="15.75" thickBot="1">
      <c r="B21" s="13" t="e">
        <f>#REF!</f>
        <v>#REF!</v>
      </c>
      <c r="C21" s="14" t="s">
        <v>14</v>
      </c>
      <c r="D21" s="15" t="e">
        <f>$D$7*B21</f>
        <v>#REF!</v>
      </c>
      <c r="E21" s="16"/>
      <c r="F21" s="17"/>
      <c r="G21" s="17"/>
      <c r="H21" s="18"/>
      <c r="I21" s="19" t="s">
        <v>61</v>
      </c>
      <c r="J21" s="20" t="s">
        <v>57</v>
      </c>
      <c r="K21" s="21" t="s">
        <v>15</v>
      </c>
      <c r="L21" s="1"/>
    </row>
    <row r="22" spans="2:14" ht="15.75" thickBot="1">
      <c r="B22" s="68"/>
      <c r="C22" s="23"/>
      <c r="D22" s="24"/>
      <c r="E22" s="25">
        <v>1800</v>
      </c>
      <c r="F22" s="17"/>
      <c r="G22" s="17"/>
      <c r="H22" s="18"/>
      <c r="I22" s="26">
        <v>1</v>
      </c>
      <c r="J22" s="27">
        <v>0.7</v>
      </c>
      <c r="K22" s="28" t="e">
        <f t="shared" ref="K22:K29" si="1">CEILING(MROUND($D$7*50%,50)*J22,50)*$B$21/50%</f>
        <v>#REF!</v>
      </c>
      <c r="L22" s="1"/>
    </row>
    <row r="23" spans="2:14">
      <c r="B23" s="29" t="s">
        <v>62</v>
      </c>
      <c r="C23" s="30" t="s">
        <v>63</v>
      </c>
      <c r="D23" s="30" t="s">
        <v>64</v>
      </c>
      <c r="E23" s="31" t="s">
        <v>65</v>
      </c>
      <c r="F23" s="31" t="s">
        <v>66</v>
      </c>
      <c r="G23" s="32" t="s">
        <v>67</v>
      </c>
      <c r="H23" s="12"/>
      <c r="I23" s="389">
        <v>2</v>
      </c>
      <c r="J23" s="390">
        <v>0.79999999999999993</v>
      </c>
      <c r="K23" s="28" t="e">
        <f t="shared" si="1"/>
        <v>#REF!</v>
      </c>
      <c r="L23" s="1"/>
    </row>
    <row r="24" spans="2:14">
      <c r="B24" s="389" t="s">
        <v>68</v>
      </c>
      <c r="C24" s="391" t="e">
        <f>K22</f>
        <v>#REF!</v>
      </c>
      <c r="D24" s="392" t="e">
        <f t="shared" ref="D24:D29" si="2">ROUNDDOWN(C24*$D$8/12,0)</f>
        <v>#REF!</v>
      </c>
      <c r="E24" s="392" t="e">
        <f>D24-E$13</f>
        <v>#REF!</v>
      </c>
      <c r="F24" s="392" t="e">
        <f>D24-F$13</f>
        <v>#REF!</v>
      </c>
      <c r="G24" s="393" t="e">
        <f t="shared" ref="G24:G29" si="3">D24-G$13</f>
        <v>#REF!</v>
      </c>
      <c r="H24" s="69"/>
      <c r="I24" s="26">
        <v>3</v>
      </c>
      <c r="J24" s="27">
        <v>0.89999999999999991</v>
      </c>
      <c r="K24" s="28" t="e">
        <f t="shared" si="1"/>
        <v>#REF!</v>
      </c>
      <c r="L24" s="1"/>
    </row>
    <row r="25" spans="2:14">
      <c r="B25" s="389" t="s">
        <v>69</v>
      </c>
      <c r="C25" s="394" t="e">
        <f>AVERAGE(K22:K23)</f>
        <v>#REF!</v>
      </c>
      <c r="D25" s="392" t="e">
        <f t="shared" si="2"/>
        <v>#REF!</v>
      </c>
      <c r="E25" s="395" t="e">
        <f>D25-E$14</f>
        <v>#REF!</v>
      </c>
      <c r="F25" s="392" t="e">
        <f t="shared" ref="F25:F29" si="4">D25-F$13</f>
        <v>#REF!</v>
      </c>
      <c r="G25" s="393" t="e">
        <f t="shared" si="3"/>
        <v>#REF!</v>
      </c>
      <c r="H25" s="69"/>
      <c r="I25" s="389">
        <v>4</v>
      </c>
      <c r="J25" s="390">
        <v>0.99999999999999989</v>
      </c>
      <c r="K25" s="28" t="e">
        <f t="shared" si="1"/>
        <v>#REF!</v>
      </c>
      <c r="L25" s="1"/>
    </row>
    <row r="26" spans="2:14">
      <c r="B26" s="389" t="s">
        <v>70</v>
      </c>
      <c r="C26" s="394" t="e">
        <f>K24</f>
        <v>#REF!</v>
      </c>
      <c r="D26" s="392" t="e">
        <f t="shared" si="2"/>
        <v>#REF!</v>
      </c>
      <c r="E26" s="395" t="e">
        <f>D26-E$15</f>
        <v>#REF!</v>
      </c>
      <c r="F26" s="392" t="e">
        <f t="shared" si="4"/>
        <v>#REF!</v>
      </c>
      <c r="G26" s="393" t="e">
        <f t="shared" si="3"/>
        <v>#REF!</v>
      </c>
      <c r="H26" s="69"/>
      <c r="I26" s="26">
        <v>5</v>
      </c>
      <c r="J26" s="27">
        <v>1.0799999999999998</v>
      </c>
      <c r="K26" s="28" t="e">
        <f t="shared" si="1"/>
        <v>#REF!</v>
      </c>
      <c r="L26" s="1"/>
    </row>
    <row r="27" spans="2:14">
      <c r="B27" s="389" t="s">
        <v>71</v>
      </c>
      <c r="C27" s="394" t="e">
        <f>AVERAGE(K25:K26)</f>
        <v>#REF!</v>
      </c>
      <c r="D27" s="392" t="e">
        <f t="shared" si="2"/>
        <v>#REF!</v>
      </c>
      <c r="E27" s="395" t="e">
        <f>D27-E$16</f>
        <v>#REF!</v>
      </c>
      <c r="F27" s="392" t="e">
        <f t="shared" si="4"/>
        <v>#REF!</v>
      </c>
      <c r="G27" s="393" t="e">
        <f t="shared" si="3"/>
        <v>#REF!</v>
      </c>
      <c r="H27" s="69"/>
      <c r="I27" s="389">
        <v>6</v>
      </c>
      <c r="J27" s="390">
        <v>1.1599999999999999</v>
      </c>
      <c r="K27" s="28" t="e">
        <f t="shared" si="1"/>
        <v>#REF!</v>
      </c>
      <c r="L27" s="1"/>
    </row>
    <row r="28" spans="2:14">
      <c r="B28" s="389" t="s">
        <v>72</v>
      </c>
      <c r="C28" s="394" t="e">
        <f>K27</f>
        <v>#REF!</v>
      </c>
      <c r="D28" s="392" t="e">
        <f t="shared" si="2"/>
        <v>#REF!</v>
      </c>
      <c r="E28" s="395" t="e">
        <f>D28-E$17</f>
        <v>#REF!</v>
      </c>
      <c r="F28" s="392" t="e">
        <f t="shared" si="4"/>
        <v>#REF!</v>
      </c>
      <c r="G28" s="393" t="e">
        <f t="shared" si="3"/>
        <v>#REF!</v>
      </c>
      <c r="H28" s="12"/>
      <c r="I28" s="396">
        <v>7</v>
      </c>
      <c r="J28" s="397">
        <v>1.24</v>
      </c>
      <c r="K28" s="28" t="e">
        <f t="shared" si="1"/>
        <v>#REF!</v>
      </c>
      <c r="L28" s="1"/>
    </row>
    <row r="29" spans="2:14" ht="15.75" thickBot="1">
      <c r="B29" s="398" t="s">
        <v>73</v>
      </c>
      <c r="C29" s="399" t="e">
        <f>AVERAGE(K28:K29)</f>
        <v>#REF!</v>
      </c>
      <c r="D29" s="392" t="e">
        <f t="shared" si="2"/>
        <v>#REF!</v>
      </c>
      <c r="E29" s="403" t="e">
        <f>D29-E$18</f>
        <v>#REF!</v>
      </c>
      <c r="F29" s="392" t="e">
        <f t="shared" si="4"/>
        <v>#REF!</v>
      </c>
      <c r="G29" s="393" t="e">
        <f t="shared" si="3"/>
        <v>#REF!</v>
      </c>
      <c r="H29" s="12"/>
      <c r="I29" s="401">
        <v>8</v>
      </c>
      <c r="J29" s="402">
        <v>1.32</v>
      </c>
      <c r="K29" s="28" t="e">
        <f t="shared" si="1"/>
        <v>#REF!</v>
      </c>
      <c r="L29" s="1"/>
    </row>
    <row r="30" spans="2:14" ht="15.75" thickBot="1">
      <c r="B30" s="33" t="s">
        <v>74</v>
      </c>
      <c r="C30" s="34">
        <v>0</v>
      </c>
      <c r="D30" s="70" t="e">
        <f>SUMPRODUCT(D24:D29,#REF!)</f>
        <v>#REF!</v>
      </c>
      <c r="E30" s="70" t="e">
        <f>SUMPRODUCT(E24:E29,#REF!)</f>
        <v>#REF!</v>
      </c>
      <c r="F30" s="70" t="e">
        <f>SUMPRODUCT(F24:F29,#REF!)</f>
        <v>#REF!</v>
      </c>
      <c r="G30" s="70" t="e">
        <f>SUMPRODUCT(G24:G29,#REF!)</f>
        <v>#REF!</v>
      </c>
      <c r="H30" s="35"/>
      <c r="I30" s="67"/>
      <c r="J30" s="7"/>
      <c r="K30" s="7"/>
      <c r="L30" s="1"/>
    </row>
    <row r="31" spans="2:14">
      <c r="B31" s="67"/>
      <c r="C31" s="1"/>
      <c r="D31" s="1"/>
      <c r="E31" s="1"/>
      <c r="F31" s="1"/>
      <c r="G31" s="1"/>
      <c r="H31" s="1"/>
      <c r="I31" s="1"/>
      <c r="J31" s="1"/>
      <c r="K31" s="1"/>
      <c r="L31" s="1"/>
    </row>
    <row r="32" spans="2:14">
      <c r="B32" s="7"/>
      <c r="C32" s="7"/>
      <c r="D32" s="7"/>
      <c r="E32" s="7"/>
      <c r="F32" s="7"/>
      <c r="G32" s="7"/>
      <c r="H32" s="12"/>
      <c r="I32" s="7"/>
      <c r="J32" s="7"/>
      <c r="K32" s="7"/>
      <c r="L32" s="1"/>
    </row>
    <row r="33" spans="2:12" ht="15.75" thickBot="1">
      <c r="B33" s="499"/>
      <c r="C33" s="499"/>
      <c r="D33" s="499"/>
      <c r="E33" s="388"/>
      <c r="F33" s="388"/>
      <c r="G33" s="388"/>
      <c r="H33" s="12"/>
      <c r="I33" s="388"/>
      <c r="J33" s="388"/>
      <c r="K33" s="388"/>
      <c r="L33" s="1"/>
    </row>
    <row r="34" spans="2:12" ht="15.75" thickBot="1">
      <c r="B34" s="13" t="e">
        <f>#REF!</f>
        <v>#REF!</v>
      </c>
      <c r="C34" s="14" t="s">
        <v>14</v>
      </c>
      <c r="D34" s="15" t="e">
        <f>$D$7*B34</f>
        <v>#REF!</v>
      </c>
      <c r="E34" s="16"/>
      <c r="F34" s="17"/>
      <c r="G34" s="17"/>
      <c r="H34" s="18"/>
      <c r="I34" s="19" t="s">
        <v>61</v>
      </c>
      <c r="J34" s="20" t="s">
        <v>57</v>
      </c>
      <c r="K34" s="21" t="s">
        <v>15</v>
      </c>
      <c r="L34" s="1"/>
    </row>
    <row r="35" spans="2:12" ht="15.75" thickBot="1">
      <c r="B35" s="22"/>
      <c r="C35" s="23"/>
      <c r="D35" s="24"/>
      <c r="E35" s="25"/>
      <c r="F35" s="17"/>
      <c r="G35" s="17"/>
      <c r="H35" s="18"/>
      <c r="I35" s="26">
        <v>1</v>
      </c>
      <c r="J35" s="27">
        <v>0.7</v>
      </c>
      <c r="K35" s="28" t="e">
        <f t="shared" ref="K35:K42" si="5">CEILING(MROUND($D$7*50%,50)*J35,50)*$B$34/50%</f>
        <v>#REF!</v>
      </c>
      <c r="L35" s="1"/>
    </row>
    <row r="36" spans="2:12">
      <c r="B36" s="29" t="s">
        <v>62</v>
      </c>
      <c r="C36" s="30" t="s">
        <v>63</v>
      </c>
      <c r="D36" s="30" t="s">
        <v>64</v>
      </c>
      <c r="E36" s="31" t="s">
        <v>65</v>
      </c>
      <c r="F36" s="31" t="s">
        <v>66</v>
      </c>
      <c r="G36" s="32" t="s">
        <v>67</v>
      </c>
      <c r="H36" s="12"/>
      <c r="I36" s="389">
        <v>2</v>
      </c>
      <c r="J36" s="390">
        <v>0.79999999999999993</v>
      </c>
      <c r="K36" s="28" t="e">
        <f t="shared" si="5"/>
        <v>#REF!</v>
      </c>
      <c r="L36" s="1"/>
    </row>
    <row r="37" spans="2:12">
      <c r="B37" s="389" t="s">
        <v>68</v>
      </c>
      <c r="C37" s="391" t="e">
        <f>K35</f>
        <v>#REF!</v>
      </c>
      <c r="D37" s="392" t="e">
        <f t="shared" ref="D37:D42" si="6">ROUNDDOWN(C37*$D$8/12,0)</f>
        <v>#REF!</v>
      </c>
      <c r="E37" s="392" t="e">
        <f>D37-E$13</f>
        <v>#REF!</v>
      </c>
      <c r="F37" s="392" t="e">
        <f t="shared" ref="F37:F42" si="7">D37-F$13</f>
        <v>#REF!</v>
      </c>
      <c r="G37" s="393" t="e">
        <f t="shared" ref="G37:G42" si="8">D37-G$13</f>
        <v>#REF!</v>
      </c>
      <c r="H37" s="12"/>
      <c r="I37" s="26">
        <v>3</v>
      </c>
      <c r="J37" s="27">
        <v>0.89999999999999991</v>
      </c>
      <c r="K37" s="28" t="e">
        <f t="shared" si="5"/>
        <v>#REF!</v>
      </c>
      <c r="L37" s="1"/>
    </row>
    <row r="38" spans="2:12">
      <c r="B38" s="389" t="s">
        <v>69</v>
      </c>
      <c r="C38" s="394" t="e">
        <f>AVERAGE(K35:K36)</f>
        <v>#REF!</v>
      </c>
      <c r="D38" s="392" t="e">
        <f t="shared" si="6"/>
        <v>#REF!</v>
      </c>
      <c r="E38" s="395" t="e">
        <f>D38-E$14</f>
        <v>#REF!</v>
      </c>
      <c r="F38" s="392" t="e">
        <f t="shared" si="7"/>
        <v>#REF!</v>
      </c>
      <c r="G38" s="393" t="e">
        <f t="shared" si="8"/>
        <v>#REF!</v>
      </c>
      <c r="H38" s="12"/>
      <c r="I38" s="389">
        <v>4</v>
      </c>
      <c r="J38" s="390">
        <v>0.99999999999999989</v>
      </c>
      <c r="K38" s="28" t="e">
        <f t="shared" si="5"/>
        <v>#REF!</v>
      </c>
      <c r="L38" s="1"/>
    </row>
    <row r="39" spans="2:12">
      <c r="B39" s="389" t="s">
        <v>70</v>
      </c>
      <c r="C39" s="394" t="e">
        <f>K37</f>
        <v>#REF!</v>
      </c>
      <c r="D39" s="392" t="e">
        <f t="shared" si="6"/>
        <v>#REF!</v>
      </c>
      <c r="E39" s="395" t="e">
        <f>D39-E$15</f>
        <v>#REF!</v>
      </c>
      <c r="F39" s="392" t="e">
        <f t="shared" si="7"/>
        <v>#REF!</v>
      </c>
      <c r="G39" s="393" t="e">
        <f t="shared" si="8"/>
        <v>#REF!</v>
      </c>
      <c r="H39" s="12"/>
      <c r="I39" s="26">
        <v>5</v>
      </c>
      <c r="J39" s="27">
        <v>1.0799999999999998</v>
      </c>
      <c r="K39" s="28" t="e">
        <f t="shared" si="5"/>
        <v>#REF!</v>
      </c>
      <c r="L39" s="1"/>
    </row>
    <row r="40" spans="2:12">
      <c r="B40" s="389" t="s">
        <v>71</v>
      </c>
      <c r="C40" s="394" t="e">
        <f>AVERAGE(K38:K39)</f>
        <v>#REF!</v>
      </c>
      <c r="D40" s="392" t="e">
        <f t="shared" si="6"/>
        <v>#REF!</v>
      </c>
      <c r="E40" s="395" t="e">
        <f>D40-E$16</f>
        <v>#REF!</v>
      </c>
      <c r="F40" s="392" t="e">
        <f t="shared" si="7"/>
        <v>#REF!</v>
      </c>
      <c r="G40" s="393" t="e">
        <f t="shared" si="8"/>
        <v>#REF!</v>
      </c>
      <c r="H40" s="12"/>
      <c r="I40" s="389">
        <v>6</v>
      </c>
      <c r="J40" s="390">
        <v>1.1599999999999999</v>
      </c>
      <c r="K40" s="28" t="e">
        <f t="shared" si="5"/>
        <v>#REF!</v>
      </c>
      <c r="L40" s="1"/>
    </row>
    <row r="41" spans="2:12">
      <c r="B41" s="389" t="s">
        <v>72</v>
      </c>
      <c r="C41" s="394" t="e">
        <f>K40</f>
        <v>#REF!</v>
      </c>
      <c r="D41" s="392" t="e">
        <f t="shared" si="6"/>
        <v>#REF!</v>
      </c>
      <c r="E41" s="395" t="e">
        <f>D41-E$17</f>
        <v>#REF!</v>
      </c>
      <c r="F41" s="392" t="e">
        <f t="shared" si="7"/>
        <v>#REF!</v>
      </c>
      <c r="G41" s="393" t="e">
        <f t="shared" si="8"/>
        <v>#REF!</v>
      </c>
      <c r="H41" s="12"/>
      <c r="I41" s="396">
        <v>7</v>
      </c>
      <c r="J41" s="397">
        <v>1.24</v>
      </c>
      <c r="K41" s="28" t="e">
        <f t="shared" si="5"/>
        <v>#REF!</v>
      </c>
      <c r="L41" s="1"/>
    </row>
    <row r="42" spans="2:12" ht="15.75" thickBot="1">
      <c r="B42" s="398" t="s">
        <v>73</v>
      </c>
      <c r="C42" s="399" t="e">
        <f>AVERAGE(K41:K42)</f>
        <v>#REF!</v>
      </c>
      <c r="D42" s="392" t="e">
        <f t="shared" si="6"/>
        <v>#REF!</v>
      </c>
      <c r="E42" s="403" t="e">
        <f>D42-E$18</f>
        <v>#REF!</v>
      </c>
      <c r="F42" s="392" t="e">
        <f t="shared" si="7"/>
        <v>#REF!</v>
      </c>
      <c r="G42" s="393" t="e">
        <f t="shared" si="8"/>
        <v>#REF!</v>
      </c>
      <c r="H42" s="12"/>
      <c r="I42" s="401">
        <v>8</v>
      </c>
      <c r="J42" s="402">
        <v>1.32</v>
      </c>
      <c r="K42" s="28" t="e">
        <f t="shared" si="5"/>
        <v>#REF!</v>
      </c>
      <c r="L42" s="1"/>
    </row>
    <row r="43" spans="2:12" ht="15.75" thickBot="1">
      <c r="B43" s="33" t="s">
        <v>74</v>
      </c>
      <c r="C43" s="34"/>
      <c r="D43" s="70" t="e">
        <v>#REF!</v>
      </c>
      <c r="E43" s="70" t="e">
        <v>#REF!</v>
      </c>
      <c r="F43" s="70" t="e">
        <v>#REF!</v>
      </c>
      <c r="G43" s="70" t="e">
        <v>#REF!</v>
      </c>
      <c r="H43" s="35"/>
      <c r="I43" s="67"/>
      <c r="J43" s="7"/>
      <c r="K43" s="7"/>
      <c r="L43" s="1"/>
    </row>
    <row r="44" spans="2:12">
      <c r="B44" s="1"/>
      <c r="C44" s="1"/>
      <c r="D44" s="1"/>
      <c r="E44" s="1"/>
      <c r="F44" s="1"/>
      <c r="G44" s="1"/>
      <c r="H44" s="1"/>
      <c r="I44" s="1"/>
      <c r="J44" s="1"/>
      <c r="K44" s="1"/>
      <c r="L44" s="1"/>
    </row>
    <row r="45" spans="2:12">
      <c r="B45" s="1"/>
      <c r="C45" s="1"/>
      <c r="D45" s="1"/>
      <c r="E45" s="1"/>
      <c r="F45" s="1"/>
      <c r="G45" s="1"/>
      <c r="H45" s="1"/>
      <c r="I45" s="1"/>
      <c r="J45" s="1"/>
      <c r="K45" s="1"/>
      <c r="L45" s="1"/>
    </row>
  </sheetData>
  <mergeCells count="6">
    <mergeCell ref="B33:D33"/>
    <mergeCell ref="B6:D6"/>
    <mergeCell ref="B7:C7"/>
    <mergeCell ref="B8:C8"/>
    <mergeCell ref="B11:G11"/>
    <mergeCell ref="B20:D20"/>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N45"/>
  <sheetViews>
    <sheetView topLeftCell="A16" workbookViewId="0">
      <selection activeCell="H32" sqref="H32"/>
    </sheetView>
  </sheetViews>
  <sheetFormatPr defaultColWidth="8.85546875" defaultRowHeight="15"/>
  <cols>
    <col min="3" max="3" width="10.42578125" customWidth="1"/>
    <col min="12" max="12" width="14.42578125" bestFit="1" customWidth="1"/>
    <col min="13" max="13" width="18" bestFit="1" customWidth="1"/>
  </cols>
  <sheetData>
    <row r="3" spans="2:14">
      <c r="B3" s="1"/>
      <c r="C3" s="1"/>
      <c r="D3" s="1"/>
      <c r="E3" s="1"/>
      <c r="F3" s="1"/>
      <c r="G3" s="1"/>
      <c r="H3" s="1"/>
      <c r="I3" s="1"/>
      <c r="J3" s="1"/>
      <c r="K3" s="1"/>
      <c r="L3" s="1"/>
    </row>
    <row r="4" spans="2:14">
      <c r="B4" s="1"/>
      <c r="C4" s="1"/>
      <c r="D4" s="1"/>
      <c r="E4" s="1"/>
      <c r="F4" s="1"/>
      <c r="G4" s="1"/>
      <c r="H4" s="1"/>
      <c r="I4" s="1"/>
      <c r="J4" s="1"/>
      <c r="K4" s="1"/>
      <c r="L4" s="1"/>
    </row>
    <row r="5" spans="2:14" ht="15.75" thickBot="1">
      <c r="B5" s="1"/>
      <c r="C5" s="1"/>
      <c r="D5" s="1"/>
      <c r="E5" s="1"/>
      <c r="F5" s="1"/>
      <c r="G5" s="1"/>
      <c r="H5" s="1"/>
      <c r="I5" s="1"/>
      <c r="J5" s="1"/>
      <c r="M5" s="60"/>
    </row>
    <row r="6" spans="2:14">
      <c r="B6" s="500" t="s">
        <v>51</v>
      </c>
      <c r="C6" s="501"/>
      <c r="D6" s="502"/>
      <c r="E6" s="1"/>
      <c r="F6" s="1"/>
      <c r="G6" s="1"/>
      <c r="H6" s="1"/>
      <c r="I6" s="1"/>
      <c r="J6" s="1"/>
      <c r="K6" s="1"/>
      <c r="L6" s="1"/>
    </row>
    <row r="7" spans="2:14">
      <c r="B7" s="503" t="s">
        <v>52</v>
      </c>
      <c r="C7" s="504"/>
      <c r="D7" s="375">
        <v>90600</v>
      </c>
      <c r="E7" s="1"/>
      <c r="F7" s="1"/>
      <c r="G7" s="1"/>
      <c r="H7" s="1"/>
      <c r="I7" s="1"/>
      <c r="J7" s="1"/>
      <c r="K7" s="1"/>
      <c r="L7" s="1"/>
    </row>
    <row r="8" spans="2:14" ht="15.75" thickBot="1">
      <c r="B8" s="505" t="s">
        <v>53</v>
      </c>
      <c r="C8" s="506"/>
      <c r="D8" s="376">
        <v>0.3</v>
      </c>
      <c r="E8" s="1"/>
      <c r="F8" s="1"/>
      <c r="G8" s="1"/>
      <c r="H8" s="1"/>
      <c r="I8" s="1"/>
      <c r="J8" s="5"/>
      <c r="K8" s="6"/>
      <c r="L8" s="1"/>
    </row>
    <row r="9" spans="2:14">
      <c r="B9" s="1"/>
      <c r="C9" s="1"/>
      <c r="D9" s="1"/>
      <c r="E9" s="1"/>
      <c r="F9" s="1"/>
      <c r="G9" s="1"/>
      <c r="H9" s="1"/>
      <c r="I9" s="1"/>
      <c r="J9" s="1"/>
      <c r="K9" s="1"/>
      <c r="L9" s="1"/>
    </row>
    <row r="10" spans="2:14" ht="15.75" thickBot="1">
      <c r="B10" s="7"/>
      <c r="C10" s="7"/>
      <c r="D10" s="7"/>
      <c r="E10" s="7"/>
      <c r="F10" s="7"/>
      <c r="G10" s="7"/>
      <c r="H10" s="7"/>
      <c r="I10" s="1"/>
      <c r="J10" s="1"/>
      <c r="K10" s="1"/>
      <c r="L10" s="1"/>
      <c r="M10" s="1"/>
      <c r="N10" s="1"/>
    </row>
    <row r="11" spans="2:14">
      <c r="B11" s="500" t="s">
        <v>54</v>
      </c>
      <c r="C11" s="501"/>
      <c r="D11" s="501"/>
      <c r="E11" s="501"/>
      <c r="F11" s="501"/>
      <c r="G11" s="502"/>
      <c r="H11" s="8"/>
      <c r="I11" s="1"/>
      <c r="J11" s="1"/>
      <c r="K11" s="1"/>
      <c r="L11" s="1"/>
      <c r="M11" s="1"/>
      <c r="N11" s="1"/>
    </row>
    <row r="12" spans="2:14">
      <c r="B12" s="377" t="s">
        <v>55</v>
      </c>
      <c r="C12" s="378" t="s">
        <v>56</v>
      </c>
      <c r="D12" s="378" t="s">
        <v>57</v>
      </c>
      <c r="E12" s="378" t="s">
        <v>58</v>
      </c>
      <c r="F12" s="378" t="s">
        <v>59</v>
      </c>
      <c r="G12" s="379" t="s">
        <v>60</v>
      </c>
      <c r="H12" s="8"/>
      <c r="I12" s="1"/>
      <c r="J12" s="1"/>
      <c r="K12" s="1"/>
      <c r="L12" s="1"/>
      <c r="M12" s="1"/>
      <c r="N12" s="1"/>
    </row>
    <row r="13" spans="2:14">
      <c r="B13" s="380">
        <v>0</v>
      </c>
      <c r="C13" s="381">
        <v>2.5</v>
      </c>
      <c r="D13" s="381">
        <v>0.7</v>
      </c>
      <c r="E13" s="382">
        <v>39</v>
      </c>
      <c r="F13" s="382">
        <v>16</v>
      </c>
      <c r="G13" s="383">
        <f t="shared" ref="G13:G18" si="0">+E13+F13</f>
        <v>55</v>
      </c>
      <c r="H13" s="9"/>
      <c r="I13" s="1"/>
      <c r="J13" s="1"/>
      <c r="K13" s="1"/>
      <c r="L13" s="1"/>
      <c r="M13" s="1"/>
      <c r="N13" s="1"/>
    </row>
    <row r="14" spans="2:14">
      <c r="B14" s="380">
        <v>1</v>
      </c>
      <c r="C14" s="381">
        <v>3</v>
      </c>
      <c r="D14" s="381">
        <v>0.75</v>
      </c>
      <c r="E14" s="382">
        <v>40</v>
      </c>
      <c r="F14" s="382">
        <v>17</v>
      </c>
      <c r="G14" s="383">
        <f t="shared" si="0"/>
        <v>57</v>
      </c>
      <c r="H14" s="9"/>
      <c r="I14" s="1"/>
      <c r="J14" s="1"/>
      <c r="K14" s="1"/>
      <c r="L14" s="1"/>
      <c r="M14" s="1"/>
      <c r="N14" s="1"/>
    </row>
    <row r="15" spans="2:14">
      <c r="B15" s="380">
        <v>2</v>
      </c>
      <c r="C15" s="381">
        <v>4</v>
      </c>
      <c r="D15" s="381">
        <v>0.9</v>
      </c>
      <c r="E15" s="382">
        <v>41</v>
      </c>
      <c r="F15" s="382">
        <v>17</v>
      </c>
      <c r="G15" s="383">
        <f t="shared" si="0"/>
        <v>58</v>
      </c>
      <c r="H15" s="9"/>
      <c r="I15" s="1"/>
      <c r="J15" s="1"/>
      <c r="K15" s="1"/>
      <c r="L15" s="1"/>
      <c r="M15" s="1"/>
      <c r="N15" s="1"/>
    </row>
    <row r="16" spans="2:14">
      <c r="B16" s="380">
        <v>3</v>
      </c>
      <c r="C16" s="381">
        <v>5</v>
      </c>
      <c r="D16" s="381">
        <v>1.04</v>
      </c>
      <c r="E16" s="382">
        <v>54</v>
      </c>
      <c r="F16" s="382">
        <v>18</v>
      </c>
      <c r="G16" s="383">
        <f t="shared" si="0"/>
        <v>72</v>
      </c>
      <c r="H16" s="9"/>
      <c r="I16" s="1"/>
      <c r="J16" s="1"/>
      <c r="K16" s="1"/>
      <c r="L16" s="1"/>
      <c r="M16" s="1"/>
      <c r="N16" s="1"/>
    </row>
    <row r="17" spans="2:14">
      <c r="B17" s="380">
        <v>4</v>
      </c>
      <c r="C17" s="381">
        <v>6</v>
      </c>
      <c r="D17" s="381">
        <v>1.1599999999999999</v>
      </c>
      <c r="E17" s="382">
        <v>55</v>
      </c>
      <c r="F17" s="382">
        <v>20</v>
      </c>
      <c r="G17" s="383">
        <f t="shared" si="0"/>
        <v>75</v>
      </c>
      <c r="H17" s="9"/>
      <c r="I17" s="1"/>
      <c r="J17" s="1"/>
      <c r="K17" s="1"/>
      <c r="L17" s="1"/>
      <c r="M17" s="1"/>
      <c r="N17" s="1"/>
    </row>
    <row r="18" spans="2:14" ht="15.75" thickBot="1">
      <c r="B18" s="384">
        <v>5</v>
      </c>
      <c r="C18" s="385">
        <v>7</v>
      </c>
      <c r="D18" s="385">
        <v>1.28</v>
      </c>
      <c r="E18" s="386">
        <v>66</v>
      </c>
      <c r="F18" s="386">
        <v>20</v>
      </c>
      <c r="G18" s="387">
        <f t="shared" si="0"/>
        <v>86</v>
      </c>
      <c r="H18" s="9"/>
      <c r="I18" s="1"/>
      <c r="J18" s="1"/>
      <c r="K18" s="1"/>
      <c r="L18" s="1"/>
      <c r="M18" s="1"/>
      <c r="N18" s="1"/>
    </row>
    <row r="19" spans="2:14">
      <c r="B19" s="7"/>
      <c r="C19" s="7"/>
      <c r="D19" s="7"/>
      <c r="E19" s="7"/>
      <c r="F19" s="7"/>
      <c r="G19" s="7"/>
      <c r="H19" s="12"/>
      <c r="I19" s="1"/>
      <c r="J19" s="1"/>
      <c r="K19" s="1"/>
      <c r="L19" s="1"/>
      <c r="M19" s="1"/>
      <c r="N19" s="1"/>
    </row>
    <row r="20" spans="2:14" ht="15.75" thickBot="1">
      <c r="B20" s="499"/>
      <c r="C20" s="499"/>
      <c r="D20" s="499"/>
      <c r="E20" s="388"/>
      <c r="F20" s="388"/>
      <c r="G20" s="388"/>
      <c r="H20" s="12"/>
      <c r="I20" s="388"/>
      <c r="J20" s="388"/>
      <c r="K20" s="388"/>
      <c r="L20" s="1"/>
    </row>
    <row r="21" spans="2:14" ht="15.75" thickBot="1">
      <c r="B21" s="13">
        <v>0.8</v>
      </c>
      <c r="C21" s="14" t="s">
        <v>14</v>
      </c>
      <c r="D21" s="15">
        <f>$D$7*B21</f>
        <v>72480</v>
      </c>
      <c r="E21" s="16"/>
      <c r="F21" s="17"/>
      <c r="G21" s="17"/>
      <c r="H21" s="18"/>
      <c r="I21" s="19" t="s">
        <v>61</v>
      </c>
      <c r="J21" s="20" t="s">
        <v>57</v>
      </c>
      <c r="K21" s="21" t="s">
        <v>15</v>
      </c>
      <c r="L21" s="1"/>
    </row>
    <row r="22" spans="2:14" ht="15.75" thickBot="1">
      <c r="B22" s="68"/>
      <c r="C22" s="23"/>
      <c r="D22" s="24"/>
      <c r="E22" s="25"/>
      <c r="F22" s="17"/>
      <c r="G22" s="17"/>
      <c r="H22" s="18"/>
      <c r="I22" s="26">
        <v>1</v>
      </c>
      <c r="J22" s="27">
        <v>0.7</v>
      </c>
      <c r="K22" s="28">
        <f t="shared" ref="K22:K29" si="1">CEILING(MROUND($D$7*50%,50)*J22,50)*$B$21/50%</f>
        <v>50800</v>
      </c>
      <c r="L22" s="1"/>
    </row>
    <row r="23" spans="2:14" ht="39">
      <c r="B23" s="29" t="s">
        <v>62</v>
      </c>
      <c r="C23" s="30" t="s">
        <v>63</v>
      </c>
      <c r="D23" s="30" t="s">
        <v>75</v>
      </c>
      <c r="E23" s="31" t="s">
        <v>65</v>
      </c>
      <c r="F23" s="31" t="s">
        <v>66</v>
      </c>
      <c r="G23" s="32" t="s">
        <v>67</v>
      </c>
      <c r="H23" s="12"/>
      <c r="I23" s="389">
        <v>2</v>
      </c>
      <c r="J23" s="390">
        <v>0.79999999999999993</v>
      </c>
      <c r="K23" s="28">
        <f t="shared" si="1"/>
        <v>58000</v>
      </c>
      <c r="L23" s="1"/>
    </row>
    <row r="24" spans="2:14">
      <c r="B24" s="389" t="s">
        <v>68</v>
      </c>
      <c r="C24" s="391">
        <f>K22</f>
        <v>50800</v>
      </c>
      <c r="D24" s="392">
        <f t="shared" ref="D24:D29" si="2">ROUNDDOWN(C24*$D$8/12,0)</f>
        <v>1270</v>
      </c>
      <c r="E24" s="392">
        <f>D24-E$13</f>
        <v>1231</v>
      </c>
      <c r="F24" s="392">
        <f>D24-F$13</f>
        <v>1254</v>
      </c>
      <c r="G24" s="393">
        <f t="shared" ref="G24:G29" si="3">D24-G$13</f>
        <v>1215</v>
      </c>
      <c r="H24" s="69"/>
      <c r="I24" s="26">
        <v>3</v>
      </c>
      <c r="J24" s="27">
        <v>0.89999999999999991</v>
      </c>
      <c r="K24" s="28">
        <f t="shared" si="1"/>
        <v>65280</v>
      </c>
      <c r="L24" s="1"/>
    </row>
    <row r="25" spans="2:14">
      <c r="B25" s="389" t="s">
        <v>69</v>
      </c>
      <c r="C25" s="394">
        <f>AVERAGE(K22:K23)</f>
        <v>54400</v>
      </c>
      <c r="D25" s="392">
        <f t="shared" si="2"/>
        <v>1360</v>
      </c>
      <c r="E25" s="395">
        <f>D25-E$14</f>
        <v>1320</v>
      </c>
      <c r="F25" s="392">
        <f t="shared" ref="F25:F29" si="4">D25-F$13</f>
        <v>1344</v>
      </c>
      <c r="G25" s="393">
        <f t="shared" si="3"/>
        <v>1305</v>
      </c>
      <c r="H25" s="69"/>
      <c r="I25" s="389">
        <v>4</v>
      </c>
      <c r="J25" s="390">
        <v>0.99999999999999989</v>
      </c>
      <c r="K25" s="28">
        <f t="shared" si="1"/>
        <v>72480</v>
      </c>
      <c r="L25" s="1"/>
    </row>
    <row r="26" spans="2:14">
      <c r="B26" s="389" t="s">
        <v>70</v>
      </c>
      <c r="C26" s="394">
        <f>K24</f>
        <v>65280</v>
      </c>
      <c r="D26" s="392">
        <f t="shared" si="2"/>
        <v>1632</v>
      </c>
      <c r="E26" s="395">
        <f>D26-E$15</f>
        <v>1591</v>
      </c>
      <c r="F26" s="392">
        <f t="shared" si="4"/>
        <v>1616</v>
      </c>
      <c r="G26" s="393">
        <f t="shared" si="3"/>
        <v>1577</v>
      </c>
      <c r="H26" s="69"/>
      <c r="I26" s="26">
        <v>5</v>
      </c>
      <c r="J26" s="27">
        <v>1.0799999999999998</v>
      </c>
      <c r="K26" s="28">
        <f t="shared" si="1"/>
        <v>78320</v>
      </c>
      <c r="L26" s="1"/>
    </row>
    <row r="27" spans="2:14">
      <c r="B27" s="389" t="s">
        <v>71</v>
      </c>
      <c r="C27" s="394">
        <f>AVERAGE(K25:K26)</f>
        <v>75400</v>
      </c>
      <c r="D27" s="392">
        <f t="shared" si="2"/>
        <v>1885</v>
      </c>
      <c r="E27" s="395">
        <f>D27-E$16</f>
        <v>1831</v>
      </c>
      <c r="F27" s="392">
        <f t="shared" si="4"/>
        <v>1869</v>
      </c>
      <c r="G27" s="393">
        <f t="shared" si="3"/>
        <v>1830</v>
      </c>
      <c r="H27" s="69"/>
      <c r="I27" s="389">
        <v>6</v>
      </c>
      <c r="J27" s="390">
        <v>1.1599999999999999</v>
      </c>
      <c r="K27" s="28">
        <f t="shared" si="1"/>
        <v>84080</v>
      </c>
      <c r="L27" s="1"/>
    </row>
    <row r="28" spans="2:14">
      <c r="B28" s="389" t="s">
        <v>72</v>
      </c>
      <c r="C28" s="394">
        <f>K27</f>
        <v>84080</v>
      </c>
      <c r="D28" s="392">
        <f t="shared" si="2"/>
        <v>2102</v>
      </c>
      <c r="E28" s="395">
        <f>D28-E$17</f>
        <v>2047</v>
      </c>
      <c r="F28" s="392">
        <f t="shared" si="4"/>
        <v>2086</v>
      </c>
      <c r="G28" s="393">
        <f t="shared" si="3"/>
        <v>2047</v>
      </c>
      <c r="H28" s="12"/>
      <c r="I28" s="396">
        <v>7</v>
      </c>
      <c r="J28" s="397">
        <v>1.24</v>
      </c>
      <c r="K28" s="28">
        <f t="shared" si="1"/>
        <v>89920</v>
      </c>
      <c r="L28" s="1"/>
    </row>
    <row r="29" spans="2:14" ht="15.75" thickBot="1">
      <c r="B29" s="398" t="s">
        <v>73</v>
      </c>
      <c r="C29" s="399">
        <f>AVERAGE(K28:K29)</f>
        <v>92800</v>
      </c>
      <c r="D29" s="39">
        <f t="shared" si="2"/>
        <v>2320</v>
      </c>
      <c r="E29" s="400">
        <f>D29-E$18</f>
        <v>2254</v>
      </c>
      <c r="F29" s="39">
        <f t="shared" si="4"/>
        <v>2304</v>
      </c>
      <c r="G29" s="40">
        <f t="shared" si="3"/>
        <v>2265</v>
      </c>
      <c r="H29" s="12"/>
      <c r="I29" s="401">
        <v>8</v>
      </c>
      <c r="J29" s="402">
        <v>1.32</v>
      </c>
      <c r="K29" s="28">
        <f t="shared" si="1"/>
        <v>95680</v>
      </c>
      <c r="L29" s="1"/>
    </row>
    <row r="30" spans="2:14" ht="15.75" thickBot="1">
      <c r="B30" s="33" t="s">
        <v>74</v>
      </c>
      <c r="C30" s="34">
        <v>0</v>
      </c>
      <c r="D30" s="404" t="e">
        <f xml:space="preserve"> SUMPRODUCT(D24:D29,#REF!)</f>
        <v>#REF!</v>
      </c>
      <c r="E30" s="405" t="e">
        <f xml:space="preserve"> SUMPRODUCT(E24:E29,#REF!)</f>
        <v>#REF!</v>
      </c>
      <c r="F30" s="405" t="e">
        <f xml:space="preserve"> SUMPRODUCT(F24:F29,#REF!)</f>
        <v>#REF!</v>
      </c>
      <c r="G30" s="405" t="e">
        <f xml:space="preserve"> SUMPRODUCT(G24:G29,#REF!)</f>
        <v>#REF!</v>
      </c>
      <c r="H30" s="35"/>
      <c r="I30" s="67" t="s">
        <v>76</v>
      </c>
      <c r="J30" s="7"/>
      <c r="K30" s="7"/>
      <c r="L30" s="1"/>
    </row>
    <row r="31" spans="2:14">
      <c r="B31" s="67" t="s">
        <v>77</v>
      </c>
      <c r="C31" s="1"/>
      <c r="D31" s="1"/>
      <c r="E31" s="1"/>
      <c r="F31" s="1"/>
      <c r="G31" s="1"/>
      <c r="H31" s="1"/>
      <c r="I31" s="1"/>
      <c r="J31" s="1"/>
      <c r="K31" s="1"/>
      <c r="L31" s="1"/>
    </row>
    <row r="32" spans="2:14">
      <c r="B32" s="7"/>
      <c r="C32" s="7"/>
      <c r="D32" s="7"/>
      <c r="E32" s="7"/>
      <c r="F32" s="7"/>
      <c r="G32" s="7"/>
      <c r="H32" s="12"/>
      <c r="I32" s="7"/>
      <c r="J32" s="7"/>
      <c r="K32" s="7"/>
      <c r="L32" s="1"/>
    </row>
    <row r="33" spans="2:12" ht="15.75" thickBot="1">
      <c r="B33" s="499"/>
      <c r="C33" s="499"/>
      <c r="D33" s="499"/>
      <c r="E33" s="388"/>
      <c r="F33" s="388"/>
      <c r="G33" s="388"/>
      <c r="H33" s="12"/>
      <c r="I33" s="388"/>
      <c r="J33" s="388"/>
      <c r="K33" s="388"/>
      <c r="L33" s="1"/>
    </row>
    <row r="34" spans="2:12" ht="15.75" thickBot="1">
      <c r="B34" s="13">
        <v>0.6</v>
      </c>
      <c r="C34" s="14" t="s">
        <v>14</v>
      </c>
      <c r="D34" s="15">
        <f>$D$7*B34</f>
        <v>54360</v>
      </c>
      <c r="E34" s="16"/>
      <c r="F34" s="17"/>
      <c r="G34" s="17"/>
      <c r="H34" s="18"/>
      <c r="I34" s="19" t="s">
        <v>61</v>
      </c>
      <c r="J34" s="20" t="s">
        <v>57</v>
      </c>
      <c r="K34" s="21" t="s">
        <v>15</v>
      </c>
      <c r="L34" s="1"/>
    </row>
    <row r="35" spans="2:12" ht="15.75" thickBot="1">
      <c r="B35" s="22"/>
      <c r="C35" s="23"/>
      <c r="D35" s="24"/>
      <c r="E35" s="25"/>
      <c r="F35" s="17"/>
      <c r="G35" s="17"/>
      <c r="H35" s="18"/>
      <c r="I35" s="26">
        <v>1</v>
      </c>
      <c r="J35" s="27">
        <v>0.7</v>
      </c>
      <c r="K35" s="28">
        <f t="shared" ref="K35:K42" si="5">CEILING(MROUND($D$7*50%,50)*J35,50)*$B$34/50%</f>
        <v>38100</v>
      </c>
      <c r="L35" s="1"/>
    </row>
    <row r="36" spans="2:12">
      <c r="B36" s="29" t="s">
        <v>62</v>
      </c>
      <c r="C36" s="30" t="s">
        <v>63</v>
      </c>
      <c r="D36" s="30" t="s">
        <v>64</v>
      </c>
      <c r="E36" s="31" t="s">
        <v>65</v>
      </c>
      <c r="F36" s="31" t="s">
        <v>66</v>
      </c>
      <c r="G36" s="32" t="s">
        <v>67</v>
      </c>
      <c r="H36" s="12"/>
      <c r="I36" s="389">
        <v>2</v>
      </c>
      <c r="J36" s="390">
        <v>0.79999999999999993</v>
      </c>
      <c r="K36" s="28">
        <f t="shared" si="5"/>
        <v>43500</v>
      </c>
      <c r="L36" s="1"/>
    </row>
    <row r="37" spans="2:12">
      <c r="B37" s="389" t="s">
        <v>68</v>
      </c>
      <c r="C37" s="391">
        <f>K35</f>
        <v>38100</v>
      </c>
      <c r="D37" s="392">
        <f t="shared" ref="D37:D42" si="6">ROUNDDOWN(C37*$D$8/12,0)</f>
        <v>952</v>
      </c>
      <c r="E37" s="392">
        <f>D37-E$13</f>
        <v>913</v>
      </c>
      <c r="F37" s="392">
        <f t="shared" ref="F37:F42" si="7">D37-F$13</f>
        <v>936</v>
      </c>
      <c r="G37" s="393">
        <f t="shared" ref="G37:G42" si="8">D37-G$13</f>
        <v>897</v>
      </c>
      <c r="H37" s="12"/>
      <c r="I37" s="26">
        <v>3</v>
      </c>
      <c r="J37" s="27">
        <v>0.89999999999999991</v>
      </c>
      <c r="K37" s="28">
        <f t="shared" si="5"/>
        <v>48960</v>
      </c>
      <c r="L37" s="1"/>
    </row>
    <row r="38" spans="2:12">
      <c r="B38" s="389" t="s">
        <v>69</v>
      </c>
      <c r="C38" s="394">
        <f>AVERAGE(K35:K36)</f>
        <v>40800</v>
      </c>
      <c r="D38" s="392">
        <f t="shared" si="6"/>
        <v>1020</v>
      </c>
      <c r="E38" s="395">
        <f>D38-E$14</f>
        <v>980</v>
      </c>
      <c r="F38" s="392">
        <f t="shared" si="7"/>
        <v>1004</v>
      </c>
      <c r="G38" s="393">
        <f t="shared" si="8"/>
        <v>965</v>
      </c>
      <c r="H38" s="12"/>
      <c r="I38" s="389">
        <v>4</v>
      </c>
      <c r="J38" s="390">
        <v>0.99999999999999989</v>
      </c>
      <c r="K38" s="28">
        <f t="shared" si="5"/>
        <v>54360</v>
      </c>
      <c r="L38" s="1"/>
    </row>
    <row r="39" spans="2:12">
      <c r="B39" s="389" t="s">
        <v>70</v>
      </c>
      <c r="C39" s="394">
        <f>K37</f>
        <v>48960</v>
      </c>
      <c r="D39" s="392">
        <f t="shared" si="6"/>
        <v>1224</v>
      </c>
      <c r="E39" s="395">
        <f>D39-E$15</f>
        <v>1183</v>
      </c>
      <c r="F39" s="392">
        <f t="shared" si="7"/>
        <v>1208</v>
      </c>
      <c r="G39" s="393">
        <f t="shared" si="8"/>
        <v>1169</v>
      </c>
      <c r="H39" s="12"/>
      <c r="I39" s="26">
        <v>5</v>
      </c>
      <c r="J39" s="27">
        <v>1.0799999999999998</v>
      </c>
      <c r="K39" s="28">
        <f t="shared" si="5"/>
        <v>58740</v>
      </c>
      <c r="L39" s="1"/>
    </row>
    <row r="40" spans="2:12">
      <c r="B40" s="389" t="s">
        <v>71</v>
      </c>
      <c r="C40" s="394">
        <f>AVERAGE(K38:K39)</f>
        <v>56550</v>
      </c>
      <c r="D40" s="392">
        <f t="shared" si="6"/>
        <v>1413</v>
      </c>
      <c r="E40" s="395">
        <f>D40-E$16</f>
        <v>1359</v>
      </c>
      <c r="F40" s="392">
        <f t="shared" si="7"/>
        <v>1397</v>
      </c>
      <c r="G40" s="393">
        <f t="shared" si="8"/>
        <v>1358</v>
      </c>
      <c r="H40" s="12"/>
      <c r="I40" s="389">
        <v>6</v>
      </c>
      <c r="J40" s="390">
        <v>1.1599999999999999</v>
      </c>
      <c r="K40" s="28">
        <f t="shared" si="5"/>
        <v>63060</v>
      </c>
      <c r="L40" s="1"/>
    </row>
    <row r="41" spans="2:12">
      <c r="B41" s="389" t="s">
        <v>72</v>
      </c>
      <c r="C41" s="394">
        <f>K40</f>
        <v>63060</v>
      </c>
      <c r="D41" s="392">
        <f t="shared" si="6"/>
        <v>1576</v>
      </c>
      <c r="E41" s="395">
        <f>D41-E$17</f>
        <v>1521</v>
      </c>
      <c r="F41" s="392">
        <f t="shared" si="7"/>
        <v>1560</v>
      </c>
      <c r="G41" s="393">
        <f t="shared" si="8"/>
        <v>1521</v>
      </c>
      <c r="H41" s="12"/>
      <c r="I41" s="396">
        <v>7</v>
      </c>
      <c r="J41" s="397">
        <v>1.24</v>
      </c>
      <c r="K41" s="28">
        <f t="shared" si="5"/>
        <v>67440</v>
      </c>
      <c r="L41" s="1"/>
    </row>
    <row r="42" spans="2:12" ht="15.75" thickBot="1">
      <c r="B42" s="398" t="s">
        <v>73</v>
      </c>
      <c r="C42" s="399">
        <f>AVERAGE(K41:K42)</f>
        <v>69600</v>
      </c>
      <c r="D42" s="392">
        <f t="shared" si="6"/>
        <v>1740</v>
      </c>
      <c r="E42" s="403">
        <f>D42-E$18</f>
        <v>1674</v>
      </c>
      <c r="F42" s="392">
        <f t="shared" si="7"/>
        <v>1724</v>
      </c>
      <c r="G42" s="393">
        <f t="shared" si="8"/>
        <v>1685</v>
      </c>
      <c r="H42" s="12"/>
      <c r="I42" s="401">
        <v>8</v>
      </c>
      <c r="J42" s="402">
        <v>1.32</v>
      </c>
      <c r="K42" s="28">
        <f t="shared" si="5"/>
        <v>71760</v>
      </c>
      <c r="L42" s="1"/>
    </row>
    <row r="43" spans="2:12" ht="15.75" thickBot="1">
      <c r="B43" s="33" t="s">
        <v>74</v>
      </c>
      <c r="C43" s="34"/>
      <c r="D43" s="36">
        <v>952</v>
      </c>
      <c r="E43" s="36">
        <v>913</v>
      </c>
      <c r="F43" s="36">
        <v>936</v>
      </c>
      <c r="G43" s="36">
        <v>897</v>
      </c>
      <c r="H43" s="35"/>
      <c r="I43" s="67" t="s">
        <v>76</v>
      </c>
      <c r="J43" s="7"/>
      <c r="K43" s="7"/>
      <c r="L43" s="1"/>
    </row>
    <row r="44" spans="2:12">
      <c r="B44" s="1"/>
      <c r="C44" s="1"/>
      <c r="D44" s="1"/>
      <c r="E44" s="1"/>
      <c r="F44" s="1"/>
      <c r="G44" s="1"/>
      <c r="H44" s="1"/>
      <c r="I44" s="1"/>
      <c r="J44" s="1"/>
      <c r="K44" s="1"/>
      <c r="L44" s="1"/>
    </row>
    <row r="45" spans="2:12">
      <c r="B45" s="1"/>
      <c r="C45" s="1"/>
      <c r="D45" s="1"/>
      <c r="E45" s="1"/>
      <c r="F45" s="1"/>
      <c r="G45" s="1"/>
      <c r="H45" s="1"/>
      <c r="I45" s="1"/>
      <c r="J45" s="1"/>
      <c r="K45" s="1"/>
      <c r="L45" s="1"/>
    </row>
  </sheetData>
  <mergeCells count="6">
    <mergeCell ref="B33:D33"/>
    <mergeCell ref="B6:D6"/>
    <mergeCell ref="B7:C7"/>
    <mergeCell ref="B8:C8"/>
    <mergeCell ref="B11:G11"/>
    <mergeCell ref="B20:D20"/>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BA112"/>
  <sheetViews>
    <sheetView topLeftCell="A48" zoomScale="90" zoomScaleNormal="90" zoomScaleSheetLayoutView="85" workbookViewId="0">
      <selection activeCell="C50" sqref="C50"/>
    </sheetView>
  </sheetViews>
  <sheetFormatPr defaultColWidth="8.85546875" defaultRowHeight="12.75"/>
  <cols>
    <col min="1" max="1" width="3.7109375" style="1" customWidth="1"/>
    <col min="2" max="2" width="39.140625" style="1" customWidth="1"/>
    <col min="3" max="3" width="15.42578125" style="55" customWidth="1"/>
    <col min="4" max="4" width="17.7109375" style="1" customWidth="1"/>
    <col min="5" max="5" width="13.42578125" style="1" customWidth="1"/>
    <col min="6" max="6" width="6.42578125" style="1" customWidth="1"/>
    <col min="7" max="7" width="37.140625" style="1" customWidth="1"/>
    <col min="8" max="8" width="14.7109375" style="1" customWidth="1"/>
    <col min="9" max="9" width="15.42578125" style="1" customWidth="1"/>
    <col min="10" max="10" width="20.42578125" style="1" customWidth="1"/>
    <col min="11" max="11" width="11.85546875" style="1" customWidth="1"/>
    <col min="12" max="12" width="3" style="1" customWidth="1"/>
    <col min="13" max="13" width="21" style="1" customWidth="1"/>
    <col min="14" max="14" width="6" style="1" customWidth="1"/>
    <col min="15" max="15" width="12.7109375" style="1" customWidth="1"/>
    <col min="16" max="16" width="14.42578125" style="1" customWidth="1"/>
    <col min="17" max="17" width="11.42578125" style="1" customWidth="1"/>
    <col min="18" max="18" width="16.7109375" style="1" customWidth="1"/>
    <col min="19" max="20" width="11.42578125" style="1" customWidth="1"/>
    <col min="21" max="21" width="14.42578125" style="1" customWidth="1"/>
    <col min="22" max="47" width="11.42578125" style="1" customWidth="1"/>
    <col min="48" max="53" width="13.42578125" style="1" customWidth="1"/>
    <col min="54" max="16384" width="8.85546875" style="1"/>
  </cols>
  <sheetData>
    <row r="1" spans="2:47">
      <c r="AB1" s="1" t="s">
        <v>78</v>
      </c>
      <c r="AC1" s="1" t="s">
        <v>79</v>
      </c>
    </row>
    <row r="2" spans="2:47" ht="16.5" customHeight="1">
      <c r="B2" s="351" t="s">
        <v>332</v>
      </c>
      <c r="G2" s="239" t="s">
        <v>80</v>
      </c>
      <c r="H2" s="240" t="s">
        <v>81</v>
      </c>
      <c r="I2" s="186"/>
      <c r="J2" s="186"/>
      <c r="K2" s="186"/>
      <c r="M2" s="43" t="s">
        <v>82</v>
      </c>
      <c r="O2" s="78">
        <v>0</v>
      </c>
      <c r="P2" s="51" t="s">
        <v>83</v>
      </c>
      <c r="Q2" s="187"/>
    </row>
    <row r="3" spans="2:47">
      <c r="B3" s="151" t="s">
        <v>84</v>
      </c>
      <c r="C3" s="148" t="s">
        <v>85</v>
      </c>
      <c r="G3" s="239" t="s">
        <v>86</v>
      </c>
      <c r="H3" s="240" t="s">
        <v>87</v>
      </c>
    </row>
    <row r="4" spans="2:47">
      <c r="B4" s="150"/>
      <c r="C4" s="152"/>
      <c r="G4" s="239" t="s">
        <v>88</v>
      </c>
      <c r="H4" s="54" t="s">
        <v>89</v>
      </c>
      <c r="I4" s="238" t="s">
        <v>90</v>
      </c>
      <c r="J4" s="152"/>
    </row>
    <row r="5" spans="2:47" ht="13.5" thickBot="1">
      <c r="B5" s="406"/>
      <c r="C5" s="407"/>
      <c r="D5" s="406"/>
      <c r="E5" s="406"/>
      <c r="G5" s="406"/>
      <c r="H5" s="406"/>
      <c r="I5" s="406"/>
      <c r="J5" s="406"/>
      <c r="K5" s="406"/>
      <c r="M5" s="406"/>
      <c r="N5" s="406"/>
      <c r="O5" s="406"/>
      <c r="P5" s="406"/>
      <c r="Q5" s="406"/>
      <c r="R5" s="406"/>
      <c r="S5" s="406"/>
      <c r="T5" s="406"/>
      <c r="U5" s="406"/>
      <c r="V5" s="406"/>
      <c r="W5" s="406"/>
      <c r="X5" s="406"/>
      <c r="Y5" s="406"/>
      <c r="Z5" s="406"/>
      <c r="AA5" s="406"/>
      <c r="AB5" s="406"/>
      <c r="AC5" s="406"/>
      <c r="AD5" s="406"/>
      <c r="AE5" s="406"/>
      <c r="AF5" s="406"/>
      <c r="AG5" s="406"/>
      <c r="AH5" s="406"/>
      <c r="AI5" s="406"/>
      <c r="AJ5" s="406"/>
      <c r="AK5" s="406"/>
      <c r="AL5" s="406"/>
      <c r="AM5" s="406"/>
      <c r="AN5" s="406"/>
      <c r="AO5" s="406"/>
      <c r="AP5" s="406"/>
      <c r="AQ5" s="406"/>
      <c r="AR5" s="406"/>
      <c r="AS5" s="406"/>
      <c r="AT5" s="406"/>
      <c r="AU5" s="406"/>
    </row>
    <row r="6" spans="2:47">
      <c r="B6" s="144" t="s">
        <v>91</v>
      </c>
      <c r="C6" s="145"/>
      <c r="D6" s="146"/>
      <c r="E6" s="146"/>
      <c r="G6" s="144" t="s">
        <v>92</v>
      </c>
      <c r="H6" s="144"/>
      <c r="I6" s="145"/>
      <c r="J6" s="146"/>
      <c r="K6" s="146"/>
      <c r="M6" s="144" t="s">
        <v>93</v>
      </c>
      <c r="N6" s="144"/>
      <c r="O6" s="145"/>
      <c r="P6" s="146"/>
      <c r="Q6" s="146"/>
      <c r="R6" s="144"/>
      <c r="S6" s="144"/>
      <c r="T6" s="144"/>
      <c r="U6" s="145"/>
      <c r="V6" s="146"/>
      <c r="W6" s="146"/>
      <c r="X6" s="144"/>
      <c r="Y6" s="144"/>
      <c r="Z6" s="144"/>
      <c r="AA6" s="145"/>
      <c r="AB6" s="146"/>
      <c r="AC6" s="146"/>
      <c r="AD6" s="144"/>
      <c r="AE6" s="144"/>
      <c r="AF6" s="144"/>
      <c r="AG6" s="144"/>
      <c r="AH6" s="144"/>
      <c r="AI6" s="144"/>
      <c r="AJ6" s="144"/>
      <c r="AK6" s="144"/>
      <c r="AL6" s="144"/>
      <c r="AM6" s="144"/>
      <c r="AN6" s="144"/>
      <c r="AO6" s="144"/>
      <c r="AP6" s="144"/>
      <c r="AQ6" s="144"/>
      <c r="AR6" s="144"/>
      <c r="AS6" s="144"/>
      <c r="AT6" s="144"/>
      <c r="AU6" s="144"/>
    </row>
    <row r="7" spans="2:47">
      <c r="D7" s="408" t="s">
        <v>9</v>
      </c>
      <c r="E7" s="408" t="s">
        <v>94</v>
      </c>
      <c r="O7" s="55">
        <v>1</v>
      </c>
      <c r="P7" s="55">
        <v>2</v>
      </c>
      <c r="Q7" s="55">
        <v>3</v>
      </c>
      <c r="R7" s="55">
        <v>4</v>
      </c>
      <c r="S7" s="55">
        <v>5</v>
      </c>
      <c r="T7" s="55">
        <v>6</v>
      </c>
      <c r="U7" s="55">
        <v>7</v>
      </c>
      <c r="V7" s="55">
        <v>8</v>
      </c>
      <c r="W7" s="55">
        <v>9</v>
      </c>
      <c r="X7" s="55">
        <v>10</v>
      </c>
      <c r="Y7" s="55">
        <v>11</v>
      </c>
      <c r="Z7" s="55">
        <v>12</v>
      </c>
      <c r="AA7" s="55">
        <v>13</v>
      </c>
      <c r="AB7" s="55">
        <v>14</v>
      </c>
      <c r="AC7" s="55">
        <v>15</v>
      </c>
      <c r="AD7" s="55">
        <v>16</v>
      </c>
      <c r="AE7" s="55">
        <v>17</v>
      </c>
      <c r="AF7" s="55">
        <v>18</v>
      </c>
      <c r="AG7" s="55">
        <v>19</v>
      </c>
      <c r="AH7" s="55">
        <v>20</v>
      </c>
      <c r="AI7" s="55">
        <v>21</v>
      </c>
      <c r="AJ7" s="55">
        <v>22</v>
      </c>
      <c r="AK7" s="55">
        <v>23</v>
      </c>
      <c r="AL7" s="55">
        <v>24</v>
      </c>
      <c r="AM7" s="55">
        <v>25</v>
      </c>
      <c r="AN7" s="55">
        <v>26</v>
      </c>
      <c r="AO7" s="55">
        <v>27</v>
      </c>
      <c r="AP7" s="55">
        <v>28</v>
      </c>
      <c r="AQ7" s="55">
        <v>29</v>
      </c>
      <c r="AR7" s="55">
        <v>30</v>
      </c>
      <c r="AS7" s="55">
        <v>31</v>
      </c>
      <c r="AT7" s="55">
        <v>32</v>
      </c>
      <c r="AU7" s="55">
        <v>33</v>
      </c>
    </row>
    <row r="8" spans="2:47">
      <c r="B8" s="43" t="s">
        <v>95</v>
      </c>
      <c r="C8" s="56"/>
      <c r="D8" s="47">
        <v>0</v>
      </c>
      <c r="E8" s="71">
        <f>IFERROR(D8/H15,0)</f>
        <v>0</v>
      </c>
      <c r="F8" s="141"/>
      <c r="G8" s="409" t="s">
        <v>96</v>
      </c>
      <c r="H8" s="127" t="s">
        <v>97</v>
      </c>
      <c r="I8" s="127" t="s">
        <v>98</v>
      </c>
      <c r="J8" s="408" t="s">
        <v>56</v>
      </c>
      <c r="K8" s="408" t="s">
        <v>99</v>
      </c>
      <c r="M8" s="73" t="s">
        <v>100</v>
      </c>
      <c r="N8" s="42">
        <v>0.02</v>
      </c>
      <c r="O8" s="76">
        <f>K18</f>
        <v>0</v>
      </c>
      <c r="P8" s="45">
        <f t="shared" ref="P8:AU8" si="0">O8*(1+$N$8)</f>
        <v>0</v>
      </c>
      <c r="Q8" s="45">
        <f t="shared" si="0"/>
        <v>0</v>
      </c>
      <c r="R8" s="45">
        <f t="shared" si="0"/>
        <v>0</v>
      </c>
      <c r="S8" s="45">
        <f t="shared" si="0"/>
        <v>0</v>
      </c>
      <c r="T8" s="45">
        <f t="shared" si="0"/>
        <v>0</v>
      </c>
      <c r="U8" s="45">
        <f t="shared" si="0"/>
        <v>0</v>
      </c>
      <c r="V8" s="45">
        <f t="shared" si="0"/>
        <v>0</v>
      </c>
      <c r="W8" s="45">
        <f t="shared" si="0"/>
        <v>0</v>
      </c>
      <c r="X8" s="45">
        <f t="shared" si="0"/>
        <v>0</v>
      </c>
      <c r="Y8" s="45">
        <f t="shared" si="0"/>
        <v>0</v>
      </c>
      <c r="Z8" s="45">
        <f t="shared" si="0"/>
        <v>0</v>
      </c>
      <c r="AA8" s="45">
        <f t="shared" si="0"/>
        <v>0</v>
      </c>
      <c r="AB8" s="45">
        <f t="shared" si="0"/>
        <v>0</v>
      </c>
      <c r="AC8" s="45">
        <f t="shared" si="0"/>
        <v>0</v>
      </c>
      <c r="AD8" s="45">
        <f t="shared" si="0"/>
        <v>0</v>
      </c>
      <c r="AE8" s="45">
        <f t="shared" si="0"/>
        <v>0</v>
      </c>
      <c r="AF8" s="45">
        <f t="shared" si="0"/>
        <v>0</v>
      </c>
      <c r="AG8" s="45">
        <f t="shared" si="0"/>
        <v>0</v>
      </c>
      <c r="AH8" s="45">
        <f t="shared" si="0"/>
        <v>0</v>
      </c>
      <c r="AI8" s="45">
        <f t="shared" si="0"/>
        <v>0</v>
      </c>
      <c r="AJ8" s="45">
        <f t="shared" si="0"/>
        <v>0</v>
      </c>
      <c r="AK8" s="45">
        <f t="shared" si="0"/>
        <v>0</v>
      </c>
      <c r="AL8" s="45">
        <f t="shared" si="0"/>
        <v>0</v>
      </c>
      <c r="AM8" s="45">
        <f t="shared" si="0"/>
        <v>0</v>
      </c>
      <c r="AN8" s="45">
        <f t="shared" si="0"/>
        <v>0</v>
      </c>
      <c r="AO8" s="45">
        <f t="shared" si="0"/>
        <v>0</v>
      </c>
      <c r="AP8" s="45">
        <f t="shared" si="0"/>
        <v>0</v>
      </c>
      <c r="AQ8" s="45">
        <f t="shared" si="0"/>
        <v>0</v>
      </c>
      <c r="AR8" s="45">
        <f t="shared" si="0"/>
        <v>0</v>
      </c>
      <c r="AS8" s="45">
        <f t="shared" si="0"/>
        <v>0</v>
      </c>
      <c r="AT8" s="45">
        <f t="shared" si="0"/>
        <v>0</v>
      </c>
      <c r="AU8" s="45">
        <f t="shared" si="0"/>
        <v>0</v>
      </c>
    </row>
    <row r="9" spans="2:47">
      <c r="G9" s="128" t="s">
        <v>101</v>
      </c>
      <c r="H9" s="410">
        <f>'Rent Roll Analyzer'!AH8</f>
        <v>0</v>
      </c>
      <c r="I9" s="411">
        <f>IFERROR(H9/$H$15,0)</f>
        <v>0</v>
      </c>
      <c r="J9" s="54">
        <v>2.5</v>
      </c>
      <c r="K9" s="78"/>
      <c r="M9" s="246" t="s">
        <v>102</v>
      </c>
      <c r="N9" s="61">
        <v>0.05</v>
      </c>
      <c r="O9" s="46">
        <f>O8*-$N9</f>
        <v>0</v>
      </c>
      <c r="P9" s="77">
        <f t="shared" ref="P9:AU9" si="1">-$N$9*P8</f>
        <v>0</v>
      </c>
      <c r="Q9" s="77">
        <f t="shared" si="1"/>
        <v>0</v>
      </c>
      <c r="R9" s="77">
        <f t="shared" si="1"/>
        <v>0</v>
      </c>
      <c r="S9" s="77">
        <f t="shared" si="1"/>
        <v>0</v>
      </c>
      <c r="T9" s="77">
        <f t="shared" si="1"/>
        <v>0</v>
      </c>
      <c r="U9" s="77">
        <f t="shared" si="1"/>
        <v>0</v>
      </c>
      <c r="V9" s="77">
        <f t="shared" si="1"/>
        <v>0</v>
      </c>
      <c r="W9" s="77">
        <f t="shared" si="1"/>
        <v>0</v>
      </c>
      <c r="X9" s="77">
        <f t="shared" si="1"/>
        <v>0</v>
      </c>
      <c r="Y9" s="77">
        <f t="shared" si="1"/>
        <v>0</v>
      </c>
      <c r="Z9" s="77">
        <f t="shared" si="1"/>
        <v>0</v>
      </c>
      <c r="AA9" s="77">
        <f t="shared" si="1"/>
        <v>0</v>
      </c>
      <c r="AB9" s="77">
        <f t="shared" si="1"/>
        <v>0</v>
      </c>
      <c r="AC9" s="77">
        <f t="shared" si="1"/>
        <v>0</v>
      </c>
      <c r="AD9" s="77">
        <f t="shared" si="1"/>
        <v>0</v>
      </c>
      <c r="AE9" s="77">
        <f t="shared" si="1"/>
        <v>0</v>
      </c>
      <c r="AF9" s="77">
        <f t="shared" si="1"/>
        <v>0</v>
      </c>
      <c r="AG9" s="77">
        <f t="shared" si="1"/>
        <v>0</v>
      </c>
      <c r="AH9" s="77">
        <f t="shared" si="1"/>
        <v>0</v>
      </c>
      <c r="AI9" s="77">
        <f t="shared" si="1"/>
        <v>0</v>
      </c>
      <c r="AJ9" s="77">
        <f t="shared" si="1"/>
        <v>0</v>
      </c>
      <c r="AK9" s="77">
        <f t="shared" si="1"/>
        <v>0</v>
      </c>
      <c r="AL9" s="77">
        <f t="shared" si="1"/>
        <v>0</v>
      </c>
      <c r="AM9" s="77">
        <f t="shared" si="1"/>
        <v>0</v>
      </c>
      <c r="AN9" s="77">
        <f t="shared" si="1"/>
        <v>0</v>
      </c>
      <c r="AO9" s="77">
        <f t="shared" si="1"/>
        <v>0</v>
      </c>
      <c r="AP9" s="77">
        <f t="shared" si="1"/>
        <v>0</v>
      </c>
      <c r="AQ9" s="77">
        <f t="shared" si="1"/>
        <v>0</v>
      </c>
      <c r="AR9" s="77">
        <f t="shared" si="1"/>
        <v>0</v>
      </c>
      <c r="AS9" s="77">
        <f t="shared" si="1"/>
        <v>0</v>
      </c>
      <c r="AT9" s="77">
        <f t="shared" si="1"/>
        <v>0</v>
      </c>
      <c r="AU9" s="77">
        <f t="shared" si="1"/>
        <v>0</v>
      </c>
    </row>
    <row r="10" spans="2:47">
      <c r="B10" s="412" t="s">
        <v>31</v>
      </c>
      <c r="C10" s="408"/>
      <c r="D10" s="408" t="s">
        <v>9</v>
      </c>
      <c r="E10" s="408" t="s">
        <v>94</v>
      </c>
      <c r="G10" s="128" t="s">
        <v>103</v>
      </c>
      <c r="H10" s="149">
        <f>'Rent Roll Analyzer'!AH9</f>
        <v>0</v>
      </c>
      <c r="I10" s="129">
        <f t="shared" ref="I10:I14" si="2">IFERROR(H10/$H$15,0)</f>
        <v>0</v>
      </c>
      <c r="J10" s="54">
        <v>3</v>
      </c>
      <c r="K10" s="78"/>
      <c r="M10" s="73" t="s">
        <v>104</v>
      </c>
      <c r="N10" s="42">
        <v>0.02</v>
      </c>
      <c r="O10" s="46">
        <f>K25</f>
        <v>0</v>
      </c>
      <c r="P10" s="46">
        <f t="shared" ref="P10:AU10" si="3">L25</f>
        <v>0</v>
      </c>
      <c r="Q10" s="46">
        <f t="shared" si="3"/>
        <v>0</v>
      </c>
      <c r="R10" s="46">
        <f t="shared" si="3"/>
        <v>0</v>
      </c>
      <c r="S10" s="46">
        <f t="shared" si="3"/>
        <v>0</v>
      </c>
      <c r="T10" s="46">
        <f t="shared" si="3"/>
        <v>0</v>
      </c>
      <c r="U10" s="46">
        <f t="shared" si="3"/>
        <v>0</v>
      </c>
      <c r="V10" s="46">
        <f t="shared" si="3"/>
        <v>0</v>
      </c>
      <c r="W10" s="46">
        <f t="shared" si="3"/>
        <v>0</v>
      </c>
      <c r="X10" s="46">
        <f t="shared" si="3"/>
        <v>0</v>
      </c>
      <c r="Y10" s="46">
        <f t="shared" si="3"/>
        <v>0</v>
      </c>
      <c r="Z10" s="46">
        <f t="shared" si="3"/>
        <v>0</v>
      </c>
      <c r="AA10" s="46">
        <f t="shared" si="3"/>
        <v>0</v>
      </c>
      <c r="AB10" s="46">
        <f t="shared" si="3"/>
        <v>0</v>
      </c>
      <c r="AC10" s="46">
        <f t="shared" si="3"/>
        <v>0</v>
      </c>
      <c r="AD10" s="46">
        <f t="shared" si="3"/>
        <v>0</v>
      </c>
      <c r="AE10" s="46">
        <f t="shared" si="3"/>
        <v>0</v>
      </c>
      <c r="AF10" s="46">
        <f t="shared" si="3"/>
        <v>0</v>
      </c>
      <c r="AG10" s="46">
        <f t="shared" si="3"/>
        <v>0</v>
      </c>
      <c r="AH10" s="46">
        <f t="shared" si="3"/>
        <v>0</v>
      </c>
      <c r="AI10" s="46">
        <f t="shared" si="3"/>
        <v>0</v>
      </c>
      <c r="AJ10" s="46">
        <f t="shared" si="3"/>
        <v>0</v>
      </c>
      <c r="AK10" s="46">
        <f t="shared" si="3"/>
        <v>0</v>
      </c>
      <c r="AL10" s="46">
        <f t="shared" si="3"/>
        <v>0</v>
      </c>
      <c r="AM10" s="46">
        <f t="shared" si="3"/>
        <v>0</v>
      </c>
      <c r="AN10" s="46">
        <f t="shared" si="3"/>
        <v>0</v>
      </c>
      <c r="AO10" s="46">
        <f t="shared" si="3"/>
        <v>0</v>
      </c>
      <c r="AP10" s="46">
        <f t="shared" si="3"/>
        <v>0</v>
      </c>
      <c r="AQ10" s="46">
        <f t="shared" si="3"/>
        <v>0</v>
      </c>
      <c r="AR10" s="46">
        <f t="shared" si="3"/>
        <v>0</v>
      </c>
      <c r="AS10" s="46">
        <f t="shared" si="3"/>
        <v>0</v>
      </c>
      <c r="AT10" s="46">
        <f t="shared" si="3"/>
        <v>0</v>
      </c>
      <c r="AU10" s="46">
        <f t="shared" si="3"/>
        <v>0</v>
      </c>
    </row>
    <row r="11" spans="2:47">
      <c r="B11" s="1" t="s">
        <v>105</v>
      </c>
      <c r="D11" s="184">
        <f>E11*(H15)</f>
        <v>0</v>
      </c>
      <c r="E11" s="78">
        <v>0</v>
      </c>
      <c r="G11" s="128" t="s">
        <v>106</v>
      </c>
      <c r="H11" s="149">
        <f>'Rent Roll Analyzer'!AH10</f>
        <v>0</v>
      </c>
      <c r="I11" s="129">
        <f t="shared" si="2"/>
        <v>0</v>
      </c>
      <c r="J11" s="54">
        <v>4</v>
      </c>
      <c r="K11" s="126"/>
      <c r="M11" s="246" t="s">
        <v>102</v>
      </c>
      <c r="N11" s="61">
        <v>0.1</v>
      </c>
      <c r="O11" s="46">
        <f>(O10*$N$11)*-1</f>
        <v>0</v>
      </c>
      <c r="P11" s="46">
        <f t="shared" ref="P11:AU11" si="4">(P10*$N$11)*-1</f>
        <v>0</v>
      </c>
      <c r="Q11" s="46">
        <f t="shared" si="4"/>
        <v>0</v>
      </c>
      <c r="R11" s="46">
        <f t="shared" si="4"/>
        <v>0</v>
      </c>
      <c r="S11" s="46">
        <f t="shared" si="4"/>
        <v>0</v>
      </c>
      <c r="T11" s="46">
        <f t="shared" si="4"/>
        <v>0</v>
      </c>
      <c r="U11" s="46">
        <f t="shared" si="4"/>
        <v>0</v>
      </c>
      <c r="V11" s="46">
        <f t="shared" si="4"/>
        <v>0</v>
      </c>
      <c r="W11" s="46">
        <f t="shared" si="4"/>
        <v>0</v>
      </c>
      <c r="X11" s="46">
        <f t="shared" si="4"/>
        <v>0</v>
      </c>
      <c r="Y11" s="46">
        <f t="shared" si="4"/>
        <v>0</v>
      </c>
      <c r="Z11" s="46">
        <f t="shared" si="4"/>
        <v>0</v>
      </c>
      <c r="AA11" s="46">
        <f t="shared" si="4"/>
        <v>0</v>
      </c>
      <c r="AB11" s="46">
        <f t="shared" si="4"/>
        <v>0</v>
      </c>
      <c r="AC11" s="46">
        <f t="shared" si="4"/>
        <v>0</v>
      </c>
      <c r="AD11" s="46">
        <f t="shared" si="4"/>
        <v>0</v>
      </c>
      <c r="AE11" s="46">
        <f t="shared" si="4"/>
        <v>0</v>
      </c>
      <c r="AF11" s="46">
        <f t="shared" si="4"/>
        <v>0</v>
      </c>
      <c r="AG11" s="46">
        <f t="shared" si="4"/>
        <v>0</v>
      </c>
      <c r="AH11" s="46">
        <f t="shared" si="4"/>
        <v>0</v>
      </c>
      <c r="AI11" s="46">
        <f t="shared" si="4"/>
        <v>0</v>
      </c>
      <c r="AJ11" s="46">
        <f t="shared" si="4"/>
        <v>0</v>
      </c>
      <c r="AK11" s="46">
        <f t="shared" si="4"/>
        <v>0</v>
      </c>
      <c r="AL11" s="46">
        <f t="shared" si="4"/>
        <v>0</v>
      </c>
      <c r="AM11" s="46">
        <f t="shared" si="4"/>
        <v>0</v>
      </c>
      <c r="AN11" s="46">
        <f t="shared" si="4"/>
        <v>0</v>
      </c>
      <c r="AO11" s="46">
        <f t="shared" si="4"/>
        <v>0</v>
      </c>
      <c r="AP11" s="46">
        <f t="shared" si="4"/>
        <v>0</v>
      </c>
      <c r="AQ11" s="46">
        <f t="shared" si="4"/>
        <v>0</v>
      </c>
      <c r="AR11" s="46">
        <f t="shared" si="4"/>
        <v>0</v>
      </c>
      <c r="AS11" s="46">
        <f t="shared" si="4"/>
        <v>0</v>
      </c>
      <c r="AT11" s="46">
        <f t="shared" si="4"/>
        <v>0</v>
      </c>
      <c r="AU11" s="46">
        <f t="shared" si="4"/>
        <v>0</v>
      </c>
    </row>
    <row r="12" spans="2:47">
      <c r="B12" s="413" t="s">
        <v>107</v>
      </c>
      <c r="C12" s="414">
        <v>0.1</v>
      </c>
      <c r="D12" s="415">
        <f>C12*D11</f>
        <v>0</v>
      </c>
      <c r="E12" s="490">
        <f>IFERROR(D12/H16,0)</f>
        <v>0</v>
      </c>
      <c r="G12" s="128" t="s">
        <v>108</v>
      </c>
      <c r="H12" s="149">
        <f>'Rent Roll Analyzer'!AH11</f>
        <v>0</v>
      </c>
      <c r="I12" s="129">
        <f t="shared" si="2"/>
        <v>0</v>
      </c>
      <c r="J12" s="54">
        <v>5</v>
      </c>
      <c r="K12" s="78"/>
      <c r="M12" s="1" t="s">
        <v>109</v>
      </c>
      <c r="N12" s="42">
        <v>0.02</v>
      </c>
      <c r="O12" s="46">
        <f>K31</f>
        <v>0</v>
      </c>
      <c r="P12" s="45">
        <f t="shared" ref="P12:AU12" si="5">O12*(1+$N$12)</f>
        <v>0</v>
      </c>
      <c r="Q12" s="45">
        <f t="shared" si="5"/>
        <v>0</v>
      </c>
      <c r="R12" s="45">
        <f t="shared" si="5"/>
        <v>0</v>
      </c>
      <c r="S12" s="45">
        <f t="shared" si="5"/>
        <v>0</v>
      </c>
      <c r="T12" s="45">
        <f t="shared" si="5"/>
        <v>0</v>
      </c>
      <c r="U12" s="45">
        <f t="shared" si="5"/>
        <v>0</v>
      </c>
      <c r="V12" s="45">
        <f t="shared" si="5"/>
        <v>0</v>
      </c>
      <c r="W12" s="45">
        <f t="shared" si="5"/>
        <v>0</v>
      </c>
      <c r="X12" s="45">
        <f t="shared" si="5"/>
        <v>0</v>
      </c>
      <c r="Y12" s="45">
        <f t="shared" si="5"/>
        <v>0</v>
      </c>
      <c r="Z12" s="45">
        <f t="shared" si="5"/>
        <v>0</v>
      </c>
      <c r="AA12" s="45">
        <f t="shared" si="5"/>
        <v>0</v>
      </c>
      <c r="AB12" s="45">
        <f t="shared" si="5"/>
        <v>0</v>
      </c>
      <c r="AC12" s="45">
        <f t="shared" si="5"/>
        <v>0</v>
      </c>
      <c r="AD12" s="45">
        <f t="shared" si="5"/>
        <v>0</v>
      </c>
      <c r="AE12" s="45">
        <f t="shared" si="5"/>
        <v>0</v>
      </c>
      <c r="AF12" s="45">
        <f t="shared" si="5"/>
        <v>0</v>
      </c>
      <c r="AG12" s="45">
        <f t="shared" si="5"/>
        <v>0</v>
      </c>
      <c r="AH12" s="45">
        <f t="shared" si="5"/>
        <v>0</v>
      </c>
      <c r="AI12" s="45">
        <f t="shared" si="5"/>
        <v>0</v>
      </c>
      <c r="AJ12" s="45">
        <f t="shared" si="5"/>
        <v>0</v>
      </c>
      <c r="AK12" s="45">
        <f t="shared" si="5"/>
        <v>0</v>
      </c>
      <c r="AL12" s="45">
        <f t="shared" si="5"/>
        <v>0</v>
      </c>
      <c r="AM12" s="45">
        <f t="shared" si="5"/>
        <v>0</v>
      </c>
      <c r="AN12" s="45">
        <f t="shared" si="5"/>
        <v>0</v>
      </c>
      <c r="AO12" s="45">
        <f t="shared" si="5"/>
        <v>0</v>
      </c>
      <c r="AP12" s="45">
        <f t="shared" si="5"/>
        <v>0</v>
      </c>
      <c r="AQ12" s="45">
        <f t="shared" si="5"/>
        <v>0</v>
      </c>
      <c r="AR12" s="45">
        <f t="shared" si="5"/>
        <v>0</v>
      </c>
      <c r="AS12" s="45">
        <f t="shared" si="5"/>
        <v>0</v>
      </c>
      <c r="AT12" s="45">
        <f t="shared" si="5"/>
        <v>0</v>
      </c>
      <c r="AU12" s="45">
        <f t="shared" si="5"/>
        <v>0</v>
      </c>
    </row>
    <row r="13" spans="2:47">
      <c r="B13" s="43" t="s">
        <v>110</v>
      </c>
      <c r="D13" s="44">
        <f>SUM(D11:D12)</f>
        <v>0</v>
      </c>
      <c r="E13" s="44">
        <f>IFERROR(D13/$H$15,0)</f>
        <v>0</v>
      </c>
      <c r="G13" s="128" t="s">
        <v>111</v>
      </c>
      <c r="H13" s="149">
        <f>'Rent Roll Analyzer'!AH12</f>
        <v>0</v>
      </c>
      <c r="I13" s="129">
        <f t="shared" si="2"/>
        <v>0</v>
      </c>
      <c r="J13" s="54">
        <v>6</v>
      </c>
      <c r="K13" s="78"/>
      <c r="M13" s="416" t="s">
        <v>102</v>
      </c>
      <c r="N13" s="417">
        <v>0.1</v>
      </c>
      <c r="O13" s="418">
        <f t="shared" ref="O13:AU13" si="6">(O12*$N$13)*-1</f>
        <v>0</v>
      </c>
      <c r="P13" s="418">
        <f t="shared" si="6"/>
        <v>0</v>
      </c>
      <c r="Q13" s="418">
        <f t="shared" si="6"/>
        <v>0</v>
      </c>
      <c r="R13" s="418">
        <f t="shared" si="6"/>
        <v>0</v>
      </c>
      <c r="S13" s="418">
        <f t="shared" si="6"/>
        <v>0</v>
      </c>
      <c r="T13" s="418">
        <f t="shared" si="6"/>
        <v>0</v>
      </c>
      <c r="U13" s="418">
        <f t="shared" si="6"/>
        <v>0</v>
      </c>
      <c r="V13" s="418">
        <f t="shared" si="6"/>
        <v>0</v>
      </c>
      <c r="W13" s="418">
        <f t="shared" si="6"/>
        <v>0</v>
      </c>
      <c r="X13" s="418">
        <f t="shared" si="6"/>
        <v>0</v>
      </c>
      <c r="Y13" s="418">
        <f t="shared" si="6"/>
        <v>0</v>
      </c>
      <c r="Z13" s="418">
        <f t="shared" si="6"/>
        <v>0</v>
      </c>
      <c r="AA13" s="418">
        <f t="shared" si="6"/>
        <v>0</v>
      </c>
      <c r="AB13" s="418">
        <f t="shared" si="6"/>
        <v>0</v>
      </c>
      <c r="AC13" s="418">
        <f t="shared" si="6"/>
        <v>0</v>
      </c>
      <c r="AD13" s="418">
        <f t="shared" si="6"/>
        <v>0</v>
      </c>
      <c r="AE13" s="418">
        <f t="shared" si="6"/>
        <v>0</v>
      </c>
      <c r="AF13" s="418">
        <f t="shared" si="6"/>
        <v>0</v>
      </c>
      <c r="AG13" s="418">
        <f t="shared" si="6"/>
        <v>0</v>
      </c>
      <c r="AH13" s="418">
        <f t="shared" si="6"/>
        <v>0</v>
      </c>
      <c r="AI13" s="418">
        <f t="shared" si="6"/>
        <v>0</v>
      </c>
      <c r="AJ13" s="418">
        <f t="shared" si="6"/>
        <v>0</v>
      </c>
      <c r="AK13" s="418">
        <f t="shared" si="6"/>
        <v>0</v>
      </c>
      <c r="AL13" s="418">
        <f t="shared" si="6"/>
        <v>0</v>
      </c>
      <c r="AM13" s="418">
        <f t="shared" si="6"/>
        <v>0</v>
      </c>
      <c r="AN13" s="418">
        <f t="shared" si="6"/>
        <v>0</v>
      </c>
      <c r="AO13" s="418">
        <f t="shared" si="6"/>
        <v>0</v>
      </c>
      <c r="AP13" s="418">
        <f t="shared" si="6"/>
        <v>0</v>
      </c>
      <c r="AQ13" s="418">
        <f t="shared" si="6"/>
        <v>0</v>
      </c>
      <c r="AR13" s="418">
        <f t="shared" si="6"/>
        <v>0</v>
      </c>
      <c r="AS13" s="418">
        <f t="shared" si="6"/>
        <v>0</v>
      </c>
      <c r="AT13" s="418">
        <f t="shared" si="6"/>
        <v>0</v>
      </c>
      <c r="AU13" s="418">
        <f t="shared" si="6"/>
        <v>0</v>
      </c>
    </row>
    <row r="14" spans="2:47">
      <c r="D14" s="45"/>
      <c r="E14" s="45"/>
      <c r="G14" s="419" t="s">
        <v>112</v>
      </c>
      <c r="H14" s="420">
        <f>'Rent Roll Analyzer'!AH13</f>
        <v>0</v>
      </c>
      <c r="I14" s="421">
        <f t="shared" si="2"/>
        <v>0</v>
      </c>
      <c r="J14" s="422">
        <v>7</v>
      </c>
      <c r="K14" s="423"/>
      <c r="M14" s="43" t="s">
        <v>113</v>
      </c>
      <c r="N14" s="43"/>
      <c r="O14" s="49">
        <f t="shared" ref="O14:AU14" si="7">SUM(O8:O13)</f>
        <v>0</v>
      </c>
      <c r="P14" s="49">
        <f t="shared" si="7"/>
        <v>0</v>
      </c>
      <c r="Q14" s="49">
        <f t="shared" si="7"/>
        <v>0</v>
      </c>
      <c r="R14" s="49">
        <f t="shared" si="7"/>
        <v>0</v>
      </c>
      <c r="S14" s="49">
        <f t="shared" si="7"/>
        <v>0</v>
      </c>
      <c r="T14" s="49">
        <f t="shared" si="7"/>
        <v>0</v>
      </c>
      <c r="U14" s="49">
        <f t="shared" si="7"/>
        <v>0</v>
      </c>
      <c r="V14" s="49">
        <f t="shared" si="7"/>
        <v>0</v>
      </c>
      <c r="W14" s="49">
        <f t="shared" si="7"/>
        <v>0</v>
      </c>
      <c r="X14" s="49">
        <f t="shared" si="7"/>
        <v>0</v>
      </c>
      <c r="Y14" s="49">
        <f t="shared" si="7"/>
        <v>0</v>
      </c>
      <c r="Z14" s="49">
        <f t="shared" si="7"/>
        <v>0</v>
      </c>
      <c r="AA14" s="49">
        <f t="shared" si="7"/>
        <v>0</v>
      </c>
      <c r="AB14" s="49">
        <f t="shared" si="7"/>
        <v>0</v>
      </c>
      <c r="AC14" s="49">
        <f t="shared" si="7"/>
        <v>0</v>
      </c>
      <c r="AD14" s="49">
        <f t="shared" si="7"/>
        <v>0</v>
      </c>
      <c r="AE14" s="49">
        <f t="shared" si="7"/>
        <v>0</v>
      </c>
      <c r="AF14" s="49">
        <f t="shared" si="7"/>
        <v>0</v>
      </c>
      <c r="AG14" s="49">
        <f t="shared" si="7"/>
        <v>0</v>
      </c>
      <c r="AH14" s="49">
        <f t="shared" si="7"/>
        <v>0</v>
      </c>
      <c r="AI14" s="49">
        <f t="shared" si="7"/>
        <v>0</v>
      </c>
      <c r="AJ14" s="49">
        <f t="shared" si="7"/>
        <v>0</v>
      </c>
      <c r="AK14" s="49">
        <f t="shared" si="7"/>
        <v>0</v>
      </c>
      <c r="AL14" s="49">
        <f t="shared" si="7"/>
        <v>0</v>
      </c>
      <c r="AM14" s="49">
        <f t="shared" si="7"/>
        <v>0</v>
      </c>
      <c r="AN14" s="49">
        <f t="shared" si="7"/>
        <v>0</v>
      </c>
      <c r="AO14" s="49">
        <f t="shared" si="7"/>
        <v>0</v>
      </c>
      <c r="AP14" s="49">
        <f t="shared" si="7"/>
        <v>0</v>
      </c>
      <c r="AQ14" s="49">
        <f t="shared" si="7"/>
        <v>0</v>
      </c>
      <c r="AR14" s="49">
        <f t="shared" si="7"/>
        <v>0</v>
      </c>
      <c r="AS14" s="49">
        <f t="shared" si="7"/>
        <v>0</v>
      </c>
      <c r="AT14" s="49">
        <f t="shared" si="7"/>
        <v>0</v>
      </c>
      <c r="AU14" s="49">
        <f t="shared" si="7"/>
        <v>0</v>
      </c>
    </row>
    <row r="15" spans="2:47">
      <c r="B15" s="412" t="s">
        <v>33</v>
      </c>
      <c r="C15" s="424"/>
      <c r="D15" s="408" t="s">
        <v>9</v>
      </c>
      <c r="E15" s="408" t="s">
        <v>94</v>
      </c>
      <c r="F15" s="143"/>
      <c r="G15" s="130" t="s">
        <v>9</v>
      </c>
      <c r="H15" s="127">
        <f>SUM(H9:H14)</f>
        <v>0</v>
      </c>
      <c r="I15" s="131">
        <f>SUM(I9:I14)</f>
        <v>0</v>
      </c>
      <c r="J15" s="55">
        <f>SUMPRODUCT(H9:H14,J9:J14)</f>
        <v>0</v>
      </c>
      <c r="K15" s="54">
        <v>0</v>
      </c>
      <c r="M15" s="51" t="s">
        <v>114</v>
      </c>
      <c r="N15" s="42">
        <v>0.02</v>
      </c>
      <c r="O15" s="46">
        <f>-H45</f>
        <v>0</v>
      </c>
      <c r="P15" s="48">
        <f t="shared" ref="P15:AU15" si="8">O15*(1+$N$15)</f>
        <v>0</v>
      </c>
      <c r="Q15" s="48">
        <f t="shared" si="8"/>
        <v>0</v>
      </c>
      <c r="R15" s="48">
        <f t="shared" si="8"/>
        <v>0</v>
      </c>
      <c r="S15" s="48">
        <f t="shared" si="8"/>
        <v>0</v>
      </c>
      <c r="T15" s="48">
        <f t="shared" si="8"/>
        <v>0</v>
      </c>
      <c r="U15" s="48">
        <f t="shared" si="8"/>
        <v>0</v>
      </c>
      <c r="V15" s="48">
        <f t="shared" si="8"/>
        <v>0</v>
      </c>
      <c r="W15" s="48">
        <f t="shared" si="8"/>
        <v>0</v>
      </c>
      <c r="X15" s="48">
        <f t="shared" si="8"/>
        <v>0</v>
      </c>
      <c r="Y15" s="48">
        <f t="shared" si="8"/>
        <v>0</v>
      </c>
      <c r="Z15" s="48">
        <f t="shared" si="8"/>
        <v>0</v>
      </c>
      <c r="AA15" s="48">
        <f t="shared" si="8"/>
        <v>0</v>
      </c>
      <c r="AB15" s="48">
        <f t="shared" si="8"/>
        <v>0</v>
      </c>
      <c r="AC15" s="48">
        <f t="shared" si="8"/>
        <v>0</v>
      </c>
      <c r="AD15" s="48">
        <f t="shared" si="8"/>
        <v>0</v>
      </c>
      <c r="AE15" s="48">
        <f t="shared" si="8"/>
        <v>0</v>
      </c>
      <c r="AF15" s="48">
        <f t="shared" si="8"/>
        <v>0</v>
      </c>
      <c r="AG15" s="48">
        <f t="shared" si="8"/>
        <v>0</v>
      </c>
      <c r="AH15" s="48">
        <f t="shared" si="8"/>
        <v>0</v>
      </c>
      <c r="AI15" s="48">
        <f t="shared" si="8"/>
        <v>0</v>
      </c>
      <c r="AJ15" s="48">
        <f t="shared" si="8"/>
        <v>0</v>
      </c>
      <c r="AK15" s="48">
        <f t="shared" si="8"/>
        <v>0</v>
      </c>
      <c r="AL15" s="48">
        <f t="shared" si="8"/>
        <v>0</v>
      </c>
      <c r="AM15" s="48">
        <f t="shared" si="8"/>
        <v>0</v>
      </c>
      <c r="AN15" s="48">
        <f t="shared" si="8"/>
        <v>0</v>
      </c>
      <c r="AO15" s="48">
        <f t="shared" si="8"/>
        <v>0</v>
      </c>
      <c r="AP15" s="48">
        <f t="shared" si="8"/>
        <v>0</v>
      </c>
      <c r="AQ15" s="48">
        <f t="shared" si="8"/>
        <v>0</v>
      </c>
      <c r="AR15" s="48">
        <f t="shared" si="8"/>
        <v>0</v>
      </c>
      <c r="AS15" s="48">
        <f t="shared" si="8"/>
        <v>0</v>
      </c>
      <c r="AT15" s="48">
        <f t="shared" si="8"/>
        <v>0</v>
      </c>
      <c r="AU15" s="48">
        <f t="shared" si="8"/>
        <v>0</v>
      </c>
    </row>
    <row r="16" spans="2:47">
      <c r="B16" s="1" t="s">
        <v>115</v>
      </c>
      <c r="C16" s="54"/>
      <c r="D16" s="78">
        <v>0</v>
      </c>
      <c r="E16" s="132">
        <f>IFERROR(D16/$H$15,0)</f>
        <v>0</v>
      </c>
      <c r="M16" s="425" t="s">
        <v>116</v>
      </c>
      <c r="N16" s="414">
        <v>0.03</v>
      </c>
      <c r="O16" s="426">
        <f>-(H52-H45)</f>
        <v>0</v>
      </c>
      <c r="P16" s="415">
        <f t="shared" ref="P16:AU16" si="9">O16*(1+$N$16)</f>
        <v>0</v>
      </c>
      <c r="Q16" s="415">
        <f t="shared" si="9"/>
        <v>0</v>
      </c>
      <c r="R16" s="415">
        <f t="shared" si="9"/>
        <v>0</v>
      </c>
      <c r="S16" s="415">
        <f t="shared" si="9"/>
        <v>0</v>
      </c>
      <c r="T16" s="415">
        <f t="shared" si="9"/>
        <v>0</v>
      </c>
      <c r="U16" s="415">
        <f t="shared" si="9"/>
        <v>0</v>
      </c>
      <c r="V16" s="415">
        <f t="shared" si="9"/>
        <v>0</v>
      </c>
      <c r="W16" s="415">
        <f t="shared" si="9"/>
        <v>0</v>
      </c>
      <c r="X16" s="415">
        <f t="shared" si="9"/>
        <v>0</v>
      </c>
      <c r="Y16" s="415">
        <f t="shared" si="9"/>
        <v>0</v>
      </c>
      <c r="Z16" s="415">
        <f t="shared" si="9"/>
        <v>0</v>
      </c>
      <c r="AA16" s="415">
        <f t="shared" si="9"/>
        <v>0</v>
      </c>
      <c r="AB16" s="415">
        <f t="shared" si="9"/>
        <v>0</v>
      </c>
      <c r="AC16" s="415">
        <f t="shared" si="9"/>
        <v>0</v>
      </c>
      <c r="AD16" s="415">
        <f t="shared" si="9"/>
        <v>0</v>
      </c>
      <c r="AE16" s="415">
        <f t="shared" si="9"/>
        <v>0</v>
      </c>
      <c r="AF16" s="415">
        <f t="shared" si="9"/>
        <v>0</v>
      </c>
      <c r="AG16" s="415">
        <f t="shared" si="9"/>
        <v>0</v>
      </c>
      <c r="AH16" s="415">
        <f t="shared" si="9"/>
        <v>0</v>
      </c>
      <c r="AI16" s="415">
        <f t="shared" si="9"/>
        <v>0</v>
      </c>
      <c r="AJ16" s="415">
        <f t="shared" si="9"/>
        <v>0</v>
      </c>
      <c r="AK16" s="415">
        <f t="shared" si="9"/>
        <v>0</v>
      </c>
      <c r="AL16" s="415">
        <f t="shared" si="9"/>
        <v>0</v>
      </c>
      <c r="AM16" s="415">
        <f t="shared" si="9"/>
        <v>0</v>
      </c>
      <c r="AN16" s="415">
        <f t="shared" si="9"/>
        <v>0</v>
      </c>
      <c r="AO16" s="415">
        <f t="shared" si="9"/>
        <v>0</v>
      </c>
      <c r="AP16" s="415">
        <f t="shared" si="9"/>
        <v>0</v>
      </c>
      <c r="AQ16" s="415">
        <f t="shared" si="9"/>
        <v>0</v>
      </c>
      <c r="AR16" s="415">
        <f t="shared" si="9"/>
        <v>0</v>
      </c>
      <c r="AS16" s="415">
        <f t="shared" si="9"/>
        <v>0</v>
      </c>
      <c r="AT16" s="415">
        <f t="shared" si="9"/>
        <v>0</v>
      </c>
      <c r="AU16" s="415">
        <f t="shared" si="9"/>
        <v>0</v>
      </c>
    </row>
    <row r="17" spans="2:53">
      <c r="B17" s="1" t="s">
        <v>117</v>
      </c>
      <c r="C17" s="54"/>
      <c r="D17" s="78">
        <v>0</v>
      </c>
      <c r="E17" s="132">
        <f t="shared" ref="E17:E30" si="10">IFERROR(D17/$H$15,0)</f>
        <v>0</v>
      </c>
      <c r="G17" s="409" t="s">
        <v>118</v>
      </c>
      <c r="H17" s="408" t="s">
        <v>97</v>
      </c>
      <c r="I17" s="408" t="s">
        <v>119</v>
      </c>
      <c r="J17" s="408" t="s">
        <v>120</v>
      </c>
      <c r="K17" s="408" t="s">
        <v>121</v>
      </c>
      <c r="M17" s="43" t="s">
        <v>122</v>
      </c>
      <c r="O17" s="49">
        <f>O14+O15+O16</f>
        <v>0</v>
      </c>
      <c r="P17" s="49">
        <f t="shared" ref="P17:AU17" si="11">P14+P15+P16</f>
        <v>0</v>
      </c>
      <c r="Q17" s="49">
        <f t="shared" si="11"/>
        <v>0</v>
      </c>
      <c r="R17" s="49">
        <f t="shared" si="11"/>
        <v>0</v>
      </c>
      <c r="S17" s="49">
        <f t="shared" si="11"/>
        <v>0</v>
      </c>
      <c r="T17" s="49">
        <f t="shared" si="11"/>
        <v>0</v>
      </c>
      <c r="U17" s="49">
        <f t="shared" si="11"/>
        <v>0</v>
      </c>
      <c r="V17" s="49">
        <f t="shared" si="11"/>
        <v>0</v>
      </c>
      <c r="W17" s="49">
        <f t="shared" si="11"/>
        <v>0</v>
      </c>
      <c r="X17" s="49">
        <f t="shared" si="11"/>
        <v>0</v>
      </c>
      <c r="Y17" s="49">
        <f t="shared" si="11"/>
        <v>0</v>
      </c>
      <c r="Z17" s="49">
        <f t="shared" si="11"/>
        <v>0</v>
      </c>
      <c r="AA17" s="49">
        <f t="shared" si="11"/>
        <v>0</v>
      </c>
      <c r="AB17" s="49">
        <f t="shared" si="11"/>
        <v>0</v>
      </c>
      <c r="AC17" s="49">
        <f t="shared" si="11"/>
        <v>0</v>
      </c>
      <c r="AD17" s="49">
        <f t="shared" si="11"/>
        <v>0</v>
      </c>
      <c r="AE17" s="49">
        <f t="shared" si="11"/>
        <v>0</v>
      </c>
      <c r="AF17" s="49">
        <f t="shared" si="11"/>
        <v>0</v>
      </c>
      <c r="AG17" s="49">
        <f t="shared" si="11"/>
        <v>0</v>
      </c>
      <c r="AH17" s="49">
        <f t="shared" si="11"/>
        <v>0</v>
      </c>
      <c r="AI17" s="49">
        <f t="shared" si="11"/>
        <v>0</v>
      </c>
      <c r="AJ17" s="49">
        <f t="shared" si="11"/>
        <v>0</v>
      </c>
      <c r="AK17" s="49">
        <f t="shared" si="11"/>
        <v>0</v>
      </c>
      <c r="AL17" s="49">
        <f t="shared" si="11"/>
        <v>0</v>
      </c>
      <c r="AM17" s="49">
        <f t="shared" si="11"/>
        <v>0</v>
      </c>
      <c r="AN17" s="49">
        <f t="shared" si="11"/>
        <v>0</v>
      </c>
      <c r="AO17" s="49">
        <f t="shared" si="11"/>
        <v>0</v>
      </c>
      <c r="AP17" s="49">
        <f t="shared" si="11"/>
        <v>0</v>
      </c>
      <c r="AQ17" s="49">
        <f t="shared" si="11"/>
        <v>0</v>
      </c>
      <c r="AR17" s="49">
        <f t="shared" si="11"/>
        <v>0</v>
      </c>
      <c r="AS17" s="49">
        <f t="shared" si="11"/>
        <v>0</v>
      </c>
      <c r="AT17" s="49">
        <f t="shared" si="11"/>
        <v>0</v>
      </c>
      <c r="AU17" s="49">
        <f t="shared" si="11"/>
        <v>0</v>
      </c>
    </row>
    <row r="18" spans="2:53">
      <c r="B18" s="1" t="s">
        <v>123</v>
      </c>
      <c r="C18" s="42">
        <v>0</v>
      </c>
      <c r="D18" s="126">
        <f>+C18*D13</f>
        <v>0</v>
      </c>
      <c r="E18" s="132">
        <f t="shared" si="10"/>
        <v>0</v>
      </c>
      <c r="F18" s="141"/>
      <c r="G18" s="1" t="s">
        <v>124</v>
      </c>
      <c r="H18" s="37">
        <f>IFERROR((H15-H19),0)</f>
        <v>0</v>
      </c>
      <c r="I18" s="185">
        <f>IFERROR('Rent Roll Analyzer'!AI29,0)</f>
        <v>0</v>
      </c>
      <c r="J18" s="3" t="str">
        <f>'Rent Roll Analyzer'!AD37</f>
        <v/>
      </c>
      <c r="K18" s="3">
        <f>'Rent Roll Analyzer'!AL29</f>
        <v>0</v>
      </c>
      <c r="M18" s="51" t="s">
        <v>125</v>
      </c>
      <c r="O18" s="46">
        <f>IFERROR(-PMT(H61/12,I61*12,-J61)*12,0)</f>
        <v>0</v>
      </c>
      <c r="P18" s="46">
        <f t="shared" ref="P18:Y18" si="12">O18</f>
        <v>0</v>
      </c>
      <c r="Q18" s="46">
        <f t="shared" si="12"/>
        <v>0</v>
      </c>
      <c r="R18" s="46">
        <f t="shared" si="12"/>
        <v>0</v>
      </c>
      <c r="S18" s="46">
        <f t="shared" si="12"/>
        <v>0</v>
      </c>
      <c r="T18" s="46">
        <f t="shared" si="12"/>
        <v>0</v>
      </c>
      <c r="U18" s="46">
        <f t="shared" si="12"/>
        <v>0</v>
      </c>
      <c r="V18" s="46">
        <f t="shared" si="12"/>
        <v>0</v>
      </c>
      <c r="W18" s="46">
        <f t="shared" si="12"/>
        <v>0</v>
      </c>
      <c r="X18" s="46">
        <f t="shared" si="12"/>
        <v>0</v>
      </c>
      <c r="Y18" s="46">
        <f t="shared" si="12"/>
        <v>0</v>
      </c>
      <c r="Z18" s="46">
        <f t="shared" ref="Z18:Z19" si="13">Y18</f>
        <v>0</v>
      </c>
      <c r="AA18" s="46">
        <f t="shared" ref="AA18:AA19" si="14">Z18</f>
        <v>0</v>
      </c>
      <c r="AB18" s="46">
        <f t="shared" ref="AB18:AB19" si="15">AA18</f>
        <v>0</v>
      </c>
      <c r="AC18" s="46">
        <f t="shared" ref="AC18:AC19" si="16">AB18</f>
        <v>0</v>
      </c>
      <c r="AD18" s="46">
        <f t="shared" ref="AD18:AD19" si="17">AC18</f>
        <v>0</v>
      </c>
      <c r="AE18" s="46">
        <f t="shared" ref="AE18:AE19" si="18">AD18</f>
        <v>0</v>
      </c>
      <c r="AF18" s="46">
        <f t="shared" ref="AF18:AF19" si="19">AE18</f>
        <v>0</v>
      </c>
      <c r="AG18" s="46">
        <f t="shared" ref="AG18:AG19" si="20">AF18</f>
        <v>0</v>
      </c>
      <c r="AH18" s="46">
        <f t="shared" ref="AH18:AH19" si="21">AG18</f>
        <v>0</v>
      </c>
      <c r="AI18" s="46">
        <f t="shared" ref="AI18:AI19" si="22">AH18</f>
        <v>0</v>
      </c>
      <c r="AJ18" s="46">
        <f t="shared" ref="AJ18:AJ19" si="23">AI18</f>
        <v>0</v>
      </c>
      <c r="AK18" s="46">
        <f t="shared" ref="AK18:AK19" si="24">AJ18</f>
        <v>0</v>
      </c>
      <c r="AL18" s="46">
        <f t="shared" ref="AL18:AL19" si="25">AK18</f>
        <v>0</v>
      </c>
      <c r="AM18" s="46">
        <f t="shared" ref="AM18:AM19" si="26">AL18</f>
        <v>0</v>
      </c>
      <c r="AN18" s="46">
        <f t="shared" ref="AN18:AN19" si="27">AM18</f>
        <v>0</v>
      </c>
      <c r="AO18" s="46">
        <f t="shared" ref="AO18:AO19" si="28">AN18</f>
        <v>0</v>
      </c>
      <c r="AP18" s="46">
        <f t="shared" ref="AP18:AP19" si="29">AO18</f>
        <v>0</v>
      </c>
      <c r="AQ18" s="46">
        <f t="shared" ref="AQ18:AQ19" si="30">AP18</f>
        <v>0</v>
      </c>
      <c r="AR18" s="46">
        <f t="shared" ref="AR18:AR19" si="31">AQ18</f>
        <v>0</v>
      </c>
      <c r="AS18" s="46">
        <f t="shared" ref="AS18:AS19" si="32">AR18</f>
        <v>0</v>
      </c>
      <c r="AT18" s="46">
        <f t="shared" ref="AT18:AT19" si="33">AS18</f>
        <v>0</v>
      </c>
      <c r="AU18" s="46">
        <f t="shared" ref="AU18:AU19" si="34">AT18</f>
        <v>0</v>
      </c>
      <c r="AV18" s="66"/>
      <c r="AW18" s="66"/>
      <c r="AX18" s="66"/>
      <c r="AY18" s="66"/>
      <c r="AZ18" s="66"/>
      <c r="BA18" s="66"/>
    </row>
    <row r="19" spans="2:53">
      <c r="B19" s="1" t="s">
        <v>126</v>
      </c>
      <c r="C19" s="54"/>
      <c r="D19" s="78">
        <v>0</v>
      </c>
      <c r="E19" s="132">
        <f t="shared" si="10"/>
        <v>0</v>
      </c>
      <c r="G19" s="413" t="s">
        <v>127</v>
      </c>
      <c r="H19" s="427" t="str">
        <f>'Rent Roll Analyzer'!R103</f>
        <v/>
      </c>
      <c r="I19" s="413"/>
      <c r="J19" s="413"/>
      <c r="K19" s="413"/>
      <c r="M19" s="425" t="s">
        <v>128</v>
      </c>
      <c r="N19" s="413"/>
      <c r="O19" s="418">
        <f>-IF((MIN(J58,J56)-J57)&lt;0,0,(MIN(J58,J56)-J57))</f>
        <v>0</v>
      </c>
      <c r="P19" s="418">
        <f t="shared" ref="P19:Y19" si="35">O19</f>
        <v>0</v>
      </c>
      <c r="Q19" s="418">
        <f t="shared" si="35"/>
        <v>0</v>
      </c>
      <c r="R19" s="418">
        <f t="shared" si="35"/>
        <v>0</v>
      </c>
      <c r="S19" s="418">
        <f t="shared" si="35"/>
        <v>0</v>
      </c>
      <c r="T19" s="418">
        <f t="shared" si="35"/>
        <v>0</v>
      </c>
      <c r="U19" s="418">
        <f t="shared" si="35"/>
        <v>0</v>
      </c>
      <c r="V19" s="418">
        <f t="shared" si="35"/>
        <v>0</v>
      </c>
      <c r="W19" s="418">
        <f t="shared" si="35"/>
        <v>0</v>
      </c>
      <c r="X19" s="418">
        <f t="shared" si="35"/>
        <v>0</v>
      </c>
      <c r="Y19" s="418">
        <f t="shared" si="35"/>
        <v>0</v>
      </c>
      <c r="Z19" s="418">
        <f t="shared" si="13"/>
        <v>0</v>
      </c>
      <c r="AA19" s="418">
        <f t="shared" si="14"/>
        <v>0</v>
      </c>
      <c r="AB19" s="418">
        <f t="shared" si="15"/>
        <v>0</v>
      </c>
      <c r="AC19" s="418">
        <f t="shared" si="16"/>
        <v>0</v>
      </c>
      <c r="AD19" s="418">
        <f t="shared" si="17"/>
        <v>0</v>
      </c>
      <c r="AE19" s="418">
        <f t="shared" si="18"/>
        <v>0</v>
      </c>
      <c r="AF19" s="418">
        <f t="shared" si="19"/>
        <v>0</v>
      </c>
      <c r="AG19" s="418">
        <f t="shared" si="20"/>
        <v>0</v>
      </c>
      <c r="AH19" s="418">
        <f t="shared" si="21"/>
        <v>0</v>
      </c>
      <c r="AI19" s="418">
        <f t="shared" si="22"/>
        <v>0</v>
      </c>
      <c r="AJ19" s="418">
        <f t="shared" si="23"/>
        <v>0</v>
      </c>
      <c r="AK19" s="418">
        <f t="shared" si="24"/>
        <v>0</v>
      </c>
      <c r="AL19" s="418">
        <f t="shared" si="25"/>
        <v>0</v>
      </c>
      <c r="AM19" s="418">
        <f t="shared" si="26"/>
        <v>0</v>
      </c>
      <c r="AN19" s="418">
        <f t="shared" si="27"/>
        <v>0</v>
      </c>
      <c r="AO19" s="418">
        <f t="shared" si="28"/>
        <v>0</v>
      </c>
      <c r="AP19" s="418">
        <f t="shared" si="29"/>
        <v>0</v>
      </c>
      <c r="AQ19" s="418">
        <f t="shared" si="30"/>
        <v>0</v>
      </c>
      <c r="AR19" s="418">
        <f t="shared" si="31"/>
        <v>0</v>
      </c>
      <c r="AS19" s="418">
        <f t="shared" si="32"/>
        <v>0</v>
      </c>
      <c r="AT19" s="418">
        <f t="shared" si="33"/>
        <v>0</v>
      </c>
      <c r="AU19" s="418">
        <f t="shared" si="34"/>
        <v>0</v>
      </c>
    </row>
    <row r="20" spans="2:53">
      <c r="B20" s="1" t="s">
        <v>129</v>
      </c>
      <c r="C20" s="58">
        <v>0</v>
      </c>
      <c r="D20" s="126">
        <f>C20*$I$66</f>
        <v>0</v>
      </c>
      <c r="E20" s="132">
        <f t="shared" si="10"/>
        <v>0</v>
      </c>
      <c r="G20" s="43" t="s">
        <v>130</v>
      </c>
      <c r="H20" s="38">
        <f>SUM(H18:H19)</f>
        <v>0</v>
      </c>
      <c r="I20" s="4">
        <f>I18</f>
        <v>0</v>
      </c>
      <c r="J20" s="3" t="str">
        <f>J18</f>
        <v/>
      </c>
      <c r="K20" s="3">
        <f>K18</f>
        <v>0</v>
      </c>
      <c r="M20" s="43" t="s">
        <v>131</v>
      </c>
      <c r="N20" s="43"/>
      <c r="O20" s="49">
        <f t="shared" ref="O20:AU20" si="36">O17+O18+O19</f>
        <v>0</v>
      </c>
      <c r="P20" s="49">
        <f t="shared" si="36"/>
        <v>0</v>
      </c>
      <c r="Q20" s="49">
        <f t="shared" si="36"/>
        <v>0</v>
      </c>
      <c r="R20" s="49">
        <f t="shared" si="36"/>
        <v>0</v>
      </c>
      <c r="S20" s="49">
        <f t="shared" si="36"/>
        <v>0</v>
      </c>
      <c r="T20" s="49">
        <f t="shared" si="36"/>
        <v>0</v>
      </c>
      <c r="U20" s="49">
        <f t="shared" si="36"/>
        <v>0</v>
      </c>
      <c r="V20" s="49">
        <f t="shared" si="36"/>
        <v>0</v>
      </c>
      <c r="W20" s="49">
        <f t="shared" si="36"/>
        <v>0</v>
      </c>
      <c r="X20" s="49">
        <f t="shared" si="36"/>
        <v>0</v>
      </c>
      <c r="Y20" s="49">
        <f t="shared" si="36"/>
        <v>0</v>
      </c>
      <c r="Z20" s="49">
        <f t="shared" si="36"/>
        <v>0</v>
      </c>
      <c r="AA20" s="49">
        <f t="shared" si="36"/>
        <v>0</v>
      </c>
      <c r="AB20" s="49">
        <f t="shared" si="36"/>
        <v>0</v>
      </c>
      <c r="AC20" s="49">
        <f t="shared" si="36"/>
        <v>0</v>
      </c>
      <c r="AD20" s="49">
        <f t="shared" si="36"/>
        <v>0</v>
      </c>
      <c r="AE20" s="49">
        <f t="shared" si="36"/>
        <v>0</v>
      </c>
      <c r="AF20" s="49">
        <f t="shared" si="36"/>
        <v>0</v>
      </c>
      <c r="AG20" s="49">
        <f t="shared" si="36"/>
        <v>0</v>
      </c>
      <c r="AH20" s="49">
        <f t="shared" si="36"/>
        <v>0</v>
      </c>
      <c r="AI20" s="49">
        <f t="shared" si="36"/>
        <v>0</v>
      </c>
      <c r="AJ20" s="49">
        <f t="shared" si="36"/>
        <v>0</v>
      </c>
      <c r="AK20" s="49">
        <f t="shared" si="36"/>
        <v>0</v>
      </c>
      <c r="AL20" s="49">
        <f t="shared" si="36"/>
        <v>0</v>
      </c>
      <c r="AM20" s="49">
        <f t="shared" si="36"/>
        <v>0</v>
      </c>
      <c r="AN20" s="49">
        <f t="shared" si="36"/>
        <v>0</v>
      </c>
      <c r="AO20" s="49">
        <f t="shared" si="36"/>
        <v>0</v>
      </c>
      <c r="AP20" s="49">
        <f t="shared" si="36"/>
        <v>0</v>
      </c>
      <c r="AQ20" s="49">
        <f t="shared" si="36"/>
        <v>0</v>
      </c>
      <c r="AR20" s="49">
        <f t="shared" si="36"/>
        <v>0</v>
      </c>
      <c r="AS20" s="49">
        <f t="shared" si="36"/>
        <v>0</v>
      </c>
      <c r="AT20" s="49">
        <f t="shared" si="36"/>
        <v>0</v>
      </c>
      <c r="AU20" s="49">
        <f t="shared" si="36"/>
        <v>0</v>
      </c>
    </row>
    <row r="21" spans="2:53">
      <c r="B21" s="1" t="s">
        <v>132</v>
      </c>
      <c r="C21" s="54"/>
      <c r="D21" s="78">
        <v>0</v>
      </c>
      <c r="E21" s="132">
        <f t="shared" si="10"/>
        <v>0</v>
      </c>
      <c r="F21" s="141"/>
      <c r="R21" s="135"/>
      <c r="S21" s="136"/>
      <c r="T21" s="136"/>
      <c r="U21" s="136"/>
      <c r="V21" s="136"/>
      <c r="W21" s="136"/>
      <c r="X21" s="136"/>
      <c r="Y21" s="136"/>
      <c r="Z21" s="136"/>
      <c r="AA21" s="136"/>
      <c r="AB21" s="136"/>
      <c r="AC21" s="136"/>
      <c r="AD21" s="136"/>
      <c r="AE21" s="136"/>
      <c r="AF21" s="136"/>
      <c r="AG21" s="136"/>
      <c r="AH21" s="136"/>
      <c r="AI21" s="136"/>
    </row>
    <row r="22" spans="2:53">
      <c r="B22" s="1" t="s">
        <v>133</v>
      </c>
      <c r="C22" s="54"/>
      <c r="D22" s="78">
        <v>0</v>
      </c>
      <c r="E22" s="132">
        <f t="shared" si="10"/>
        <v>0</v>
      </c>
      <c r="F22" s="141"/>
      <c r="G22" s="412" t="s">
        <v>104</v>
      </c>
      <c r="H22" s="412"/>
      <c r="I22" s="408" t="s">
        <v>134</v>
      </c>
      <c r="J22" s="408" t="s">
        <v>135</v>
      </c>
      <c r="K22" s="408" t="s">
        <v>136</v>
      </c>
      <c r="R22" s="135"/>
      <c r="S22" s="136"/>
      <c r="T22" s="136"/>
      <c r="U22" s="136"/>
      <c r="V22" s="136"/>
      <c r="W22" s="136"/>
      <c r="X22" s="136"/>
      <c r="Y22" s="136"/>
      <c r="Z22" s="136"/>
      <c r="AA22" s="136"/>
      <c r="AB22" s="136"/>
      <c r="AC22" s="136"/>
      <c r="AD22" s="136"/>
      <c r="AE22" s="136"/>
      <c r="AF22" s="136"/>
      <c r="AG22" s="136"/>
      <c r="AH22" s="136"/>
      <c r="AI22" s="136"/>
    </row>
    <row r="23" spans="2:53">
      <c r="B23" s="1" t="s">
        <v>137</v>
      </c>
      <c r="C23" s="54"/>
      <c r="D23" s="78">
        <v>0</v>
      </c>
      <c r="E23" s="132">
        <f t="shared" si="10"/>
        <v>0</v>
      </c>
      <c r="G23" s="1" t="s">
        <v>138</v>
      </c>
      <c r="I23" s="2">
        <v>0</v>
      </c>
      <c r="J23" s="58">
        <v>0</v>
      </c>
      <c r="K23" s="50">
        <f>I23*J23</f>
        <v>0</v>
      </c>
      <c r="R23" s="135"/>
      <c r="S23" s="135"/>
      <c r="T23" s="135"/>
      <c r="U23" s="135"/>
      <c r="V23" s="135"/>
      <c r="W23" s="135"/>
      <c r="X23" s="135"/>
      <c r="Y23" s="135"/>
      <c r="Z23" s="135"/>
      <c r="AA23" s="135"/>
      <c r="AB23" s="137"/>
      <c r="AC23" s="135"/>
      <c r="AD23" s="135"/>
      <c r="AE23" s="135"/>
      <c r="AF23" s="135"/>
      <c r="AG23" s="135"/>
      <c r="AH23" s="135"/>
      <c r="AI23" s="135"/>
    </row>
    <row r="24" spans="2:53">
      <c r="B24" s="1" t="s">
        <v>139</v>
      </c>
      <c r="C24" s="133"/>
      <c r="D24" s="78">
        <v>0</v>
      </c>
      <c r="E24" s="132">
        <f t="shared" si="10"/>
        <v>0</v>
      </c>
      <c r="G24" s="413" t="s">
        <v>140</v>
      </c>
      <c r="H24" s="413"/>
      <c r="I24" s="428">
        <v>0</v>
      </c>
      <c r="J24" s="429">
        <v>0</v>
      </c>
      <c r="K24" s="430">
        <f>I24*J24</f>
        <v>0</v>
      </c>
      <c r="R24" s="135"/>
      <c r="S24" s="138"/>
      <c r="T24" s="138"/>
      <c r="U24" s="138"/>
      <c r="V24" s="138"/>
      <c r="W24" s="138"/>
      <c r="X24" s="138"/>
      <c r="Y24" s="138"/>
      <c r="Z24" s="138"/>
      <c r="AA24" s="138"/>
      <c r="AB24" s="138"/>
      <c r="AC24" s="138"/>
      <c r="AD24" s="138"/>
      <c r="AE24" s="138"/>
      <c r="AF24" s="138"/>
      <c r="AG24" s="138"/>
      <c r="AH24" s="138"/>
      <c r="AI24" s="138"/>
    </row>
    <row r="25" spans="2:53">
      <c r="B25" s="1" t="s">
        <v>141</v>
      </c>
      <c r="C25" s="54"/>
      <c r="D25" s="78">
        <v>0</v>
      </c>
      <c r="E25" s="132">
        <f t="shared" si="10"/>
        <v>0</v>
      </c>
      <c r="F25" s="141"/>
      <c r="G25" s="43" t="s">
        <v>142</v>
      </c>
      <c r="K25" s="50">
        <f>SUM(K23:K24)</f>
        <v>0</v>
      </c>
      <c r="R25" s="135"/>
      <c r="S25" s="138"/>
      <c r="T25" s="227"/>
      <c r="U25" s="138"/>
      <c r="V25" s="138"/>
      <c r="W25" s="138"/>
      <c r="X25" s="138"/>
      <c r="Y25" s="138"/>
      <c r="Z25" s="138"/>
      <c r="AA25" s="138"/>
      <c r="AB25" s="135"/>
      <c r="AC25" s="135"/>
      <c r="AD25" s="135"/>
      <c r="AE25" s="135"/>
      <c r="AF25" s="135"/>
      <c r="AG25" s="135"/>
      <c r="AH25" s="135"/>
      <c r="AI25" s="135"/>
    </row>
    <row r="26" spans="2:53">
      <c r="B26" s="1" t="s">
        <v>42</v>
      </c>
      <c r="C26" s="57"/>
      <c r="D26" s="78">
        <v>0</v>
      </c>
      <c r="E26" s="132">
        <f t="shared" si="10"/>
        <v>0</v>
      </c>
      <c r="F26" s="141"/>
      <c r="M26" s="43"/>
      <c r="O26" s="78"/>
      <c r="P26" s="51"/>
      <c r="R26" s="234"/>
      <c r="S26" s="235"/>
      <c r="T26" s="135"/>
      <c r="U26" s="135"/>
      <c r="V26" s="135"/>
      <c r="W26" s="135"/>
      <c r="X26" s="135"/>
      <c r="Y26" s="135"/>
      <c r="Z26" s="135"/>
      <c r="AA26" s="135"/>
      <c r="AB26" s="135"/>
      <c r="AC26" s="135"/>
      <c r="AD26" s="135"/>
      <c r="AE26" s="135"/>
      <c r="AF26" s="135"/>
      <c r="AG26" s="135"/>
      <c r="AH26" s="135"/>
    </row>
    <row r="27" spans="2:53">
      <c r="B27" s="1" t="s">
        <v>143</v>
      </c>
      <c r="C27" s="54"/>
      <c r="D27" s="78">
        <v>0</v>
      </c>
      <c r="E27" s="147">
        <f t="shared" si="10"/>
        <v>0</v>
      </c>
      <c r="F27" s="141"/>
      <c r="G27" s="412" t="s">
        <v>144</v>
      </c>
      <c r="H27" s="412"/>
      <c r="I27" s="408" t="s">
        <v>145</v>
      </c>
      <c r="J27" s="408" t="s">
        <v>146</v>
      </c>
      <c r="K27" s="408" t="s">
        <v>136</v>
      </c>
      <c r="R27" s="234"/>
      <c r="S27" s="236"/>
      <c r="T27" s="135"/>
      <c r="U27" s="135"/>
      <c r="V27" s="135"/>
      <c r="W27" s="135"/>
      <c r="X27" s="135"/>
      <c r="Y27" s="135"/>
      <c r="Z27" s="135"/>
      <c r="AA27" s="135"/>
      <c r="AB27" s="135"/>
      <c r="AC27" s="135"/>
      <c r="AD27" s="135"/>
      <c r="AE27" s="135"/>
      <c r="AF27" s="135"/>
      <c r="AG27" s="135"/>
      <c r="AH27" s="135"/>
    </row>
    <row r="28" spans="2:53">
      <c r="B28" s="1" t="s">
        <v>147</v>
      </c>
      <c r="C28" s="54"/>
      <c r="D28" s="78">
        <v>0</v>
      </c>
      <c r="E28" s="147">
        <f t="shared" si="10"/>
        <v>0</v>
      </c>
      <c r="G28" s="43" t="s">
        <v>148</v>
      </c>
      <c r="I28" s="2">
        <v>0</v>
      </c>
      <c r="J28" s="58">
        <v>0</v>
      </c>
      <c r="K28" s="50">
        <f>I28*J28</f>
        <v>0</v>
      </c>
      <c r="R28" s="234"/>
      <c r="S28" s="138"/>
      <c r="T28" s="135"/>
      <c r="U28" s="135"/>
      <c r="V28" s="135"/>
      <c r="W28" s="135"/>
      <c r="X28" s="135"/>
      <c r="Y28" s="135"/>
      <c r="Z28" s="135"/>
      <c r="AA28" s="135"/>
      <c r="AB28" s="135"/>
      <c r="AC28" s="135"/>
      <c r="AD28" s="135"/>
      <c r="AE28" s="135"/>
      <c r="AF28" s="135"/>
      <c r="AG28" s="135"/>
      <c r="AH28" s="135"/>
    </row>
    <row r="29" spans="2:53">
      <c r="B29" s="413" t="s">
        <v>147</v>
      </c>
      <c r="C29" s="422"/>
      <c r="D29" s="431">
        <v>0</v>
      </c>
      <c r="E29" s="432">
        <f t="shared" si="10"/>
        <v>0</v>
      </c>
      <c r="G29" s="43" t="s">
        <v>149</v>
      </c>
      <c r="I29" s="2">
        <v>0</v>
      </c>
      <c r="J29" s="58">
        <v>0</v>
      </c>
      <c r="K29" s="50">
        <f>I29*J29</f>
        <v>0</v>
      </c>
      <c r="R29" s="233"/>
    </row>
    <row r="30" spans="2:53">
      <c r="B30" s="43" t="s">
        <v>150</v>
      </c>
      <c r="D30" s="134">
        <f>SUM(D16:D29)</f>
        <v>0</v>
      </c>
      <c r="E30" s="491">
        <f t="shared" si="10"/>
        <v>0</v>
      </c>
      <c r="G30" s="412" t="s">
        <v>151</v>
      </c>
      <c r="H30" s="413"/>
      <c r="I30" s="428">
        <v>0</v>
      </c>
      <c r="J30" s="429">
        <v>0</v>
      </c>
      <c r="K30" s="430">
        <f>I30*J30</f>
        <v>0</v>
      </c>
    </row>
    <row r="31" spans="2:53">
      <c r="D31" s="132"/>
      <c r="E31" s="147"/>
      <c r="G31" s="43" t="s">
        <v>152</v>
      </c>
      <c r="K31" s="50">
        <f>SUM(K28:K30)</f>
        <v>0</v>
      </c>
      <c r="V31" s="66"/>
      <c r="W31" s="66"/>
      <c r="X31" s="66"/>
      <c r="Y31" s="66"/>
      <c r="Z31" s="66"/>
    </row>
    <row r="32" spans="2:53">
      <c r="B32" s="412" t="s">
        <v>153</v>
      </c>
      <c r="C32" s="424"/>
      <c r="D32" s="408" t="s">
        <v>9</v>
      </c>
      <c r="E32" s="408" t="s">
        <v>94</v>
      </c>
    </row>
    <row r="33" spans="2:27">
      <c r="B33" s="1" t="s">
        <v>154</v>
      </c>
      <c r="C33" s="57">
        <v>0</v>
      </c>
      <c r="D33" s="132">
        <f>C33*D75</f>
        <v>0</v>
      </c>
      <c r="E33" s="132">
        <f>IFERROR(D33/$H$15,0)</f>
        <v>0</v>
      </c>
      <c r="G33" s="144" t="s">
        <v>155</v>
      </c>
      <c r="H33" s="144"/>
      <c r="I33" s="145"/>
      <c r="J33" s="146"/>
      <c r="K33" s="146"/>
      <c r="X33" s="45"/>
      <c r="Y33" s="45"/>
      <c r="Z33" s="45"/>
      <c r="AA33" s="45"/>
    </row>
    <row r="34" spans="2:27">
      <c r="B34" s="1" t="s">
        <v>334</v>
      </c>
      <c r="C34" s="57">
        <v>0.01</v>
      </c>
      <c r="D34" s="126">
        <f>IF(H4=I88,C34*D76,0)</f>
        <v>0</v>
      </c>
      <c r="E34" s="132">
        <f t="shared" ref="E34:E40" si="37">IFERROR(D34/$H$15,0)</f>
        <v>0</v>
      </c>
      <c r="F34" s="141"/>
      <c r="G34" s="43"/>
      <c r="X34" s="77"/>
    </row>
    <row r="35" spans="2:27" ht="15">
      <c r="B35" s="1" t="s">
        <v>335</v>
      </c>
      <c r="C35" s="57">
        <v>5.0000000000000001E-3</v>
      </c>
      <c r="D35" s="126">
        <f>IF(H4=I88,C35*D76,0)</f>
        <v>0</v>
      </c>
      <c r="E35" s="132">
        <f t="shared" si="37"/>
        <v>0</v>
      </c>
      <c r="G35" s="412" t="s">
        <v>156</v>
      </c>
      <c r="H35" s="408" t="s">
        <v>157</v>
      </c>
      <c r="I35" s="408" t="s">
        <v>158</v>
      </c>
      <c r="J35" s="408" t="s">
        <v>159</v>
      </c>
      <c r="K35" s="408" t="s">
        <v>160</v>
      </c>
      <c r="M35" s="64" t="s">
        <v>161</v>
      </c>
      <c r="P35" s="352"/>
      <c r="X35" s="77"/>
    </row>
    <row r="36" spans="2:27">
      <c r="B36" s="1" t="s">
        <v>162</v>
      </c>
      <c r="C36" s="57">
        <v>0</v>
      </c>
      <c r="D36" s="132">
        <f>C36*D75</f>
        <v>0</v>
      </c>
      <c r="E36" s="132">
        <f t="shared" si="37"/>
        <v>0</v>
      </c>
      <c r="G36" s="1" t="s">
        <v>163</v>
      </c>
      <c r="H36" s="46">
        <f>+I36*K15</f>
        <v>0</v>
      </c>
      <c r="I36" s="78">
        <f>J36</f>
        <v>4000</v>
      </c>
      <c r="J36" s="248">
        <v>4000</v>
      </c>
      <c r="K36" s="1" t="s">
        <v>164</v>
      </c>
    </row>
    <row r="37" spans="2:27">
      <c r="B37" s="1" t="s">
        <v>165</v>
      </c>
      <c r="C37" s="57"/>
      <c r="D37" s="132">
        <f>J66+J67</f>
        <v>0</v>
      </c>
      <c r="E37" s="132">
        <f t="shared" si="37"/>
        <v>0</v>
      </c>
      <c r="F37" s="141"/>
      <c r="G37" s="1" t="s">
        <v>166</v>
      </c>
      <c r="H37" s="46">
        <f>I37*J15</f>
        <v>0</v>
      </c>
      <c r="I37" s="78">
        <f t="shared" ref="I37" si="38">J37</f>
        <v>175</v>
      </c>
      <c r="J37" s="248">
        <v>175</v>
      </c>
      <c r="K37" s="1" t="s">
        <v>167</v>
      </c>
      <c r="Y37" s="46"/>
      <c r="Z37" s="46"/>
      <c r="AA37" s="46"/>
    </row>
    <row r="38" spans="2:27">
      <c r="B38" s="1" t="s">
        <v>168</v>
      </c>
      <c r="C38" s="57"/>
      <c r="D38" s="132"/>
      <c r="E38" s="132">
        <f t="shared" si="37"/>
        <v>0</v>
      </c>
      <c r="F38" s="141"/>
      <c r="G38" s="1" t="s">
        <v>169</v>
      </c>
      <c r="H38" s="45">
        <v>0</v>
      </c>
      <c r="I38" s="78">
        <f>J38</f>
        <v>7500</v>
      </c>
      <c r="J38" s="248">
        <v>7500</v>
      </c>
      <c r="K38" s="1" t="s">
        <v>170</v>
      </c>
    </row>
    <row r="39" spans="2:27">
      <c r="B39" s="1" t="s">
        <v>171</v>
      </c>
      <c r="C39" s="57">
        <v>0</v>
      </c>
      <c r="D39" s="132">
        <f>C39*D75</f>
        <v>0</v>
      </c>
      <c r="E39" s="132">
        <f t="shared" si="37"/>
        <v>0</v>
      </c>
      <c r="F39" s="141"/>
      <c r="G39" s="1" t="s">
        <v>172</v>
      </c>
      <c r="H39" s="46">
        <f>I39*H15</f>
        <v>0</v>
      </c>
      <c r="I39" s="78">
        <f>J39</f>
        <v>1500</v>
      </c>
      <c r="J39" s="248">
        <v>1500</v>
      </c>
      <c r="K39" s="1" t="s">
        <v>173</v>
      </c>
    </row>
    <row r="40" spans="2:27">
      <c r="B40" s="413" t="s">
        <v>174</v>
      </c>
      <c r="C40" s="433">
        <v>0</v>
      </c>
      <c r="D40" s="432">
        <f ca="1">C40*(D75+D76)</f>
        <v>0</v>
      </c>
      <c r="E40" s="432">
        <f t="shared" ca="1" si="37"/>
        <v>0</v>
      </c>
      <c r="F40" s="141"/>
      <c r="G40" s="475" t="s">
        <v>175</v>
      </c>
      <c r="H40" s="46"/>
      <c r="I40" s="78"/>
      <c r="J40" s="248"/>
    </row>
    <row r="41" spans="2:27">
      <c r="B41" s="43" t="s">
        <v>176</v>
      </c>
      <c r="D41" s="134">
        <f ca="1">SUM(D33:D40)</f>
        <v>0</v>
      </c>
      <c r="E41" s="134">
        <f ca="1">IFERROR(D41/$H$15,0)</f>
        <v>0</v>
      </c>
      <c r="G41" s="475" t="s">
        <v>177</v>
      </c>
      <c r="H41" s="46">
        <f>I41*J15</f>
        <v>0</v>
      </c>
      <c r="I41" s="78">
        <f t="shared" ref="I41:I43" si="39">J41</f>
        <v>205</v>
      </c>
      <c r="J41" s="487">
        <v>205</v>
      </c>
      <c r="K41" s="475" t="s">
        <v>178</v>
      </c>
      <c r="W41" s="73"/>
      <c r="X41" s="73"/>
    </row>
    <row r="42" spans="2:27">
      <c r="B42" s="43"/>
      <c r="D42" s="134"/>
      <c r="E42" s="134"/>
      <c r="G42" s="475" t="s">
        <v>179</v>
      </c>
      <c r="H42" s="46">
        <f>I42*J15</f>
        <v>0</v>
      </c>
      <c r="I42" s="78">
        <f t="shared" si="39"/>
        <v>185</v>
      </c>
      <c r="J42" s="487">
        <v>185</v>
      </c>
      <c r="K42" s="475" t="s">
        <v>180</v>
      </c>
      <c r="W42" s="73"/>
      <c r="X42" s="73"/>
    </row>
    <row r="43" spans="2:27">
      <c r="B43" s="43"/>
      <c r="D43" s="132"/>
      <c r="E43" s="132"/>
      <c r="G43" s="475" t="s">
        <v>181</v>
      </c>
      <c r="H43" s="46">
        <f>I43*J16</f>
        <v>0</v>
      </c>
      <c r="I43" s="78">
        <f t="shared" si="39"/>
        <v>85</v>
      </c>
      <c r="J43" s="487">
        <v>85</v>
      </c>
      <c r="K43" s="475" t="s">
        <v>182</v>
      </c>
    </row>
    <row r="44" spans="2:27">
      <c r="B44" s="412" t="s">
        <v>183</v>
      </c>
      <c r="C44" s="424"/>
      <c r="D44" s="408" t="s">
        <v>9</v>
      </c>
      <c r="E44" s="408" t="s">
        <v>94</v>
      </c>
      <c r="G44" s="1" t="s">
        <v>184</v>
      </c>
      <c r="H44" s="46">
        <f>I44*H15</f>
        <v>0</v>
      </c>
      <c r="I44" s="78">
        <f>J44</f>
        <v>250</v>
      </c>
      <c r="J44" s="248">
        <v>250</v>
      </c>
      <c r="K44" s="1" t="s">
        <v>185</v>
      </c>
    </row>
    <row r="45" spans="2:27">
      <c r="B45" s="475" t="s">
        <v>186</v>
      </c>
      <c r="C45" s="477"/>
      <c r="D45" s="126">
        <f>IF(H93="No",IF(H4=I88,J71*(J73/12*J72),J70*(J73/12*J72)),0)</f>
        <v>0</v>
      </c>
      <c r="E45" s="126">
        <f>IFERROR(D45/$H$15,0)</f>
        <v>0</v>
      </c>
      <c r="G45" s="1" t="s">
        <v>187</v>
      </c>
      <c r="H45" s="46">
        <f>I45*(O8+O9)</f>
        <v>0</v>
      </c>
      <c r="I45" s="247">
        <f>J45</f>
        <v>6.5000000000000002E-2</v>
      </c>
      <c r="J45" s="249">
        <v>6.5000000000000002E-2</v>
      </c>
      <c r="K45" s="489" t="s">
        <v>188</v>
      </c>
    </row>
    <row r="46" spans="2:27">
      <c r="B46" s="478" t="s">
        <v>189</v>
      </c>
      <c r="C46" s="479"/>
      <c r="D46" s="480">
        <v>0</v>
      </c>
      <c r="E46" s="480">
        <f t="shared" ref="E46:E47" si="40">IFERROR(D46/$H$15,0)</f>
        <v>0</v>
      </c>
      <c r="G46" s="1" t="s">
        <v>190</v>
      </c>
      <c r="H46" s="46">
        <f>I46*H15</f>
        <v>0</v>
      </c>
      <c r="I46" s="78">
        <f>J46</f>
        <v>1000</v>
      </c>
      <c r="J46" s="248">
        <v>1000</v>
      </c>
      <c r="K46" s="1" t="s">
        <v>185</v>
      </c>
    </row>
    <row r="47" spans="2:27">
      <c r="B47" s="43" t="s">
        <v>191</v>
      </c>
      <c r="D47" s="134">
        <f>SUM(D45:D46)</f>
        <v>0</v>
      </c>
      <c r="E47" s="134">
        <f t="shared" si="40"/>
        <v>0</v>
      </c>
      <c r="G47" s="1" t="s">
        <v>192</v>
      </c>
      <c r="H47" s="46">
        <f>I47*H15</f>
        <v>0</v>
      </c>
      <c r="I47" s="78">
        <f t="shared" ref="I47:I51" si="41">J47</f>
        <v>300</v>
      </c>
      <c r="J47" s="248">
        <v>300</v>
      </c>
      <c r="K47" s="1" t="s">
        <v>185</v>
      </c>
    </row>
    <row r="48" spans="2:27">
      <c r="B48" s="413"/>
      <c r="C48" s="422"/>
      <c r="D48" s="432"/>
      <c r="E48" s="432"/>
      <c r="G48" s="1" t="s">
        <v>193</v>
      </c>
      <c r="H48" s="46">
        <f>+I48*H15</f>
        <v>0</v>
      </c>
      <c r="I48" s="78">
        <f t="shared" si="41"/>
        <v>1500</v>
      </c>
      <c r="J48" s="248">
        <v>1500</v>
      </c>
      <c r="K48" s="1" t="s">
        <v>194</v>
      </c>
    </row>
    <row r="49" spans="2:14">
      <c r="B49" s="412" t="s">
        <v>195</v>
      </c>
      <c r="C49" s="424"/>
      <c r="D49" s="413"/>
      <c r="E49" s="413"/>
      <c r="G49" s="1" t="s">
        <v>196</v>
      </c>
      <c r="H49" s="46">
        <f>I49*J15</f>
        <v>0</v>
      </c>
      <c r="I49" s="78">
        <f t="shared" si="41"/>
        <v>140</v>
      </c>
      <c r="J49" s="248">
        <v>140</v>
      </c>
      <c r="K49" s="1" t="s">
        <v>182</v>
      </c>
    </row>
    <row r="50" spans="2:14">
      <c r="B50" s="1" t="s">
        <v>197</v>
      </c>
      <c r="C50" s="57">
        <v>0.05</v>
      </c>
      <c r="D50" s="132">
        <f ca="1">+C50*(D47+D41+D30)</f>
        <v>0</v>
      </c>
      <c r="E50" s="132">
        <f ca="1">IFERROR(D50/$H$15,0)</f>
        <v>0</v>
      </c>
      <c r="G50" s="1" t="s">
        <v>198</v>
      </c>
      <c r="H50" s="46">
        <f>I50*K15</f>
        <v>0</v>
      </c>
      <c r="I50" s="78">
        <f t="shared" si="41"/>
        <v>600</v>
      </c>
      <c r="J50" s="248">
        <v>600</v>
      </c>
      <c r="K50" s="1" t="s">
        <v>199</v>
      </c>
      <c r="M50" s="77"/>
    </row>
    <row r="51" spans="2:14">
      <c r="B51" s="1" t="s">
        <v>200</v>
      </c>
      <c r="C51" s="42"/>
      <c r="D51" s="132"/>
      <c r="E51" s="132">
        <f t="shared" ref="E51:E54" si="42">IFERROR(D51/$H$15,0)</f>
        <v>0</v>
      </c>
      <c r="G51" s="413" t="s">
        <v>201</v>
      </c>
      <c r="H51" s="418">
        <f>I51*J15</f>
        <v>0</v>
      </c>
      <c r="I51" s="78">
        <f t="shared" si="41"/>
        <v>300</v>
      </c>
      <c r="J51" s="434">
        <v>300</v>
      </c>
      <c r="K51" s="413" t="s">
        <v>202</v>
      </c>
    </row>
    <row r="52" spans="2:14">
      <c r="B52" s="1" t="s">
        <v>203</v>
      </c>
      <c r="C52" s="54">
        <v>6</v>
      </c>
      <c r="D52" s="132">
        <f>C52/12*(H52+MIN(J56:J57))</f>
        <v>0</v>
      </c>
      <c r="E52" s="132">
        <f t="shared" si="42"/>
        <v>0</v>
      </c>
      <c r="F52" s="141"/>
      <c r="G52" s="43" t="s">
        <v>204</v>
      </c>
      <c r="H52" s="49">
        <f>SUM(H36:H51)</f>
        <v>0</v>
      </c>
      <c r="I52" s="492">
        <f>IFERROR(H52/$H$15,0)</f>
        <v>0</v>
      </c>
      <c r="J52" s="139">
        <f>IFERROR(H52/$H$15,0)</f>
        <v>0</v>
      </c>
      <c r="K52" s="43" t="s">
        <v>185</v>
      </c>
    </row>
    <row r="53" spans="2:14" ht="15">
      <c r="B53" s="413" t="s">
        <v>205</v>
      </c>
      <c r="C53" s="429"/>
      <c r="D53" s="432">
        <f>C53*H15</f>
        <v>0</v>
      </c>
      <c r="E53" s="432">
        <f t="shared" si="42"/>
        <v>0</v>
      </c>
      <c r="G53" s="352" t="s">
        <v>206</v>
      </c>
      <c r="I53" s="352" t="s">
        <v>207</v>
      </c>
    </row>
    <row r="54" spans="2:14">
      <c r="B54" s="43" t="s">
        <v>208</v>
      </c>
      <c r="C54" s="56"/>
      <c r="D54" s="134">
        <f ca="1">SUM(D50:D53)</f>
        <v>0</v>
      </c>
      <c r="E54" s="134">
        <f t="shared" ca="1" si="42"/>
        <v>0</v>
      </c>
      <c r="G54" s="144" t="s">
        <v>209</v>
      </c>
      <c r="H54" s="144"/>
      <c r="I54" s="145"/>
      <c r="J54" s="146"/>
    </row>
    <row r="55" spans="2:14">
      <c r="B55" s="43"/>
      <c r="C55" s="56"/>
      <c r="D55" s="134"/>
      <c r="E55" s="134"/>
      <c r="G55" s="43" t="s">
        <v>210</v>
      </c>
      <c r="H55" s="43"/>
      <c r="I55" s="43"/>
      <c r="J55" s="49">
        <f>O17</f>
        <v>0</v>
      </c>
    </row>
    <row r="56" spans="2:14">
      <c r="B56" s="412" t="s">
        <v>211</v>
      </c>
      <c r="C56" s="408"/>
      <c r="D56" s="435"/>
      <c r="E56" s="435"/>
      <c r="G56" s="51" t="s">
        <v>212</v>
      </c>
      <c r="H56" s="51"/>
      <c r="I56" s="149">
        <v>1.05</v>
      </c>
      <c r="J56" s="53">
        <f>(O14/I56)+O16</f>
        <v>0</v>
      </c>
    </row>
    <row r="57" spans="2:14">
      <c r="B57" s="1" t="s">
        <v>211</v>
      </c>
      <c r="D57" s="476">
        <f ca="1">D91</f>
        <v>0</v>
      </c>
      <c r="E57" s="142">
        <f ca="1">IFERROR(D57/H15,0)</f>
        <v>0</v>
      </c>
      <c r="G57" s="51" t="s">
        <v>213</v>
      </c>
      <c r="H57" s="51"/>
      <c r="I57" s="59">
        <v>1.25</v>
      </c>
      <c r="J57" s="53">
        <f>O17/I57</f>
        <v>0</v>
      </c>
    </row>
    <row r="58" spans="2:14" ht="13.5" thickBot="1">
      <c r="B58" s="406"/>
      <c r="C58" s="407"/>
      <c r="D58" s="406"/>
      <c r="E58" s="406"/>
      <c r="G58" s="51" t="s">
        <v>214</v>
      </c>
      <c r="I58" s="149">
        <v>1.1499999999999999</v>
      </c>
      <c r="J58" s="53">
        <f>O17/I58</f>
        <v>0</v>
      </c>
    </row>
    <row r="59" spans="2:14" ht="13.5" thickBot="1">
      <c r="B59" s="436" t="s">
        <v>35</v>
      </c>
      <c r="C59" s="437"/>
      <c r="D59" s="438">
        <f ca="1">D54+D47+D41+D30+D13+D8+D57</f>
        <v>0</v>
      </c>
      <c r="E59" s="438">
        <f ca="1">IFERROR(D59/$H$15,0)</f>
        <v>0</v>
      </c>
      <c r="I59" s="149"/>
    </row>
    <row r="60" spans="2:14">
      <c r="B60" s="481"/>
      <c r="C60" s="482"/>
      <c r="D60" s="483"/>
      <c r="E60" s="483"/>
      <c r="G60" s="412" t="s">
        <v>215</v>
      </c>
      <c r="H60" s="408" t="s">
        <v>216</v>
      </c>
      <c r="I60" s="408" t="s">
        <v>217</v>
      </c>
      <c r="J60" s="412" t="s">
        <v>218</v>
      </c>
    </row>
    <row r="61" spans="2:14" ht="13.5" thickBot="1">
      <c r="B61" s="436"/>
      <c r="C61" s="437"/>
      <c r="D61" s="438"/>
      <c r="E61" s="438"/>
      <c r="G61" s="56" t="s">
        <v>219</v>
      </c>
      <c r="H61" s="57">
        <v>0</v>
      </c>
      <c r="I61" s="54">
        <v>0</v>
      </c>
      <c r="J61" s="49">
        <f>PV(H61/12,I61*12,-MIN(J56,J57)/12)</f>
        <v>0</v>
      </c>
    </row>
    <row r="62" spans="2:14">
      <c r="B62" s="43" t="s">
        <v>45</v>
      </c>
      <c r="C62" s="43"/>
      <c r="D62" s="43"/>
      <c r="E62" s="43"/>
      <c r="G62" s="56" t="s">
        <v>220</v>
      </c>
      <c r="H62" s="57">
        <v>4.7100000000000003E-2</v>
      </c>
      <c r="I62" s="54">
        <v>0</v>
      </c>
      <c r="J62" s="49">
        <f ca="1">D76</f>
        <v>0</v>
      </c>
      <c r="N62" s="141"/>
    </row>
    <row r="63" spans="2:14">
      <c r="C63" s="1"/>
      <c r="G63" s="250" t="s">
        <v>221</v>
      </c>
      <c r="H63" s="353" t="s">
        <v>222</v>
      </c>
      <c r="I63" s="43"/>
    </row>
    <row r="64" spans="2:14">
      <c r="B64" s="412" t="s">
        <v>223</v>
      </c>
      <c r="C64" s="433"/>
      <c r="D64" s="408" t="s">
        <v>9</v>
      </c>
      <c r="E64" s="408" t="s">
        <v>94</v>
      </c>
    </row>
    <row r="65" spans="2:13">
      <c r="B65" s="1" t="s">
        <v>224</v>
      </c>
      <c r="C65" s="57"/>
      <c r="D65" s="46">
        <f>IF($I$66=0,0,D75)</f>
        <v>0</v>
      </c>
      <c r="E65" s="132">
        <f>IFERROR(D65/$H$15,0)</f>
        <v>0</v>
      </c>
      <c r="G65" s="412" t="s">
        <v>165</v>
      </c>
      <c r="H65" s="408" t="s">
        <v>225</v>
      </c>
      <c r="I65" s="408" t="s">
        <v>226</v>
      </c>
      <c r="J65" s="412" t="s">
        <v>227</v>
      </c>
    </row>
    <row r="66" spans="2:13">
      <c r="B66" s="1" t="s">
        <v>228</v>
      </c>
      <c r="C66" s="74"/>
      <c r="D66" s="497">
        <f>IF($I$66=0,0,D76)</f>
        <v>0</v>
      </c>
      <c r="E66" s="132">
        <f t="shared" ref="E66:E67" si="43">IFERROR(D66/$H$15,0)</f>
        <v>0</v>
      </c>
      <c r="G66" s="56" t="s">
        <v>219</v>
      </c>
      <c r="H66" s="57">
        <f>H61</f>
        <v>0</v>
      </c>
      <c r="I66" s="2">
        <v>0</v>
      </c>
      <c r="J66" s="45">
        <f>D65*I66*(H66/12)*0.8</f>
        <v>0</v>
      </c>
    </row>
    <row r="67" spans="2:13">
      <c r="B67" s="1" t="s">
        <v>229</v>
      </c>
      <c r="C67" s="218"/>
      <c r="D67" s="46">
        <f>IF($I$66=0,0,D77)</f>
        <v>0</v>
      </c>
      <c r="E67" s="132">
        <f t="shared" si="43"/>
        <v>0</v>
      </c>
      <c r="G67" s="56" t="s">
        <v>220</v>
      </c>
      <c r="H67" s="218">
        <v>1.2500000000000001E-2</v>
      </c>
      <c r="I67" s="149">
        <f>I66</f>
        <v>0</v>
      </c>
      <c r="J67" s="45">
        <f>D66*I67*(H67/12)*0.8</f>
        <v>0</v>
      </c>
    </row>
    <row r="68" spans="2:13">
      <c r="B68" s="475" t="s">
        <v>230</v>
      </c>
      <c r="C68" s="475"/>
      <c r="D68" s="485">
        <f ca="1">D57/2</f>
        <v>0</v>
      </c>
    </row>
    <row r="69" spans="2:13">
      <c r="B69" s="1" t="s">
        <v>333</v>
      </c>
      <c r="D69" s="46">
        <f>D34+D35</f>
        <v>0</v>
      </c>
      <c r="G69" s="144" t="s">
        <v>231</v>
      </c>
      <c r="H69" s="144"/>
      <c r="I69" s="145"/>
      <c r="J69" s="146"/>
    </row>
    <row r="70" spans="2:13">
      <c r="B70" s="1" t="s">
        <v>331</v>
      </c>
      <c r="C70" s="1"/>
      <c r="G70" s="1" t="s">
        <v>232</v>
      </c>
      <c r="H70" s="73">
        <f>J89</f>
        <v>1.3</v>
      </c>
      <c r="I70" s="55" t="s">
        <v>233</v>
      </c>
      <c r="J70" s="46">
        <f>$D$8*H70</f>
        <v>0</v>
      </c>
    </row>
    <row r="71" spans="2:13">
      <c r="B71" s="413" t="s">
        <v>330</v>
      </c>
      <c r="C71" s="413"/>
      <c r="D71" s="418">
        <f>IF(I66=0,0,(D59-SUM(D65:D70)))</f>
        <v>0</v>
      </c>
      <c r="E71" s="432">
        <f t="shared" ref="E71:E72" si="44">IFERROR(D71/$H$15,0)</f>
        <v>0</v>
      </c>
      <c r="G71" s="1" t="s">
        <v>232</v>
      </c>
      <c r="H71" s="73">
        <f>I89</f>
        <v>0.95</v>
      </c>
      <c r="I71" s="55" t="s">
        <v>233</v>
      </c>
      <c r="J71" s="46">
        <f>$D$8*H71</f>
        <v>0</v>
      </c>
    </row>
    <row r="72" spans="2:13">
      <c r="B72" s="43" t="s">
        <v>22</v>
      </c>
      <c r="C72" s="43"/>
      <c r="D72" s="484">
        <f ca="1">SUM(D65:D71)</f>
        <v>0</v>
      </c>
      <c r="E72" s="49">
        <f t="shared" ca="1" si="44"/>
        <v>0</v>
      </c>
      <c r="G72" s="1" t="s">
        <v>234</v>
      </c>
      <c r="I72" s="55"/>
      <c r="J72" s="2">
        <v>6</v>
      </c>
    </row>
    <row r="73" spans="2:13">
      <c r="B73" s="43"/>
      <c r="C73" s="43"/>
      <c r="G73" s="475" t="s">
        <v>236</v>
      </c>
      <c r="H73" s="475"/>
      <c r="I73" s="486"/>
      <c r="J73" s="495">
        <v>7.0000000000000007E-2</v>
      </c>
      <c r="K73" s="475"/>
      <c r="L73" s="475" t="s">
        <v>237</v>
      </c>
      <c r="M73" s="475"/>
    </row>
    <row r="74" spans="2:13">
      <c r="B74" s="412" t="s">
        <v>235</v>
      </c>
      <c r="C74" s="413"/>
      <c r="D74" s="408" t="s">
        <v>9</v>
      </c>
      <c r="E74" s="408" t="s">
        <v>94</v>
      </c>
    </row>
    <row r="75" spans="2:13" ht="13.5" thickBot="1">
      <c r="B75" s="1" t="s">
        <v>238</v>
      </c>
      <c r="C75" s="74"/>
      <c r="D75" s="45">
        <f>J61</f>
        <v>0</v>
      </c>
      <c r="E75" s="45">
        <f t="shared" ref="E75:E77" si="45">IFERROR(D75/$H$15,0)</f>
        <v>0</v>
      </c>
      <c r="G75" s="436"/>
      <c r="H75" s="437"/>
      <c r="I75" s="438"/>
      <c r="J75" s="438"/>
      <c r="K75" s="438"/>
    </row>
    <row r="76" spans="2:13">
      <c r="B76" s="1" t="s">
        <v>228</v>
      </c>
      <c r="C76" s="74"/>
      <c r="D76" s="78">
        <f ca="1">IF((D59-D75-D77-D79)&gt;(380000*H20), (380000*H20), (D59-D75-D77-D79))</f>
        <v>0</v>
      </c>
      <c r="E76" s="48">
        <f t="shared" ca="1" si="45"/>
        <v>0</v>
      </c>
      <c r="G76" s="144" t="s">
        <v>239</v>
      </c>
      <c r="H76" s="144"/>
      <c r="I76" s="144"/>
      <c r="J76" s="144"/>
      <c r="K76" s="144"/>
    </row>
    <row r="77" spans="2:13">
      <c r="B77" s="1" t="s">
        <v>229</v>
      </c>
      <c r="C77" s="57"/>
      <c r="D77" s="48">
        <f ca="1">D93</f>
        <v>0</v>
      </c>
      <c r="E77" s="48">
        <f t="shared" ca="1" si="45"/>
        <v>0</v>
      </c>
    </row>
    <row r="78" spans="2:13">
      <c r="B78" s="1" t="s">
        <v>333</v>
      </c>
      <c r="D78" s="46">
        <f>D69</f>
        <v>0</v>
      </c>
      <c r="G78" s="245" t="str">
        <f>'Rent Roll Analyzer'!AF29</f>
        <v>Blended Actual Rent AMI</v>
      </c>
      <c r="H78" s="354">
        <f>IFERROR('Rent Roll Analyzer'!AI29,0)</f>
        <v>0</v>
      </c>
      <c r="J78" s="245" t="str">
        <f>'Rent Roll Analyzer'!AF33</f>
        <v>Total pref rent units</v>
      </c>
      <c r="K78" s="243">
        <f>'Rent Roll Analyzer'!AH33</f>
        <v>0</v>
      </c>
    </row>
    <row r="79" spans="2:13">
      <c r="B79" s="1" t="s">
        <v>331</v>
      </c>
      <c r="C79" s="1"/>
      <c r="G79" s="439" t="str">
        <f>'Rent Roll Analyzer'!AF30</f>
        <v>Blended Legal Rent AMI</v>
      </c>
      <c r="H79" s="440">
        <f>IFERROR('Rent Roll Analyzer'!AI30,0)</f>
        <v>0</v>
      </c>
      <c r="J79" s="244" t="str">
        <f>'Rent Roll Analyzer'!AF34</f>
        <v>% of units w/pref rents</v>
      </c>
      <c r="K79" s="355">
        <f>IFERROR('Rent Roll Analyzer'!AH34,0)</f>
        <v>0</v>
      </c>
    </row>
    <row r="80" spans="2:13">
      <c r="B80" s="413" t="s">
        <v>330</v>
      </c>
      <c r="C80" s="413"/>
      <c r="D80" s="418">
        <f ca="1">D59-SUM(D75:D79)</f>
        <v>0</v>
      </c>
      <c r="E80" s="418">
        <f ca="1">IFERROR(D80/H15,0)</f>
        <v>0</v>
      </c>
      <c r="J80" s="244" t="str">
        <f>'Rent Roll Analyzer'!AF35</f>
        <v>Avg % below legal rent</v>
      </c>
      <c r="K80" s="355">
        <f>IFERROR('Rent Roll Analyzer'!AH35,0)</f>
        <v>0</v>
      </c>
    </row>
    <row r="81" spans="2:16">
      <c r="B81" s="43" t="s">
        <v>22</v>
      </c>
      <c r="C81" s="43"/>
      <c r="D81" s="49">
        <f ca="1">SUM(D75:D80)</f>
        <v>0</v>
      </c>
      <c r="E81" s="49">
        <f ca="1">SUM(E75:E80)</f>
        <v>0</v>
      </c>
      <c r="G81" s="245" t="str">
        <f>'Rent Roll Analyzer'!AK29</f>
        <v>PGI Existing Rent</v>
      </c>
      <c r="H81" s="242">
        <f>'Rent Roll Analyzer'!AL29</f>
        <v>0</v>
      </c>
      <c r="J81" s="244" t="str">
        <f>'Rent Roll Analyzer'!AF36</f>
        <v>Avg $ below legal rent</v>
      </c>
      <c r="K81" s="493">
        <f>IFERROR('Rent Roll Analyzer'!AH36,0)</f>
        <v>0</v>
      </c>
    </row>
    <row r="82" spans="2:16">
      <c r="G82" s="439" t="str">
        <f>'Rent Roll Analyzer'!AK30</f>
        <v>PGI Legal Rent</v>
      </c>
      <c r="H82" s="441">
        <f>'Rent Roll Analyzer'!AL30</f>
        <v>0</v>
      </c>
      <c r="J82" s="442" t="str">
        <f>'Rent Roll Analyzer'!AF37</f>
        <v>Median $ below legal rent</v>
      </c>
      <c r="K82" s="494">
        <f>IFERROR('Rent Roll Analyzer'!AH37,0)</f>
        <v>0</v>
      </c>
    </row>
    <row r="83" spans="2:16">
      <c r="F83" s="496"/>
    </row>
    <row r="84" spans="2:16">
      <c r="B84" s="496"/>
      <c r="C84" s="496"/>
      <c r="D84" s="496"/>
      <c r="E84" s="496"/>
      <c r="F84" s="496"/>
    </row>
    <row r="85" spans="2:16" ht="13.5" thickBot="1">
      <c r="B85" s="436"/>
      <c r="C85" s="436"/>
      <c r="D85" s="436"/>
      <c r="E85" s="436"/>
      <c r="F85" s="496"/>
      <c r="G85" s="436"/>
      <c r="H85" s="436"/>
      <c r="I85" s="436"/>
      <c r="J85" s="436"/>
      <c r="K85" s="436"/>
    </row>
    <row r="86" spans="2:16">
      <c r="B86" s="144" t="s">
        <v>240</v>
      </c>
      <c r="C86" s="144"/>
      <c r="D86" s="144"/>
      <c r="E86" s="144"/>
      <c r="F86" s="496"/>
      <c r="G86" s="144"/>
      <c r="H86" s="144"/>
      <c r="I86" s="144"/>
      <c r="J86" s="144"/>
      <c r="K86" s="144"/>
      <c r="O86" s="79"/>
    </row>
    <row r="87" spans="2:16">
      <c r="C87" s="1"/>
      <c r="K87" s="51"/>
      <c r="P87" s="80"/>
    </row>
    <row r="88" spans="2:16">
      <c r="B88" s="412" t="s">
        <v>241</v>
      </c>
      <c r="C88" s="424"/>
      <c r="D88" s="413"/>
      <c r="E88" s="413"/>
      <c r="G88" s="412" t="s">
        <v>244</v>
      </c>
      <c r="H88" s="443"/>
      <c r="I88" s="408" t="s">
        <v>245</v>
      </c>
      <c r="J88" s="408" t="s">
        <v>89</v>
      </c>
      <c r="K88" s="46"/>
    </row>
    <row r="89" spans="2:16">
      <c r="B89" s="475" t="s">
        <v>211</v>
      </c>
      <c r="C89" s="477"/>
      <c r="D89" s="184">
        <f ca="1">IFERROR(I90*(D59-D8-D51-D52-D53-D57),0)</f>
        <v>0</v>
      </c>
      <c r="E89" s="184">
        <f ca="1">IFERROR(D89/$H$15,0)</f>
        <v>0</v>
      </c>
      <c r="G89" s="1" t="s">
        <v>246</v>
      </c>
      <c r="H89" s="57"/>
      <c r="I89" s="42">
        <v>0.95</v>
      </c>
      <c r="J89" s="42">
        <v>1.3</v>
      </c>
    </row>
    <row r="90" spans="2:16">
      <c r="B90" s="475" t="s">
        <v>242</v>
      </c>
      <c r="C90" s="486"/>
      <c r="D90" s="184">
        <f>E90*H15</f>
        <v>0</v>
      </c>
      <c r="E90" s="184">
        <v>35000</v>
      </c>
      <c r="G90" s="1" t="s">
        <v>211</v>
      </c>
      <c r="H90" s="55" t="s">
        <v>247</v>
      </c>
      <c r="I90" s="508">
        <v>0.08</v>
      </c>
      <c r="J90" s="508"/>
    </row>
    <row r="91" spans="2:16">
      <c r="B91" s="475" t="s">
        <v>243</v>
      </c>
      <c r="C91" s="486"/>
      <c r="D91" s="76">
        <f ca="1">MIN(D90,D89)</f>
        <v>0</v>
      </c>
      <c r="E91" s="184">
        <f ca="1">IFERROR(D91/$H$15,0)</f>
        <v>0</v>
      </c>
      <c r="G91" s="1" t="s">
        <v>248</v>
      </c>
      <c r="H91" s="55"/>
      <c r="I91" s="507">
        <v>0.02</v>
      </c>
      <c r="J91" s="507"/>
    </row>
    <row r="92" spans="2:16">
      <c r="B92" s="475"/>
      <c r="C92" s="475"/>
      <c r="D92" s="475"/>
      <c r="E92" s="475"/>
      <c r="I92" s="45"/>
      <c r="J92" s="45"/>
    </row>
    <row r="93" spans="2:16">
      <c r="B93" s="475" t="s">
        <v>37</v>
      </c>
      <c r="C93" s="475"/>
      <c r="D93" s="76">
        <f ca="1">I91*(D59-D8-D51-D52-D53-D57)</f>
        <v>0</v>
      </c>
      <c r="E93" s="475"/>
      <c r="G93" s="444" t="s">
        <v>249</v>
      </c>
      <c r="H93" s="445"/>
    </row>
    <row r="94" spans="2:16">
      <c r="C94" s="1"/>
    </row>
    <row r="95" spans="2:16">
      <c r="C95" s="1"/>
    </row>
    <row r="96" spans="2:16">
      <c r="C96" s="1"/>
      <c r="I96" s="237"/>
      <c r="J96" s="45"/>
    </row>
    <row r="97" spans="4:16">
      <c r="D97" s="45"/>
      <c r="E97" s="45"/>
      <c r="G97" s="43"/>
      <c r="H97" s="43"/>
      <c r="I97" s="237"/>
      <c r="J97" s="45"/>
    </row>
    <row r="98" spans="4:16">
      <c r="D98" s="45"/>
      <c r="E98" s="45"/>
      <c r="G98" s="356"/>
      <c r="H98" s="357"/>
      <c r="I98" s="237"/>
      <c r="J98" s="45"/>
      <c r="O98" s="45"/>
    </row>
    <row r="99" spans="4:16">
      <c r="D99" s="45"/>
      <c r="E99" s="45"/>
      <c r="G99" s="241"/>
      <c r="H99" s="45"/>
      <c r="O99" s="45"/>
    </row>
    <row r="100" spans="4:16">
      <c r="D100" s="45"/>
      <c r="E100" s="45"/>
      <c r="G100" s="241"/>
      <c r="H100" s="45"/>
    </row>
    <row r="101" spans="4:16">
      <c r="D101" s="45"/>
      <c r="E101" s="45"/>
    </row>
    <row r="102" spans="4:16">
      <c r="D102" s="45"/>
      <c r="E102" s="45"/>
    </row>
    <row r="103" spans="4:16">
      <c r="D103" s="45"/>
      <c r="E103" s="45"/>
      <c r="M103" s="43"/>
    </row>
    <row r="104" spans="4:16">
      <c r="D104" s="45"/>
      <c r="E104" s="45"/>
    </row>
    <row r="105" spans="4:16">
      <c r="D105" s="45"/>
      <c r="E105" s="45"/>
      <c r="P105" s="72"/>
    </row>
    <row r="106" spans="4:16">
      <c r="D106" s="45"/>
      <c r="E106" s="45"/>
      <c r="O106" s="54"/>
      <c r="P106" s="62"/>
    </row>
    <row r="107" spans="4:16">
      <c r="O107" s="63"/>
      <c r="P107" s="46"/>
    </row>
    <row r="108" spans="4:16">
      <c r="M108" s="43"/>
      <c r="N108" s="43"/>
      <c r="O108" s="43"/>
      <c r="P108" s="52"/>
    </row>
    <row r="109" spans="4:16">
      <c r="M109" s="64"/>
      <c r="N109" s="64"/>
      <c r="O109" s="64"/>
      <c r="P109" s="65"/>
    </row>
    <row r="110" spans="4:16">
      <c r="O110" s="46"/>
      <c r="P110" s="46"/>
    </row>
    <row r="111" spans="4:16">
      <c r="O111" s="42"/>
      <c r="P111" s="45"/>
    </row>
    <row r="112" spans="4:16">
      <c r="M112" s="43"/>
      <c r="N112" s="43"/>
      <c r="O112" s="43"/>
      <c r="P112" s="44"/>
    </row>
  </sheetData>
  <mergeCells count="2">
    <mergeCell ref="I91:J91"/>
    <mergeCell ref="I90:J90"/>
  </mergeCells>
  <dataValidations count="3">
    <dataValidation type="list" allowBlank="1" showInputMessage="1" showErrorMessage="1" sqref="H93" xr:uid="{A67CFB4E-BD7A-4AE9-B659-275720F58005}">
      <formula1>$AB$1:$AC$1</formula1>
    </dataValidation>
    <dataValidation type="list" allowBlank="1" showInputMessage="1" showErrorMessage="1" sqref="H4" xr:uid="{00000000-0002-0000-0500-000000000000}">
      <formula1>$I$88:$J$88</formula1>
    </dataValidation>
    <dataValidation type="list" allowBlank="1" showInputMessage="1" showErrorMessage="1" sqref="C45" xr:uid="{00000000-0002-0000-0500-000001000000}">
      <formula1>$H$93:$H$93</formula1>
    </dataValidation>
  </dataValidations>
  <hyperlinks>
    <hyperlink ref="G63" r:id="rId1" xr:uid="{A2E36B23-05DA-48EC-B017-B568D38BD89A}"/>
    <hyperlink ref="G53" r:id="rId2" display="**To derive minimum wage (wage+benefit rate) for each builidng staff, see Building Service Employee Schedule from NYC Comptroller's Office Wage Schedules" xr:uid="{7E528D0F-3E5B-43A7-8ACC-3D86BF2129A6}"/>
    <hyperlink ref="I53" r:id="rId3" display="***Prevailing Wage Requirements" xr:uid="{256C8A2B-1A40-4F5C-B017-76D93A00504F}"/>
  </hyperlinks>
  <pageMargins left="0.25" right="0.25" top="0.75" bottom="0.75" header="0.3" footer="0.3"/>
  <pageSetup scale="10" orientation="landscape" horizontalDpi="4294967295" verticalDpi="4294967295" r:id="rId4"/>
  <headerFooter>
    <oddHeader>&amp;C&amp;F</oddHeader>
  </headerFooter>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469D3-9B89-4B95-96E8-5D476F50C411}">
  <dimension ref="A1:BD1545"/>
  <sheetViews>
    <sheetView showGridLines="0" tabSelected="1" topLeftCell="X1" zoomScale="80" zoomScaleNormal="80" workbookViewId="0">
      <selection activeCell="X7" sqref="X7"/>
    </sheetView>
  </sheetViews>
  <sheetFormatPr defaultColWidth="9.140625" defaultRowHeight="12.75"/>
  <cols>
    <col min="1" max="1" width="21.42578125" style="104" customWidth="1"/>
    <col min="2" max="2" width="12.42578125" style="104" customWidth="1"/>
    <col min="3" max="3" width="16.140625" style="104" customWidth="1"/>
    <col min="4" max="4" width="22.42578125" style="104" bestFit="1" customWidth="1"/>
    <col min="5" max="5" width="12" style="104" customWidth="1"/>
    <col min="6" max="6" width="11.28515625" style="104" customWidth="1"/>
    <col min="7" max="8" width="9.140625" style="104"/>
    <col min="9" max="9" width="10" style="104" bestFit="1" customWidth="1"/>
    <col min="10" max="10" width="11.85546875" style="104" customWidth="1"/>
    <col min="11" max="11" width="11.5703125" style="104" customWidth="1"/>
    <col min="12" max="13" width="10.85546875" style="104" customWidth="1"/>
    <col min="14" max="14" width="10.85546875" style="173" customWidth="1"/>
    <col min="15" max="15" width="10.85546875" style="104" customWidth="1"/>
    <col min="16" max="16" width="23.28515625" style="104" customWidth="1"/>
    <col min="17" max="17" width="10.85546875" style="104" customWidth="1"/>
    <col min="18" max="18" width="12.5703125" style="104" customWidth="1"/>
    <col min="19" max="19" width="13.42578125" style="104" customWidth="1"/>
    <col min="20" max="20" width="11.28515625" style="104" bestFit="1" customWidth="1"/>
    <col min="21" max="21" width="9.42578125" style="104" customWidth="1"/>
    <col min="22" max="22" width="11.28515625" style="104" customWidth="1"/>
    <col min="23" max="25" width="9.42578125" style="104" customWidth="1"/>
    <col min="26" max="26" width="15.5703125" style="104" customWidth="1"/>
    <col min="27" max="28" width="9.42578125" style="104" customWidth="1"/>
    <col min="29" max="29" width="11.5703125" style="104" customWidth="1"/>
    <col min="30" max="30" width="10.85546875" style="104" customWidth="1"/>
    <col min="31" max="31" width="9.42578125" style="104" customWidth="1"/>
    <col min="32" max="32" width="12.140625" style="104" customWidth="1"/>
    <col min="33" max="33" width="16" style="104" customWidth="1"/>
    <col min="34" max="34" width="13.5703125" style="104" customWidth="1"/>
    <col min="35" max="35" width="9.140625" style="106" customWidth="1"/>
    <col min="36" max="36" width="9.140625" style="104"/>
    <col min="37" max="37" width="17.85546875" style="104" customWidth="1"/>
    <col min="38" max="38" width="12.7109375" style="104" customWidth="1"/>
    <col min="39" max="39" width="23.140625" style="104" customWidth="1"/>
    <col min="40" max="40" width="11.28515625" style="104" customWidth="1"/>
    <col min="41" max="41" width="20" style="104" customWidth="1"/>
    <col min="42" max="42" width="11.28515625" style="104" customWidth="1"/>
    <col min="43" max="43" width="29.7109375" style="104" customWidth="1"/>
    <col min="44" max="44" width="11" style="104" customWidth="1"/>
    <col min="45" max="16384" width="9.140625" style="104"/>
  </cols>
  <sheetData>
    <row r="1" spans="1:50">
      <c r="AI1" s="104"/>
      <c r="AJ1" s="106"/>
    </row>
    <row r="2" spans="1:50">
      <c r="A2" s="105" t="s">
        <v>250</v>
      </c>
      <c r="P2" s="105" t="s">
        <v>251</v>
      </c>
      <c r="Q2" s="329"/>
      <c r="R2" s="329"/>
      <c r="S2" s="329"/>
      <c r="T2" s="329"/>
      <c r="U2" s="329"/>
      <c r="V2" s="329"/>
      <c r="W2" s="329"/>
      <c r="X2" s="329"/>
      <c r="Y2" s="329"/>
      <c r="Z2" s="329"/>
      <c r="AA2" s="329"/>
      <c r="AI2" s="104"/>
      <c r="AJ2" s="106"/>
    </row>
    <row r="3" spans="1:50">
      <c r="A3" s="107" t="s">
        <v>252</v>
      </c>
      <c r="B3" s="108" t="s">
        <v>253</v>
      </c>
      <c r="P3" s="105" t="s">
        <v>86</v>
      </c>
      <c r="Q3" s="329"/>
      <c r="R3" s="329"/>
      <c r="S3" s="329"/>
      <c r="T3" s="329"/>
      <c r="U3" s="329"/>
      <c r="V3" s="329"/>
      <c r="W3" s="329"/>
      <c r="X3" s="329"/>
      <c r="Y3" s="329"/>
      <c r="Z3" s="329"/>
      <c r="AA3" s="329"/>
      <c r="AI3" s="104"/>
      <c r="AJ3" s="106"/>
    </row>
    <row r="4" spans="1:50">
      <c r="A4" s="108" t="s">
        <v>254</v>
      </c>
      <c r="P4" s="105" t="s">
        <v>255</v>
      </c>
      <c r="Q4" s="251"/>
      <c r="R4" s="329"/>
      <c r="S4" s="329"/>
      <c r="T4" s="329"/>
      <c r="U4" s="329"/>
      <c r="V4" s="329"/>
      <c r="W4" s="329"/>
      <c r="X4" s="329"/>
      <c r="Y4" s="329"/>
      <c r="Z4" s="329"/>
      <c r="AA4" s="329"/>
      <c r="AI4" s="104"/>
      <c r="AJ4" s="106"/>
    </row>
    <row r="5" spans="1:50" ht="13.5" thickBot="1">
      <c r="A5" s="252" t="s">
        <v>256</v>
      </c>
      <c r="B5" s="253"/>
      <c r="C5" s="253"/>
      <c r="D5" s="253"/>
      <c r="E5" s="253"/>
      <c r="F5" s="253"/>
      <c r="G5" s="253"/>
      <c r="H5" s="253"/>
      <c r="I5" s="253"/>
      <c r="J5" s="253"/>
      <c r="K5" s="253"/>
      <c r="L5" s="253"/>
      <c r="M5" s="253"/>
      <c r="N5" s="254"/>
      <c r="P5" s="253"/>
      <c r="Q5" s="253"/>
      <c r="R5" s="253"/>
      <c r="S5" s="253"/>
      <c r="T5" s="253"/>
      <c r="U5" s="253"/>
      <c r="V5" s="253"/>
      <c r="W5" s="253"/>
      <c r="X5" s="253"/>
      <c r="Y5" s="253"/>
      <c r="Z5" s="253"/>
      <c r="AA5" s="253"/>
      <c r="AC5" s="253"/>
      <c r="AD5" s="253"/>
      <c r="AE5" s="253"/>
      <c r="AF5" s="253"/>
      <c r="AG5" s="253"/>
      <c r="AI5" s="255"/>
      <c r="AJ5" s="253"/>
      <c r="AK5" s="253"/>
      <c r="AL5" s="253"/>
      <c r="AM5" s="253"/>
      <c r="AN5" s="253"/>
      <c r="AO5" s="253"/>
      <c r="AP5" s="253"/>
      <c r="AQ5" s="253"/>
      <c r="AR5" s="253"/>
      <c r="AS5" s="253"/>
      <c r="AT5" s="253"/>
    </row>
    <row r="6" spans="1:50">
      <c r="A6" s="105" t="s">
        <v>257</v>
      </c>
      <c r="P6" s="109" t="s">
        <v>258</v>
      </c>
      <c r="AG6" s="105" t="s">
        <v>259</v>
      </c>
      <c r="AI6" s="104"/>
      <c r="AM6" s="105" t="s">
        <v>260</v>
      </c>
    </row>
    <row r="7" spans="1:50" ht="26.25">
      <c r="A7" s="317" t="s">
        <v>261</v>
      </c>
      <c r="B7" s="317" t="s">
        <v>262</v>
      </c>
      <c r="C7" s="317" t="s">
        <v>263</v>
      </c>
      <c r="D7" s="317" t="s">
        <v>264</v>
      </c>
      <c r="E7" s="317" t="s">
        <v>265</v>
      </c>
      <c r="F7" s="446" t="s">
        <v>64</v>
      </c>
      <c r="G7" s="446" t="s">
        <v>266</v>
      </c>
      <c r="H7" s="446" t="s">
        <v>136</v>
      </c>
      <c r="I7" s="446" t="s">
        <v>267</v>
      </c>
      <c r="J7" s="446" t="s">
        <v>268</v>
      </c>
      <c r="K7" s="140" t="s">
        <v>269</v>
      </c>
      <c r="L7" s="140" t="s">
        <v>270</v>
      </c>
      <c r="M7" s="140" t="s">
        <v>271</v>
      </c>
      <c r="N7" s="172" t="s">
        <v>272</v>
      </c>
      <c r="P7" s="319" t="s">
        <v>273</v>
      </c>
      <c r="R7" s="319" t="s">
        <v>274</v>
      </c>
      <c r="S7" s="329"/>
      <c r="T7" s="317">
        <v>2025</v>
      </c>
      <c r="V7" s="319" t="s">
        <v>263</v>
      </c>
      <c r="W7" s="317" t="s">
        <v>57</v>
      </c>
      <c r="X7" s="317" t="s">
        <v>58</v>
      </c>
      <c r="Y7" s="317" t="s">
        <v>59</v>
      </c>
      <c r="Z7" s="498" t="s">
        <v>337</v>
      </c>
      <c r="AA7" s="256" t="s">
        <v>275</v>
      </c>
      <c r="AB7" s="498" t="s">
        <v>276</v>
      </c>
      <c r="AC7" s="317" t="s">
        <v>336</v>
      </c>
      <c r="AD7" s="447" t="s">
        <v>277</v>
      </c>
      <c r="AE7" s="446"/>
      <c r="AG7" s="317" t="s">
        <v>263</v>
      </c>
      <c r="AH7" s="317" t="s">
        <v>97</v>
      </c>
      <c r="AI7" s="317" t="s">
        <v>98</v>
      </c>
      <c r="AJ7" s="448" t="s">
        <v>278</v>
      </c>
      <c r="AK7" s="449" t="s">
        <v>279</v>
      </c>
      <c r="AM7" s="105"/>
      <c r="AN7" s="105"/>
      <c r="AO7" s="224" t="s">
        <v>280</v>
      </c>
      <c r="AP7" s="450">
        <v>1</v>
      </c>
      <c r="AQ7" s="219" t="s">
        <v>14</v>
      </c>
      <c r="AR7" s="451">
        <f>IF($AP$7=50%,CEILING(MROUND(MROUND($T$8*50%,50)*$AP$7/50%,50)*AW13,50),CEILING(MROUND($T$8*50%,50)*AW13,50)*$AP$7/50%)</f>
        <v>162000</v>
      </c>
      <c r="AS7" s="197" t="s">
        <v>281</v>
      </c>
      <c r="AT7" s="196"/>
    </row>
    <row r="8" spans="1:50" ht="15.75">
      <c r="A8" s="295"/>
      <c r="B8" s="296"/>
      <c r="C8" s="297"/>
      <c r="D8" s="297"/>
      <c r="E8" s="297"/>
      <c r="F8" s="298"/>
      <c r="G8" s="110">
        <f t="shared" ref="G8:G39" si="0">IF(F8=0,0,VLOOKUP(C8,$V$8:$AE$13,6))</f>
        <v>0</v>
      </c>
      <c r="H8" s="111">
        <f t="shared" ref="H8:H71" si="1">IFERROR(F8+G8,"")</f>
        <v>0</v>
      </c>
      <c r="I8" s="112">
        <f t="shared" ref="I8:I39" si="2">IFERROR(H8*12/(VLOOKUP(C8,$V$8:$W$13,2)*$T$8*$T$9),"")</f>
        <v>0</v>
      </c>
      <c r="J8" s="299"/>
      <c r="K8" s="188">
        <f t="shared" ref="K8:K39" si="3">IFERROR((J8+G8)*12/(VLOOKUP(C8,$V$8:$W$13,2)*$T$8*$T$9),"")</f>
        <v>0</v>
      </c>
      <c r="L8" s="257" t="str">
        <f>IF(OR(E8="market",E8="super"),"-",IF(J8-H8&gt;0,1,"-"))</f>
        <v>-</v>
      </c>
      <c r="M8" s="189" t="str">
        <f>IF(L8="-","-",1-F8/J8)</f>
        <v>-</v>
      </c>
      <c r="N8" s="258" t="str">
        <f>IF(L8="-","-",J8-F8)</f>
        <v>-</v>
      </c>
      <c r="P8" s="452" t="s">
        <v>127</v>
      </c>
      <c r="R8" s="259" t="s">
        <v>282</v>
      </c>
      <c r="S8" s="153"/>
      <c r="T8" s="453">
        <v>162000</v>
      </c>
      <c r="V8" s="454">
        <v>0</v>
      </c>
      <c r="W8" s="455">
        <v>0.7</v>
      </c>
      <c r="X8" s="297">
        <v>96</v>
      </c>
      <c r="Y8" s="297">
        <v>26</v>
      </c>
      <c r="Z8" s="297">
        <v>80</v>
      </c>
      <c r="AA8" s="297">
        <v>111</v>
      </c>
      <c r="AB8" s="297">
        <v>44</v>
      </c>
      <c r="AC8" s="297">
        <v>0</v>
      </c>
      <c r="AD8" s="456">
        <f t="shared" ref="AD8:AD13" si="4">X8+Y8</f>
        <v>122</v>
      </c>
      <c r="AE8" s="457">
        <f>INDEX(X8:AD13,,MATCH(T10,X7:AD7,0))</f>
        <v>122</v>
      </c>
      <c r="AG8" s="320">
        <v>0</v>
      </c>
      <c r="AH8" s="260"/>
      <c r="AI8" s="458" t="e">
        <f t="shared" ref="AI8:AI13" si="5">AH8/$AH$14</f>
        <v>#DIV/0!</v>
      </c>
      <c r="AJ8" s="113">
        <f t="shared" ref="AJ8:AJ13" si="6">AH106</f>
        <v>0</v>
      </c>
      <c r="AK8" s="113">
        <f>AH8-AJ8</f>
        <v>0</v>
      </c>
      <c r="AM8" s="196"/>
      <c r="AN8" s="196"/>
      <c r="AO8" s="196"/>
      <c r="AP8" s="196"/>
      <c r="AQ8" s="459"/>
      <c r="AR8" s="459"/>
      <c r="AS8" s="459"/>
      <c r="AT8" s="460"/>
      <c r="AU8" s="196"/>
      <c r="AV8" s="198"/>
      <c r="AW8" s="199"/>
      <c r="AX8" s="200" t="s">
        <v>15</v>
      </c>
    </row>
    <row r="9" spans="1:50">
      <c r="A9" s="295"/>
      <c r="B9" s="296"/>
      <c r="C9" s="297"/>
      <c r="D9" s="297"/>
      <c r="E9" s="297"/>
      <c r="F9" s="298"/>
      <c r="G9" s="110">
        <f t="shared" si="0"/>
        <v>0</v>
      </c>
      <c r="H9" s="111">
        <f t="shared" si="1"/>
        <v>0</v>
      </c>
      <c r="I9" s="112">
        <f t="shared" si="2"/>
        <v>0</v>
      </c>
      <c r="J9" s="299"/>
      <c r="K9" s="190">
        <f t="shared" si="3"/>
        <v>0</v>
      </c>
      <c r="L9" s="191" t="str">
        <f>IF(OR(E9="market",E9="super"),"-",IF(J9-H9&gt;0,1,"-"))</f>
        <v>-</v>
      </c>
      <c r="M9" s="192" t="str">
        <f>IF(L9="-","-",1-F9/J9)</f>
        <v>-</v>
      </c>
      <c r="N9" s="193" t="str">
        <f>IF(L9="-","-",J9-F9)</f>
        <v>-</v>
      </c>
      <c r="P9" s="461" t="s">
        <v>283</v>
      </c>
      <c r="R9" s="261" t="s">
        <v>284</v>
      </c>
      <c r="S9" s="262"/>
      <c r="T9" s="462">
        <v>0.3</v>
      </c>
      <c r="V9" s="454">
        <v>1</v>
      </c>
      <c r="W9" s="455">
        <v>0.75</v>
      </c>
      <c r="X9" s="297">
        <v>109</v>
      </c>
      <c r="Y9" s="297">
        <v>29</v>
      </c>
      <c r="Z9" s="297">
        <v>90</v>
      </c>
      <c r="AA9" s="297">
        <v>127</v>
      </c>
      <c r="AB9" s="297">
        <v>49</v>
      </c>
      <c r="AC9" s="297">
        <v>0</v>
      </c>
      <c r="AD9" s="456">
        <f t="shared" si="4"/>
        <v>138</v>
      </c>
      <c r="AE9" s="457">
        <f>INDEX(X8:AD13,,MATCH(T10,X7:AD7,0))</f>
        <v>138</v>
      </c>
      <c r="AG9" s="320">
        <v>1</v>
      </c>
      <c r="AH9" s="260"/>
      <c r="AI9" s="458" t="e">
        <f t="shared" si="5"/>
        <v>#DIV/0!</v>
      </c>
      <c r="AJ9" s="113">
        <f t="shared" si="6"/>
        <v>0</v>
      </c>
      <c r="AK9" s="113">
        <f t="shared" ref="AK9:AK13" si="7">AH9-AJ9</f>
        <v>0</v>
      </c>
      <c r="AM9" s="201"/>
      <c r="AN9" s="202"/>
      <c r="AO9" s="202"/>
      <c r="AP9" s="225"/>
      <c r="AQ9" s="203" t="s">
        <v>285</v>
      </c>
      <c r="AR9" s="220" t="s">
        <v>285</v>
      </c>
      <c r="AS9" s="203" t="s">
        <v>285</v>
      </c>
      <c r="AT9" s="222" t="s">
        <v>285</v>
      </c>
      <c r="AU9" s="204"/>
      <c r="AV9" s="205" t="s">
        <v>61</v>
      </c>
      <c r="AW9" s="206" t="s">
        <v>57</v>
      </c>
      <c r="AX9" s="207" t="s">
        <v>286</v>
      </c>
    </row>
    <row r="10" spans="1:50">
      <c r="A10" s="295"/>
      <c r="B10" s="296"/>
      <c r="C10" s="297"/>
      <c r="D10" s="297"/>
      <c r="E10" s="297"/>
      <c r="F10" s="298"/>
      <c r="G10" s="110">
        <f t="shared" si="0"/>
        <v>0</v>
      </c>
      <c r="H10" s="111">
        <f t="shared" si="1"/>
        <v>0</v>
      </c>
      <c r="I10" s="112">
        <f t="shared" si="2"/>
        <v>0</v>
      </c>
      <c r="J10" s="299"/>
      <c r="K10" s="190">
        <f t="shared" si="3"/>
        <v>0</v>
      </c>
      <c r="L10" s="191" t="str">
        <f>IF(OR(E10="market",E10="super"),"-",IF(J10-H10&gt;0,1,"-"))</f>
        <v>-</v>
      </c>
      <c r="M10" s="192" t="str">
        <f>IF(L10="-","-",1-F10/J10)</f>
        <v>-</v>
      </c>
      <c r="N10" s="193" t="str">
        <f t="shared" ref="N10:N73" si="8">IF(L10="-","-",J10-F10)</f>
        <v>-</v>
      </c>
      <c r="P10" s="461" t="s">
        <v>287</v>
      </c>
      <c r="R10" s="261" t="s">
        <v>288</v>
      </c>
      <c r="S10" s="262"/>
      <c r="T10" s="461" t="s">
        <v>277</v>
      </c>
      <c r="V10" s="454">
        <v>2</v>
      </c>
      <c r="W10" s="455">
        <v>0.9</v>
      </c>
      <c r="X10" s="297">
        <v>144</v>
      </c>
      <c r="Y10" s="297">
        <v>33</v>
      </c>
      <c r="Z10" s="297">
        <v>117</v>
      </c>
      <c r="AA10" s="297">
        <v>170</v>
      </c>
      <c r="AB10" s="297">
        <v>63</v>
      </c>
      <c r="AC10" s="297">
        <v>0</v>
      </c>
      <c r="AD10" s="456">
        <f t="shared" si="4"/>
        <v>177</v>
      </c>
      <c r="AE10" s="457">
        <f>INDEX(X8:AD13,,MATCH(T10,X7:AD7,0))</f>
        <v>177</v>
      </c>
      <c r="AG10" s="320">
        <v>2</v>
      </c>
      <c r="AH10" s="260"/>
      <c r="AI10" s="458" t="e">
        <f t="shared" si="5"/>
        <v>#DIV/0!</v>
      </c>
      <c r="AJ10" s="113">
        <f t="shared" si="6"/>
        <v>0</v>
      </c>
      <c r="AK10" s="113">
        <f t="shared" si="7"/>
        <v>0</v>
      </c>
      <c r="AM10" s="208"/>
      <c r="AN10" s="209"/>
      <c r="AO10" s="209"/>
      <c r="AP10" s="221" t="s">
        <v>15</v>
      </c>
      <c r="AQ10" s="210" t="s">
        <v>289</v>
      </c>
      <c r="AR10" s="221" t="s">
        <v>290</v>
      </c>
      <c r="AS10" s="210" t="s">
        <v>290</v>
      </c>
      <c r="AT10" s="223" t="s">
        <v>291</v>
      </c>
      <c r="AU10" s="211"/>
      <c r="AV10" s="212">
        <f t="shared" ref="AV10:AV16" si="9">AV11-1</f>
        <v>1</v>
      </c>
      <c r="AW10" s="213">
        <v>0.7</v>
      </c>
      <c r="AX10" s="451">
        <f t="shared" ref="AX10:AX17" si="10">IF($AP$7=50%,CEILING(MROUND(MROUND($T$8*50%,50)*$AP$7/50%,50)*AW10,50),CEILING(MROUND($T$8*50%,50)*AW10,50)*$AP$7/50%)</f>
        <v>113400</v>
      </c>
    </row>
    <row r="11" spans="1:50" ht="12.75" customHeight="1">
      <c r="A11" s="295"/>
      <c r="B11" s="296"/>
      <c r="C11" s="297"/>
      <c r="D11" s="297"/>
      <c r="E11" s="297"/>
      <c r="F11" s="298"/>
      <c r="G11" s="110">
        <f t="shared" si="0"/>
        <v>0</v>
      </c>
      <c r="H11" s="111">
        <f t="shared" si="1"/>
        <v>0</v>
      </c>
      <c r="I11" s="112">
        <f t="shared" si="2"/>
        <v>0</v>
      </c>
      <c r="J11" s="299"/>
      <c r="K11" s="190">
        <f t="shared" si="3"/>
        <v>0</v>
      </c>
      <c r="L11" s="191" t="str">
        <f>IF(OR(E11="market",E11="super"),"-",IF(J11-H11&gt;0,1,"-"))</f>
        <v>-</v>
      </c>
      <c r="M11" s="192" t="str">
        <f>IF(L11="-","-",1-F11/J11)</f>
        <v>-</v>
      </c>
      <c r="N11" s="193" t="str">
        <f t="shared" si="8"/>
        <v>-</v>
      </c>
      <c r="P11" s="461" t="s">
        <v>292</v>
      </c>
      <c r="V11" s="454">
        <v>3</v>
      </c>
      <c r="W11" s="455">
        <v>1.04</v>
      </c>
      <c r="X11" s="297">
        <v>178</v>
      </c>
      <c r="Y11" s="297">
        <v>37</v>
      </c>
      <c r="Z11" s="297">
        <v>144</v>
      </c>
      <c r="AA11" s="297">
        <v>212</v>
      </c>
      <c r="AB11" s="297">
        <v>76</v>
      </c>
      <c r="AC11" s="297">
        <v>0</v>
      </c>
      <c r="AD11" s="456">
        <f t="shared" si="4"/>
        <v>215</v>
      </c>
      <c r="AE11" s="457">
        <f>INDEX(X8:AD13,,MATCH(T10,X7:AD7,0))</f>
        <v>215</v>
      </c>
      <c r="AG11" s="320">
        <v>3</v>
      </c>
      <c r="AH11" s="260"/>
      <c r="AI11" s="458" t="e">
        <f t="shared" si="5"/>
        <v>#DIV/0!</v>
      </c>
      <c r="AJ11" s="113">
        <f t="shared" si="6"/>
        <v>0</v>
      </c>
      <c r="AK11" s="113">
        <f t="shared" si="7"/>
        <v>0</v>
      </c>
      <c r="AM11" s="263"/>
      <c r="AN11" s="264" t="s">
        <v>293</v>
      </c>
      <c r="AO11" s="265" t="s">
        <v>294</v>
      </c>
      <c r="AP11" s="266" t="s">
        <v>286</v>
      </c>
      <c r="AQ11" s="267" t="s">
        <v>43</v>
      </c>
      <c r="AR11" s="268" t="s">
        <v>295</v>
      </c>
      <c r="AS11" s="269" t="s">
        <v>59</v>
      </c>
      <c r="AT11" s="270" t="s">
        <v>295</v>
      </c>
      <c r="AU11" s="214"/>
      <c r="AV11" s="212">
        <f t="shared" si="9"/>
        <v>2</v>
      </c>
      <c r="AW11" s="213">
        <f>AW10+0.1</f>
        <v>0.79999999999999993</v>
      </c>
      <c r="AX11" s="451">
        <f t="shared" si="10"/>
        <v>129600</v>
      </c>
    </row>
    <row r="12" spans="1:50">
      <c r="A12" s="295"/>
      <c r="B12" s="296"/>
      <c r="C12" s="297"/>
      <c r="D12" s="297"/>
      <c r="E12" s="297"/>
      <c r="F12" s="298"/>
      <c r="G12" s="110">
        <f t="shared" si="0"/>
        <v>0</v>
      </c>
      <c r="H12" s="111">
        <f t="shared" si="1"/>
        <v>0</v>
      </c>
      <c r="I12" s="112">
        <f t="shared" si="2"/>
        <v>0</v>
      </c>
      <c r="J12" s="299"/>
      <c r="K12" s="190">
        <f t="shared" si="3"/>
        <v>0</v>
      </c>
      <c r="L12" s="191" t="str">
        <f t="shared" ref="L12:L75" si="11">IF(OR(E12="market",E12="super"),"-",IF(J12-H12&gt;0,1,"-"))</f>
        <v>-</v>
      </c>
      <c r="M12" s="192" t="str">
        <f t="shared" ref="M12:M75" si="12">IF(L12="-","-",1-F12/J12)</f>
        <v>-</v>
      </c>
      <c r="N12" s="193" t="str">
        <f t="shared" si="8"/>
        <v>-</v>
      </c>
      <c r="P12" s="461" t="s">
        <v>296</v>
      </c>
      <c r="Q12" s="105"/>
      <c r="T12" s="114"/>
      <c r="V12" s="454">
        <v>4</v>
      </c>
      <c r="W12" s="455">
        <v>1.1599999999999999</v>
      </c>
      <c r="X12" s="297">
        <v>213</v>
      </c>
      <c r="Y12" s="297">
        <v>41</v>
      </c>
      <c r="Z12" s="297">
        <v>171</v>
      </c>
      <c r="AA12" s="297">
        <v>255</v>
      </c>
      <c r="AB12" s="297">
        <v>85</v>
      </c>
      <c r="AC12" s="297">
        <v>0</v>
      </c>
      <c r="AD12" s="456">
        <f t="shared" si="4"/>
        <v>254</v>
      </c>
      <c r="AE12" s="457">
        <f>INDEX(X8:AD13,,MATCH(T10,X7:AD7,0))</f>
        <v>254</v>
      </c>
      <c r="AG12" s="320">
        <v>4</v>
      </c>
      <c r="AH12" s="260"/>
      <c r="AI12" s="458" t="e">
        <f t="shared" si="5"/>
        <v>#DIV/0!</v>
      </c>
      <c r="AJ12" s="113">
        <f t="shared" si="6"/>
        <v>0</v>
      </c>
      <c r="AK12" s="113">
        <f t="shared" si="7"/>
        <v>0</v>
      </c>
      <c r="AM12" s="212">
        <v>0</v>
      </c>
      <c r="AN12" s="215">
        <v>1</v>
      </c>
      <c r="AO12" s="216">
        <v>0.7</v>
      </c>
      <c r="AP12" s="463">
        <f t="shared" ref="AP12:AP17" si="13">IF($AP$7=50%,CEILING(MROUND(MROUND($T$8*50%,50)*$AP$7/50%,50)*AO12,50),CEILING(MROUND($T$8*50%,50)*AO12,50)*$AP$7/50%)</f>
        <v>113400</v>
      </c>
      <c r="AQ12" s="464">
        <f>ROUNDDOWN(AP12*$T$9/12,0)</f>
        <v>2835</v>
      </c>
      <c r="AR12" s="465">
        <f>AQ12-VLOOKUP(AM12,$V$8:$Y$13,3,FALSE)</f>
        <v>2739</v>
      </c>
      <c r="AS12" s="464">
        <f>AQ12-VLOOKUP(AM12,$V$8:$Y$13,4,FALSE)</f>
        <v>2809</v>
      </c>
      <c r="AT12" s="465">
        <f>AR12-VLOOKUP(AM12,$V$8:$Y$13,4,FALSE)</f>
        <v>2713</v>
      </c>
      <c r="AU12" s="217"/>
      <c r="AV12" s="212">
        <f t="shared" si="9"/>
        <v>3</v>
      </c>
      <c r="AW12" s="213">
        <f>AW11+0.1</f>
        <v>0.89999999999999991</v>
      </c>
      <c r="AX12" s="451">
        <f t="shared" si="10"/>
        <v>145800</v>
      </c>
    </row>
    <row r="13" spans="1:50">
      <c r="A13" s="295"/>
      <c r="B13" s="296"/>
      <c r="C13" s="297"/>
      <c r="D13" s="297"/>
      <c r="E13" s="297"/>
      <c r="F13" s="298"/>
      <c r="G13" s="110">
        <f t="shared" si="0"/>
        <v>0</v>
      </c>
      <c r="H13" s="111">
        <f t="shared" si="1"/>
        <v>0</v>
      </c>
      <c r="I13" s="112">
        <f t="shared" si="2"/>
        <v>0</v>
      </c>
      <c r="J13" s="299"/>
      <c r="K13" s="190">
        <f t="shared" si="3"/>
        <v>0</v>
      </c>
      <c r="L13" s="191" t="str">
        <f t="shared" si="11"/>
        <v>-</v>
      </c>
      <c r="M13" s="192" t="str">
        <f t="shared" si="12"/>
        <v>-</v>
      </c>
      <c r="N13" s="193" t="str">
        <f t="shared" si="8"/>
        <v>-</v>
      </c>
      <c r="P13" s="461"/>
      <c r="V13" s="454">
        <v>5</v>
      </c>
      <c r="W13" s="455">
        <v>1.28</v>
      </c>
      <c r="X13" s="297">
        <v>248</v>
      </c>
      <c r="Y13" s="297">
        <v>45</v>
      </c>
      <c r="Z13" s="297">
        <v>198</v>
      </c>
      <c r="AA13" s="297">
        <v>298</v>
      </c>
      <c r="AB13" s="297">
        <v>98</v>
      </c>
      <c r="AC13" s="297">
        <v>0</v>
      </c>
      <c r="AD13" s="456">
        <f t="shared" si="4"/>
        <v>293</v>
      </c>
      <c r="AE13" s="457">
        <f>INDEX(X8:AD13,,MATCH(T10,X7:AD7,0))</f>
        <v>293</v>
      </c>
      <c r="AG13" s="320">
        <v>5</v>
      </c>
      <c r="AH13" s="260"/>
      <c r="AI13" s="458" t="e">
        <f t="shared" si="5"/>
        <v>#DIV/0!</v>
      </c>
      <c r="AJ13" s="271">
        <f t="shared" si="6"/>
        <v>0</v>
      </c>
      <c r="AK13" s="271">
        <f t="shared" si="7"/>
        <v>0</v>
      </c>
      <c r="AM13" s="212">
        <v>1</v>
      </c>
      <c r="AN13" s="215">
        <v>1.5</v>
      </c>
      <c r="AO13" s="216">
        <v>0.75</v>
      </c>
      <c r="AP13" s="463">
        <f t="shared" si="13"/>
        <v>121500</v>
      </c>
      <c r="AQ13" s="464">
        <f t="shared" ref="AQ13:AQ17" si="14">ROUNDDOWN(AP13*$T$9/12,0)</f>
        <v>3037</v>
      </c>
      <c r="AR13" s="465">
        <f t="shared" ref="AR13:AR17" si="15">AQ13-VLOOKUP(AM13,$V$8:$Y$13,3,FALSE)</f>
        <v>2928</v>
      </c>
      <c r="AS13" s="464">
        <f t="shared" ref="AS13:AS17" si="16">AQ13-VLOOKUP(AM13,$V$8:$Y$13,4,FALSE)</f>
        <v>3008</v>
      </c>
      <c r="AT13" s="465">
        <f t="shared" ref="AT13:AT17" si="17">AR13-VLOOKUP(AM13,$V$8:$Y$13,4,FALSE)</f>
        <v>2899</v>
      </c>
      <c r="AU13" s="217"/>
      <c r="AV13" s="212">
        <f t="shared" si="9"/>
        <v>4</v>
      </c>
      <c r="AW13" s="213">
        <f>AW12+0.1</f>
        <v>0.99999999999999989</v>
      </c>
      <c r="AX13" s="451">
        <f t="shared" si="10"/>
        <v>162000</v>
      </c>
    </row>
    <row r="14" spans="1:50">
      <c r="A14" s="295"/>
      <c r="B14" s="295"/>
      <c r="C14" s="297"/>
      <c r="D14" s="297"/>
      <c r="E14" s="297"/>
      <c r="F14" s="298"/>
      <c r="G14" s="110">
        <f t="shared" si="0"/>
        <v>0</v>
      </c>
      <c r="H14" s="111">
        <f t="shared" si="1"/>
        <v>0</v>
      </c>
      <c r="I14" s="112">
        <f t="shared" si="2"/>
        <v>0</v>
      </c>
      <c r="J14" s="299"/>
      <c r="K14" s="190">
        <f t="shared" si="3"/>
        <v>0</v>
      </c>
      <c r="L14" s="191" t="str">
        <f t="shared" si="11"/>
        <v>-</v>
      </c>
      <c r="M14" s="192" t="str">
        <f t="shared" si="12"/>
        <v>-</v>
      </c>
      <c r="N14" s="193" t="str">
        <f t="shared" si="8"/>
        <v>-</v>
      </c>
      <c r="P14" s="115"/>
      <c r="AG14" s="488" t="s">
        <v>9</v>
      </c>
      <c r="AH14" s="488">
        <f>SUM(AH8:AH13)</f>
        <v>0</v>
      </c>
      <c r="AI14" s="116" t="e">
        <f t="shared" ref="AI14" si="18">SUM(AI8:AI13)</f>
        <v>#DIV/0!</v>
      </c>
      <c r="AJ14" s="113">
        <f>SUM(AJ8:AJ13)</f>
        <v>0</v>
      </c>
      <c r="AK14" s="113">
        <f>SUM(AK8:AK13)</f>
        <v>0</v>
      </c>
      <c r="AM14" s="212">
        <v>2</v>
      </c>
      <c r="AN14" s="215">
        <v>3</v>
      </c>
      <c r="AO14" s="216">
        <v>0.9</v>
      </c>
      <c r="AP14" s="463">
        <f t="shared" si="13"/>
        <v>145800</v>
      </c>
      <c r="AQ14" s="464">
        <f t="shared" si="14"/>
        <v>3645</v>
      </c>
      <c r="AR14" s="465">
        <f t="shared" si="15"/>
        <v>3501</v>
      </c>
      <c r="AS14" s="464">
        <f t="shared" si="16"/>
        <v>3612</v>
      </c>
      <c r="AT14" s="465">
        <f t="shared" si="17"/>
        <v>3468</v>
      </c>
      <c r="AU14" s="217"/>
      <c r="AV14" s="212">
        <f t="shared" si="9"/>
        <v>5</v>
      </c>
      <c r="AW14" s="213">
        <f>AW13+0.08</f>
        <v>1.0799999999999998</v>
      </c>
      <c r="AX14" s="451">
        <f t="shared" si="10"/>
        <v>175000</v>
      </c>
    </row>
    <row r="15" spans="1:50" ht="12.75" customHeight="1">
      <c r="A15" s="295"/>
      <c r="B15" s="295"/>
      <c r="C15" s="297"/>
      <c r="D15" s="297"/>
      <c r="E15" s="297"/>
      <c r="F15" s="298"/>
      <c r="G15" s="110">
        <f t="shared" si="0"/>
        <v>0</v>
      </c>
      <c r="H15" s="111">
        <f t="shared" si="1"/>
        <v>0</v>
      </c>
      <c r="I15" s="112">
        <f t="shared" si="2"/>
        <v>0</v>
      </c>
      <c r="J15" s="299"/>
      <c r="K15" s="190">
        <f t="shared" si="3"/>
        <v>0</v>
      </c>
      <c r="L15" s="191" t="str">
        <f t="shared" si="11"/>
        <v>-</v>
      </c>
      <c r="M15" s="192" t="str">
        <f t="shared" si="12"/>
        <v>-</v>
      </c>
      <c r="N15" s="193" t="str">
        <f t="shared" si="8"/>
        <v>-</v>
      </c>
      <c r="P15" s="115"/>
      <c r="AG15" s="488"/>
      <c r="AH15" s="488"/>
      <c r="AI15" s="116"/>
      <c r="AJ15" s="113"/>
      <c r="AK15" s="113"/>
      <c r="AM15" s="212">
        <v>3</v>
      </c>
      <c r="AN15" s="215">
        <v>4.5</v>
      </c>
      <c r="AO15" s="216">
        <v>1.04</v>
      </c>
      <c r="AP15" s="463">
        <f t="shared" si="13"/>
        <v>168500</v>
      </c>
      <c r="AQ15" s="464">
        <f t="shared" si="14"/>
        <v>4212</v>
      </c>
      <c r="AR15" s="465">
        <f t="shared" si="15"/>
        <v>4034</v>
      </c>
      <c r="AS15" s="464">
        <f t="shared" si="16"/>
        <v>4175</v>
      </c>
      <c r="AT15" s="465">
        <f t="shared" si="17"/>
        <v>3997</v>
      </c>
      <c r="AU15" s="217"/>
      <c r="AV15" s="212">
        <f t="shared" si="9"/>
        <v>6</v>
      </c>
      <c r="AW15" s="213">
        <f>AW14+0.08</f>
        <v>1.1599999999999999</v>
      </c>
      <c r="AX15" s="451">
        <f t="shared" si="10"/>
        <v>188000</v>
      </c>
    </row>
    <row r="16" spans="1:50" ht="12.75" customHeight="1">
      <c r="A16" s="295"/>
      <c r="B16" s="295"/>
      <c r="C16" s="297"/>
      <c r="D16" s="297"/>
      <c r="E16" s="297"/>
      <c r="F16" s="298"/>
      <c r="G16" s="110">
        <f t="shared" si="0"/>
        <v>0</v>
      </c>
      <c r="H16" s="111">
        <f t="shared" si="1"/>
        <v>0</v>
      </c>
      <c r="I16" s="112">
        <f t="shared" si="2"/>
        <v>0</v>
      </c>
      <c r="J16" s="299"/>
      <c r="K16" s="190">
        <f t="shared" si="3"/>
        <v>0</v>
      </c>
      <c r="L16" s="191" t="str">
        <f t="shared" si="11"/>
        <v>-</v>
      </c>
      <c r="M16" s="192" t="str">
        <f t="shared" si="12"/>
        <v>-</v>
      </c>
      <c r="N16" s="193" t="str">
        <f t="shared" si="8"/>
        <v>-</v>
      </c>
      <c r="P16" s="115"/>
      <c r="AG16" s="488"/>
      <c r="AH16" s="488"/>
      <c r="AI16" s="116"/>
      <c r="AJ16" s="113"/>
      <c r="AK16" s="113"/>
      <c r="AM16" s="212">
        <v>4</v>
      </c>
      <c r="AN16" s="215">
        <v>6</v>
      </c>
      <c r="AO16" s="216">
        <v>1.1599999999999999</v>
      </c>
      <c r="AP16" s="463">
        <f t="shared" si="13"/>
        <v>188000</v>
      </c>
      <c r="AQ16" s="464">
        <f t="shared" si="14"/>
        <v>4700</v>
      </c>
      <c r="AR16" s="465">
        <f t="shared" si="15"/>
        <v>4487</v>
      </c>
      <c r="AS16" s="464">
        <f t="shared" si="16"/>
        <v>4659</v>
      </c>
      <c r="AT16" s="465">
        <f t="shared" si="17"/>
        <v>4446</v>
      </c>
      <c r="AU16" s="217"/>
      <c r="AV16" s="212">
        <f t="shared" si="9"/>
        <v>7</v>
      </c>
      <c r="AW16" s="213">
        <f>AW15+0.08</f>
        <v>1.24</v>
      </c>
      <c r="AX16" s="451">
        <f t="shared" si="10"/>
        <v>200900</v>
      </c>
    </row>
    <row r="17" spans="1:56" ht="15" customHeight="1">
      <c r="A17" s="295"/>
      <c r="B17" s="295"/>
      <c r="C17" s="297"/>
      <c r="D17" s="297"/>
      <c r="E17" s="297"/>
      <c r="F17" s="298"/>
      <c r="G17" s="110">
        <f t="shared" si="0"/>
        <v>0</v>
      </c>
      <c r="H17" s="111">
        <f t="shared" si="1"/>
        <v>0</v>
      </c>
      <c r="I17" s="112">
        <f t="shared" si="2"/>
        <v>0</v>
      </c>
      <c r="J17" s="299"/>
      <c r="K17" s="190">
        <f t="shared" si="3"/>
        <v>0</v>
      </c>
      <c r="L17" s="191" t="str">
        <f t="shared" si="11"/>
        <v>-</v>
      </c>
      <c r="M17" s="192" t="str">
        <f t="shared" si="12"/>
        <v>-</v>
      </c>
      <c r="N17" s="193" t="str">
        <f t="shared" si="8"/>
        <v>-</v>
      </c>
      <c r="AI17" s="104"/>
      <c r="AM17" s="212">
        <v>5</v>
      </c>
      <c r="AN17" s="215">
        <v>7.5</v>
      </c>
      <c r="AO17" s="216">
        <f>1.28</f>
        <v>1.28</v>
      </c>
      <c r="AP17" s="463">
        <f t="shared" si="13"/>
        <v>207400</v>
      </c>
      <c r="AQ17" s="464">
        <f t="shared" si="14"/>
        <v>5185</v>
      </c>
      <c r="AR17" s="465">
        <f t="shared" si="15"/>
        <v>4937</v>
      </c>
      <c r="AS17" s="464">
        <f t="shared" si="16"/>
        <v>5140</v>
      </c>
      <c r="AT17" s="465">
        <f t="shared" si="17"/>
        <v>4892</v>
      </c>
      <c r="AU17" s="217"/>
      <c r="AV17" s="212">
        <v>8</v>
      </c>
      <c r="AW17" s="213">
        <f>AW16+0.08</f>
        <v>1.32</v>
      </c>
      <c r="AX17" s="451">
        <f t="shared" si="10"/>
        <v>213900</v>
      </c>
    </row>
    <row r="18" spans="1:56" ht="15" customHeight="1" thickBot="1">
      <c r="A18" s="295"/>
      <c r="B18" s="295"/>
      <c r="C18" s="297"/>
      <c r="D18" s="297"/>
      <c r="E18" s="297"/>
      <c r="F18" s="298"/>
      <c r="G18" s="110">
        <f t="shared" si="0"/>
        <v>0</v>
      </c>
      <c r="H18" s="111">
        <f t="shared" si="1"/>
        <v>0</v>
      </c>
      <c r="I18" s="112">
        <f t="shared" si="2"/>
        <v>0</v>
      </c>
      <c r="J18" s="299"/>
      <c r="K18" s="190">
        <f t="shared" si="3"/>
        <v>0</v>
      </c>
      <c r="L18" s="191" t="str">
        <f t="shared" si="11"/>
        <v>-</v>
      </c>
      <c r="M18" s="192" t="str">
        <f t="shared" si="12"/>
        <v>-</v>
      </c>
      <c r="N18" s="193" t="str">
        <f t="shared" si="8"/>
        <v>-</v>
      </c>
    </row>
    <row r="19" spans="1:56" ht="12.75" customHeight="1">
      <c r="A19" s="295"/>
      <c r="B19" s="295"/>
      <c r="C19" s="297"/>
      <c r="D19" s="297"/>
      <c r="E19" s="297"/>
      <c r="F19" s="298"/>
      <c r="G19" s="110">
        <f t="shared" si="0"/>
        <v>0</v>
      </c>
      <c r="H19" s="111">
        <f t="shared" si="1"/>
        <v>0</v>
      </c>
      <c r="I19" s="112">
        <f t="shared" si="2"/>
        <v>0</v>
      </c>
      <c r="J19" s="299"/>
      <c r="K19" s="190">
        <f t="shared" si="3"/>
        <v>0</v>
      </c>
      <c r="L19" s="191" t="str">
        <f t="shared" si="11"/>
        <v>-</v>
      </c>
      <c r="M19" s="192" t="str">
        <f t="shared" si="12"/>
        <v>-</v>
      </c>
      <c r="N19" s="193" t="str">
        <f t="shared" si="8"/>
        <v>-</v>
      </c>
      <c r="P19" s="511" t="s">
        <v>119</v>
      </c>
      <c r="Q19" s="509" t="str">
        <f>P161</f>
        <v>Rent Stabilized</v>
      </c>
      <c r="R19" s="513"/>
      <c r="S19" s="509" t="str">
        <f>P162</f>
        <v>Market</v>
      </c>
      <c r="T19" s="513"/>
      <c r="U19" s="509" t="str">
        <f>P163</f>
        <v>Vacant- Stabilized</v>
      </c>
      <c r="V19" s="513"/>
      <c r="W19" s="509" t="str">
        <f>P164</f>
        <v>Vacant-Market</v>
      </c>
      <c r="X19" s="513"/>
      <c r="Y19" s="509" t="str">
        <f>P165</f>
        <v>N/A</v>
      </c>
      <c r="Z19" s="510"/>
      <c r="AA19" s="154" t="str">
        <f>$P$8</f>
        <v>Super</v>
      </c>
      <c r="AB19" s="105"/>
      <c r="AC19" s="509" t="s">
        <v>9</v>
      </c>
      <c r="AD19" s="513"/>
      <c r="AF19" s="514" t="s">
        <v>263</v>
      </c>
      <c r="AG19" s="516" t="s">
        <v>297</v>
      </c>
      <c r="AH19" s="510"/>
      <c r="AI19" s="510"/>
      <c r="AJ19" s="510"/>
      <c r="AK19" s="510"/>
      <c r="AL19" s="513"/>
      <c r="AR19" s="104" t="s">
        <v>298</v>
      </c>
      <c r="AS19" s="104" t="s">
        <v>299</v>
      </c>
    </row>
    <row r="20" spans="1:56">
      <c r="A20" s="295"/>
      <c r="B20" s="295"/>
      <c r="C20" s="297"/>
      <c r="D20" s="297"/>
      <c r="E20" s="297"/>
      <c r="F20" s="298"/>
      <c r="G20" s="110">
        <f t="shared" si="0"/>
        <v>0</v>
      </c>
      <c r="H20" s="111">
        <f t="shared" si="1"/>
        <v>0</v>
      </c>
      <c r="I20" s="112">
        <f t="shared" si="2"/>
        <v>0</v>
      </c>
      <c r="J20" s="299"/>
      <c r="K20" s="190">
        <f t="shared" si="3"/>
        <v>0</v>
      </c>
      <c r="L20" s="191" t="str">
        <f t="shared" si="11"/>
        <v>-</v>
      </c>
      <c r="M20" s="192" t="str">
        <f t="shared" si="12"/>
        <v>-</v>
      </c>
      <c r="N20" s="193" t="str">
        <f t="shared" si="8"/>
        <v>-</v>
      </c>
      <c r="P20" s="512"/>
      <c r="Q20" s="272" t="s">
        <v>97</v>
      </c>
      <c r="R20" s="292" t="s">
        <v>300</v>
      </c>
      <c r="S20" s="272" t="s">
        <v>97</v>
      </c>
      <c r="T20" s="292" t="s">
        <v>300</v>
      </c>
      <c r="U20" s="272" t="s">
        <v>97</v>
      </c>
      <c r="V20" s="292" t="s">
        <v>300</v>
      </c>
      <c r="W20" s="272" t="s">
        <v>97</v>
      </c>
      <c r="X20" s="292" t="s">
        <v>300</v>
      </c>
      <c r="Y20" s="272" t="s">
        <v>97</v>
      </c>
      <c r="Z20" s="273" t="s">
        <v>300</v>
      </c>
      <c r="AA20" s="155"/>
      <c r="AB20" s="106"/>
      <c r="AC20" s="274" t="s">
        <v>97</v>
      </c>
      <c r="AD20" s="466" t="s">
        <v>300</v>
      </c>
      <c r="AF20" s="515"/>
      <c r="AG20" s="275" t="str">
        <f>P161</f>
        <v>Rent Stabilized</v>
      </c>
      <c r="AH20" s="467" t="str">
        <f>P162</f>
        <v>Market</v>
      </c>
      <c r="AI20" s="467" t="str">
        <f>P163</f>
        <v>Vacant- Stabilized</v>
      </c>
      <c r="AJ20" s="467" t="str">
        <f>P164</f>
        <v>Vacant-Market</v>
      </c>
      <c r="AK20" s="467" t="str">
        <f>P165</f>
        <v>N/A</v>
      </c>
      <c r="AL20" s="174" t="s">
        <v>301</v>
      </c>
      <c r="AP20" s="276"/>
      <c r="AQ20" s="277"/>
      <c r="AR20" s="277"/>
      <c r="AS20" s="277"/>
      <c r="AT20" s="277"/>
    </row>
    <row r="21" spans="1:56" ht="15" customHeight="1">
      <c r="A21" s="295"/>
      <c r="B21" s="295"/>
      <c r="C21" s="297"/>
      <c r="D21" s="297"/>
      <c r="E21" s="297"/>
      <c r="F21" s="298"/>
      <c r="G21" s="110">
        <f t="shared" si="0"/>
        <v>0</v>
      </c>
      <c r="H21" s="111">
        <f t="shared" si="1"/>
        <v>0</v>
      </c>
      <c r="I21" s="112">
        <f t="shared" si="2"/>
        <v>0</v>
      </c>
      <c r="J21" s="299"/>
      <c r="K21" s="190">
        <f t="shared" si="3"/>
        <v>0</v>
      </c>
      <c r="L21" s="191" t="str">
        <f t="shared" si="11"/>
        <v>-</v>
      </c>
      <c r="M21" s="192" t="str">
        <f t="shared" si="12"/>
        <v>-</v>
      </c>
      <c r="N21" s="193" t="str">
        <f t="shared" si="8"/>
        <v>-</v>
      </c>
      <c r="P21" s="156">
        <f>R42</f>
        <v>0</v>
      </c>
      <c r="Q21" s="157" t="str">
        <f t="shared" ref="Q21:Q36" si="19">INDEX($P$167:$AG$172,MATCH(Q$19,$P$167:$P$172,0),MATCH($P21,$P$167:$AG$167,0))</f>
        <v/>
      </c>
      <c r="R21" s="158">
        <f t="shared" ref="R21:R36" si="20">INDEX($P$160:$AG$165,MATCH(Q$19,$P$160:$P$165,0),MATCH($P21,$P$160:$AG$160,0))</f>
        <v>0</v>
      </c>
      <c r="S21" s="157" t="str">
        <f t="shared" ref="S21:S36" si="21">INDEX($P$167:$AG$172,MATCH(S$19,$P$167:$P$172,0),MATCH($P21,$P$167:$AG$167,0))</f>
        <v/>
      </c>
      <c r="T21" s="158" t="str">
        <f t="shared" ref="T21:T36" si="22">INDEX($P$160:$AG$165,MATCH(S$19,$P$160:$P$165,0),MATCH($P21,$P$160:$AG$160,0))</f>
        <v/>
      </c>
      <c r="U21" s="157" t="str">
        <f t="shared" ref="U21:U36" si="23">INDEX($P$167:$AG$172,MATCH(U$19,$P$167:$P$172,0),MATCH($P21,$P$167:$AG$167,0))</f>
        <v/>
      </c>
      <c r="V21" s="158" t="str">
        <f t="shared" ref="V21:V36" si="24">INDEX($P$160:$AG$165,MATCH(U$19,$P$160:$P$165,0),MATCH($P21,$P$160:$AG$160,0))</f>
        <v/>
      </c>
      <c r="W21" s="159">
        <v>0</v>
      </c>
      <c r="X21" s="158" t="str">
        <f t="shared" ref="X21:X36" si="25">INDEX($P$160:$AG$165,MATCH(W$19,$P$160:$P$165,0),MATCH($P21,$P$160:$AG$160,0))</f>
        <v/>
      </c>
      <c r="Y21" s="159">
        <v>0</v>
      </c>
      <c r="Z21" s="160" t="str">
        <f t="shared" ref="Z21:Z36" si="26">INDEX($P$160:$AG$165,MATCH(Y$19,$P$160:$P$165,0),MATCH($P21,$P$160:$AG$160,0))</f>
        <v/>
      </c>
      <c r="AA21" s="161"/>
      <c r="AB21" s="117"/>
      <c r="AC21" s="162" t="str">
        <f>IF(SUM(Q21,S21,U21,W21,Y21)=0,"",SUM(Q21,S21,U21,W21,Y21))</f>
        <v/>
      </c>
      <c r="AD21" s="163" t="str">
        <f>IFERROR((IFERROR(Q21*R21,0)+IFERROR(S21*T21,0)+IFERROR(U21*V21,0)+IFERROR(W21*X21,0)+IFERROR(Y21*Z21,0))/AC21,"")</f>
        <v/>
      </c>
      <c r="AF21" s="183">
        <v>0</v>
      </c>
      <c r="AG21" s="175" t="str">
        <f t="shared" ref="AG21:AG26" si="27">IFERROR(AI116/AI43,"")</f>
        <v/>
      </c>
      <c r="AH21" s="176" t="str">
        <f t="shared" ref="AH21:AH26" si="28">IFERROR(AI125/AI52,"")</f>
        <v/>
      </c>
      <c r="AI21" s="176" t="str">
        <f t="shared" ref="AI21:AI26" si="29">IFERROR(AI134/AI61,"")</f>
        <v/>
      </c>
      <c r="AJ21" s="176" t="str">
        <f t="shared" ref="AJ21:AJ26" si="30">IFERROR(AI143/AI70,"")</f>
        <v/>
      </c>
      <c r="AK21" s="176" t="str">
        <f t="shared" ref="AK21:AK26" si="31">IFERROR(AI152/AI79,"")</f>
        <v/>
      </c>
      <c r="AL21" s="228" t="str">
        <f t="shared" ref="AL21:AL26" si="32">IFERROR((AI116+AI125+AI134+AI143+AI152)/(AI43+AI52+AI61+AI70+AI79),"")</f>
        <v/>
      </c>
      <c r="AM21" s="226"/>
      <c r="AP21" s="276"/>
      <c r="AQ21" s="277"/>
      <c r="AR21" s="277"/>
      <c r="AS21" s="277"/>
      <c r="AT21" s="277"/>
    </row>
    <row r="22" spans="1:56">
      <c r="A22" s="295"/>
      <c r="B22" s="295"/>
      <c r="C22" s="297"/>
      <c r="D22" s="297"/>
      <c r="E22" s="297"/>
      <c r="F22" s="298"/>
      <c r="G22" s="110">
        <f t="shared" si="0"/>
        <v>0</v>
      </c>
      <c r="H22" s="111">
        <f t="shared" si="1"/>
        <v>0</v>
      </c>
      <c r="I22" s="112">
        <f t="shared" si="2"/>
        <v>0</v>
      </c>
      <c r="J22" s="299"/>
      <c r="K22" s="190">
        <f t="shared" si="3"/>
        <v>0</v>
      </c>
      <c r="L22" s="191" t="str">
        <f t="shared" si="11"/>
        <v>-</v>
      </c>
      <c r="M22" s="192" t="str">
        <f t="shared" si="12"/>
        <v>-</v>
      </c>
      <c r="N22" s="193" t="str">
        <f t="shared" si="8"/>
        <v>-</v>
      </c>
      <c r="P22" s="156">
        <f>S42</f>
        <v>0.3</v>
      </c>
      <c r="Q22" s="157" t="str">
        <f t="shared" si="19"/>
        <v/>
      </c>
      <c r="R22" s="158" t="str">
        <f t="shared" si="20"/>
        <v/>
      </c>
      <c r="S22" s="157" t="str">
        <f t="shared" si="21"/>
        <v/>
      </c>
      <c r="T22" s="158" t="str">
        <f t="shared" si="22"/>
        <v/>
      </c>
      <c r="U22" s="157" t="str">
        <f t="shared" si="23"/>
        <v/>
      </c>
      <c r="V22" s="158" t="str">
        <f t="shared" si="24"/>
        <v/>
      </c>
      <c r="W22" s="159" t="str">
        <f t="shared" ref="W22:W36" si="33">INDEX($P$167:$AG$172,MATCH(W$19,$P$167:$P$172,0),MATCH($P22,$P$167:$AG$167,0))</f>
        <v/>
      </c>
      <c r="X22" s="158" t="str">
        <f t="shared" si="25"/>
        <v/>
      </c>
      <c r="Y22" s="159" t="str">
        <f t="shared" ref="Y22:Y36" si="34">INDEX($P$167:$AG$172,MATCH(Y$19,$P$167:$P$172,0),MATCH($P22,$P$167:$AG$167,0))</f>
        <v/>
      </c>
      <c r="Z22" s="160" t="str">
        <f t="shared" si="26"/>
        <v/>
      </c>
      <c r="AA22" s="161"/>
      <c r="AB22" s="117"/>
      <c r="AC22" s="157" t="str">
        <f t="shared" ref="AC22:AC36" si="35">IF(SUM(Q22,S22,U22,W22,Y22)=0,"",SUM(Q22,S22,U22,W22,Y22))</f>
        <v/>
      </c>
      <c r="AD22" s="158" t="str">
        <f>IFERROR((IFERROR(Q22*R22,0)+IFERROR(S22*T22,0)+IFERROR(U22*V22,0)+IFERROR(W22*X22,0)+IFERROR(Y22*Z22,0))/AC22,"")</f>
        <v/>
      </c>
      <c r="AF22" s="183">
        <v>1</v>
      </c>
      <c r="AG22" s="175" t="str">
        <f t="shared" si="27"/>
        <v/>
      </c>
      <c r="AH22" s="176" t="str">
        <f t="shared" si="28"/>
        <v/>
      </c>
      <c r="AI22" s="176" t="str">
        <f t="shared" si="29"/>
        <v/>
      </c>
      <c r="AJ22" s="176" t="str">
        <f t="shared" si="30"/>
        <v/>
      </c>
      <c r="AK22" s="176" t="str">
        <f t="shared" si="31"/>
        <v/>
      </c>
      <c r="AL22" s="228" t="str">
        <f t="shared" si="32"/>
        <v/>
      </c>
      <c r="AM22" s="106"/>
      <c r="AP22" s="276"/>
      <c r="AQ22" s="277"/>
      <c r="AR22" s="277"/>
      <c r="AS22" s="277"/>
      <c r="AT22" s="277"/>
      <c r="BD22" s="104" t="e">
        <f>IF(SUM(#REF!)=0,"",SUM(#REF!))</f>
        <v>#REF!</v>
      </c>
    </row>
    <row r="23" spans="1:56">
      <c r="A23" s="295"/>
      <c r="B23" s="295"/>
      <c r="C23" s="297"/>
      <c r="D23" s="297"/>
      <c r="E23" s="297"/>
      <c r="F23" s="298"/>
      <c r="G23" s="110">
        <f t="shared" si="0"/>
        <v>0</v>
      </c>
      <c r="H23" s="111">
        <f t="shared" si="1"/>
        <v>0</v>
      </c>
      <c r="I23" s="112">
        <f t="shared" si="2"/>
        <v>0</v>
      </c>
      <c r="J23" s="299"/>
      <c r="K23" s="190">
        <f t="shared" si="3"/>
        <v>0</v>
      </c>
      <c r="L23" s="191" t="str">
        <f t="shared" si="11"/>
        <v>-</v>
      </c>
      <c r="M23" s="192" t="str">
        <f t="shared" si="12"/>
        <v>-</v>
      </c>
      <c r="N23" s="193" t="str">
        <f t="shared" si="8"/>
        <v>-</v>
      </c>
      <c r="P23" s="156">
        <f>T42</f>
        <v>0.35</v>
      </c>
      <c r="Q23" s="157" t="str">
        <f t="shared" si="19"/>
        <v/>
      </c>
      <c r="R23" s="158" t="str">
        <f t="shared" si="20"/>
        <v/>
      </c>
      <c r="S23" s="157" t="str">
        <f t="shared" si="21"/>
        <v/>
      </c>
      <c r="T23" s="158" t="str">
        <f t="shared" si="22"/>
        <v/>
      </c>
      <c r="U23" s="157" t="str">
        <f t="shared" si="23"/>
        <v/>
      </c>
      <c r="V23" s="158" t="str">
        <f t="shared" si="24"/>
        <v/>
      </c>
      <c r="W23" s="159" t="str">
        <f t="shared" si="33"/>
        <v/>
      </c>
      <c r="X23" s="158" t="str">
        <f t="shared" si="25"/>
        <v/>
      </c>
      <c r="Y23" s="159" t="str">
        <f t="shared" si="34"/>
        <v/>
      </c>
      <c r="Z23" s="160" t="str">
        <f t="shared" si="26"/>
        <v/>
      </c>
      <c r="AA23" s="161"/>
      <c r="AB23" s="117"/>
      <c r="AC23" s="157" t="str">
        <f t="shared" si="35"/>
        <v/>
      </c>
      <c r="AD23" s="158" t="str">
        <f t="shared" ref="AD23:AD36" si="36">IFERROR((IFERROR(Q23*R23,0)+IFERROR(S23*T23,0)+IFERROR(U23*V23,0)+IFERROR(W23*X23,0)+IFERROR(Y23*Z23,0))/AC23,"")</f>
        <v/>
      </c>
      <c r="AF23" s="183">
        <v>2</v>
      </c>
      <c r="AG23" s="175" t="str">
        <f t="shared" si="27"/>
        <v/>
      </c>
      <c r="AH23" s="176" t="str">
        <f t="shared" si="28"/>
        <v/>
      </c>
      <c r="AI23" s="176" t="str">
        <f t="shared" si="29"/>
        <v/>
      </c>
      <c r="AJ23" s="176" t="str">
        <f t="shared" si="30"/>
        <v/>
      </c>
      <c r="AK23" s="176" t="str">
        <f t="shared" si="31"/>
        <v/>
      </c>
      <c r="AL23" s="228" t="str">
        <f t="shared" si="32"/>
        <v/>
      </c>
      <c r="AM23" s="106"/>
      <c r="AP23" s="276"/>
      <c r="AQ23" s="277"/>
      <c r="AR23" s="277"/>
      <c r="AS23" s="278" t="s">
        <v>302</v>
      </c>
      <c r="AT23" s="277"/>
    </row>
    <row r="24" spans="1:56">
      <c r="A24" s="295"/>
      <c r="B24" s="295"/>
      <c r="C24" s="297"/>
      <c r="D24" s="297"/>
      <c r="E24" s="297"/>
      <c r="F24" s="298"/>
      <c r="G24" s="110">
        <f t="shared" si="0"/>
        <v>0</v>
      </c>
      <c r="H24" s="111">
        <f t="shared" si="1"/>
        <v>0</v>
      </c>
      <c r="I24" s="112">
        <f t="shared" si="2"/>
        <v>0</v>
      </c>
      <c r="J24" s="299"/>
      <c r="K24" s="190">
        <f t="shared" si="3"/>
        <v>0</v>
      </c>
      <c r="L24" s="191" t="str">
        <f t="shared" si="11"/>
        <v>-</v>
      </c>
      <c r="M24" s="192" t="str">
        <f t="shared" si="12"/>
        <v>-</v>
      </c>
      <c r="N24" s="193" t="str">
        <f t="shared" si="8"/>
        <v>-</v>
      </c>
      <c r="P24" s="156">
        <f>U42</f>
        <v>0.4</v>
      </c>
      <c r="Q24" s="157" t="str">
        <f t="shared" si="19"/>
        <v/>
      </c>
      <c r="R24" s="158" t="str">
        <f t="shared" si="20"/>
        <v/>
      </c>
      <c r="S24" s="157" t="str">
        <f t="shared" si="21"/>
        <v/>
      </c>
      <c r="T24" s="158" t="str">
        <f t="shared" si="22"/>
        <v/>
      </c>
      <c r="U24" s="157" t="str">
        <f t="shared" si="23"/>
        <v/>
      </c>
      <c r="V24" s="158" t="str">
        <f t="shared" si="24"/>
        <v/>
      </c>
      <c r="W24" s="159" t="str">
        <f t="shared" si="33"/>
        <v/>
      </c>
      <c r="X24" s="158" t="str">
        <f t="shared" si="25"/>
        <v/>
      </c>
      <c r="Y24" s="159" t="str">
        <f t="shared" si="34"/>
        <v/>
      </c>
      <c r="Z24" s="160" t="str">
        <f t="shared" si="26"/>
        <v/>
      </c>
      <c r="AA24" s="161"/>
      <c r="AB24" s="117"/>
      <c r="AC24" s="157" t="str">
        <f t="shared" si="35"/>
        <v/>
      </c>
      <c r="AD24" s="158" t="str">
        <f t="shared" si="36"/>
        <v/>
      </c>
      <c r="AF24" s="183">
        <v>3</v>
      </c>
      <c r="AG24" s="175" t="str">
        <f t="shared" si="27"/>
        <v/>
      </c>
      <c r="AH24" s="176" t="str">
        <f t="shared" si="28"/>
        <v/>
      </c>
      <c r="AI24" s="176" t="str">
        <f t="shared" si="29"/>
        <v/>
      </c>
      <c r="AJ24" s="176" t="str">
        <f t="shared" si="30"/>
        <v/>
      </c>
      <c r="AK24" s="176" t="str">
        <f t="shared" si="31"/>
        <v/>
      </c>
      <c r="AL24" s="228" t="str">
        <f t="shared" si="32"/>
        <v/>
      </c>
      <c r="AM24" s="106"/>
      <c r="AP24" s="276"/>
      <c r="AQ24" s="277"/>
      <c r="AR24" s="277"/>
      <c r="AS24" s="279" t="s">
        <v>303</v>
      </c>
      <c r="AT24" s="277"/>
    </row>
    <row r="25" spans="1:56">
      <c r="A25" s="295"/>
      <c r="B25" s="295"/>
      <c r="C25" s="297"/>
      <c r="D25" s="297"/>
      <c r="E25" s="297"/>
      <c r="F25" s="298"/>
      <c r="G25" s="110">
        <f t="shared" si="0"/>
        <v>0</v>
      </c>
      <c r="H25" s="111">
        <f t="shared" si="1"/>
        <v>0</v>
      </c>
      <c r="I25" s="112">
        <f t="shared" si="2"/>
        <v>0</v>
      </c>
      <c r="J25" s="299"/>
      <c r="K25" s="190">
        <f t="shared" si="3"/>
        <v>0</v>
      </c>
      <c r="L25" s="191" t="str">
        <f t="shared" si="11"/>
        <v>-</v>
      </c>
      <c r="M25" s="192" t="str">
        <f t="shared" si="12"/>
        <v>-</v>
      </c>
      <c r="N25" s="193" t="str">
        <f t="shared" si="8"/>
        <v>-</v>
      </c>
      <c r="P25" s="156">
        <f>V42</f>
        <v>0.45</v>
      </c>
      <c r="Q25" s="157" t="str">
        <f t="shared" si="19"/>
        <v/>
      </c>
      <c r="R25" s="158" t="str">
        <f t="shared" si="20"/>
        <v/>
      </c>
      <c r="S25" s="157" t="str">
        <f t="shared" si="21"/>
        <v/>
      </c>
      <c r="T25" s="158" t="str">
        <f t="shared" si="22"/>
        <v/>
      </c>
      <c r="U25" s="157" t="str">
        <f t="shared" si="23"/>
        <v/>
      </c>
      <c r="V25" s="158" t="str">
        <f t="shared" si="24"/>
        <v/>
      </c>
      <c r="W25" s="159" t="str">
        <f t="shared" si="33"/>
        <v/>
      </c>
      <c r="X25" s="158" t="str">
        <f t="shared" si="25"/>
        <v/>
      </c>
      <c r="Y25" s="159" t="str">
        <f t="shared" si="34"/>
        <v/>
      </c>
      <c r="Z25" s="160" t="str">
        <f t="shared" si="26"/>
        <v/>
      </c>
      <c r="AA25" s="161"/>
      <c r="AB25" s="117"/>
      <c r="AC25" s="157" t="str">
        <f t="shared" si="35"/>
        <v/>
      </c>
      <c r="AD25" s="158" t="str">
        <f t="shared" si="36"/>
        <v/>
      </c>
      <c r="AF25" s="183">
        <v>4</v>
      </c>
      <c r="AG25" s="175" t="str">
        <f t="shared" si="27"/>
        <v/>
      </c>
      <c r="AH25" s="176" t="str">
        <f t="shared" si="28"/>
        <v/>
      </c>
      <c r="AI25" s="176" t="str">
        <f t="shared" si="29"/>
        <v/>
      </c>
      <c r="AJ25" s="176" t="str">
        <f t="shared" si="30"/>
        <v/>
      </c>
      <c r="AK25" s="176" t="str">
        <f t="shared" si="31"/>
        <v/>
      </c>
      <c r="AL25" s="228" t="str">
        <f t="shared" si="32"/>
        <v/>
      </c>
      <c r="AP25" s="276"/>
      <c r="AQ25" s="277"/>
      <c r="AR25" s="277"/>
      <c r="AS25" s="279" t="s">
        <v>304</v>
      </c>
      <c r="AT25" s="277"/>
    </row>
    <row r="26" spans="1:56" ht="13.5" thickBot="1">
      <c r="A26" s="295"/>
      <c r="B26" s="295"/>
      <c r="C26" s="297"/>
      <c r="D26" s="297"/>
      <c r="E26" s="297"/>
      <c r="F26" s="298"/>
      <c r="G26" s="110">
        <f t="shared" si="0"/>
        <v>0</v>
      </c>
      <c r="H26" s="111">
        <f t="shared" si="1"/>
        <v>0</v>
      </c>
      <c r="I26" s="112">
        <f t="shared" si="2"/>
        <v>0</v>
      </c>
      <c r="J26" s="299"/>
      <c r="K26" s="190">
        <f t="shared" si="3"/>
        <v>0</v>
      </c>
      <c r="L26" s="191" t="str">
        <f t="shared" si="11"/>
        <v>-</v>
      </c>
      <c r="M26" s="192" t="str">
        <f t="shared" si="12"/>
        <v>-</v>
      </c>
      <c r="N26" s="193" t="str">
        <f t="shared" si="8"/>
        <v>-</v>
      </c>
      <c r="P26" s="156">
        <f>W42</f>
        <v>0.5</v>
      </c>
      <c r="Q26" s="157" t="str">
        <f t="shared" si="19"/>
        <v/>
      </c>
      <c r="R26" s="158" t="str">
        <f t="shared" si="20"/>
        <v/>
      </c>
      <c r="S26" s="157" t="str">
        <f t="shared" si="21"/>
        <v/>
      </c>
      <c r="T26" s="158" t="str">
        <f t="shared" si="22"/>
        <v/>
      </c>
      <c r="U26" s="157" t="str">
        <f t="shared" si="23"/>
        <v/>
      </c>
      <c r="V26" s="158" t="str">
        <f t="shared" si="24"/>
        <v/>
      </c>
      <c r="W26" s="159" t="str">
        <f t="shared" si="33"/>
        <v/>
      </c>
      <c r="X26" s="158" t="str">
        <f t="shared" si="25"/>
        <v/>
      </c>
      <c r="Y26" s="159" t="str">
        <f t="shared" si="34"/>
        <v/>
      </c>
      <c r="Z26" s="160" t="str">
        <f t="shared" si="26"/>
        <v/>
      </c>
      <c r="AA26" s="161"/>
      <c r="AB26" s="117"/>
      <c r="AC26" s="157" t="str">
        <f t="shared" si="35"/>
        <v/>
      </c>
      <c r="AD26" s="158" t="str">
        <f t="shared" si="36"/>
        <v/>
      </c>
      <c r="AF26" s="280">
        <v>5</v>
      </c>
      <c r="AG26" s="281" t="str">
        <f t="shared" si="27"/>
        <v/>
      </c>
      <c r="AH26" s="282" t="str">
        <f t="shared" si="28"/>
        <v/>
      </c>
      <c r="AI26" s="282" t="str">
        <f t="shared" si="29"/>
        <v/>
      </c>
      <c r="AJ26" s="282" t="str">
        <f t="shared" si="30"/>
        <v/>
      </c>
      <c r="AK26" s="282" t="str">
        <f t="shared" si="31"/>
        <v/>
      </c>
      <c r="AL26" s="283" t="str">
        <f t="shared" si="32"/>
        <v/>
      </c>
      <c r="AS26" s="284" t="s">
        <v>305</v>
      </c>
    </row>
    <row r="27" spans="1:56">
      <c r="A27" s="295"/>
      <c r="B27" s="295"/>
      <c r="C27" s="297"/>
      <c r="D27" s="297"/>
      <c r="E27" s="297"/>
      <c r="F27" s="298"/>
      <c r="G27" s="110">
        <f t="shared" si="0"/>
        <v>0</v>
      </c>
      <c r="H27" s="111">
        <f t="shared" si="1"/>
        <v>0</v>
      </c>
      <c r="I27" s="112">
        <f t="shared" si="2"/>
        <v>0</v>
      </c>
      <c r="J27" s="299"/>
      <c r="K27" s="190">
        <f t="shared" si="3"/>
        <v>0</v>
      </c>
      <c r="L27" s="191" t="str">
        <f t="shared" si="11"/>
        <v>-</v>
      </c>
      <c r="M27" s="192" t="str">
        <f t="shared" si="12"/>
        <v>-</v>
      </c>
      <c r="N27" s="193" t="str">
        <f t="shared" si="8"/>
        <v>-</v>
      </c>
      <c r="P27" s="156">
        <f>X42</f>
        <v>0.55000000000000004</v>
      </c>
      <c r="Q27" s="157" t="str">
        <f t="shared" si="19"/>
        <v/>
      </c>
      <c r="R27" s="158" t="str">
        <f t="shared" si="20"/>
        <v/>
      </c>
      <c r="S27" s="157" t="str">
        <f t="shared" si="21"/>
        <v/>
      </c>
      <c r="T27" s="158" t="str">
        <f t="shared" si="22"/>
        <v/>
      </c>
      <c r="U27" s="157" t="str">
        <f t="shared" si="23"/>
        <v/>
      </c>
      <c r="V27" s="158" t="str">
        <f t="shared" si="24"/>
        <v/>
      </c>
      <c r="W27" s="159" t="str">
        <f t="shared" si="33"/>
        <v/>
      </c>
      <c r="X27" s="158" t="str">
        <f t="shared" si="25"/>
        <v/>
      </c>
      <c r="Y27" s="159" t="str">
        <f t="shared" si="34"/>
        <v/>
      </c>
      <c r="Z27" s="160" t="str">
        <f t="shared" si="26"/>
        <v/>
      </c>
      <c r="AA27" s="161"/>
      <c r="AB27" s="117"/>
      <c r="AC27" s="157" t="str">
        <f t="shared" si="35"/>
        <v/>
      </c>
      <c r="AD27" s="158" t="str">
        <f t="shared" si="36"/>
        <v/>
      </c>
      <c r="AJ27" s="106"/>
      <c r="AL27" s="104" t="s">
        <v>306</v>
      </c>
      <c r="AS27" s="284" t="s">
        <v>307</v>
      </c>
    </row>
    <row r="28" spans="1:56" ht="13.5" thickBot="1">
      <c r="A28" s="295"/>
      <c r="B28" s="295"/>
      <c r="C28" s="297"/>
      <c r="D28" s="297"/>
      <c r="E28" s="297"/>
      <c r="F28" s="298"/>
      <c r="G28" s="110">
        <f t="shared" si="0"/>
        <v>0</v>
      </c>
      <c r="H28" s="111">
        <f t="shared" si="1"/>
        <v>0</v>
      </c>
      <c r="I28" s="112">
        <f t="shared" si="2"/>
        <v>0</v>
      </c>
      <c r="J28" s="299"/>
      <c r="K28" s="190">
        <f t="shared" si="3"/>
        <v>0</v>
      </c>
      <c r="L28" s="191" t="str">
        <f t="shared" si="11"/>
        <v>-</v>
      </c>
      <c r="M28" s="192" t="str">
        <f t="shared" si="12"/>
        <v>-</v>
      </c>
      <c r="N28" s="193" t="str">
        <f t="shared" si="8"/>
        <v>-</v>
      </c>
      <c r="P28" s="156">
        <f>Y42</f>
        <v>0.6</v>
      </c>
      <c r="Q28" s="157" t="str">
        <f t="shared" si="19"/>
        <v/>
      </c>
      <c r="R28" s="158" t="str">
        <f t="shared" si="20"/>
        <v/>
      </c>
      <c r="S28" s="157" t="str">
        <f t="shared" si="21"/>
        <v/>
      </c>
      <c r="T28" s="158" t="str">
        <f t="shared" si="22"/>
        <v/>
      </c>
      <c r="U28" s="157" t="str">
        <f t="shared" si="23"/>
        <v/>
      </c>
      <c r="V28" s="158" t="str">
        <f t="shared" si="24"/>
        <v/>
      </c>
      <c r="W28" s="159" t="str">
        <f t="shared" si="33"/>
        <v/>
      </c>
      <c r="X28" s="158" t="str">
        <f t="shared" si="25"/>
        <v/>
      </c>
      <c r="Y28" s="159" t="str">
        <f t="shared" si="34"/>
        <v/>
      </c>
      <c r="Z28" s="160" t="str">
        <f t="shared" si="26"/>
        <v/>
      </c>
      <c r="AA28" s="161"/>
      <c r="AB28" s="117"/>
      <c r="AC28" s="157" t="str">
        <f t="shared" si="35"/>
        <v/>
      </c>
      <c r="AD28" s="158" t="str">
        <f t="shared" si="36"/>
        <v/>
      </c>
      <c r="AJ28" s="106"/>
      <c r="AN28" s="105" t="s">
        <v>308</v>
      </c>
      <c r="AS28" s="284" t="s">
        <v>309</v>
      </c>
    </row>
    <row r="29" spans="1:56">
      <c r="A29" s="295"/>
      <c r="B29" s="295"/>
      <c r="C29" s="297"/>
      <c r="D29" s="297"/>
      <c r="E29" s="297"/>
      <c r="F29" s="298"/>
      <c r="G29" s="110">
        <f t="shared" si="0"/>
        <v>0</v>
      </c>
      <c r="H29" s="111">
        <f t="shared" si="1"/>
        <v>0</v>
      </c>
      <c r="I29" s="112">
        <f t="shared" si="2"/>
        <v>0</v>
      </c>
      <c r="J29" s="299"/>
      <c r="K29" s="190">
        <f t="shared" si="3"/>
        <v>0</v>
      </c>
      <c r="L29" s="191" t="str">
        <f t="shared" si="11"/>
        <v>-</v>
      </c>
      <c r="M29" s="192" t="str">
        <f t="shared" si="12"/>
        <v>-</v>
      </c>
      <c r="N29" s="193" t="str">
        <f t="shared" si="8"/>
        <v>-</v>
      </c>
      <c r="P29" s="156">
        <f>Z42</f>
        <v>0.65</v>
      </c>
      <c r="Q29" s="157" t="str">
        <f t="shared" si="19"/>
        <v/>
      </c>
      <c r="R29" s="158" t="str">
        <f t="shared" si="20"/>
        <v/>
      </c>
      <c r="S29" s="157" t="str">
        <f t="shared" si="21"/>
        <v/>
      </c>
      <c r="T29" s="158" t="str">
        <f t="shared" si="22"/>
        <v/>
      </c>
      <c r="U29" s="157" t="str">
        <f t="shared" si="23"/>
        <v/>
      </c>
      <c r="V29" s="158" t="str">
        <f t="shared" si="24"/>
        <v/>
      </c>
      <c r="W29" s="159" t="str">
        <f t="shared" si="33"/>
        <v/>
      </c>
      <c r="X29" s="158" t="str">
        <f t="shared" si="25"/>
        <v/>
      </c>
      <c r="Y29" s="159" t="str">
        <f t="shared" si="34"/>
        <v/>
      </c>
      <c r="Z29" s="160" t="str">
        <f t="shared" si="26"/>
        <v/>
      </c>
      <c r="AA29" s="161"/>
      <c r="AB29" s="117"/>
      <c r="AC29" s="157" t="str">
        <f t="shared" si="35"/>
        <v/>
      </c>
      <c r="AD29" s="158" t="str">
        <f t="shared" si="36"/>
        <v/>
      </c>
      <c r="AF29" s="229" t="s">
        <v>310</v>
      </c>
      <c r="AG29" s="230"/>
      <c r="AH29" s="231"/>
      <c r="AI29" s="232" t="e">
        <f>AVERAGEIF($I$8:$I$504,"&gt;0")</f>
        <v>#DIV/0!</v>
      </c>
      <c r="AJ29" s="106"/>
      <c r="AK29" s="195" t="s">
        <v>311</v>
      </c>
      <c r="AL29" s="194">
        <f>SUM(F8:F2051)*12</f>
        <v>0</v>
      </c>
      <c r="AN29" s="285" t="s">
        <v>312</v>
      </c>
      <c r="AO29" s="468"/>
      <c r="AS29" s="284" t="s">
        <v>313</v>
      </c>
    </row>
    <row r="30" spans="1:56" ht="15" customHeight="1" thickBot="1">
      <c r="A30" s="295"/>
      <c r="B30" s="295"/>
      <c r="C30" s="297"/>
      <c r="D30" s="297"/>
      <c r="E30" s="297"/>
      <c r="F30" s="298"/>
      <c r="G30" s="110">
        <f t="shared" si="0"/>
        <v>0</v>
      </c>
      <c r="H30" s="111">
        <f t="shared" si="1"/>
        <v>0</v>
      </c>
      <c r="I30" s="112">
        <f t="shared" si="2"/>
        <v>0</v>
      </c>
      <c r="J30" s="299"/>
      <c r="K30" s="190">
        <f t="shared" si="3"/>
        <v>0</v>
      </c>
      <c r="L30" s="191" t="str">
        <f t="shared" si="11"/>
        <v>-</v>
      </c>
      <c r="M30" s="192" t="str">
        <f t="shared" si="12"/>
        <v>-</v>
      </c>
      <c r="N30" s="193" t="str">
        <f t="shared" si="8"/>
        <v>-</v>
      </c>
      <c r="P30" s="156">
        <f>AA42</f>
        <v>0.7</v>
      </c>
      <c r="Q30" s="157" t="str">
        <f t="shared" si="19"/>
        <v/>
      </c>
      <c r="R30" s="158" t="str">
        <f t="shared" si="20"/>
        <v/>
      </c>
      <c r="S30" s="157" t="str">
        <f t="shared" si="21"/>
        <v/>
      </c>
      <c r="T30" s="158" t="str">
        <f t="shared" si="22"/>
        <v/>
      </c>
      <c r="U30" s="157" t="str">
        <f t="shared" si="23"/>
        <v/>
      </c>
      <c r="V30" s="158" t="str">
        <f t="shared" si="24"/>
        <v/>
      </c>
      <c r="W30" s="159" t="str">
        <f t="shared" si="33"/>
        <v/>
      </c>
      <c r="X30" s="158" t="str">
        <f t="shared" si="25"/>
        <v/>
      </c>
      <c r="Y30" s="159" t="str">
        <f t="shared" si="34"/>
        <v/>
      </c>
      <c r="Z30" s="160" t="str">
        <f t="shared" si="26"/>
        <v/>
      </c>
      <c r="AA30" s="161"/>
      <c r="AB30" s="117"/>
      <c r="AC30" s="157" t="str">
        <f t="shared" si="35"/>
        <v/>
      </c>
      <c r="AD30" s="158" t="str">
        <f t="shared" si="36"/>
        <v/>
      </c>
      <c r="AF30" s="286" t="s">
        <v>314</v>
      </c>
      <c r="AG30" s="253"/>
      <c r="AH30" s="253"/>
      <c r="AI30" s="287" t="e">
        <f>AVERAGEIF($K$8:$K$504,"&gt;0")</f>
        <v>#DIV/0!</v>
      </c>
      <c r="AJ30" s="106"/>
      <c r="AK30" s="288" t="s">
        <v>315</v>
      </c>
      <c r="AL30" s="289">
        <f>SUM(J8:J2051)*12</f>
        <v>0</v>
      </c>
      <c r="AN30" s="469" t="s">
        <v>62</v>
      </c>
      <c r="AO30" s="469" t="s">
        <v>316</v>
      </c>
      <c r="AP30" s="469" t="s">
        <v>298</v>
      </c>
      <c r="AQ30" s="469" t="s">
        <v>317</v>
      </c>
      <c r="AS30" s="284" t="s">
        <v>318</v>
      </c>
    </row>
    <row r="31" spans="1:56" ht="15" customHeight="1" thickBot="1">
      <c r="A31" s="295"/>
      <c r="B31" s="295"/>
      <c r="C31" s="297"/>
      <c r="D31" s="297"/>
      <c r="E31" s="297"/>
      <c r="F31" s="298"/>
      <c r="G31" s="110">
        <f t="shared" si="0"/>
        <v>0</v>
      </c>
      <c r="H31" s="111">
        <f t="shared" si="1"/>
        <v>0</v>
      </c>
      <c r="I31" s="112">
        <f t="shared" si="2"/>
        <v>0</v>
      </c>
      <c r="J31" s="299"/>
      <c r="K31" s="190">
        <f t="shared" si="3"/>
        <v>0</v>
      </c>
      <c r="L31" s="191" t="str">
        <f t="shared" si="11"/>
        <v>-</v>
      </c>
      <c r="M31" s="192" t="str">
        <f t="shared" si="12"/>
        <v>-</v>
      </c>
      <c r="N31" s="193" t="str">
        <f t="shared" si="8"/>
        <v>-</v>
      </c>
      <c r="P31" s="156">
        <f>AB42</f>
        <v>0.75</v>
      </c>
      <c r="Q31" s="157" t="str">
        <f t="shared" si="19"/>
        <v/>
      </c>
      <c r="R31" s="158" t="str">
        <f t="shared" si="20"/>
        <v/>
      </c>
      <c r="S31" s="157" t="str">
        <f t="shared" si="21"/>
        <v/>
      </c>
      <c r="T31" s="158" t="str">
        <f t="shared" si="22"/>
        <v/>
      </c>
      <c r="U31" s="157" t="str">
        <f t="shared" si="23"/>
        <v/>
      </c>
      <c r="V31" s="158" t="str">
        <f t="shared" si="24"/>
        <v/>
      </c>
      <c r="W31" s="159" t="str">
        <f t="shared" si="33"/>
        <v/>
      </c>
      <c r="X31" s="158" t="str">
        <f t="shared" si="25"/>
        <v/>
      </c>
      <c r="Y31" s="159" t="str">
        <f t="shared" si="34"/>
        <v/>
      </c>
      <c r="Z31" s="160" t="str">
        <f t="shared" si="26"/>
        <v/>
      </c>
      <c r="AA31" s="161"/>
      <c r="AB31" s="117"/>
      <c r="AC31" s="157" t="str">
        <f t="shared" si="35"/>
        <v/>
      </c>
      <c r="AD31" s="158" t="str">
        <f t="shared" si="36"/>
        <v/>
      </c>
      <c r="AI31" s="104"/>
      <c r="AK31" s="106"/>
      <c r="AN31" s="293">
        <v>0</v>
      </c>
      <c r="AO31" s="294"/>
      <c r="AP31" s="294"/>
      <c r="AQ31" s="294"/>
    </row>
    <row r="32" spans="1:56">
      <c r="A32" s="295"/>
      <c r="B32" s="296"/>
      <c r="C32" s="297"/>
      <c r="D32" s="297"/>
      <c r="E32" s="297"/>
      <c r="F32" s="298"/>
      <c r="G32" s="110">
        <f t="shared" si="0"/>
        <v>0</v>
      </c>
      <c r="H32" s="111">
        <f t="shared" si="1"/>
        <v>0</v>
      </c>
      <c r="I32" s="112">
        <f t="shared" si="2"/>
        <v>0</v>
      </c>
      <c r="J32" s="299"/>
      <c r="K32" s="190">
        <f t="shared" si="3"/>
        <v>0</v>
      </c>
      <c r="L32" s="191" t="str">
        <f t="shared" si="11"/>
        <v>-</v>
      </c>
      <c r="M32" s="192" t="str">
        <f t="shared" si="12"/>
        <v>-</v>
      </c>
      <c r="N32" s="193" t="str">
        <f t="shared" si="8"/>
        <v>-</v>
      </c>
      <c r="P32" s="156">
        <f>AC42</f>
        <v>0.8</v>
      </c>
      <c r="Q32" s="157" t="str">
        <f t="shared" si="19"/>
        <v/>
      </c>
      <c r="R32" s="158" t="str">
        <f t="shared" si="20"/>
        <v/>
      </c>
      <c r="S32" s="157" t="str">
        <f t="shared" si="21"/>
        <v/>
      </c>
      <c r="T32" s="158" t="str">
        <f t="shared" si="22"/>
        <v/>
      </c>
      <c r="U32" s="157" t="str">
        <f t="shared" si="23"/>
        <v/>
      </c>
      <c r="V32" s="158" t="str">
        <f t="shared" si="24"/>
        <v/>
      </c>
      <c r="W32" s="159" t="str">
        <f t="shared" si="33"/>
        <v/>
      </c>
      <c r="X32" s="158" t="str">
        <f t="shared" si="25"/>
        <v/>
      </c>
      <c r="Y32" s="159" t="str">
        <f t="shared" si="34"/>
        <v/>
      </c>
      <c r="Z32" s="160" t="str">
        <f t="shared" si="26"/>
        <v/>
      </c>
      <c r="AA32" s="161"/>
      <c r="AB32" s="117"/>
      <c r="AC32" s="157" t="str">
        <f t="shared" si="35"/>
        <v/>
      </c>
      <c r="AD32" s="158" t="str">
        <f t="shared" si="36"/>
        <v/>
      </c>
      <c r="AF32" s="509" t="s">
        <v>319</v>
      </c>
      <c r="AG32" s="510"/>
      <c r="AH32" s="513"/>
      <c r="AI32" s="104"/>
      <c r="AK32" s="290"/>
      <c r="AN32" s="293">
        <v>1</v>
      </c>
      <c r="AO32" s="294"/>
      <c r="AP32" s="294"/>
      <c r="AQ32" s="294"/>
    </row>
    <row r="33" spans="1:43">
      <c r="A33" s="295"/>
      <c r="B33" s="296"/>
      <c r="C33" s="297"/>
      <c r="D33" s="297"/>
      <c r="E33" s="297"/>
      <c r="F33" s="298"/>
      <c r="G33" s="110">
        <f t="shared" si="0"/>
        <v>0</v>
      </c>
      <c r="H33" s="111">
        <f t="shared" si="1"/>
        <v>0</v>
      </c>
      <c r="I33" s="112">
        <f t="shared" si="2"/>
        <v>0</v>
      </c>
      <c r="J33" s="299"/>
      <c r="K33" s="190">
        <f t="shared" si="3"/>
        <v>0</v>
      </c>
      <c r="L33" s="191" t="str">
        <f t="shared" si="11"/>
        <v>-</v>
      </c>
      <c r="M33" s="192" t="str">
        <f t="shared" si="12"/>
        <v>-</v>
      </c>
      <c r="N33" s="193" t="str">
        <f t="shared" si="8"/>
        <v>-</v>
      </c>
      <c r="P33" s="156">
        <f>AD42</f>
        <v>0.85</v>
      </c>
      <c r="Q33" s="157" t="str">
        <f t="shared" si="19"/>
        <v/>
      </c>
      <c r="R33" s="158" t="str">
        <f t="shared" si="20"/>
        <v/>
      </c>
      <c r="S33" s="157" t="str">
        <f t="shared" si="21"/>
        <v/>
      </c>
      <c r="T33" s="158" t="str">
        <f t="shared" si="22"/>
        <v/>
      </c>
      <c r="U33" s="157" t="str">
        <f t="shared" si="23"/>
        <v/>
      </c>
      <c r="V33" s="158" t="str">
        <f t="shared" si="24"/>
        <v/>
      </c>
      <c r="W33" s="159" t="str">
        <f t="shared" si="33"/>
        <v/>
      </c>
      <c r="X33" s="158" t="str">
        <f t="shared" si="25"/>
        <v/>
      </c>
      <c r="Y33" s="159" t="str">
        <f t="shared" si="34"/>
        <v/>
      </c>
      <c r="Z33" s="160" t="str">
        <f t="shared" si="26"/>
        <v/>
      </c>
      <c r="AA33" s="161"/>
      <c r="AB33" s="117"/>
      <c r="AC33" s="157" t="str">
        <f t="shared" si="35"/>
        <v/>
      </c>
      <c r="AD33" s="158" t="str">
        <f t="shared" si="36"/>
        <v/>
      </c>
      <c r="AF33" s="291" t="s">
        <v>320</v>
      </c>
      <c r="AG33" s="470"/>
      <c r="AH33" s="292">
        <f>SUM(L8:L504)</f>
        <v>0</v>
      </c>
      <c r="AI33" s="104"/>
      <c r="AN33" s="293">
        <v>2</v>
      </c>
      <c r="AO33" s="294"/>
      <c r="AP33" s="294"/>
      <c r="AQ33" s="294"/>
    </row>
    <row r="34" spans="1:43">
      <c r="A34" s="295"/>
      <c r="B34" s="296"/>
      <c r="C34" s="297"/>
      <c r="D34" s="297"/>
      <c r="E34" s="297"/>
      <c r="F34" s="298"/>
      <c r="G34" s="110">
        <f t="shared" si="0"/>
        <v>0</v>
      </c>
      <c r="H34" s="111">
        <f t="shared" si="1"/>
        <v>0</v>
      </c>
      <c r="I34" s="112">
        <f t="shared" si="2"/>
        <v>0</v>
      </c>
      <c r="J34" s="299"/>
      <c r="K34" s="190">
        <f t="shared" si="3"/>
        <v>0</v>
      </c>
      <c r="L34" s="191" t="str">
        <f t="shared" si="11"/>
        <v>-</v>
      </c>
      <c r="M34" s="192" t="str">
        <f t="shared" si="12"/>
        <v>-</v>
      </c>
      <c r="N34" s="193" t="str">
        <f t="shared" si="8"/>
        <v>-</v>
      </c>
      <c r="P34" s="164">
        <f>AE42</f>
        <v>0.9</v>
      </c>
      <c r="Q34" s="165" t="str">
        <f t="shared" si="19"/>
        <v/>
      </c>
      <c r="R34" s="166" t="str">
        <f t="shared" si="20"/>
        <v/>
      </c>
      <c r="S34" s="165" t="str">
        <f t="shared" si="21"/>
        <v/>
      </c>
      <c r="T34" s="166" t="str">
        <f t="shared" si="22"/>
        <v/>
      </c>
      <c r="U34" s="165" t="str">
        <f t="shared" si="23"/>
        <v/>
      </c>
      <c r="V34" s="166" t="str">
        <f t="shared" si="24"/>
        <v/>
      </c>
      <c r="W34" s="167" t="str">
        <f t="shared" si="33"/>
        <v/>
      </c>
      <c r="X34" s="166" t="str">
        <f t="shared" si="25"/>
        <v/>
      </c>
      <c r="Y34" s="167" t="str">
        <f t="shared" si="34"/>
        <v/>
      </c>
      <c r="Z34" s="168" t="str">
        <f t="shared" si="26"/>
        <v/>
      </c>
      <c r="AA34" s="161"/>
      <c r="AB34" s="117"/>
      <c r="AC34" s="165" t="str">
        <f t="shared" si="35"/>
        <v/>
      </c>
      <c r="AD34" s="166" t="str">
        <f t="shared" si="36"/>
        <v/>
      </c>
      <c r="AF34" s="291" t="s">
        <v>321</v>
      </c>
      <c r="AG34" s="470"/>
      <c r="AH34" s="300" t="e">
        <f>AH33/(Q37+S37+U37+W37+Y37)</f>
        <v>#VALUE!</v>
      </c>
      <c r="AI34" s="104"/>
      <c r="AK34" s="301"/>
      <c r="AL34" s="301"/>
      <c r="AM34" s="301"/>
      <c r="AN34" s="293">
        <v>3</v>
      </c>
      <c r="AO34" s="294"/>
      <c r="AP34" s="294"/>
      <c r="AQ34" s="294"/>
    </row>
    <row r="35" spans="1:43" ht="15.75" customHeight="1">
      <c r="A35" s="295"/>
      <c r="B35" s="296"/>
      <c r="C35" s="297"/>
      <c r="D35" s="297"/>
      <c r="E35" s="297"/>
      <c r="F35" s="298"/>
      <c r="G35" s="110">
        <f t="shared" si="0"/>
        <v>0</v>
      </c>
      <c r="H35" s="111">
        <f t="shared" si="1"/>
        <v>0</v>
      </c>
      <c r="I35" s="112">
        <f t="shared" si="2"/>
        <v>0</v>
      </c>
      <c r="J35" s="299"/>
      <c r="K35" s="190">
        <f t="shared" si="3"/>
        <v>0</v>
      </c>
      <c r="L35" s="191" t="str">
        <f t="shared" si="11"/>
        <v>-</v>
      </c>
      <c r="M35" s="192" t="str">
        <f t="shared" si="12"/>
        <v>-</v>
      </c>
      <c r="N35" s="193" t="str">
        <f t="shared" si="8"/>
        <v>-</v>
      </c>
      <c r="P35" s="156">
        <f>AF42</f>
        <v>1</v>
      </c>
      <c r="Q35" s="157" t="str">
        <f t="shared" si="19"/>
        <v/>
      </c>
      <c r="R35" s="158" t="str">
        <f t="shared" si="20"/>
        <v/>
      </c>
      <c r="S35" s="157" t="str">
        <f t="shared" si="21"/>
        <v/>
      </c>
      <c r="T35" s="158" t="str">
        <f t="shared" si="22"/>
        <v/>
      </c>
      <c r="U35" s="157" t="str">
        <f t="shared" si="23"/>
        <v/>
      </c>
      <c r="V35" s="158" t="str">
        <f t="shared" si="24"/>
        <v/>
      </c>
      <c r="W35" s="159" t="str">
        <f t="shared" si="33"/>
        <v/>
      </c>
      <c r="X35" s="158" t="str">
        <f t="shared" si="25"/>
        <v/>
      </c>
      <c r="Y35" s="159" t="str">
        <f t="shared" si="34"/>
        <v/>
      </c>
      <c r="Z35" s="160" t="str">
        <f t="shared" si="26"/>
        <v/>
      </c>
      <c r="AA35" s="161"/>
      <c r="AB35" s="117"/>
      <c r="AC35" s="157" t="str">
        <f t="shared" si="35"/>
        <v/>
      </c>
      <c r="AD35" s="158" t="str">
        <f t="shared" si="36"/>
        <v/>
      </c>
      <c r="AF35" s="291" t="s">
        <v>322</v>
      </c>
      <c r="AG35" s="470"/>
      <c r="AH35" s="302" t="e">
        <f>AVERAGEIF($M$8:$M$504,"&gt;0")</f>
        <v>#DIV/0!</v>
      </c>
      <c r="AI35" s="104"/>
      <c r="AK35" s="301"/>
      <c r="AL35" s="301"/>
      <c r="AM35" s="301"/>
      <c r="AN35" s="293">
        <v>4</v>
      </c>
      <c r="AO35" s="294"/>
      <c r="AP35" s="294"/>
      <c r="AQ35" s="294"/>
    </row>
    <row r="36" spans="1:43">
      <c r="A36" s="295"/>
      <c r="B36" s="296"/>
      <c r="C36" s="297"/>
      <c r="D36" s="297"/>
      <c r="E36" s="297"/>
      <c r="F36" s="298"/>
      <c r="G36" s="110">
        <f t="shared" si="0"/>
        <v>0</v>
      </c>
      <c r="H36" s="111">
        <f t="shared" si="1"/>
        <v>0</v>
      </c>
      <c r="I36" s="112">
        <f t="shared" si="2"/>
        <v>0</v>
      </c>
      <c r="J36" s="299"/>
      <c r="K36" s="190">
        <f t="shared" si="3"/>
        <v>0</v>
      </c>
      <c r="L36" s="191" t="str">
        <f t="shared" si="11"/>
        <v>-</v>
      </c>
      <c r="M36" s="192" t="str">
        <f t="shared" si="12"/>
        <v>-</v>
      </c>
      <c r="N36" s="193" t="str">
        <f t="shared" si="8"/>
        <v>-</v>
      </c>
      <c r="P36" s="303">
        <f>AG42</f>
        <v>1.4</v>
      </c>
      <c r="Q36" s="304" t="str">
        <f t="shared" si="19"/>
        <v/>
      </c>
      <c r="R36" s="305" t="str">
        <f t="shared" si="20"/>
        <v/>
      </c>
      <c r="S36" s="304" t="str">
        <f t="shared" si="21"/>
        <v/>
      </c>
      <c r="T36" s="305" t="str">
        <f t="shared" si="22"/>
        <v/>
      </c>
      <c r="U36" s="304" t="str">
        <f t="shared" si="23"/>
        <v/>
      </c>
      <c r="V36" s="305" t="str">
        <f t="shared" si="24"/>
        <v/>
      </c>
      <c r="W36" s="306" t="str">
        <f t="shared" si="33"/>
        <v/>
      </c>
      <c r="X36" s="305" t="str">
        <f t="shared" si="25"/>
        <v/>
      </c>
      <c r="Y36" s="306" t="str">
        <f t="shared" si="34"/>
        <v/>
      </c>
      <c r="Z36" s="307" t="str">
        <f t="shared" si="26"/>
        <v/>
      </c>
      <c r="AA36" s="308"/>
      <c r="AB36" s="117"/>
      <c r="AC36" s="304" t="str">
        <f t="shared" si="35"/>
        <v/>
      </c>
      <c r="AD36" s="305" t="str">
        <f t="shared" si="36"/>
        <v/>
      </c>
      <c r="AF36" s="291" t="s">
        <v>323</v>
      </c>
      <c r="AG36" s="470"/>
      <c r="AH36" s="309" t="e">
        <f>AVERAGEIF($N$8:$N$504,"&gt;0")</f>
        <v>#DIV/0!</v>
      </c>
      <c r="AK36" s="301"/>
      <c r="AL36" s="301"/>
      <c r="AM36" s="301"/>
      <c r="AN36" s="293">
        <v>5</v>
      </c>
      <c r="AO36" s="294"/>
      <c r="AP36" s="294"/>
      <c r="AQ36" s="294"/>
    </row>
    <row r="37" spans="1:43" ht="13.5" thickBot="1">
      <c r="A37" s="295"/>
      <c r="B37" s="296"/>
      <c r="C37" s="297"/>
      <c r="D37" s="297"/>
      <c r="E37" s="297"/>
      <c r="F37" s="298"/>
      <c r="G37" s="110">
        <f t="shared" si="0"/>
        <v>0</v>
      </c>
      <c r="H37" s="111">
        <f t="shared" si="1"/>
        <v>0</v>
      </c>
      <c r="I37" s="112">
        <f t="shared" si="2"/>
        <v>0</v>
      </c>
      <c r="J37" s="299"/>
      <c r="K37" s="190">
        <f t="shared" si="3"/>
        <v>0</v>
      </c>
      <c r="L37" s="191" t="str">
        <f t="shared" si="11"/>
        <v>-</v>
      </c>
      <c r="M37" s="192" t="str">
        <f t="shared" si="12"/>
        <v>-</v>
      </c>
      <c r="N37" s="193" t="str">
        <f t="shared" si="8"/>
        <v>-</v>
      </c>
      <c r="P37" s="310" t="s">
        <v>324</v>
      </c>
      <c r="Q37" s="311" t="str">
        <f>IF(SUM(Q21:Q36)=0,"",SUM(Q21:Q36))</f>
        <v/>
      </c>
      <c r="R37" s="312" t="str">
        <f>IFERROR(SUMPRODUCT(Q21:Q36,R21:R36)/Q37,"")</f>
        <v/>
      </c>
      <c r="S37" s="311" t="str">
        <f>IF(SUM(S21:S36)=0,"",SUM(S21:S36))</f>
        <v/>
      </c>
      <c r="T37" s="312" t="str">
        <f>IFERROR(SUMPRODUCT(S21:S36,T21:T36)/S37,"")</f>
        <v/>
      </c>
      <c r="U37" s="311" t="str">
        <f>IF(SUM(U21:U36)=0,"0",SUM(U21:U36))</f>
        <v>0</v>
      </c>
      <c r="V37" s="312" t="str">
        <f>IFERROR(SUMPRODUCT(U21:U36,V21:V36)/U37,"")</f>
        <v/>
      </c>
      <c r="W37" s="311" t="str">
        <f>IF(SUM(W21:W36)=0,"0",SUM(W21:W36))</f>
        <v>0</v>
      </c>
      <c r="X37" s="312" t="str">
        <f>IFERROR(SUMPRODUCT(W21:W36,X21:X36)/W37,"")</f>
        <v/>
      </c>
      <c r="Y37" s="311" t="str">
        <f>IF(SUM(Y21:Y36)=0,"0",SUM(Y21:Y36))</f>
        <v>0</v>
      </c>
      <c r="Z37" s="313" t="str">
        <f>IFERROR(SUMPRODUCT(Y21:Y36,Z21:Z36)/Y37,"")</f>
        <v/>
      </c>
      <c r="AA37" s="314" t="str">
        <f>R103</f>
        <v/>
      </c>
      <c r="AB37" s="118"/>
      <c r="AC37" s="311">
        <f>SUM(AC21:AC36,AA37)</f>
        <v>0</v>
      </c>
      <c r="AD37" s="312" t="str">
        <f>IFERROR((IFERROR(Q37*R37,0)+IFERROR(S37*T37,0)+IFERROR(U37*V37,0)+IFERROR(W37*X37,0)+IFERROR(Y37*Z37,0))/SUM(Q37,S37,U37,W37,Y37),"")</f>
        <v/>
      </c>
      <c r="AF37" s="315" t="s">
        <v>325</v>
      </c>
      <c r="AG37" s="253"/>
      <c r="AH37" s="316" t="e">
        <f>MEDIAN($N$8:$N$504)</f>
        <v>#NUM!</v>
      </c>
      <c r="AI37" s="104"/>
      <c r="AK37" s="301"/>
      <c r="AL37" s="301"/>
      <c r="AM37" s="301"/>
      <c r="AN37" s="276"/>
      <c r="AO37" s="277"/>
    </row>
    <row r="38" spans="1:43">
      <c r="A38" s="295"/>
      <c r="B38" s="295"/>
      <c r="C38" s="297"/>
      <c r="D38" s="297"/>
      <c r="E38" s="297"/>
      <c r="F38" s="298"/>
      <c r="G38" s="110">
        <f t="shared" si="0"/>
        <v>0</v>
      </c>
      <c r="H38" s="111">
        <f t="shared" si="1"/>
        <v>0</v>
      </c>
      <c r="I38" s="112">
        <f t="shared" si="2"/>
        <v>0</v>
      </c>
      <c r="J38" s="299"/>
      <c r="K38" s="190">
        <f t="shared" si="3"/>
        <v>0</v>
      </c>
      <c r="L38" s="191" t="str">
        <f t="shared" si="11"/>
        <v>-</v>
      </c>
      <c r="M38" s="192" t="str">
        <f t="shared" si="12"/>
        <v>-</v>
      </c>
      <c r="N38" s="193" t="str">
        <f t="shared" si="8"/>
        <v>-</v>
      </c>
      <c r="AK38" s="301"/>
      <c r="AL38" s="301"/>
      <c r="AM38" s="301"/>
      <c r="AN38" s="276"/>
      <c r="AO38" s="277"/>
    </row>
    <row r="39" spans="1:43" ht="13.5" thickBot="1">
      <c r="A39" s="295"/>
      <c r="B39" s="295"/>
      <c r="C39" s="297"/>
      <c r="D39" s="297"/>
      <c r="E39" s="297"/>
      <c r="F39" s="298"/>
      <c r="G39" s="110">
        <f t="shared" si="0"/>
        <v>0</v>
      </c>
      <c r="H39" s="111">
        <f t="shared" si="1"/>
        <v>0</v>
      </c>
      <c r="I39" s="112">
        <f t="shared" si="2"/>
        <v>0</v>
      </c>
      <c r="J39" s="299"/>
      <c r="K39" s="190">
        <f t="shared" si="3"/>
        <v>0</v>
      </c>
      <c r="L39" s="191" t="str">
        <f t="shared" si="11"/>
        <v>-</v>
      </c>
      <c r="M39" s="192" t="str">
        <f t="shared" si="12"/>
        <v>-</v>
      </c>
      <c r="N39" s="193" t="str">
        <f t="shared" si="8"/>
        <v>-</v>
      </c>
      <c r="P39" s="253"/>
      <c r="Q39" s="253"/>
      <c r="R39" s="253"/>
      <c r="S39" s="253"/>
      <c r="T39" s="253"/>
      <c r="U39" s="253"/>
      <c r="V39" s="253"/>
      <c r="W39" s="253"/>
      <c r="X39" s="253"/>
      <c r="Y39" s="253"/>
      <c r="Z39" s="253"/>
      <c r="AA39" s="253"/>
      <c r="AB39" s="253"/>
      <c r="AC39" s="253"/>
      <c r="AD39" s="253"/>
      <c r="AE39" s="253"/>
      <c r="AF39" s="253"/>
      <c r="AG39" s="253"/>
      <c r="AH39" s="253"/>
      <c r="AI39" s="253"/>
      <c r="AK39" s="301"/>
      <c r="AL39" s="301"/>
      <c r="AM39" s="301"/>
      <c r="AN39" s="276"/>
      <c r="AO39" s="277"/>
    </row>
    <row r="40" spans="1:43">
      <c r="A40" s="295"/>
      <c r="B40" s="295"/>
      <c r="C40" s="297"/>
      <c r="D40" s="297"/>
      <c r="E40" s="297"/>
      <c r="F40" s="298"/>
      <c r="G40" s="110">
        <f t="shared" ref="G40:G71" si="37">IF(F40=0,0,VLOOKUP(C40,$V$8:$AE$13,6))</f>
        <v>0</v>
      </c>
      <c r="H40" s="111">
        <f t="shared" si="1"/>
        <v>0</v>
      </c>
      <c r="I40" s="112">
        <f t="shared" ref="I40:I71" si="38">IFERROR(H40*12/(VLOOKUP(C40,$V$8:$W$13,2)*$T$8*$T$9),"")</f>
        <v>0</v>
      </c>
      <c r="J40" s="299"/>
      <c r="K40" s="190">
        <f t="shared" ref="K40:K60" si="39">IFERROR((J40+G40)*12/(VLOOKUP(C40,$V$8:$W$13,2)*$T$8*$T$9),"")</f>
        <v>0</v>
      </c>
      <c r="L40" s="191" t="str">
        <f t="shared" si="11"/>
        <v>-</v>
      </c>
      <c r="M40" s="192" t="str">
        <f t="shared" si="12"/>
        <v>-</v>
      </c>
      <c r="N40" s="193" t="str">
        <f t="shared" si="8"/>
        <v>-</v>
      </c>
      <c r="P40" s="105" t="s">
        <v>326</v>
      </c>
      <c r="AI40" s="104"/>
      <c r="AJ40" s="106"/>
    </row>
    <row r="41" spans="1:43">
      <c r="A41" s="295"/>
      <c r="B41" s="295"/>
      <c r="C41" s="297"/>
      <c r="D41" s="297"/>
      <c r="E41" s="297"/>
      <c r="F41" s="298"/>
      <c r="G41" s="110">
        <f t="shared" si="37"/>
        <v>0</v>
      </c>
      <c r="H41" s="111">
        <f t="shared" si="1"/>
        <v>0</v>
      </c>
      <c r="I41" s="112">
        <f t="shared" si="38"/>
        <v>0</v>
      </c>
      <c r="J41" s="299"/>
      <c r="K41" s="190">
        <f t="shared" si="39"/>
        <v>0</v>
      </c>
      <c r="L41" s="191" t="str">
        <f t="shared" si="11"/>
        <v>-</v>
      </c>
      <c r="M41" s="192" t="str">
        <f t="shared" si="12"/>
        <v>-</v>
      </c>
      <c r="N41" s="193" t="str">
        <f t="shared" si="8"/>
        <v>-</v>
      </c>
      <c r="AI41" s="104"/>
    </row>
    <row r="42" spans="1:43">
      <c r="A42" s="295"/>
      <c r="B42" s="295"/>
      <c r="C42" s="297"/>
      <c r="D42" s="297"/>
      <c r="E42" s="297"/>
      <c r="F42" s="298"/>
      <c r="G42" s="110">
        <f t="shared" si="37"/>
        <v>0</v>
      </c>
      <c r="H42" s="111">
        <f t="shared" si="1"/>
        <v>0</v>
      </c>
      <c r="I42" s="112">
        <f t="shared" si="38"/>
        <v>0</v>
      </c>
      <c r="J42" s="299"/>
      <c r="K42" s="190">
        <f t="shared" si="39"/>
        <v>0</v>
      </c>
      <c r="L42" s="191" t="str">
        <f t="shared" si="11"/>
        <v>-</v>
      </c>
      <c r="M42" s="192" t="str">
        <f t="shared" si="12"/>
        <v>-</v>
      </c>
      <c r="N42" s="193" t="str">
        <f t="shared" si="8"/>
        <v>-</v>
      </c>
      <c r="P42" s="317" t="s">
        <v>265</v>
      </c>
      <c r="Q42" s="317" t="s">
        <v>263</v>
      </c>
      <c r="R42" s="318">
        <v>0</v>
      </c>
      <c r="S42" s="318">
        <v>0.3</v>
      </c>
      <c r="T42" s="318">
        <v>0.35</v>
      </c>
      <c r="U42" s="318">
        <v>0.4</v>
      </c>
      <c r="V42" s="318">
        <v>0.45</v>
      </c>
      <c r="W42" s="318">
        <v>0.5</v>
      </c>
      <c r="X42" s="318">
        <v>0.55000000000000004</v>
      </c>
      <c r="Y42" s="318">
        <v>0.6</v>
      </c>
      <c r="Z42" s="318">
        <v>0.65</v>
      </c>
      <c r="AA42" s="318">
        <v>0.7</v>
      </c>
      <c r="AB42" s="318">
        <v>0.75</v>
      </c>
      <c r="AC42" s="318">
        <v>0.8</v>
      </c>
      <c r="AD42" s="318">
        <v>0.85</v>
      </c>
      <c r="AE42" s="318">
        <v>0.9</v>
      </c>
      <c r="AF42" s="318">
        <v>1</v>
      </c>
      <c r="AG42" s="318">
        <v>1.4</v>
      </c>
      <c r="AH42" s="317" t="s">
        <v>9</v>
      </c>
      <c r="AI42" s="319" t="s">
        <v>327</v>
      </c>
    </row>
    <row r="43" spans="1:43">
      <c r="A43" s="295"/>
      <c r="B43" s="295"/>
      <c r="C43" s="297"/>
      <c r="D43" s="297"/>
      <c r="E43" s="297"/>
      <c r="F43" s="298"/>
      <c r="G43" s="110">
        <f t="shared" si="37"/>
        <v>0</v>
      </c>
      <c r="H43" s="111">
        <f t="shared" si="1"/>
        <v>0</v>
      </c>
      <c r="I43" s="112">
        <f t="shared" si="38"/>
        <v>0</v>
      </c>
      <c r="J43" s="299"/>
      <c r="K43" s="190">
        <f t="shared" si="39"/>
        <v>0</v>
      </c>
      <c r="L43" s="191" t="str">
        <f t="shared" si="11"/>
        <v>-</v>
      </c>
      <c r="M43" s="192" t="str">
        <f t="shared" si="12"/>
        <v>-</v>
      </c>
      <c r="N43" s="193" t="str">
        <f t="shared" si="8"/>
        <v>-</v>
      </c>
      <c r="P43" s="106" t="str">
        <f t="shared" ref="P43:P48" si="40">IF($P$9="","",$P$9)</f>
        <v>Rent Stabilized</v>
      </c>
      <c r="Q43" s="106">
        <v>0</v>
      </c>
      <c r="R43" s="320" t="str">
        <f t="shared" ref="R43:R48" si="41">IF(COUNTIFS($C:$C,$Q43,$E:$E,$P43,$I:$I,"="&amp;R$42)=0,"",COUNTIFS($C:$C,$Q43,$E:$E,$P43,$I:$I,"="&amp;R$42))</f>
        <v/>
      </c>
      <c r="S43" s="320" t="str">
        <f t="shared" ref="S43:S48" si="42">IF(COUNTIFS($C:$C,$Q43,$E:$E,$P43,$I:$I,"&lt;="&amp;S$42,$I:$I,"&gt;0")=0,"",COUNTIFS($C:$C,$Q43,$E:$E,$P43,$I:$I,"&lt;="&amp;S$42,$I:$I,"&gt;0"))</f>
        <v/>
      </c>
      <c r="T43" s="320" t="str">
        <f t="shared" ref="T43:AG43" si="43">IF(COUNTIFS($C:$C,$Q43,$E:$E,$P43,$I:$I,"&lt;="&amp;T$42,$I:$I,"&gt;"&amp;S$42)=0,"",COUNTIFS($C:$C,$Q43,$E:$E,$P43,$I:$I,"&lt;="&amp;T$42,$I:$I,"&gt;"&amp;S$42))</f>
        <v/>
      </c>
      <c r="U43" s="320" t="str">
        <f t="shared" si="43"/>
        <v/>
      </c>
      <c r="V43" s="320" t="str">
        <f t="shared" si="43"/>
        <v/>
      </c>
      <c r="W43" s="320" t="str">
        <f t="shared" si="43"/>
        <v/>
      </c>
      <c r="X43" s="320" t="str">
        <f t="shared" si="43"/>
        <v/>
      </c>
      <c r="Y43" s="320" t="str">
        <f t="shared" si="43"/>
        <v/>
      </c>
      <c r="Z43" s="320" t="str">
        <f t="shared" si="43"/>
        <v/>
      </c>
      <c r="AA43" s="320" t="str">
        <f t="shared" si="43"/>
        <v/>
      </c>
      <c r="AB43" s="320" t="str">
        <f t="shared" si="43"/>
        <v/>
      </c>
      <c r="AC43" s="320" t="str">
        <f t="shared" si="43"/>
        <v/>
      </c>
      <c r="AD43" s="320" t="str">
        <f t="shared" si="43"/>
        <v/>
      </c>
      <c r="AE43" s="320" t="str">
        <f t="shared" si="43"/>
        <v/>
      </c>
      <c r="AF43" s="320" t="str">
        <f t="shared" si="43"/>
        <v/>
      </c>
      <c r="AG43" s="320" t="str">
        <f t="shared" si="43"/>
        <v/>
      </c>
      <c r="AH43" s="106">
        <f t="shared" ref="AH43:AH48" si="44">SUM(R43:AG43)</f>
        <v>0</v>
      </c>
      <c r="AI43" s="177">
        <f t="shared" ref="AI43:AI48" si="45">IF(AI116=0,0,AH43)</f>
        <v>0</v>
      </c>
    </row>
    <row r="44" spans="1:43">
      <c r="A44" s="295"/>
      <c r="B44" s="295"/>
      <c r="C44" s="297"/>
      <c r="D44" s="297"/>
      <c r="E44" s="297"/>
      <c r="F44" s="298"/>
      <c r="G44" s="110">
        <f t="shared" si="37"/>
        <v>0</v>
      </c>
      <c r="H44" s="111">
        <f t="shared" si="1"/>
        <v>0</v>
      </c>
      <c r="I44" s="112">
        <f t="shared" si="38"/>
        <v>0</v>
      </c>
      <c r="J44" s="299"/>
      <c r="K44" s="190">
        <f t="shared" si="39"/>
        <v>0</v>
      </c>
      <c r="L44" s="191" t="str">
        <f t="shared" si="11"/>
        <v>-</v>
      </c>
      <c r="M44" s="192" t="str">
        <f t="shared" si="12"/>
        <v>-</v>
      </c>
      <c r="N44" s="193" t="str">
        <f t="shared" si="8"/>
        <v>-</v>
      </c>
      <c r="P44" s="106" t="str">
        <f t="shared" si="40"/>
        <v>Rent Stabilized</v>
      </c>
      <c r="Q44" s="106">
        <v>1</v>
      </c>
      <c r="R44" s="320" t="str">
        <f t="shared" si="41"/>
        <v/>
      </c>
      <c r="S44" s="320" t="str">
        <f t="shared" si="42"/>
        <v/>
      </c>
      <c r="T44" s="320" t="str">
        <f t="shared" ref="T44:AG44" si="46">IF(COUNTIFS($C:$C,$Q44,$E:$E,$P44,$I:$I,"&lt;="&amp;T$42,$I:$I,"&gt;"&amp;S$42)=0,"",COUNTIFS($C:$C,$Q44,$E:$E,$P44,$I:$I,"&lt;="&amp;T$42,$I:$I,"&gt;"&amp;S$42))</f>
        <v/>
      </c>
      <c r="U44" s="320" t="str">
        <f t="shared" si="46"/>
        <v/>
      </c>
      <c r="V44" s="320" t="str">
        <f t="shared" si="46"/>
        <v/>
      </c>
      <c r="W44" s="320" t="str">
        <f t="shared" si="46"/>
        <v/>
      </c>
      <c r="X44" s="320" t="str">
        <f t="shared" si="46"/>
        <v/>
      </c>
      <c r="Y44" s="320" t="str">
        <f t="shared" si="46"/>
        <v/>
      </c>
      <c r="Z44" s="320" t="str">
        <f t="shared" si="46"/>
        <v/>
      </c>
      <c r="AA44" s="320" t="str">
        <f t="shared" si="46"/>
        <v/>
      </c>
      <c r="AB44" s="320" t="str">
        <f t="shared" si="46"/>
        <v/>
      </c>
      <c r="AC44" s="320" t="str">
        <f t="shared" si="46"/>
        <v/>
      </c>
      <c r="AD44" s="320" t="str">
        <f t="shared" si="46"/>
        <v/>
      </c>
      <c r="AE44" s="320" t="str">
        <f t="shared" si="46"/>
        <v/>
      </c>
      <c r="AF44" s="320" t="str">
        <f t="shared" si="46"/>
        <v/>
      </c>
      <c r="AG44" s="320" t="str">
        <f t="shared" si="46"/>
        <v/>
      </c>
      <c r="AH44" s="106">
        <f t="shared" si="44"/>
        <v>0</v>
      </c>
      <c r="AI44" s="178">
        <f t="shared" si="45"/>
        <v>0</v>
      </c>
    </row>
    <row r="45" spans="1:43">
      <c r="A45" s="295"/>
      <c r="B45" s="295"/>
      <c r="C45" s="297"/>
      <c r="D45" s="297"/>
      <c r="E45" s="297"/>
      <c r="F45" s="298"/>
      <c r="G45" s="110">
        <f t="shared" si="37"/>
        <v>0</v>
      </c>
      <c r="H45" s="111">
        <f t="shared" si="1"/>
        <v>0</v>
      </c>
      <c r="I45" s="112">
        <f t="shared" si="38"/>
        <v>0</v>
      </c>
      <c r="J45" s="299"/>
      <c r="K45" s="190">
        <f t="shared" si="39"/>
        <v>0</v>
      </c>
      <c r="L45" s="191" t="str">
        <f t="shared" si="11"/>
        <v>-</v>
      </c>
      <c r="M45" s="192" t="str">
        <f t="shared" si="12"/>
        <v>-</v>
      </c>
      <c r="N45" s="193" t="str">
        <f t="shared" si="8"/>
        <v>-</v>
      </c>
      <c r="P45" s="106" t="str">
        <f t="shared" si="40"/>
        <v>Rent Stabilized</v>
      </c>
      <c r="Q45" s="106">
        <v>2</v>
      </c>
      <c r="R45" s="320" t="str">
        <f t="shared" si="41"/>
        <v/>
      </c>
      <c r="S45" s="320" t="str">
        <f t="shared" si="42"/>
        <v/>
      </c>
      <c r="T45" s="320" t="str">
        <f t="shared" ref="T45:AG45" si="47">IF(COUNTIFS($C:$C,$Q45,$E:$E,$P45,$I:$I,"&lt;="&amp;T$42,$I:$I,"&gt;"&amp;S$42)=0,"",COUNTIFS($C:$C,$Q45,$E:$E,$P45,$I:$I,"&lt;="&amp;T$42,$I:$I,"&gt;"&amp;S$42))</f>
        <v/>
      </c>
      <c r="U45" s="320" t="str">
        <f t="shared" si="47"/>
        <v/>
      </c>
      <c r="V45" s="320" t="str">
        <f t="shared" si="47"/>
        <v/>
      </c>
      <c r="W45" s="320" t="str">
        <f t="shared" si="47"/>
        <v/>
      </c>
      <c r="X45" s="320" t="str">
        <f t="shared" si="47"/>
        <v/>
      </c>
      <c r="Y45" s="320" t="str">
        <f t="shared" si="47"/>
        <v/>
      </c>
      <c r="Z45" s="320" t="str">
        <f t="shared" si="47"/>
        <v/>
      </c>
      <c r="AA45" s="320" t="str">
        <f t="shared" si="47"/>
        <v/>
      </c>
      <c r="AB45" s="320" t="str">
        <f t="shared" si="47"/>
        <v/>
      </c>
      <c r="AC45" s="320" t="str">
        <f t="shared" si="47"/>
        <v/>
      </c>
      <c r="AD45" s="320" t="str">
        <f t="shared" si="47"/>
        <v/>
      </c>
      <c r="AE45" s="320" t="str">
        <f t="shared" si="47"/>
        <v/>
      </c>
      <c r="AF45" s="320" t="str">
        <f t="shared" si="47"/>
        <v/>
      </c>
      <c r="AG45" s="320" t="str">
        <f t="shared" si="47"/>
        <v/>
      </c>
      <c r="AH45" s="106">
        <f t="shared" si="44"/>
        <v>0</v>
      </c>
      <c r="AI45" s="178">
        <f t="shared" si="45"/>
        <v>0</v>
      </c>
    </row>
    <row r="46" spans="1:43">
      <c r="A46" s="295"/>
      <c r="B46" s="295"/>
      <c r="C46" s="297"/>
      <c r="D46" s="297"/>
      <c r="E46" s="297"/>
      <c r="F46" s="298"/>
      <c r="G46" s="110">
        <f t="shared" si="37"/>
        <v>0</v>
      </c>
      <c r="H46" s="111">
        <f t="shared" si="1"/>
        <v>0</v>
      </c>
      <c r="I46" s="112">
        <f t="shared" si="38"/>
        <v>0</v>
      </c>
      <c r="J46" s="299"/>
      <c r="K46" s="190">
        <f t="shared" si="39"/>
        <v>0</v>
      </c>
      <c r="L46" s="191" t="str">
        <f t="shared" si="11"/>
        <v>-</v>
      </c>
      <c r="M46" s="192" t="str">
        <f t="shared" si="12"/>
        <v>-</v>
      </c>
      <c r="N46" s="193" t="str">
        <f t="shared" si="8"/>
        <v>-</v>
      </c>
      <c r="P46" s="106" t="str">
        <f t="shared" si="40"/>
        <v>Rent Stabilized</v>
      </c>
      <c r="Q46" s="106">
        <v>3</v>
      </c>
      <c r="R46" s="320" t="str">
        <f t="shared" si="41"/>
        <v/>
      </c>
      <c r="S46" s="320" t="str">
        <f t="shared" si="42"/>
        <v/>
      </c>
      <c r="T46" s="320" t="str">
        <f t="shared" ref="T46:AG46" si="48">IF(COUNTIFS($C:$C,$Q46,$E:$E,$P46,$I:$I,"&lt;="&amp;T$42,$I:$I,"&gt;"&amp;S$42)=0,"",COUNTIFS($C:$C,$Q46,$E:$E,$P46,$I:$I,"&lt;="&amp;T$42,$I:$I,"&gt;"&amp;S$42))</f>
        <v/>
      </c>
      <c r="U46" s="320" t="str">
        <f t="shared" si="48"/>
        <v/>
      </c>
      <c r="V46" s="320" t="str">
        <f t="shared" si="48"/>
        <v/>
      </c>
      <c r="W46" s="320" t="str">
        <f t="shared" si="48"/>
        <v/>
      </c>
      <c r="X46" s="320" t="str">
        <f t="shared" si="48"/>
        <v/>
      </c>
      <c r="Y46" s="320" t="str">
        <f t="shared" si="48"/>
        <v/>
      </c>
      <c r="Z46" s="320" t="str">
        <f t="shared" si="48"/>
        <v/>
      </c>
      <c r="AA46" s="320" t="str">
        <f t="shared" si="48"/>
        <v/>
      </c>
      <c r="AB46" s="320" t="str">
        <f t="shared" si="48"/>
        <v/>
      </c>
      <c r="AC46" s="320" t="str">
        <f t="shared" si="48"/>
        <v/>
      </c>
      <c r="AD46" s="320" t="str">
        <f t="shared" si="48"/>
        <v/>
      </c>
      <c r="AE46" s="320" t="str">
        <f t="shared" si="48"/>
        <v/>
      </c>
      <c r="AF46" s="320" t="str">
        <f t="shared" si="48"/>
        <v/>
      </c>
      <c r="AG46" s="320" t="str">
        <f t="shared" si="48"/>
        <v/>
      </c>
      <c r="AH46" s="106">
        <f t="shared" si="44"/>
        <v>0</v>
      </c>
      <c r="AI46" s="178">
        <f t="shared" si="45"/>
        <v>0</v>
      </c>
    </row>
    <row r="47" spans="1:43">
      <c r="A47" s="295"/>
      <c r="B47" s="295"/>
      <c r="C47" s="297"/>
      <c r="D47" s="297"/>
      <c r="E47" s="297"/>
      <c r="F47" s="298"/>
      <c r="G47" s="110">
        <f t="shared" si="37"/>
        <v>0</v>
      </c>
      <c r="H47" s="111">
        <f t="shared" si="1"/>
        <v>0</v>
      </c>
      <c r="I47" s="112">
        <f t="shared" si="38"/>
        <v>0</v>
      </c>
      <c r="J47" s="299"/>
      <c r="K47" s="190">
        <f t="shared" si="39"/>
        <v>0</v>
      </c>
      <c r="L47" s="191" t="str">
        <f t="shared" si="11"/>
        <v>-</v>
      </c>
      <c r="M47" s="192" t="str">
        <f t="shared" si="12"/>
        <v>-</v>
      </c>
      <c r="N47" s="193" t="str">
        <f t="shared" si="8"/>
        <v>-</v>
      </c>
      <c r="P47" s="106" t="str">
        <f t="shared" si="40"/>
        <v>Rent Stabilized</v>
      </c>
      <c r="Q47" s="106">
        <v>4</v>
      </c>
      <c r="R47" s="320" t="str">
        <f t="shared" si="41"/>
        <v/>
      </c>
      <c r="S47" s="320" t="str">
        <f t="shared" si="42"/>
        <v/>
      </c>
      <c r="T47" s="320" t="str">
        <f t="shared" ref="T47:AG47" si="49">IF(COUNTIFS($C:$C,$Q47,$E:$E,$P47,$I:$I,"&lt;="&amp;T$42,$I:$I,"&gt;"&amp;S$42)=0,"",COUNTIFS($C:$C,$Q47,$E:$E,$P47,$I:$I,"&lt;="&amp;T$42,$I:$I,"&gt;"&amp;S$42))</f>
        <v/>
      </c>
      <c r="U47" s="320" t="str">
        <f t="shared" si="49"/>
        <v/>
      </c>
      <c r="V47" s="320" t="str">
        <f t="shared" si="49"/>
        <v/>
      </c>
      <c r="W47" s="320" t="str">
        <f t="shared" si="49"/>
        <v/>
      </c>
      <c r="X47" s="320" t="str">
        <f t="shared" si="49"/>
        <v/>
      </c>
      <c r="Y47" s="320" t="str">
        <f t="shared" si="49"/>
        <v/>
      </c>
      <c r="Z47" s="320" t="str">
        <f t="shared" si="49"/>
        <v/>
      </c>
      <c r="AA47" s="320" t="str">
        <f t="shared" si="49"/>
        <v/>
      </c>
      <c r="AB47" s="320" t="str">
        <f t="shared" si="49"/>
        <v/>
      </c>
      <c r="AC47" s="320" t="str">
        <f t="shared" si="49"/>
        <v/>
      </c>
      <c r="AD47" s="320" t="str">
        <f t="shared" si="49"/>
        <v/>
      </c>
      <c r="AE47" s="320" t="str">
        <f t="shared" si="49"/>
        <v/>
      </c>
      <c r="AF47" s="320" t="str">
        <f t="shared" si="49"/>
        <v/>
      </c>
      <c r="AG47" s="320" t="str">
        <f t="shared" si="49"/>
        <v/>
      </c>
      <c r="AH47" s="106">
        <f t="shared" si="44"/>
        <v>0</v>
      </c>
      <c r="AI47" s="178">
        <f t="shared" si="45"/>
        <v>0</v>
      </c>
    </row>
    <row r="48" spans="1:43">
      <c r="A48" s="295"/>
      <c r="B48" s="295"/>
      <c r="C48" s="297"/>
      <c r="D48" s="297"/>
      <c r="E48" s="297"/>
      <c r="F48" s="298"/>
      <c r="G48" s="110">
        <f t="shared" si="37"/>
        <v>0</v>
      </c>
      <c r="H48" s="111">
        <f t="shared" si="1"/>
        <v>0</v>
      </c>
      <c r="I48" s="112">
        <f t="shared" si="38"/>
        <v>0</v>
      </c>
      <c r="J48" s="299"/>
      <c r="K48" s="190">
        <f t="shared" si="39"/>
        <v>0</v>
      </c>
      <c r="L48" s="191" t="str">
        <f t="shared" si="11"/>
        <v>-</v>
      </c>
      <c r="M48" s="192" t="str">
        <f t="shared" si="12"/>
        <v>-</v>
      </c>
      <c r="N48" s="193" t="str">
        <f t="shared" si="8"/>
        <v>-</v>
      </c>
      <c r="P48" s="321" t="str">
        <f t="shared" si="40"/>
        <v>Rent Stabilized</v>
      </c>
      <c r="Q48" s="322">
        <v>5</v>
      </c>
      <c r="R48" s="320" t="str">
        <f t="shared" si="41"/>
        <v/>
      </c>
      <c r="S48" s="320" t="str">
        <f t="shared" si="42"/>
        <v/>
      </c>
      <c r="T48" s="320" t="str">
        <f t="shared" ref="T48:AG48" si="50">IF(COUNTIFS($C:$C,$Q48,$E:$E,$P48,$I:$I,"&lt;="&amp;T$42,$I:$I,"&gt;"&amp;S$42)=0,"",COUNTIFS($C:$C,$Q48,$E:$E,$P48,$I:$I,"&lt;="&amp;T$42,$I:$I,"&gt;"&amp;S$42))</f>
        <v/>
      </c>
      <c r="U48" s="320" t="str">
        <f t="shared" si="50"/>
        <v/>
      </c>
      <c r="V48" s="320" t="str">
        <f t="shared" si="50"/>
        <v/>
      </c>
      <c r="W48" s="320" t="str">
        <f t="shared" si="50"/>
        <v/>
      </c>
      <c r="X48" s="320" t="str">
        <f t="shared" si="50"/>
        <v/>
      </c>
      <c r="Y48" s="320" t="str">
        <f t="shared" si="50"/>
        <v/>
      </c>
      <c r="Z48" s="320" t="str">
        <f t="shared" si="50"/>
        <v/>
      </c>
      <c r="AA48" s="320" t="str">
        <f t="shared" si="50"/>
        <v/>
      </c>
      <c r="AB48" s="320" t="str">
        <f t="shared" si="50"/>
        <v/>
      </c>
      <c r="AC48" s="320" t="str">
        <f t="shared" si="50"/>
        <v/>
      </c>
      <c r="AD48" s="320" t="str">
        <f t="shared" si="50"/>
        <v/>
      </c>
      <c r="AE48" s="320" t="str">
        <f t="shared" si="50"/>
        <v/>
      </c>
      <c r="AF48" s="320" t="str">
        <f t="shared" si="50"/>
        <v/>
      </c>
      <c r="AG48" s="320" t="str">
        <f t="shared" si="50"/>
        <v/>
      </c>
      <c r="AH48" s="323">
        <f t="shared" si="44"/>
        <v>0</v>
      </c>
      <c r="AI48" s="324">
        <f t="shared" si="45"/>
        <v>0</v>
      </c>
    </row>
    <row r="49" spans="1:36">
      <c r="A49" s="295"/>
      <c r="B49" s="295"/>
      <c r="C49" s="297"/>
      <c r="D49" s="297"/>
      <c r="E49" s="297"/>
      <c r="F49" s="298"/>
      <c r="G49" s="110">
        <f t="shared" si="37"/>
        <v>0</v>
      </c>
      <c r="H49" s="111">
        <f t="shared" si="1"/>
        <v>0</v>
      </c>
      <c r="I49" s="112">
        <f t="shared" si="38"/>
        <v>0</v>
      </c>
      <c r="J49" s="299"/>
      <c r="K49" s="190">
        <f t="shared" si="39"/>
        <v>0</v>
      </c>
      <c r="L49" s="191" t="str">
        <f t="shared" si="11"/>
        <v>-</v>
      </c>
      <c r="M49" s="192" t="str">
        <f t="shared" si="12"/>
        <v>-</v>
      </c>
      <c r="N49" s="193" t="str">
        <f t="shared" si="8"/>
        <v>-</v>
      </c>
      <c r="P49" s="325" t="s">
        <v>9</v>
      </c>
      <c r="Q49" s="326"/>
      <c r="R49" s="325" t="str">
        <f>IF(SUM(R43:R48)=0,"",SUM(R43:R48))</f>
        <v/>
      </c>
      <c r="S49" s="325" t="str">
        <f>IF(SUM(S43:S48)=0,"",SUM(S43:S48))</f>
        <v/>
      </c>
      <c r="T49" s="325" t="str">
        <f t="shared" ref="T49:AG49" si="51">IF(SUM(T43:T48)=0,"",SUM(T43:T48))</f>
        <v/>
      </c>
      <c r="U49" s="325" t="str">
        <f t="shared" si="51"/>
        <v/>
      </c>
      <c r="V49" s="325" t="str">
        <f t="shared" si="51"/>
        <v/>
      </c>
      <c r="W49" s="325" t="str">
        <f t="shared" si="51"/>
        <v/>
      </c>
      <c r="X49" s="325" t="str">
        <f t="shared" si="51"/>
        <v/>
      </c>
      <c r="Y49" s="325" t="str">
        <f t="shared" si="51"/>
        <v/>
      </c>
      <c r="Z49" s="325" t="str">
        <f t="shared" si="51"/>
        <v/>
      </c>
      <c r="AA49" s="325" t="str">
        <f t="shared" si="51"/>
        <v/>
      </c>
      <c r="AB49" s="325" t="str">
        <f t="shared" si="51"/>
        <v/>
      </c>
      <c r="AC49" s="325" t="str">
        <f t="shared" si="51"/>
        <v/>
      </c>
      <c r="AD49" s="325" t="str">
        <f t="shared" si="51"/>
        <v/>
      </c>
      <c r="AE49" s="325" t="str">
        <f t="shared" si="51"/>
        <v/>
      </c>
      <c r="AF49" s="325" t="str">
        <f t="shared" si="51"/>
        <v/>
      </c>
      <c r="AG49" s="471" t="str">
        <f t="shared" si="51"/>
        <v/>
      </c>
      <c r="AI49" s="104"/>
    </row>
    <row r="50" spans="1:36">
      <c r="A50" s="295"/>
      <c r="B50" s="295"/>
      <c r="C50" s="297"/>
      <c r="D50" s="297"/>
      <c r="E50" s="297"/>
      <c r="F50" s="298"/>
      <c r="G50" s="110">
        <f t="shared" si="37"/>
        <v>0</v>
      </c>
      <c r="H50" s="111">
        <f t="shared" si="1"/>
        <v>0</v>
      </c>
      <c r="I50" s="112">
        <f t="shared" si="38"/>
        <v>0</v>
      </c>
      <c r="J50" s="299"/>
      <c r="K50" s="190">
        <f t="shared" si="39"/>
        <v>0</v>
      </c>
      <c r="L50" s="191" t="str">
        <f t="shared" si="11"/>
        <v>-</v>
      </c>
      <c r="M50" s="192" t="str">
        <f t="shared" si="12"/>
        <v>-</v>
      </c>
      <c r="N50" s="193" t="str">
        <f t="shared" si="8"/>
        <v>-</v>
      </c>
      <c r="P50" s="106"/>
      <c r="R50" s="106"/>
      <c r="S50" s="106"/>
      <c r="T50" s="106"/>
      <c r="U50" s="106"/>
      <c r="V50" s="106"/>
      <c r="W50" s="106"/>
      <c r="X50" s="106"/>
      <c r="Y50" s="106"/>
      <c r="Z50" s="106"/>
      <c r="AA50" s="106"/>
      <c r="AB50" s="106"/>
      <c r="AC50" s="106"/>
      <c r="AD50" s="106"/>
      <c r="AE50" s="106"/>
      <c r="AF50" s="106"/>
      <c r="AG50" s="106"/>
      <c r="AI50" s="104"/>
    </row>
    <row r="51" spans="1:36">
      <c r="A51" s="295"/>
      <c r="B51" s="295"/>
      <c r="C51" s="297"/>
      <c r="D51" s="297"/>
      <c r="E51" s="297"/>
      <c r="F51" s="298"/>
      <c r="G51" s="110">
        <f t="shared" si="37"/>
        <v>0</v>
      </c>
      <c r="H51" s="111">
        <f t="shared" si="1"/>
        <v>0</v>
      </c>
      <c r="I51" s="112">
        <f t="shared" si="38"/>
        <v>0</v>
      </c>
      <c r="J51" s="299"/>
      <c r="K51" s="190">
        <f t="shared" si="39"/>
        <v>0</v>
      </c>
      <c r="L51" s="191" t="str">
        <f t="shared" si="11"/>
        <v>-</v>
      </c>
      <c r="M51" s="192" t="str">
        <f t="shared" si="12"/>
        <v>-</v>
      </c>
      <c r="N51" s="193" t="str">
        <f t="shared" si="8"/>
        <v>-</v>
      </c>
      <c r="P51" s="317" t="s">
        <v>265</v>
      </c>
      <c r="Q51" s="317" t="s">
        <v>263</v>
      </c>
      <c r="R51" s="327">
        <f t="shared" ref="R51:AG51" si="52">R$42</f>
        <v>0</v>
      </c>
      <c r="S51" s="327">
        <f t="shared" si="52"/>
        <v>0.3</v>
      </c>
      <c r="T51" s="327">
        <f t="shared" si="52"/>
        <v>0.35</v>
      </c>
      <c r="U51" s="327">
        <f t="shared" si="52"/>
        <v>0.4</v>
      </c>
      <c r="V51" s="327">
        <f t="shared" si="52"/>
        <v>0.45</v>
      </c>
      <c r="W51" s="327">
        <f t="shared" si="52"/>
        <v>0.5</v>
      </c>
      <c r="X51" s="327">
        <f t="shared" si="52"/>
        <v>0.55000000000000004</v>
      </c>
      <c r="Y51" s="327">
        <f t="shared" si="52"/>
        <v>0.6</v>
      </c>
      <c r="Z51" s="327">
        <f t="shared" si="52"/>
        <v>0.65</v>
      </c>
      <c r="AA51" s="327">
        <f t="shared" si="52"/>
        <v>0.7</v>
      </c>
      <c r="AB51" s="327">
        <f t="shared" si="52"/>
        <v>0.75</v>
      </c>
      <c r="AC51" s="327">
        <f t="shared" si="52"/>
        <v>0.8</v>
      </c>
      <c r="AD51" s="327">
        <f t="shared" si="52"/>
        <v>0.85</v>
      </c>
      <c r="AE51" s="327">
        <f t="shared" si="52"/>
        <v>0.9</v>
      </c>
      <c r="AF51" s="327">
        <f t="shared" si="52"/>
        <v>1</v>
      </c>
      <c r="AG51" s="327">
        <f t="shared" si="52"/>
        <v>1.4</v>
      </c>
      <c r="AH51" s="317" t="s">
        <v>9</v>
      </c>
      <c r="AI51" s="319" t="s">
        <v>327</v>
      </c>
      <c r="AJ51" s="106"/>
    </row>
    <row r="52" spans="1:36">
      <c r="A52" s="295"/>
      <c r="B52" s="295"/>
      <c r="C52" s="297"/>
      <c r="D52" s="297"/>
      <c r="E52" s="297"/>
      <c r="F52" s="298"/>
      <c r="G52" s="110">
        <f t="shared" si="37"/>
        <v>0</v>
      </c>
      <c r="H52" s="111">
        <f t="shared" si="1"/>
        <v>0</v>
      </c>
      <c r="I52" s="112">
        <f t="shared" si="38"/>
        <v>0</v>
      </c>
      <c r="J52" s="299"/>
      <c r="K52" s="190">
        <f t="shared" si="39"/>
        <v>0</v>
      </c>
      <c r="L52" s="191" t="str">
        <f t="shared" si="11"/>
        <v>-</v>
      </c>
      <c r="M52" s="192" t="str">
        <f t="shared" si="12"/>
        <v>-</v>
      </c>
      <c r="N52" s="193" t="str">
        <f t="shared" si="8"/>
        <v>-</v>
      </c>
      <c r="P52" s="106" t="str">
        <f t="shared" ref="P52:P57" si="53">IF($P$10="","",$P$10)</f>
        <v>Market</v>
      </c>
      <c r="Q52" s="106">
        <v>0</v>
      </c>
      <c r="R52" s="320" t="str">
        <f t="shared" ref="R52:R57" si="54">IF(COUNTIFS($C:$C,$Q52,$E:$E,$P52,$I:$I,"="&amp;R$42)=0,"",COUNTIFS($C:$C,$Q52,$E:$E,$P52,$I:$I,"="&amp;R$42))</f>
        <v/>
      </c>
      <c r="S52" s="320" t="str">
        <f t="shared" ref="S52:S57" si="55">IF(COUNTIFS($C:$C,$Q52,$E:$E,$P52,$I:$I,"&lt;="&amp;S$42,$I:$I,"&gt;0")=0,"",COUNTIFS($C:$C,$Q52,$E:$E,$P52,$I:$I,"&lt;="&amp;S$42,$I:$I,"&gt;0"))</f>
        <v/>
      </c>
      <c r="T52" s="320" t="str">
        <f t="shared" ref="T52:AG52" si="56">IF(COUNTIFS($C:$C,$Q52,$E:$E,$P52,$I:$I,"&lt;="&amp;T$42,$I:$I,"&gt;"&amp;S$42)=0,"",COUNTIFS($C:$C,$Q52,$E:$E,$P52,$I:$I,"&lt;="&amp;T$42,$I:$I,"&gt;"&amp;S$42))</f>
        <v/>
      </c>
      <c r="U52" s="320" t="str">
        <f t="shared" si="56"/>
        <v/>
      </c>
      <c r="V52" s="320" t="str">
        <f t="shared" si="56"/>
        <v/>
      </c>
      <c r="W52" s="320" t="str">
        <f t="shared" si="56"/>
        <v/>
      </c>
      <c r="X52" s="320" t="str">
        <f t="shared" si="56"/>
        <v/>
      </c>
      <c r="Y52" s="320" t="str">
        <f t="shared" si="56"/>
        <v/>
      </c>
      <c r="Z52" s="320" t="str">
        <f t="shared" si="56"/>
        <v/>
      </c>
      <c r="AA52" s="320" t="str">
        <f t="shared" si="56"/>
        <v/>
      </c>
      <c r="AB52" s="320" t="str">
        <f t="shared" si="56"/>
        <v/>
      </c>
      <c r="AC52" s="320" t="str">
        <f t="shared" si="56"/>
        <v/>
      </c>
      <c r="AD52" s="320" t="str">
        <f t="shared" si="56"/>
        <v/>
      </c>
      <c r="AE52" s="320" t="str">
        <f t="shared" si="56"/>
        <v/>
      </c>
      <c r="AF52" s="320" t="str">
        <f t="shared" si="56"/>
        <v/>
      </c>
      <c r="AG52" s="320" t="str">
        <f t="shared" si="56"/>
        <v/>
      </c>
      <c r="AH52" s="106">
        <f t="shared" ref="AH52:AH57" si="57">SUM(R52:AG52)</f>
        <v>0</v>
      </c>
      <c r="AI52" s="177">
        <f t="shared" ref="AI52:AI57" si="58">IF(AI125=0,0,AH52)</f>
        <v>0</v>
      </c>
      <c r="AJ52" s="106"/>
    </row>
    <row r="53" spans="1:36" ht="13.5">
      <c r="A53" s="295"/>
      <c r="B53" s="295"/>
      <c r="C53" s="297"/>
      <c r="D53" s="297"/>
      <c r="E53" s="297"/>
      <c r="F53" s="298"/>
      <c r="G53" s="110">
        <f t="shared" si="37"/>
        <v>0</v>
      </c>
      <c r="H53" s="111">
        <f t="shared" si="1"/>
        <v>0</v>
      </c>
      <c r="I53" s="112">
        <f t="shared" si="38"/>
        <v>0</v>
      </c>
      <c r="J53" s="299"/>
      <c r="K53" s="190">
        <f t="shared" si="39"/>
        <v>0</v>
      </c>
      <c r="L53" s="191" t="str">
        <f t="shared" si="11"/>
        <v>-</v>
      </c>
      <c r="M53" s="192" t="str">
        <f t="shared" si="12"/>
        <v>-</v>
      </c>
      <c r="N53" s="193" t="str">
        <f t="shared" si="8"/>
        <v>-</v>
      </c>
      <c r="O53" s="119"/>
      <c r="P53" s="106" t="str">
        <f t="shared" si="53"/>
        <v>Market</v>
      </c>
      <c r="Q53" s="106">
        <v>1</v>
      </c>
      <c r="R53" s="320" t="str">
        <f t="shared" si="54"/>
        <v/>
      </c>
      <c r="S53" s="320" t="str">
        <f t="shared" si="55"/>
        <v/>
      </c>
      <c r="T53" s="320" t="str">
        <f t="shared" ref="T53:AG53" si="59">IF(COUNTIFS($C:$C,$Q53,$E:$E,$P53,$I:$I,"&lt;="&amp;T$42,$I:$I,"&gt;"&amp;S$42)=0,"",COUNTIFS($C:$C,$Q53,$E:$E,$P53,$I:$I,"&lt;="&amp;T$42,$I:$I,"&gt;"&amp;S$42))</f>
        <v/>
      </c>
      <c r="U53" s="320" t="str">
        <f t="shared" si="59"/>
        <v/>
      </c>
      <c r="V53" s="320" t="str">
        <f t="shared" si="59"/>
        <v/>
      </c>
      <c r="W53" s="320" t="str">
        <f t="shared" si="59"/>
        <v/>
      </c>
      <c r="X53" s="320" t="str">
        <f t="shared" si="59"/>
        <v/>
      </c>
      <c r="Y53" s="320" t="str">
        <f t="shared" si="59"/>
        <v/>
      </c>
      <c r="Z53" s="320" t="str">
        <f t="shared" si="59"/>
        <v/>
      </c>
      <c r="AA53" s="320" t="str">
        <f t="shared" si="59"/>
        <v/>
      </c>
      <c r="AB53" s="320" t="str">
        <f t="shared" si="59"/>
        <v/>
      </c>
      <c r="AC53" s="320" t="str">
        <f t="shared" si="59"/>
        <v/>
      </c>
      <c r="AD53" s="320" t="str">
        <f t="shared" si="59"/>
        <v/>
      </c>
      <c r="AE53" s="320" t="str">
        <f t="shared" si="59"/>
        <v/>
      </c>
      <c r="AF53" s="320" t="str">
        <f t="shared" si="59"/>
        <v/>
      </c>
      <c r="AG53" s="320" t="str">
        <f t="shared" si="59"/>
        <v/>
      </c>
      <c r="AH53" s="106">
        <f t="shared" si="57"/>
        <v>0</v>
      </c>
      <c r="AI53" s="178">
        <f t="shared" si="58"/>
        <v>0</v>
      </c>
      <c r="AJ53" s="106"/>
    </row>
    <row r="54" spans="1:36">
      <c r="A54" s="295"/>
      <c r="B54" s="295"/>
      <c r="C54" s="297"/>
      <c r="D54" s="297"/>
      <c r="E54" s="297"/>
      <c r="F54" s="298"/>
      <c r="G54" s="110">
        <f t="shared" si="37"/>
        <v>0</v>
      </c>
      <c r="H54" s="111">
        <f t="shared" si="1"/>
        <v>0</v>
      </c>
      <c r="I54" s="112">
        <f t="shared" si="38"/>
        <v>0</v>
      </c>
      <c r="J54" s="299"/>
      <c r="K54" s="190">
        <f t="shared" si="39"/>
        <v>0</v>
      </c>
      <c r="L54" s="191" t="str">
        <f t="shared" si="11"/>
        <v>-</v>
      </c>
      <c r="M54" s="192" t="str">
        <f t="shared" si="12"/>
        <v>-</v>
      </c>
      <c r="N54" s="193" t="str">
        <f t="shared" si="8"/>
        <v>-</v>
      </c>
      <c r="P54" s="106" t="str">
        <f t="shared" si="53"/>
        <v>Market</v>
      </c>
      <c r="Q54" s="106">
        <v>2</v>
      </c>
      <c r="R54" s="320" t="str">
        <f t="shared" si="54"/>
        <v/>
      </c>
      <c r="S54" s="320" t="str">
        <f t="shared" si="55"/>
        <v/>
      </c>
      <c r="T54" s="320" t="str">
        <f t="shared" ref="T54:AG54" si="60">IF(COUNTIFS($C:$C,$Q54,$E:$E,$P54,$I:$I,"&lt;="&amp;T$42,$I:$I,"&gt;"&amp;S$42)=0,"",COUNTIFS($C:$C,$Q54,$E:$E,$P54,$I:$I,"&lt;="&amp;T$42,$I:$I,"&gt;"&amp;S$42))</f>
        <v/>
      </c>
      <c r="U54" s="320" t="str">
        <f t="shared" si="60"/>
        <v/>
      </c>
      <c r="V54" s="320" t="str">
        <f t="shared" si="60"/>
        <v/>
      </c>
      <c r="W54" s="320" t="str">
        <f t="shared" si="60"/>
        <v/>
      </c>
      <c r="X54" s="320" t="str">
        <f t="shared" si="60"/>
        <v/>
      </c>
      <c r="Y54" s="320" t="str">
        <f t="shared" si="60"/>
        <v/>
      </c>
      <c r="Z54" s="320" t="str">
        <f t="shared" si="60"/>
        <v/>
      </c>
      <c r="AA54" s="320" t="str">
        <f t="shared" si="60"/>
        <v/>
      </c>
      <c r="AB54" s="320" t="str">
        <f t="shared" si="60"/>
        <v/>
      </c>
      <c r="AC54" s="320" t="str">
        <f t="shared" si="60"/>
        <v/>
      </c>
      <c r="AD54" s="320" t="str">
        <f t="shared" si="60"/>
        <v/>
      </c>
      <c r="AE54" s="320" t="str">
        <f t="shared" si="60"/>
        <v/>
      </c>
      <c r="AF54" s="320" t="str">
        <f t="shared" si="60"/>
        <v/>
      </c>
      <c r="AG54" s="320" t="str">
        <f t="shared" si="60"/>
        <v/>
      </c>
      <c r="AH54" s="106">
        <f t="shared" si="57"/>
        <v>0</v>
      </c>
      <c r="AI54" s="178">
        <f t="shared" si="58"/>
        <v>0</v>
      </c>
      <c r="AJ54" s="106"/>
    </row>
    <row r="55" spans="1:36">
      <c r="A55" s="295"/>
      <c r="B55" s="295"/>
      <c r="C55" s="297"/>
      <c r="D55" s="297"/>
      <c r="E55" s="297"/>
      <c r="F55" s="298"/>
      <c r="G55" s="110">
        <f t="shared" si="37"/>
        <v>0</v>
      </c>
      <c r="H55" s="111">
        <f t="shared" si="1"/>
        <v>0</v>
      </c>
      <c r="I55" s="112">
        <f t="shared" si="38"/>
        <v>0</v>
      </c>
      <c r="J55" s="299"/>
      <c r="K55" s="190">
        <f t="shared" si="39"/>
        <v>0</v>
      </c>
      <c r="L55" s="191" t="str">
        <f t="shared" si="11"/>
        <v>-</v>
      </c>
      <c r="M55" s="192" t="str">
        <f t="shared" si="12"/>
        <v>-</v>
      </c>
      <c r="N55" s="193" t="str">
        <f t="shared" si="8"/>
        <v>-</v>
      </c>
      <c r="P55" s="106" t="str">
        <f t="shared" si="53"/>
        <v>Market</v>
      </c>
      <c r="Q55" s="106">
        <v>3</v>
      </c>
      <c r="R55" s="320" t="str">
        <f t="shared" si="54"/>
        <v/>
      </c>
      <c r="S55" s="320" t="str">
        <f t="shared" si="55"/>
        <v/>
      </c>
      <c r="T55" s="320" t="str">
        <f t="shared" ref="T55:AG55" si="61">IF(COUNTIFS($C:$C,$Q55,$E:$E,$P55,$I:$I,"&lt;="&amp;T$42,$I:$I,"&gt;"&amp;S$42)=0,"",COUNTIFS($C:$C,$Q55,$E:$E,$P55,$I:$I,"&lt;="&amp;T$42,$I:$I,"&gt;"&amp;S$42))</f>
        <v/>
      </c>
      <c r="U55" s="320" t="str">
        <f t="shared" si="61"/>
        <v/>
      </c>
      <c r="V55" s="320" t="str">
        <f t="shared" si="61"/>
        <v/>
      </c>
      <c r="W55" s="320" t="str">
        <f t="shared" si="61"/>
        <v/>
      </c>
      <c r="X55" s="320" t="str">
        <f t="shared" si="61"/>
        <v/>
      </c>
      <c r="Y55" s="320" t="str">
        <f t="shared" si="61"/>
        <v/>
      </c>
      <c r="Z55" s="320" t="str">
        <f t="shared" si="61"/>
        <v/>
      </c>
      <c r="AA55" s="320" t="str">
        <f t="shared" si="61"/>
        <v/>
      </c>
      <c r="AB55" s="320" t="str">
        <f t="shared" si="61"/>
        <v/>
      </c>
      <c r="AC55" s="320" t="str">
        <f t="shared" si="61"/>
        <v/>
      </c>
      <c r="AD55" s="320" t="str">
        <f t="shared" si="61"/>
        <v/>
      </c>
      <c r="AE55" s="320" t="str">
        <f t="shared" si="61"/>
        <v/>
      </c>
      <c r="AF55" s="320" t="str">
        <f t="shared" si="61"/>
        <v/>
      </c>
      <c r="AG55" s="320" t="str">
        <f t="shared" si="61"/>
        <v/>
      </c>
      <c r="AH55" s="106">
        <f t="shared" si="57"/>
        <v>0</v>
      </c>
      <c r="AI55" s="178">
        <f t="shared" si="58"/>
        <v>0</v>
      </c>
      <c r="AJ55" s="106"/>
    </row>
    <row r="56" spans="1:36">
      <c r="A56" s="295"/>
      <c r="B56" s="296"/>
      <c r="C56" s="297"/>
      <c r="D56" s="297"/>
      <c r="E56" s="297"/>
      <c r="F56" s="298"/>
      <c r="G56" s="110">
        <f t="shared" si="37"/>
        <v>0</v>
      </c>
      <c r="H56" s="111">
        <f t="shared" si="1"/>
        <v>0</v>
      </c>
      <c r="I56" s="112">
        <f t="shared" si="38"/>
        <v>0</v>
      </c>
      <c r="J56" s="299"/>
      <c r="K56" s="190">
        <f t="shared" si="39"/>
        <v>0</v>
      </c>
      <c r="L56" s="191" t="str">
        <f t="shared" si="11"/>
        <v>-</v>
      </c>
      <c r="M56" s="192" t="str">
        <f t="shared" si="12"/>
        <v>-</v>
      </c>
      <c r="N56" s="193" t="str">
        <f t="shared" si="8"/>
        <v>-</v>
      </c>
      <c r="P56" s="106" t="str">
        <f t="shared" si="53"/>
        <v>Market</v>
      </c>
      <c r="Q56" s="106">
        <v>4</v>
      </c>
      <c r="R56" s="320" t="str">
        <f t="shared" si="54"/>
        <v/>
      </c>
      <c r="S56" s="320" t="str">
        <f t="shared" si="55"/>
        <v/>
      </c>
      <c r="T56" s="320" t="str">
        <f t="shared" ref="T56:AG56" si="62">IF(COUNTIFS($C:$C,$Q56,$E:$E,$P56,$I:$I,"&lt;="&amp;T$42,$I:$I,"&gt;"&amp;S$42)=0,"",COUNTIFS($C:$C,$Q56,$E:$E,$P56,$I:$I,"&lt;="&amp;T$42,$I:$I,"&gt;"&amp;S$42))</f>
        <v/>
      </c>
      <c r="U56" s="320" t="str">
        <f t="shared" si="62"/>
        <v/>
      </c>
      <c r="V56" s="320" t="str">
        <f t="shared" si="62"/>
        <v/>
      </c>
      <c r="W56" s="320" t="str">
        <f t="shared" si="62"/>
        <v/>
      </c>
      <c r="X56" s="320" t="str">
        <f t="shared" si="62"/>
        <v/>
      </c>
      <c r="Y56" s="320" t="str">
        <f t="shared" si="62"/>
        <v/>
      </c>
      <c r="Z56" s="320" t="str">
        <f t="shared" si="62"/>
        <v/>
      </c>
      <c r="AA56" s="320" t="str">
        <f t="shared" si="62"/>
        <v/>
      </c>
      <c r="AB56" s="320" t="str">
        <f t="shared" si="62"/>
        <v/>
      </c>
      <c r="AC56" s="320" t="str">
        <f t="shared" si="62"/>
        <v/>
      </c>
      <c r="AD56" s="320" t="str">
        <f t="shared" si="62"/>
        <v/>
      </c>
      <c r="AE56" s="320" t="str">
        <f t="shared" si="62"/>
        <v/>
      </c>
      <c r="AF56" s="320" t="str">
        <f t="shared" si="62"/>
        <v/>
      </c>
      <c r="AG56" s="320" t="str">
        <f t="shared" si="62"/>
        <v/>
      </c>
      <c r="AH56" s="106">
        <f t="shared" si="57"/>
        <v>0</v>
      </c>
      <c r="AI56" s="178">
        <f t="shared" si="58"/>
        <v>0</v>
      </c>
      <c r="AJ56" s="106"/>
    </row>
    <row r="57" spans="1:36">
      <c r="A57" s="295"/>
      <c r="B57" s="296"/>
      <c r="C57" s="297"/>
      <c r="D57" s="297"/>
      <c r="E57" s="297"/>
      <c r="F57" s="298"/>
      <c r="G57" s="110">
        <f t="shared" si="37"/>
        <v>0</v>
      </c>
      <c r="H57" s="111">
        <f t="shared" si="1"/>
        <v>0</v>
      </c>
      <c r="I57" s="112">
        <f t="shared" si="38"/>
        <v>0</v>
      </c>
      <c r="J57" s="299"/>
      <c r="K57" s="190">
        <f t="shared" si="39"/>
        <v>0</v>
      </c>
      <c r="L57" s="191" t="str">
        <f t="shared" si="11"/>
        <v>-</v>
      </c>
      <c r="M57" s="192" t="str">
        <f t="shared" si="12"/>
        <v>-</v>
      </c>
      <c r="N57" s="193" t="str">
        <f t="shared" si="8"/>
        <v>-</v>
      </c>
      <c r="P57" s="321" t="str">
        <f t="shared" si="53"/>
        <v>Market</v>
      </c>
      <c r="Q57" s="322">
        <v>5</v>
      </c>
      <c r="R57" s="320" t="str">
        <f t="shared" si="54"/>
        <v/>
      </c>
      <c r="S57" s="320" t="str">
        <f t="shared" si="55"/>
        <v/>
      </c>
      <c r="T57" s="320" t="str">
        <f t="shared" ref="T57:AG57" si="63">IF(COUNTIFS($C:$C,$Q57,$E:$E,$P57,$I:$I,"&lt;="&amp;T$42,$I:$I,"&gt;"&amp;S$42)=0,"",COUNTIFS($C:$C,$Q57,$E:$E,$P57,$I:$I,"&lt;="&amp;T$42,$I:$I,"&gt;"&amp;S$42))</f>
        <v/>
      </c>
      <c r="U57" s="320" t="str">
        <f t="shared" si="63"/>
        <v/>
      </c>
      <c r="V57" s="320" t="str">
        <f t="shared" si="63"/>
        <v/>
      </c>
      <c r="W57" s="320" t="str">
        <f t="shared" si="63"/>
        <v/>
      </c>
      <c r="X57" s="320" t="str">
        <f t="shared" si="63"/>
        <v/>
      </c>
      <c r="Y57" s="320" t="str">
        <f t="shared" si="63"/>
        <v/>
      </c>
      <c r="Z57" s="320" t="str">
        <f t="shared" si="63"/>
        <v/>
      </c>
      <c r="AA57" s="320" t="str">
        <f t="shared" si="63"/>
        <v/>
      </c>
      <c r="AB57" s="320" t="str">
        <f t="shared" si="63"/>
        <v/>
      </c>
      <c r="AC57" s="320" t="str">
        <f t="shared" si="63"/>
        <v/>
      </c>
      <c r="AD57" s="320" t="str">
        <f t="shared" si="63"/>
        <v/>
      </c>
      <c r="AE57" s="320" t="str">
        <f t="shared" si="63"/>
        <v/>
      </c>
      <c r="AF57" s="320" t="str">
        <f t="shared" si="63"/>
        <v/>
      </c>
      <c r="AG57" s="320" t="str">
        <f t="shared" si="63"/>
        <v/>
      </c>
      <c r="AH57" s="323">
        <f t="shared" si="57"/>
        <v>0</v>
      </c>
      <c r="AI57" s="324">
        <f t="shared" si="58"/>
        <v>0</v>
      </c>
      <c r="AJ57" s="106"/>
    </row>
    <row r="58" spans="1:36">
      <c r="A58" s="295"/>
      <c r="B58" s="296"/>
      <c r="C58" s="297"/>
      <c r="D58" s="297"/>
      <c r="E58" s="297"/>
      <c r="F58" s="298"/>
      <c r="G58" s="110">
        <f t="shared" si="37"/>
        <v>0</v>
      </c>
      <c r="H58" s="111">
        <f t="shared" si="1"/>
        <v>0</v>
      </c>
      <c r="I58" s="112">
        <f t="shared" si="38"/>
        <v>0</v>
      </c>
      <c r="J58" s="299"/>
      <c r="K58" s="190">
        <f t="shared" si="39"/>
        <v>0</v>
      </c>
      <c r="L58" s="191" t="str">
        <f t="shared" si="11"/>
        <v>-</v>
      </c>
      <c r="M58" s="192" t="str">
        <f t="shared" si="12"/>
        <v>-</v>
      </c>
      <c r="N58" s="193" t="str">
        <f t="shared" si="8"/>
        <v>-</v>
      </c>
      <c r="P58" s="325" t="s">
        <v>9</v>
      </c>
      <c r="Q58" s="326"/>
      <c r="R58" s="325" t="str">
        <f t="shared" ref="R58:AG58" si="64">IF(SUM(R52:R57)=0,"",SUM(R52:R57))</f>
        <v/>
      </c>
      <c r="S58" s="325" t="str">
        <f t="shared" si="64"/>
        <v/>
      </c>
      <c r="T58" s="325" t="str">
        <f t="shared" si="64"/>
        <v/>
      </c>
      <c r="U58" s="325" t="str">
        <f t="shared" si="64"/>
        <v/>
      </c>
      <c r="V58" s="325" t="str">
        <f t="shared" si="64"/>
        <v/>
      </c>
      <c r="W58" s="325" t="str">
        <f t="shared" si="64"/>
        <v/>
      </c>
      <c r="X58" s="325" t="str">
        <f t="shared" si="64"/>
        <v/>
      </c>
      <c r="Y58" s="325" t="str">
        <f t="shared" si="64"/>
        <v/>
      </c>
      <c r="Z58" s="325" t="str">
        <f t="shared" si="64"/>
        <v/>
      </c>
      <c r="AA58" s="325" t="str">
        <f t="shared" si="64"/>
        <v/>
      </c>
      <c r="AB58" s="325" t="str">
        <f t="shared" si="64"/>
        <v/>
      </c>
      <c r="AC58" s="325" t="str">
        <f t="shared" si="64"/>
        <v/>
      </c>
      <c r="AD58" s="325" t="str">
        <f t="shared" si="64"/>
        <v/>
      </c>
      <c r="AE58" s="325" t="str">
        <f t="shared" si="64"/>
        <v/>
      </c>
      <c r="AF58" s="325" t="str">
        <f t="shared" si="64"/>
        <v/>
      </c>
      <c r="AG58" s="471" t="str">
        <f t="shared" si="64"/>
        <v/>
      </c>
      <c r="AI58" s="104"/>
      <c r="AJ58" s="106"/>
    </row>
    <row r="59" spans="1:36">
      <c r="A59" s="295"/>
      <c r="B59" s="296"/>
      <c r="C59" s="297"/>
      <c r="D59" s="297"/>
      <c r="E59" s="297"/>
      <c r="F59" s="298"/>
      <c r="G59" s="110">
        <f t="shared" si="37"/>
        <v>0</v>
      </c>
      <c r="H59" s="111">
        <f t="shared" si="1"/>
        <v>0</v>
      </c>
      <c r="I59" s="112">
        <f t="shared" si="38"/>
        <v>0</v>
      </c>
      <c r="J59" s="299"/>
      <c r="K59" s="190">
        <f t="shared" si="39"/>
        <v>0</v>
      </c>
      <c r="L59" s="191" t="str">
        <f t="shared" si="11"/>
        <v>-</v>
      </c>
      <c r="M59" s="192" t="str">
        <f t="shared" si="12"/>
        <v>-</v>
      </c>
      <c r="N59" s="193" t="str">
        <f t="shared" si="8"/>
        <v>-</v>
      </c>
      <c r="P59" s="106"/>
      <c r="R59" s="106"/>
      <c r="S59" s="106"/>
      <c r="T59" s="106"/>
      <c r="U59" s="106"/>
      <c r="V59" s="106"/>
      <c r="W59" s="106"/>
      <c r="X59" s="106"/>
      <c r="Y59" s="106"/>
      <c r="Z59" s="106"/>
      <c r="AA59" s="106"/>
      <c r="AB59" s="106"/>
      <c r="AC59" s="106"/>
      <c r="AD59" s="106"/>
      <c r="AE59" s="106"/>
      <c r="AF59" s="106"/>
      <c r="AG59" s="106"/>
      <c r="AI59" s="104"/>
      <c r="AJ59" s="106"/>
    </row>
    <row r="60" spans="1:36">
      <c r="A60" s="295"/>
      <c r="B60" s="296"/>
      <c r="C60" s="297"/>
      <c r="D60" s="297"/>
      <c r="E60" s="297"/>
      <c r="F60" s="298"/>
      <c r="G60" s="110">
        <f t="shared" si="37"/>
        <v>0</v>
      </c>
      <c r="H60" s="111">
        <f t="shared" si="1"/>
        <v>0</v>
      </c>
      <c r="I60" s="112">
        <f t="shared" si="38"/>
        <v>0</v>
      </c>
      <c r="J60" s="299"/>
      <c r="K60" s="190">
        <f t="shared" si="39"/>
        <v>0</v>
      </c>
      <c r="L60" s="191" t="str">
        <f t="shared" si="11"/>
        <v>-</v>
      </c>
      <c r="M60" s="192" t="str">
        <f t="shared" si="12"/>
        <v>-</v>
      </c>
      <c r="N60" s="193" t="str">
        <f t="shared" si="8"/>
        <v>-</v>
      </c>
      <c r="P60" s="317" t="s">
        <v>265</v>
      </c>
      <c r="Q60" s="317" t="s">
        <v>263</v>
      </c>
      <c r="R60" s="327">
        <f t="shared" ref="R60:AG60" si="65">R$42</f>
        <v>0</v>
      </c>
      <c r="S60" s="327">
        <f t="shared" si="65"/>
        <v>0.3</v>
      </c>
      <c r="T60" s="327">
        <f t="shared" si="65"/>
        <v>0.35</v>
      </c>
      <c r="U60" s="327">
        <f t="shared" si="65"/>
        <v>0.4</v>
      </c>
      <c r="V60" s="327">
        <f t="shared" si="65"/>
        <v>0.45</v>
      </c>
      <c r="W60" s="327">
        <f t="shared" si="65"/>
        <v>0.5</v>
      </c>
      <c r="X60" s="327">
        <f t="shared" si="65"/>
        <v>0.55000000000000004</v>
      </c>
      <c r="Y60" s="327">
        <f t="shared" si="65"/>
        <v>0.6</v>
      </c>
      <c r="Z60" s="327">
        <f t="shared" si="65"/>
        <v>0.65</v>
      </c>
      <c r="AA60" s="327">
        <f t="shared" si="65"/>
        <v>0.7</v>
      </c>
      <c r="AB60" s="327">
        <f t="shared" si="65"/>
        <v>0.75</v>
      </c>
      <c r="AC60" s="327">
        <f t="shared" si="65"/>
        <v>0.8</v>
      </c>
      <c r="AD60" s="327">
        <f t="shared" si="65"/>
        <v>0.85</v>
      </c>
      <c r="AE60" s="327">
        <f t="shared" si="65"/>
        <v>0.9</v>
      </c>
      <c r="AF60" s="327">
        <f t="shared" si="65"/>
        <v>1</v>
      </c>
      <c r="AG60" s="327">
        <f t="shared" si="65"/>
        <v>1.4</v>
      </c>
      <c r="AH60" s="317" t="s">
        <v>9</v>
      </c>
      <c r="AI60" s="319" t="s">
        <v>327</v>
      </c>
      <c r="AJ60" s="106"/>
    </row>
    <row r="61" spans="1:36">
      <c r="A61" s="295"/>
      <c r="B61" s="296"/>
      <c r="C61" s="297"/>
      <c r="D61" s="297"/>
      <c r="E61" s="297"/>
      <c r="F61" s="298"/>
      <c r="G61" s="110">
        <f t="shared" si="37"/>
        <v>0</v>
      </c>
      <c r="H61" s="111">
        <f t="shared" si="1"/>
        <v>0</v>
      </c>
      <c r="I61" s="112">
        <f t="shared" si="38"/>
        <v>0</v>
      </c>
      <c r="J61" s="299"/>
      <c r="K61" s="190"/>
      <c r="L61" s="191" t="str">
        <f t="shared" si="11"/>
        <v>-</v>
      </c>
      <c r="M61" s="192" t="str">
        <f t="shared" si="12"/>
        <v>-</v>
      </c>
      <c r="N61" s="193" t="str">
        <f t="shared" si="8"/>
        <v>-</v>
      </c>
      <c r="P61" s="106" t="str">
        <f t="shared" ref="P61:P66" si="66">IF($P$11="","",$P$11)</f>
        <v>Vacant- Stabilized</v>
      </c>
      <c r="Q61" s="106">
        <v>0</v>
      </c>
      <c r="R61" s="320" t="str">
        <f t="shared" ref="R61:R66" si="67">IF(COUNTIFS($C:$C,$Q61,$E:$E,$P61,$I:$I,"="&amp;R$42)=0,"",COUNTIFS($C:$C,$Q61,$E:$E,$P61,$I:$I,"="&amp;R$42))</f>
        <v/>
      </c>
      <c r="S61" s="320" t="str">
        <f t="shared" ref="S61:S66" si="68">IF(COUNTIFS($C:$C,$Q61,$E:$E,$P61,$I:$I,"&lt;="&amp;S$42,$I:$I,"&gt;0")=0,"",COUNTIFS($C:$C,$Q61,$E:$E,$P61,$I:$I,"&lt;="&amp;S$42,$I:$I,"&gt;0"))</f>
        <v/>
      </c>
      <c r="T61" s="320" t="str">
        <f t="shared" ref="T61:AE61" si="69">IF(COUNTIFS($C:$C,$Q61,$E:$E,$P61,$I:$I,"&lt;="&amp;T$42,$I:$I,"&gt;"&amp;S$42)=0,"",COUNTIFS($C:$C,$Q61,$E:$E,$P61,$I:$I,"&lt;="&amp;T$42,$I:$I,"&gt;"&amp;S$42))</f>
        <v/>
      </c>
      <c r="U61" s="320" t="str">
        <f t="shared" si="69"/>
        <v/>
      </c>
      <c r="V61" s="320" t="str">
        <f t="shared" si="69"/>
        <v/>
      </c>
      <c r="W61" s="320" t="str">
        <f t="shared" si="69"/>
        <v/>
      </c>
      <c r="X61" s="320" t="str">
        <f t="shared" si="69"/>
        <v/>
      </c>
      <c r="Y61" s="320" t="str">
        <f t="shared" si="69"/>
        <v/>
      </c>
      <c r="Z61" s="320" t="str">
        <f t="shared" si="69"/>
        <v/>
      </c>
      <c r="AA61" s="320" t="str">
        <f t="shared" si="69"/>
        <v/>
      </c>
      <c r="AB61" s="320" t="str">
        <f t="shared" si="69"/>
        <v/>
      </c>
      <c r="AC61" s="320" t="str">
        <f t="shared" si="69"/>
        <v/>
      </c>
      <c r="AD61" s="320" t="str">
        <f t="shared" si="69"/>
        <v/>
      </c>
      <c r="AE61" s="320" t="str">
        <f t="shared" si="69"/>
        <v/>
      </c>
      <c r="AF61" s="320"/>
      <c r="AG61" s="320"/>
      <c r="AH61" s="106">
        <f t="shared" ref="AH61:AH66" si="70">SUM(R61:AG61)</f>
        <v>0</v>
      </c>
      <c r="AI61" s="177">
        <f t="shared" ref="AI61:AI66" si="71">IF(AI134=0,0,AH61)</f>
        <v>0</v>
      </c>
      <c r="AJ61" s="106"/>
    </row>
    <row r="62" spans="1:36">
      <c r="A62" s="295"/>
      <c r="B62" s="295"/>
      <c r="C62" s="297"/>
      <c r="D62" s="297"/>
      <c r="E62" s="297"/>
      <c r="F62" s="298"/>
      <c r="G62" s="110">
        <f t="shared" si="37"/>
        <v>0</v>
      </c>
      <c r="H62" s="111">
        <f t="shared" si="1"/>
        <v>0</v>
      </c>
      <c r="I62" s="112">
        <f t="shared" si="38"/>
        <v>0</v>
      </c>
      <c r="J62" s="299"/>
      <c r="K62" s="190">
        <f t="shared" ref="K62:K93" si="72">IFERROR((J62+G62)*12/(VLOOKUP(C62,$V$8:$W$13,2)*$T$8*$T$9),"")</f>
        <v>0</v>
      </c>
      <c r="L62" s="191" t="str">
        <f t="shared" si="11"/>
        <v>-</v>
      </c>
      <c r="M62" s="192" t="str">
        <f t="shared" si="12"/>
        <v>-</v>
      </c>
      <c r="N62" s="193" t="str">
        <f t="shared" si="8"/>
        <v>-</v>
      </c>
      <c r="P62" s="106" t="str">
        <f t="shared" si="66"/>
        <v>Vacant- Stabilized</v>
      </c>
      <c r="Q62" s="106">
        <v>1</v>
      </c>
      <c r="R62" s="320" t="str">
        <f t="shared" si="67"/>
        <v/>
      </c>
      <c r="S62" s="320" t="str">
        <f t="shared" si="68"/>
        <v/>
      </c>
      <c r="T62" s="320" t="str">
        <f t="shared" ref="T62:AE62" si="73">IF(COUNTIFS($C:$C,$Q62,$E:$E,$P62,$I:$I,"&lt;="&amp;T$42,$I:$I,"&gt;"&amp;S$42)=0,"",COUNTIFS($C:$C,$Q62,$E:$E,$P62,$I:$I,"&lt;="&amp;T$42,$I:$I,"&gt;"&amp;S$42))</f>
        <v/>
      </c>
      <c r="U62" s="320" t="str">
        <f t="shared" si="73"/>
        <v/>
      </c>
      <c r="V62" s="320" t="str">
        <f t="shared" si="73"/>
        <v/>
      </c>
      <c r="W62" s="320" t="str">
        <f t="shared" si="73"/>
        <v/>
      </c>
      <c r="X62" s="320" t="str">
        <f t="shared" si="73"/>
        <v/>
      </c>
      <c r="Y62" s="320" t="str">
        <f t="shared" si="73"/>
        <v/>
      </c>
      <c r="Z62" s="320" t="str">
        <f t="shared" si="73"/>
        <v/>
      </c>
      <c r="AA62" s="320" t="str">
        <f t="shared" si="73"/>
        <v/>
      </c>
      <c r="AB62" s="320" t="str">
        <f t="shared" si="73"/>
        <v/>
      </c>
      <c r="AC62" s="320" t="str">
        <f t="shared" si="73"/>
        <v/>
      </c>
      <c r="AD62" s="320" t="str">
        <f t="shared" si="73"/>
        <v/>
      </c>
      <c r="AE62" s="320" t="str">
        <f t="shared" si="73"/>
        <v/>
      </c>
      <c r="AF62" s="320" t="str">
        <f t="shared" ref="AF62:AG66" si="74">IF(COUNTIFS($C:$C,$Q62,$E:$E,$P62,$I:$I,"&lt;="&amp;AF$42,$I:$I,"&gt;"&amp;AE$42)=0,"",COUNTIFS($C:$C,$Q62,$E:$E,$P62,$I:$I,"&lt;="&amp;AF$42,$I:$I,"&gt;"&amp;AE$42))</f>
        <v/>
      </c>
      <c r="AG62" s="320" t="str">
        <f t="shared" si="74"/>
        <v/>
      </c>
      <c r="AH62" s="106">
        <f t="shared" si="70"/>
        <v>0</v>
      </c>
      <c r="AI62" s="178">
        <f t="shared" si="71"/>
        <v>0</v>
      </c>
      <c r="AJ62" s="106"/>
    </row>
    <row r="63" spans="1:36">
      <c r="A63" s="295"/>
      <c r="B63" s="295"/>
      <c r="C63" s="297"/>
      <c r="D63" s="297"/>
      <c r="E63" s="297"/>
      <c r="F63" s="298"/>
      <c r="G63" s="110">
        <f t="shared" si="37"/>
        <v>0</v>
      </c>
      <c r="H63" s="111">
        <f t="shared" si="1"/>
        <v>0</v>
      </c>
      <c r="I63" s="112">
        <f t="shared" si="38"/>
        <v>0</v>
      </c>
      <c r="J63" s="299"/>
      <c r="K63" s="190">
        <f t="shared" si="72"/>
        <v>0</v>
      </c>
      <c r="L63" s="191" t="str">
        <f t="shared" si="11"/>
        <v>-</v>
      </c>
      <c r="M63" s="192" t="str">
        <f t="shared" si="12"/>
        <v>-</v>
      </c>
      <c r="N63" s="193" t="str">
        <f t="shared" si="8"/>
        <v>-</v>
      </c>
      <c r="P63" s="106" t="str">
        <f t="shared" si="66"/>
        <v>Vacant- Stabilized</v>
      </c>
      <c r="Q63" s="106">
        <v>2</v>
      </c>
      <c r="R63" s="320" t="str">
        <f t="shared" si="67"/>
        <v/>
      </c>
      <c r="S63" s="320" t="str">
        <f t="shared" si="68"/>
        <v/>
      </c>
      <c r="T63" s="320" t="str">
        <f t="shared" ref="T63:AE63" si="75">IF(COUNTIFS($C:$C,$Q63,$E:$E,$P63,$I:$I,"&lt;="&amp;T$42,$I:$I,"&gt;"&amp;S$42)=0,"",COUNTIFS($C:$C,$Q63,$E:$E,$P63,$I:$I,"&lt;="&amp;T$42,$I:$I,"&gt;"&amp;S$42))</f>
        <v/>
      </c>
      <c r="U63" s="320" t="str">
        <f t="shared" si="75"/>
        <v/>
      </c>
      <c r="V63" s="320" t="str">
        <f t="shared" si="75"/>
        <v/>
      </c>
      <c r="W63" s="320" t="str">
        <f t="shared" si="75"/>
        <v/>
      </c>
      <c r="X63" s="320" t="str">
        <f t="shared" si="75"/>
        <v/>
      </c>
      <c r="Y63" s="320" t="str">
        <f t="shared" si="75"/>
        <v/>
      </c>
      <c r="Z63" s="320" t="str">
        <f t="shared" si="75"/>
        <v/>
      </c>
      <c r="AA63" s="320" t="str">
        <f t="shared" si="75"/>
        <v/>
      </c>
      <c r="AB63" s="320" t="str">
        <f t="shared" si="75"/>
        <v/>
      </c>
      <c r="AC63" s="320" t="str">
        <f t="shared" si="75"/>
        <v/>
      </c>
      <c r="AD63" s="320" t="str">
        <f t="shared" si="75"/>
        <v/>
      </c>
      <c r="AE63" s="320" t="str">
        <f t="shared" si="75"/>
        <v/>
      </c>
      <c r="AF63" s="320" t="str">
        <f t="shared" si="74"/>
        <v/>
      </c>
      <c r="AG63" s="320" t="str">
        <f t="shared" si="74"/>
        <v/>
      </c>
      <c r="AH63" s="106">
        <f t="shared" si="70"/>
        <v>0</v>
      </c>
      <c r="AI63" s="178">
        <f t="shared" si="71"/>
        <v>0</v>
      </c>
      <c r="AJ63" s="106"/>
    </row>
    <row r="64" spans="1:36">
      <c r="A64" s="295"/>
      <c r="B64" s="295"/>
      <c r="C64" s="297"/>
      <c r="D64" s="297"/>
      <c r="E64" s="297"/>
      <c r="F64" s="298"/>
      <c r="G64" s="110">
        <f t="shared" si="37"/>
        <v>0</v>
      </c>
      <c r="H64" s="111">
        <f t="shared" si="1"/>
        <v>0</v>
      </c>
      <c r="I64" s="112">
        <f t="shared" si="38"/>
        <v>0</v>
      </c>
      <c r="J64" s="299"/>
      <c r="K64" s="190">
        <f t="shared" si="72"/>
        <v>0</v>
      </c>
      <c r="L64" s="191" t="str">
        <f t="shared" si="11"/>
        <v>-</v>
      </c>
      <c r="M64" s="192" t="str">
        <f t="shared" si="12"/>
        <v>-</v>
      </c>
      <c r="N64" s="193" t="str">
        <f t="shared" si="8"/>
        <v>-</v>
      </c>
      <c r="P64" s="106" t="str">
        <f t="shared" si="66"/>
        <v>Vacant- Stabilized</v>
      </c>
      <c r="Q64" s="106">
        <v>3</v>
      </c>
      <c r="R64" s="320" t="str">
        <f t="shared" si="67"/>
        <v/>
      </c>
      <c r="S64" s="320" t="str">
        <f t="shared" si="68"/>
        <v/>
      </c>
      <c r="T64" s="320" t="str">
        <f t="shared" ref="T64:AE64" si="76">IF(COUNTIFS($C:$C,$Q64,$E:$E,$P64,$I:$I,"&lt;="&amp;T$42,$I:$I,"&gt;"&amp;S$42)=0,"",COUNTIFS($C:$C,$Q64,$E:$E,$P64,$I:$I,"&lt;="&amp;T$42,$I:$I,"&gt;"&amp;S$42))</f>
        <v/>
      </c>
      <c r="U64" s="320" t="str">
        <f t="shared" si="76"/>
        <v/>
      </c>
      <c r="V64" s="320" t="str">
        <f t="shared" si="76"/>
        <v/>
      </c>
      <c r="W64" s="320" t="str">
        <f t="shared" si="76"/>
        <v/>
      </c>
      <c r="X64" s="320" t="str">
        <f t="shared" si="76"/>
        <v/>
      </c>
      <c r="Y64" s="320" t="str">
        <f t="shared" si="76"/>
        <v/>
      </c>
      <c r="Z64" s="320" t="str">
        <f t="shared" si="76"/>
        <v/>
      </c>
      <c r="AA64" s="320" t="str">
        <f t="shared" si="76"/>
        <v/>
      </c>
      <c r="AB64" s="320" t="str">
        <f t="shared" si="76"/>
        <v/>
      </c>
      <c r="AC64" s="320" t="str">
        <f t="shared" si="76"/>
        <v/>
      </c>
      <c r="AD64" s="320" t="str">
        <f t="shared" si="76"/>
        <v/>
      </c>
      <c r="AE64" s="320" t="str">
        <f t="shared" si="76"/>
        <v/>
      </c>
      <c r="AF64" s="320" t="str">
        <f t="shared" si="74"/>
        <v/>
      </c>
      <c r="AG64" s="320" t="str">
        <f t="shared" si="74"/>
        <v/>
      </c>
      <c r="AH64" s="106">
        <f t="shared" si="70"/>
        <v>0</v>
      </c>
      <c r="AI64" s="178">
        <f t="shared" si="71"/>
        <v>0</v>
      </c>
      <c r="AJ64" s="106"/>
    </row>
    <row r="65" spans="1:36">
      <c r="A65" s="295"/>
      <c r="B65" s="295"/>
      <c r="C65" s="297"/>
      <c r="D65" s="297"/>
      <c r="E65" s="297"/>
      <c r="F65" s="298"/>
      <c r="G65" s="110">
        <f t="shared" si="37"/>
        <v>0</v>
      </c>
      <c r="H65" s="111">
        <f t="shared" si="1"/>
        <v>0</v>
      </c>
      <c r="I65" s="112">
        <f t="shared" si="38"/>
        <v>0</v>
      </c>
      <c r="J65" s="299"/>
      <c r="K65" s="190">
        <f t="shared" si="72"/>
        <v>0</v>
      </c>
      <c r="L65" s="191" t="str">
        <f t="shared" si="11"/>
        <v>-</v>
      </c>
      <c r="M65" s="192" t="str">
        <f t="shared" si="12"/>
        <v>-</v>
      </c>
      <c r="N65" s="193" t="str">
        <f t="shared" si="8"/>
        <v>-</v>
      </c>
      <c r="P65" s="106" t="str">
        <f t="shared" si="66"/>
        <v>Vacant- Stabilized</v>
      </c>
      <c r="Q65" s="106">
        <v>4</v>
      </c>
      <c r="R65" s="320" t="str">
        <f t="shared" si="67"/>
        <v/>
      </c>
      <c r="S65" s="320" t="str">
        <f t="shared" si="68"/>
        <v/>
      </c>
      <c r="T65" s="320" t="str">
        <f t="shared" ref="T65:AE65" si="77">IF(COUNTIFS($C:$C,$Q65,$E:$E,$P65,$I:$I,"&lt;="&amp;T$42,$I:$I,"&gt;"&amp;S$42)=0,"",COUNTIFS($C:$C,$Q65,$E:$E,$P65,$I:$I,"&lt;="&amp;T$42,$I:$I,"&gt;"&amp;S$42))</f>
        <v/>
      </c>
      <c r="U65" s="320" t="str">
        <f t="shared" si="77"/>
        <v/>
      </c>
      <c r="V65" s="320" t="str">
        <f t="shared" si="77"/>
        <v/>
      </c>
      <c r="W65" s="320" t="str">
        <f t="shared" si="77"/>
        <v/>
      </c>
      <c r="X65" s="320" t="str">
        <f t="shared" si="77"/>
        <v/>
      </c>
      <c r="Y65" s="320" t="str">
        <f t="shared" si="77"/>
        <v/>
      </c>
      <c r="Z65" s="320" t="str">
        <f t="shared" si="77"/>
        <v/>
      </c>
      <c r="AA65" s="320" t="str">
        <f t="shared" si="77"/>
        <v/>
      </c>
      <c r="AB65" s="320" t="str">
        <f t="shared" si="77"/>
        <v/>
      </c>
      <c r="AC65" s="320" t="str">
        <f t="shared" si="77"/>
        <v/>
      </c>
      <c r="AD65" s="320" t="str">
        <f t="shared" si="77"/>
        <v/>
      </c>
      <c r="AE65" s="320" t="str">
        <f t="shared" si="77"/>
        <v/>
      </c>
      <c r="AF65" s="320" t="str">
        <f t="shared" si="74"/>
        <v/>
      </c>
      <c r="AG65" s="320" t="str">
        <f t="shared" si="74"/>
        <v/>
      </c>
      <c r="AH65" s="106">
        <f t="shared" si="70"/>
        <v>0</v>
      </c>
      <c r="AI65" s="178">
        <f t="shared" si="71"/>
        <v>0</v>
      </c>
      <c r="AJ65" s="106"/>
    </row>
    <row r="66" spans="1:36">
      <c r="A66" s="295"/>
      <c r="B66" s="295"/>
      <c r="C66" s="297"/>
      <c r="D66" s="297"/>
      <c r="E66" s="297"/>
      <c r="F66" s="298"/>
      <c r="G66" s="110">
        <f t="shared" si="37"/>
        <v>0</v>
      </c>
      <c r="H66" s="111">
        <f t="shared" si="1"/>
        <v>0</v>
      </c>
      <c r="I66" s="112">
        <f t="shared" si="38"/>
        <v>0</v>
      </c>
      <c r="J66" s="299"/>
      <c r="K66" s="190">
        <f t="shared" si="72"/>
        <v>0</v>
      </c>
      <c r="L66" s="191" t="str">
        <f t="shared" si="11"/>
        <v>-</v>
      </c>
      <c r="M66" s="192" t="str">
        <f t="shared" si="12"/>
        <v>-</v>
      </c>
      <c r="N66" s="193" t="str">
        <f t="shared" si="8"/>
        <v>-</v>
      </c>
      <c r="P66" s="321" t="str">
        <f t="shared" si="66"/>
        <v>Vacant- Stabilized</v>
      </c>
      <c r="Q66" s="322">
        <v>5</v>
      </c>
      <c r="R66" s="320" t="str">
        <f t="shared" si="67"/>
        <v/>
      </c>
      <c r="S66" s="320" t="str">
        <f t="shared" si="68"/>
        <v/>
      </c>
      <c r="T66" s="320" t="str">
        <f t="shared" ref="T66:AE66" si="78">IF(COUNTIFS($C:$C,$Q66,$E:$E,$P66,$I:$I,"&lt;="&amp;T$42,$I:$I,"&gt;"&amp;S$42)=0,"",COUNTIFS($C:$C,$Q66,$E:$E,$P66,$I:$I,"&lt;="&amp;T$42,$I:$I,"&gt;"&amp;S$42))</f>
        <v/>
      </c>
      <c r="U66" s="320" t="str">
        <f t="shared" si="78"/>
        <v/>
      </c>
      <c r="V66" s="320" t="str">
        <f t="shared" si="78"/>
        <v/>
      </c>
      <c r="W66" s="320" t="str">
        <f t="shared" si="78"/>
        <v/>
      </c>
      <c r="X66" s="320" t="str">
        <f t="shared" si="78"/>
        <v/>
      </c>
      <c r="Y66" s="320" t="str">
        <f t="shared" si="78"/>
        <v/>
      </c>
      <c r="Z66" s="320" t="str">
        <f t="shared" si="78"/>
        <v/>
      </c>
      <c r="AA66" s="320" t="str">
        <f t="shared" si="78"/>
        <v/>
      </c>
      <c r="AB66" s="320" t="str">
        <f t="shared" si="78"/>
        <v/>
      </c>
      <c r="AC66" s="320" t="str">
        <f t="shared" si="78"/>
        <v/>
      </c>
      <c r="AD66" s="320" t="str">
        <f t="shared" si="78"/>
        <v/>
      </c>
      <c r="AE66" s="320" t="str">
        <f t="shared" si="78"/>
        <v/>
      </c>
      <c r="AF66" s="320" t="str">
        <f t="shared" si="74"/>
        <v/>
      </c>
      <c r="AG66" s="320" t="str">
        <f t="shared" si="74"/>
        <v/>
      </c>
      <c r="AH66" s="323">
        <f t="shared" si="70"/>
        <v>0</v>
      </c>
      <c r="AI66" s="324">
        <f t="shared" si="71"/>
        <v>0</v>
      </c>
      <c r="AJ66" s="106"/>
    </row>
    <row r="67" spans="1:36">
      <c r="A67" s="295"/>
      <c r="B67" s="295"/>
      <c r="C67" s="297"/>
      <c r="D67" s="297"/>
      <c r="E67" s="297"/>
      <c r="F67" s="298"/>
      <c r="G67" s="110">
        <f t="shared" si="37"/>
        <v>0</v>
      </c>
      <c r="H67" s="111">
        <f t="shared" si="1"/>
        <v>0</v>
      </c>
      <c r="I67" s="112">
        <f t="shared" si="38"/>
        <v>0</v>
      </c>
      <c r="J67" s="299"/>
      <c r="K67" s="190">
        <f t="shared" si="72"/>
        <v>0</v>
      </c>
      <c r="L67" s="191" t="str">
        <f t="shared" si="11"/>
        <v>-</v>
      </c>
      <c r="M67" s="192" t="str">
        <f t="shared" si="12"/>
        <v>-</v>
      </c>
      <c r="N67" s="193" t="str">
        <f t="shared" si="8"/>
        <v>-</v>
      </c>
      <c r="P67" s="325" t="s">
        <v>9</v>
      </c>
      <c r="Q67" s="326"/>
      <c r="R67" s="325" t="str">
        <f t="shared" ref="R67:AG67" si="79">IF(SUM(R61:R66)=0,"",SUM(R61:R66))</f>
        <v/>
      </c>
      <c r="S67" s="325" t="str">
        <f t="shared" si="79"/>
        <v/>
      </c>
      <c r="T67" s="325" t="str">
        <f>IF(SUM(T61:T66)=0,"",SUM(T61:T66))</f>
        <v/>
      </c>
      <c r="U67" s="325" t="str">
        <f t="shared" si="79"/>
        <v/>
      </c>
      <c r="V67" s="325" t="str">
        <f t="shared" si="79"/>
        <v/>
      </c>
      <c r="W67" s="325" t="str">
        <f t="shared" si="79"/>
        <v/>
      </c>
      <c r="X67" s="325" t="str">
        <f t="shared" si="79"/>
        <v/>
      </c>
      <c r="Y67" s="325" t="str">
        <f t="shared" si="79"/>
        <v/>
      </c>
      <c r="Z67" s="325" t="str">
        <f t="shared" si="79"/>
        <v/>
      </c>
      <c r="AA67" s="325" t="str">
        <f t="shared" si="79"/>
        <v/>
      </c>
      <c r="AB67" s="325" t="str">
        <f t="shared" si="79"/>
        <v/>
      </c>
      <c r="AC67" s="325" t="str">
        <f t="shared" si="79"/>
        <v/>
      </c>
      <c r="AD67" s="325" t="str">
        <f t="shared" si="79"/>
        <v/>
      </c>
      <c r="AE67" s="325" t="str">
        <f t="shared" si="79"/>
        <v/>
      </c>
      <c r="AF67" s="325" t="str">
        <f t="shared" si="79"/>
        <v/>
      </c>
      <c r="AG67" s="471" t="str">
        <f t="shared" si="79"/>
        <v/>
      </c>
      <c r="AI67" s="104"/>
      <c r="AJ67" s="106"/>
    </row>
    <row r="68" spans="1:36">
      <c r="A68" s="295"/>
      <c r="B68" s="295"/>
      <c r="C68" s="297"/>
      <c r="D68" s="297"/>
      <c r="E68" s="297"/>
      <c r="F68" s="298"/>
      <c r="G68" s="110">
        <f t="shared" si="37"/>
        <v>0</v>
      </c>
      <c r="H68" s="111">
        <f t="shared" si="1"/>
        <v>0</v>
      </c>
      <c r="I68" s="112">
        <f t="shared" si="38"/>
        <v>0</v>
      </c>
      <c r="J68" s="299"/>
      <c r="K68" s="190">
        <f t="shared" si="72"/>
        <v>0</v>
      </c>
      <c r="L68" s="191" t="str">
        <f t="shared" si="11"/>
        <v>-</v>
      </c>
      <c r="M68" s="192" t="str">
        <f t="shared" si="12"/>
        <v>-</v>
      </c>
      <c r="N68" s="193" t="str">
        <f t="shared" si="8"/>
        <v>-</v>
      </c>
      <c r="P68" s="106"/>
      <c r="R68" s="106"/>
      <c r="S68" s="106"/>
      <c r="T68" s="106"/>
      <c r="U68" s="106"/>
      <c r="V68" s="106"/>
      <c r="W68" s="106"/>
      <c r="X68" s="106"/>
      <c r="Y68" s="106"/>
      <c r="Z68" s="106"/>
      <c r="AA68" s="106"/>
      <c r="AB68" s="106"/>
      <c r="AC68" s="106"/>
      <c r="AD68" s="106"/>
      <c r="AE68" s="106"/>
      <c r="AF68" s="106"/>
      <c r="AG68" s="106"/>
      <c r="AI68" s="104"/>
      <c r="AJ68" s="106"/>
    </row>
    <row r="69" spans="1:36">
      <c r="A69" s="295"/>
      <c r="B69" s="295"/>
      <c r="C69" s="297"/>
      <c r="D69" s="297"/>
      <c r="E69" s="297"/>
      <c r="F69" s="298"/>
      <c r="G69" s="110">
        <f t="shared" si="37"/>
        <v>0</v>
      </c>
      <c r="H69" s="111">
        <f t="shared" si="1"/>
        <v>0</v>
      </c>
      <c r="I69" s="112">
        <f t="shared" si="38"/>
        <v>0</v>
      </c>
      <c r="J69" s="299"/>
      <c r="K69" s="190">
        <f t="shared" si="72"/>
        <v>0</v>
      </c>
      <c r="L69" s="191" t="str">
        <f t="shared" si="11"/>
        <v>-</v>
      </c>
      <c r="M69" s="192" t="str">
        <f t="shared" si="12"/>
        <v>-</v>
      </c>
      <c r="N69" s="193" t="str">
        <f t="shared" si="8"/>
        <v>-</v>
      </c>
      <c r="P69" s="317" t="s">
        <v>265</v>
      </c>
      <c r="Q69" s="317" t="s">
        <v>263</v>
      </c>
      <c r="R69" s="327">
        <f t="shared" ref="R69:AG69" si="80">R$42</f>
        <v>0</v>
      </c>
      <c r="S69" s="327">
        <f t="shared" si="80"/>
        <v>0.3</v>
      </c>
      <c r="T69" s="327">
        <f t="shared" si="80"/>
        <v>0.35</v>
      </c>
      <c r="U69" s="327">
        <f t="shared" si="80"/>
        <v>0.4</v>
      </c>
      <c r="V69" s="327">
        <f t="shared" si="80"/>
        <v>0.45</v>
      </c>
      <c r="W69" s="327">
        <f t="shared" si="80"/>
        <v>0.5</v>
      </c>
      <c r="X69" s="327">
        <f t="shared" si="80"/>
        <v>0.55000000000000004</v>
      </c>
      <c r="Y69" s="327">
        <f t="shared" si="80"/>
        <v>0.6</v>
      </c>
      <c r="Z69" s="327">
        <f t="shared" si="80"/>
        <v>0.65</v>
      </c>
      <c r="AA69" s="327">
        <f t="shared" si="80"/>
        <v>0.7</v>
      </c>
      <c r="AB69" s="327">
        <f t="shared" si="80"/>
        <v>0.75</v>
      </c>
      <c r="AC69" s="327">
        <f t="shared" si="80"/>
        <v>0.8</v>
      </c>
      <c r="AD69" s="327">
        <f t="shared" si="80"/>
        <v>0.85</v>
      </c>
      <c r="AE69" s="327">
        <f t="shared" si="80"/>
        <v>0.9</v>
      </c>
      <c r="AF69" s="327">
        <f t="shared" si="80"/>
        <v>1</v>
      </c>
      <c r="AG69" s="327">
        <f t="shared" si="80"/>
        <v>1.4</v>
      </c>
      <c r="AH69" s="317" t="s">
        <v>9</v>
      </c>
      <c r="AI69" s="319" t="s">
        <v>327</v>
      </c>
      <c r="AJ69" s="106"/>
    </row>
    <row r="70" spans="1:36">
      <c r="A70" s="295"/>
      <c r="B70" s="295"/>
      <c r="C70" s="297"/>
      <c r="D70" s="297"/>
      <c r="E70" s="297"/>
      <c r="F70" s="298"/>
      <c r="G70" s="110">
        <f t="shared" si="37"/>
        <v>0</v>
      </c>
      <c r="H70" s="111">
        <f t="shared" si="1"/>
        <v>0</v>
      </c>
      <c r="I70" s="112">
        <f t="shared" si="38"/>
        <v>0</v>
      </c>
      <c r="J70" s="299"/>
      <c r="K70" s="190">
        <f t="shared" si="72"/>
        <v>0</v>
      </c>
      <c r="L70" s="191" t="str">
        <f t="shared" si="11"/>
        <v>-</v>
      </c>
      <c r="M70" s="192" t="str">
        <f t="shared" si="12"/>
        <v>-</v>
      </c>
      <c r="N70" s="193" t="str">
        <f t="shared" si="8"/>
        <v>-</v>
      </c>
      <c r="P70" s="106" t="str">
        <f t="shared" ref="P70:P75" si="81">IF($P$12="","N/A",$P$12)</f>
        <v>Vacant-Market</v>
      </c>
      <c r="Q70" s="106">
        <v>0</v>
      </c>
      <c r="R70" s="320" t="str">
        <f t="shared" ref="R70:R75" si="82">IF(COUNTIFS($C:$C,$Q70,$E:$E,$P70,$I:$I,"="&amp;R$42)=0,"",COUNTIFS($C:$C,$Q70,$E:$E,$P70,$I:$I,"="&amp;R$42))</f>
        <v/>
      </c>
      <c r="S70" s="320" t="str">
        <f t="shared" ref="S70:S75" si="83">IF(COUNTIFS($C:$C,$Q70,$E:$E,$P70,$I:$I,"&lt;="&amp;S$42,$I:$I,"&gt;0")=0,"",COUNTIFS($C:$C,$Q70,$E:$E,$P70,$I:$I,"&lt;="&amp;S$42,$I:$I,"&gt;0"))</f>
        <v/>
      </c>
      <c r="T70" s="320" t="str">
        <f t="shared" ref="T70:AG70" si="84">IF(COUNTIFS($C:$C,$Q70,$E:$E,$P70,$I:$I,"&lt;="&amp;T$42,$I:$I,"&gt;"&amp;S$42)=0,"",COUNTIFS($C:$C,$Q70,$E:$E,$P70,$I:$I,"&lt;="&amp;T$42,$I:$I,"&gt;"&amp;S$42))</f>
        <v/>
      </c>
      <c r="U70" s="320" t="str">
        <f t="shared" si="84"/>
        <v/>
      </c>
      <c r="V70" s="320" t="str">
        <f t="shared" si="84"/>
        <v/>
      </c>
      <c r="W70" s="320" t="str">
        <f t="shared" si="84"/>
        <v/>
      </c>
      <c r="X70" s="320" t="str">
        <f t="shared" si="84"/>
        <v/>
      </c>
      <c r="Y70" s="320" t="str">
        <f t="shared" si="84"/>
        <v/>
      </c>
      <c r="Z70" s="320" t="str">
        <f t="shared" si="84"/>
        <v/>
      </c>
      <c r="AA70" s="320" t="str">
        <f t="shared" si="84"/>
        <v/>
      </c>
      <c r="AB70" s="320" t="str">
        <f t="shared" si="84"/>
        <v/>
      </c>
      <c r="AC70" s="320" t="str">
        <f t="shared" si="84"/>
        <v/>
      </c>
      <c r="AD70" s="320" t="str">
        <f t="shared" si="84"/>
        <v/>
      </c>
      <c r="AE70" s="320" t="str">
        <f t="shared" si="84"/>
        <v/>
      </c>
      <c r="AF70" s="320" t="str">
        <f t="shared" si="84"/>
        <v/>
      </c>
      <c r="AG70" s="320" t="str">
        <f t="shared" si="84"/>
        <v/>
      </c>
      <c r="AH70" s="106">
        <f t="shared" ref="AH70:AH75" si="85">SUM(R70:AG70)</f>
        <v>0</v>
      </c>
      <c r="AI70" s="177">
        <f t="shared" ref="AI70:AI75" si="86">IF(AI143=0,0,AH70)</f>
        <v>0</v>
      </c>
      <c r="AJ70" s="106"/>
    </row>
    <row r="71" spans="1:36">
      <c r="A71" s="295"/>
      <c r="B71" s="295"/>
      <c r="C71" s="297"/>
      <c r="D71" s="297"/>
      <c r="E71" s="297"/>
      <c r="F71" s="298"/>
      <c r="G71" s="110">
        <f t="shared" si="37"/>
        <v>0</v>
      </c>
      <c r="H71" s="111">
        <f t="shared" si="1"/>
        <v>0</v>
      </c>
      <c r="I71" s="112">
        <f t="shared" si="38"/>
        <v>0</v>
      </c>
      <c r="J71" s="299"/>
      <c r="K71" s="190">
        <f t="shared" si="72"/>
        <v>0</v>
      </c>
      <c r="L71" s="191" t="str">
        <f t="shared" si="11"/>
        <v>-</v>
      </c>
      <c r="M71" s="192" t="str">
        <f t="shared" si="12"/>
        <v>-</v>
      </c>
      <c r="N71" s="193" t="str">
        <f t="shared" si="8"/>
        <v>-</v>
      </c>
      <c r="P71" s="106" t="str">
        <f t="shared" si="81"/>
        <v>Vacant-Market</v>
      </c>
      <c r="Q71" s="106">
        <v>1</v>
      </c>
      <c r="R71" s="320" t="str">
        <f t="shared" si="82"/>
        <v/>
      </c>
      <c r="S71" s="320" t="str">
        <f t="shared" si="83"/>
        <v/>
      </c>
      <c r="T71" s="320" t="str">
        <f t="shared" ref="T71:AG71" si="87">IF(COUNTIFS($C:$C,$Q71,$E:$E,$P71,$I:$I,"&lt;="&amp;T$42,$I:$I,"&gt;"&amp;S$42)=0,"",COUNTIFS($C:$C,$Q71,$E:$E,$P71,$I:$I,"&lt;="&amp;T$42,$I:$I,"&gt;"&amp;S$42))</f>
        <v/>
      </c>
      <c r="U71" s="320" t="str">
        <f t="shared" si="87"/>
        <v/>
      </c>
      <c r="V71" s="320" t="str">
        <f t="shared" si="87"/>
        <v/>
      </c>
      <c r="W71" s="320" t="str">
        <f t="shared" si="87"/>
        <v/>
      </c>
      <c r="X71" s="320" t="str">
        <f t="shared" si="87"/>
        <v/>
      </c>
      <c r="Y71" s="320" t="str">
        <f t="shared" si="87"/>
        <v/>
      </c>
      <c r="Z71" s="320" t="str">
        <f t="shared" si="87"/>
        <v/>
      </c>
      <c r="AA71" s="320" t="str">
        <f t="shared" si="87"/>
        <v/>
      </c>
      <c r="AB71" s="320" t="str">
        <f t="shared" si="87"/>
        <v/>
      </c>
      <c r="AC71" s="320" t="str">
        <f t="shared" si="87"/>
        <v/>
      </c>
      <c r="AD71" s="320" t="str">
        <f t="shared" si="87"/>
        <v/>
      </c>
      <c r="AE71" s="320" t="str">
        <f t="shared" si="87"/>
        <v/>
      </c>
      <c r="AF71" s="320" t="str">
        <f t="shared" si="87"/>
        <v/>
      </c>
      <c r="AG71" s="320" t="str">
        <f t="shared" si="87"/>
        <v/>
      </c>
      <c r="AH71" s="106">
        <f t="shared" si="85"/>
        <v>0</v>
      </c>
      <c r="AI71" s="178">
        <f t="shared" si="86"/>
        <v>0</v>
      </c>
      <c r="AJ71" s="106"/>
    </row>
    <row r="72" spans="1:36">
      <c r="A72" s="295"/>
      <c r="B72" s="295"/>
      <c r="C72" s="297"/>
      <c r="D72" s="297"/>
      <c r="E72" s="297"/>
      <c r="F72" s="298"/>
      <c r="G72" s="110">
        <f t="shared" ref="G72:G103" si="88">IF(F72=0,0,VLOOKUP(C72,$V$8:$AE$13,6))</f>
        <v>0</v>
      </c>
      <c r="H72" s="111">
        <f t="shared" ref="H72:H135" si="89">IFERROR(F72+G72,"")</f>
        <v>0</v>
      </c>
      <c r="I72" s="112">
        <f t="shared" ref="I72:I103" si="90">IFERROR(H72*12/(VLOOKUP(C72,$V$8:$W$13,2)*$T$8*$T$9),"")</f>
        <v>0</v>
      </c>
      <c r="J72" s="299"/>
      <c r="K72" s="190">
        <f t="shared" si="72"/>
        <v>0</v>
      </c>
      <c r="L72" s="191" t="str">
        <f t="shared" si="11"/>
        <v>-</v>
      </c>
      <c r="M72" s="192" t="str">
        <f t="shared" si="12"/>
        <v>-</v>
      </c>
      <c r="N72" s="193" t="str">
        <f t="shared" si="8"/>
        <v>-</v>
      </c>
      <c r="P72" s="106" t="str">
        <f t="shared" si="81"/>
        <v>Vacant-Market</v>
      </c>
      <c r="Q72" s="106">
        <v>2</v>
      </c>
      <c r="R72" s="320" t="str">
        <f t="shared" si="82"/>
        <v/>
      </c>
      <c r="S72" s="320" t="str">
        <f t="shared" si="83"/>
        <v/>
      </c>
      <c r="T72" s="320" t="str">
        <f t="shared" ref="T72:AG72" si="91">IF(COUNTIFS($C:$C,$Q72,$E:$E,$P72,$I:$I,"&lt;="&amp;T$42,$I:$I,"&gt;"&amp;S$42)=0,"",COUNTIFS($C:$C,$Q72,$E:$E,$P72,$I:$I,"&lt;="&amp;T$42,$I:$I,"&gt;"&amp;S$42))</f>
        <v/>
      </c>
      <c r="U72" s="320" t="str">
        <f t="shared" si="91"/>
        <v/>
      </c>
      <c r="V72" s="320" t="str">
        <f t="shared" si="91"/>
        <v/>
      </c>
      <c r="W72" s="320" t="str">
        <f t="shared" si="91"/>
        <v/>
      </c>
      <c r="X72" s="320" t="str">
        <f t="shared" si="91"/>
        <v/>
      </c>
      <c r="Y72" s="320" t="str">
        <f t="shared" si="91"/>
        <v/>
      </c>
      <c r="Z72" s="320" t="str">
        <f t="shared" si="91"/>
        <v/>
      </c>
      <c r="AA72" s="320" t="str">
        <f t="shared" si="91"/>
        <v/>
      </c>
      <c r="AB72" s="320" t="str">
        <f t="shared" si="91"/>
        <v/>
      </c>
      <c r="AC72" s="320" t="str">
        <f t="shared" si="91"/>
        <v/>
      </c>
      <c r="AD72" s="320" t="str">
        <f t="shared" si="91"/>
        <v/>
      </c>
      <c r="AE72" s="320" t="str">
        <f t="shared" si="91"/>
        <v/>
      </c>
      <c r="AF72" s="320" t="str">
        <f t="shared" si="91"/>
        <v/>
      </c>
      <c r="AG72" s="320" t="str">
        <f t="shared" si="91"/>
        <v/>
      </c>
      <c r="AH72" s="106">
        <f t="shared" si="85"/>
        <v>0</v>
      </c>
      <c r="AI72" s="178">
        <f t="shared" si="86"/>
        <v>0</v>
      </c>
      <c r="AJ72" s="106"/>
    </row>
    <row r="73" spans="1:36">
      <c r="A73" s="295"/>
      <c r="B73" s="295"/>
      <c r="C73" s="297"/>
      <c r="D73" s="297"/>
      <c r="E73" s="297"/>
      <c r="F73" s="298"/>
      <c r="G73" s="110">
        <f t="shared" si="88"/>
        <v>0</v>
      </c>
      <c r="H73" s="111">
        <f t="shared" si="89"/>
        <v>0</v>
      </c>
      <c r="I73" s="112">
        <f t="shared" si="90"/>
        <v>0</v>
      </c>
      <c r="J73" s="299"/>
      <c r="K73" s="190">
        <f t="shared" si="72"/>
        <v>0</v>
      </c>
      <c r="L73" s="191" t="str">
        <f t="shared" si="11"/>
        <v>-</v>
      </c>
      <c r="M73" s="192" t="str">
        <f t="shared" si="12"/>
        <v>-</v>
      </c>
      <c r="N73" s="193" t="str">
        <f t="shared" si="8"/>
        <v>-</v>
      </c>
      <c r="P73" s="106" t="str">
        <f t="shared" si="81"/>
        <v>Vacant-Market</v>
      </c>
      <c r="Q73" s="106">
        <v>3</v>
      </c>
      <c r="R73" s="320" t="str">
        <f t="shared" si="82"/>
        <v/>
      </c>
      <c r="S73" s="320" t="str">
        <f t="shared" si="83"/>
        <v/>
      </c>
      <c r="T73" s="320" t="str">
        <f t="shared" ref="T73:AG73" si="92">IF(COUNTIFS($C:$C,$Q73,$E:$E,$P73,$I:$I,"&lt;="&amp;T$42,$I:$I,"&gt;"&amp;S$42)=0,"",COUNTIFS($C:$C,$Q73,$E:$E,$P73,$I:$I,"&lt;="&amp;T$42,$I:$I,"&gt;"&amp;S$42))</f>
        <v/>
      </c>
      <c r="U73" s="320" t="str">
        <f t="shared" si="92"/>
        <v/>
      </c>
      <c r="V73" s="320" t="str">
        <f t="shared" si="92"/>
        <v/>
      </c>
      <c r="W73" s="320" t="str">
        <f t="shared" si="92"/>
        <v/>
      </c>
      <c r="X73" s="320" t="str">
        <f t="shared" si="92"/>
        <v/>
      </c>
      <c r="Y73" s="320" t="str">
        <f t="shared" si="92"/>
        <v/>
      </c>
      <c r="Z73" s="320" t="str">
        <f t="shared" si="92"/>
        <v/>
      </c>
      <c r="AA73" s="320" t="str">
        <f t="shared" si="92"/>
        <v/>
      </c>
      <c r="AB73" s="320" t="str">
        <f t="shared" si="92"/>
        <v/>
      </c>
      <c r="AC73" s="320" t="str">
        <f t="shared" si="92"/>
        <v/>
      </c>
      <c r="AD73" s="320" t="str">
        <f t="shared" si="92"/>
        <v/>
      </c>
      <c r="AE73" s="320" t="str">
        <f t="shared" si="92"/>
        <v/>
      </c>
      <c r="AF73" s="320" t="str">
        <f t="shared" si="92"/>
        <v/>
      </c>
      <c r="AG73" s="320" t="str">
        <f t="shared" si="92"/>
        <v/>
      </c>
      <c r="AH73" s="106">
        <f t="shared" si="85"/>
        <v>0</v>
      </c>
      <c r="AI73" s="178">
        <f t="shared" si="86"/>
        <v>0</v>
      </c>
      <c r="AJ73" s="106"/>
    </row>
    <row r="74" spans="1:36">
      <c r="A74" s="295"/>
      <c r="B74" s="295"/>
      <c r="C74" s="297"/>
      <c r="D74" s="297"/>
      <c r="E74" s="297"/>
      <c r="F74" s="298"/>
      <c r="G74" s="110">
        <f t="shared" si="88"/>
        <v>0</v>
      </c>
      <c r="H74" s="111">
        <f t="shared" si="89"/>
        <v>0</v>
      </c>
      <c r="I74" s="112">
        <f t="shared" si="90"/>
        <v>0</v>
      </c>
      <c r="J74" s="299"/>
      <c r="K74" s="190">
        <f t="shared" si="72"/>
        <v>0</v>
      </c>
      <c r="L74" s="191" t="str">
        <f t="shared" si="11"/>
        <v>-</v>
      </c>
      <c r="M74" s="192" t="str">
        <f t="shared" si="12"/>
        <v>-</v>
      </c>
      <c r="N74" s="193" t="str">
        <f t="shared" ref="N74:N137" si="93">IF(L74="-","-",J74-F74)</f>
        <v>-</v>
      </c>
      <c r="P74" s="106" t="str">
        <f t="shared" si="81"/>
        <v>Vacant-Market</v>
      </c>
      <c r="Q74" s="106">
        <v>4</v>
      </c>
      <c r="R74" s="320" t="str">
        <f t="shared" si="82"/>
        <v/>
      </c>
      <c r="S74" s="320" t="str">
        <f t="shared" si="83"/>
        <v/>
      </c>
      <c r="T74" s="320" t="str">
        <f t="shared" ref="T74:AG74" si="94">IF(COUNTIFS($C:$C,$Q74,$E:$E,$P74,$I:$I,"&lt;="&amp;T$42,$I:$I,"&gt;"&amp;S$42)=0,"",COUNTIFS($C:$C,$Q74,$E:$E,$P74,$I:$I,"&lt;="&amp;T$42,$I:$I,"&gt;"&amp;S$42))</f>
        <v/>
      </c>
      <c r="U74" s="320" t="str">
        <f t="shared" si="94"/>
        <v/>
      </c>
      <c r="V74" s="320" t="str">
        <f t="shared" si="94"/>
        <v/>
      </c>
      <c r="W74" s="320" t="str">
        <f t="shared" si="94"/>
        <v/>
      </c>
      <c r="X74" s="320" t="str">
        <f t="shared" si="94"/>
        <v/>
      </c>
      <c r="Y74" s="320" t="str">
        <f t="shared" si="94"/>
        <v/>
      </c>
      <c r="Z74" s="320" t="str">
        <f t="shared" si="94"/>
        <v/>
      </c>
      <c r="AA74" s="320" t="str">
        <f t="shared" si="94"/>
        <v/>
      </c>
      <c r="AB74" s="320" t="str">
        <f t="shared" si="94"/>
        <v/>
      </c>
      <c r="AC74" s="320" t="str">
        <f t="shared" si="94"/>
        <v/>
      </c>
      <c r="AD74" s="320" t="str">
        <f t="shared" si="94"/>
        <v/>
      </c>
      <c r="AE74" s="320" t="str">
        <f t="shared" si="94"/>
        <v/>
      </c>
      <c r="AF74" s="320" t="str">
        <f t="shared" si="94"/>
        <v/>
      </c>
      <c r="AG74" s="320" t="str">
        <f t="shared" si="94"/>
        <v/>
      </c>
      <c r="AH74" s="106">
        <f t="shared" si="85"/>
        <v>0</v>
      </c>
      <c r="AI74" s="178">
        <f t="shared" si="86"/>
        <v>0</v>
      </c>
      <c r="AJ74" s="106"/>
    </row>
    <row r="75" spans="1:36">
      <c r="A75" s="295"/>
      <c r="B75" s="295"/>
      <c r="C75" s="297"/>
      <c r="D75" s="297"/>
      <c r="E75" s="297"/>
      <c r="F75" s="298"/>
      <c r="G75" s="110">
        <f t="shared" si="88"/>
        <v>0</v>
      </c>
      <c r="H75" s="111">
        <f t="shared" si="89"/>
        <v>0</v>
      </c>
      <c r="I75" s="112">
        <f t="shared" si="90"/>
        <v>0</v>
      </c>
      <c r="J75" s="299"/>
      <c r="K75" s="190">
        <f t="shared" si="72"/>
        <v>0</v>
      </c>
      <c r="L75" s="191" t="str">
        <f t="shared" si="11"/>
        <v>-</v>
      </c>
      <c r="M75" s="192" t="str">
        <f t="shared" si="12"/>
        <v>-</v>
      </c>
      <c r="N75" s="193" t="str">
        <f t="shared" si="93"/>
        <v>-</v>
      </c>
      <c r="P75" s="321" t="str">
        <f t="shared" si="81"/>
        <v>Vacant-Market</v>
      </c>
      <c r="Q75" s="322">
        <v>5</v>
      </c>
      <c r="R75" s="320" t="str">
        <f t="shared" si="82"/>
        <v/>
      </c>
      <c r="S75" s="320" t="str">
        <f t="shared" si="83"/>
        <v/>
      </c>
      <c r="T75" s="320" t="str">
        <f t="shared" ref="T75:AG75" si="95">IF(COUNTIFS($C:$C,$Q75,$E:$E,$P75,$I:$I,"&lt;="&amp;T$42,$I:$I,"&gt;"&amp;S$42)=0,"",COUNTIFS($C:$C,$Q75,$E:$E,$P75,$I:$I,"&lt;="&amp;T$42,$I:$I,"&gt;"&amp;S$42))</f>
        <v/>
      </c>
      <c r="U75" s="320" t="str">
        <f t="shared" si="95"/>
        <v/>
      </c>
      <c r="V75" s="320" t="str">
        <f t="shared" si="95"/>
        <v/>
      </c>
      <c r="W75" s="320" t="str">
        <f t="shared" si="95"/>
        <v/>
      </c>
      <c r="X75" s="320" t="str">
        <f t="shared" si="95"/>
        <v/>
      </c>
      <c r="Y75" s="320" t="str">
        <f t="shared" si="95"/>
        <v/>
      </c>
      <c r="Z75" s="320" t="str">
        <f t="shared" si="95"/>
        <v/>
      </c>
      <c r="AA75" s="320" t="str">
        <f t="shared" si="95"/>
        <v/>
      </c>
      <c r="AB75" s="320" t="str">
        <f t="shared" si="95"/>
        <v/>
      </c>
      <c r="AC75" s="320" t="str">
        <f t="shared" si="95"/>
        <v/>
      </c>
      <c r="AD75" s="320" t="str">
        <f t="shared" si="95"/>
        <v/>
      </c>
      <c r="AE75" s="320" t="str">
        <f t="shared" si="95"/>
        <v/>
      </c>
      <c r="AF75" s="320" t="str">
        <f t="shared" si="95"/>
        <v/>
      </c>
      <c r="AG75" s="320" t="str">
        <f t="shared" si="95"/>
        <v/>
      </c>
      <c r="AH75" s="323">
        <f t="shared" si="85"/>
        <v>0</v>
      </c>
      <c r="AI75" s="324">
        <f t="shared" si="86"/>
        <v>0</v>
      </c>
      <c r="AJ75" s="106"/>
    </row>
    <row r="76" spans="1:36">
      <c r="A76" s="295"/>
      <c r="B76" s="295"/>
      <c r="C76" s="297"/>
      <c r="D76" s="297"/>
      <c r="E76" s="297"/>
      <c r="F76" s="298"/>
      <c r="G76" s="110">
        <f t="shared" si="88"/>
        <v>0</v>
      </c>
      <c r="H76" s="111">
        <f t="shared" si="89"/>
        <v>0</v>
      </c>
      <c r="I76" s="112">
        <f t="shared" si="90"/>
        <v>0</v>
      </c>
      <c r="J76" s="299"/>
      <c r="K76" s="190">
        <f t="shared" si="72"/>
        <v>0</v>
      </c>
      <c r="L76" s="191" t="str">
        <f t="shared" ref="L76:L139" si="96">IF(OR(E76="market",E76="super"),"-",IF(J76-H76&gt;0,1,"-"))</f>
        <v>-</v>
      </c>
      <c r="M76" s="192" t="str">
        <f t="shared" ref="M76:M139" si="97">IF(L76="-","-",1-F76/J76)</f>
        <v>-</v>
      </c>
      <c r="N76" s="193" t="str">
        <f t="shared" si="93"/>
        <v>-</v>
      </c>
      <c r="P76" s="325" t="s">
        <v>9</v>
      </c>
      <c r="Q76" s="326"/>
      <c r="R76" s="325" t="str">
        <f>IF(SUM(R70:R75)=0,"",SUM(R70:R75))</f>
        <v/>
      </c>
      <c r="S76" s="325" t="str">
        <f t="shared" ref="S76:AG76" si="98">IF(SUM(S70:S75)=0,"",SUM(S70:S75))</f>
        <v/>
      </c>
      <c r="T76" s="325" t="str">
        <f t="shared" si="98"/>
        <v/>
      </c>
      <c r="U76" s="325" t="str">
        <f t="shared" si="98"/>
        <v/>
      </c>
      <c r="V76" s="325" t="str">
        <f t="shared" si="98"/>
        <v/>
      </c>
      <c r="W76" s="325" t="str">
        <f t="shared" si="98"/>
        <v/>
      </c>
      <c r="X76" s="325" t="str">
        <f t="shared" si="98"/>
        <v/>
      </c>
      <c r="Y76" s="325" t="str">
        <f t="shared" si="98"/>
        <v/>
      </c>
      <c r="Z76" s="325" t="str">
        <f t="shared" si="98"/>
        <v/>
      </c>
      <c r="AA76" s="325" t="str">
        <f t="shared" si="98"/>
        <v/>
      </c>
      <c r="AB76" s="325" t="str">
        <f t="shared" si="98"/>
        <v/>
      </c>
      <c r="AC76" s="325" t="str">
        <f t="shared" si="98"/>
        <v/>
      </c>
      <c r="AD76" s="325" t="str">
        <f t="shared" si="98"/>
        <v/>
      </c>
      <c r="AE76" s="325" t="str">
        <f t="shared" si="98"/>
        <v/>
      </c>
      <c r="AF76" s="325" t="str">
        <f t="shared" si="98"/>
        <v/>
      </c>
      <c r="AG76" s="325" t="str">
        <f t="shared" si="98"/>
        <v/>
      </c>
    </row>
    <row r="77" spans="1:36">
      <c r="A77" s="295"/>
      <c r="B77" s="295"/>
      <c r="C77" s="297"/>
      <c r="D77" s="297"/>
      <c r="E77" s="297"/>
      <c r="F77" s="298"/>
      <c r="G77" s="110">
        <f t="shared" si="88"/>
        <v>0</v>
      </c>
      <c r="H77" s="111">
        <f t="shared" si="89"/>
        <v>0</v>
      </c>
      <c r="I77" s="112">
        <f t="shared" si="90"/>
        <v>0</v>
      </c>
      <c r="J77" s="299"/>
      <c r="K77" s="190">
        <f t="shared" si="72"/>
        <v>0</v>
      </c>
      <c r="L77" s="191" t="str">
        <f t="shared" si="96"/>
        <v>-</v>
      </c>
      <c r="M77" s="192" t="str">
        <f t="shared" si="97"/>
        <v>-</v>
      </c>
      <c r="N77" s="193" t="str">
        <f t="shared" si="93"/>
        <v>-</v>
      </c>
      <c r="Q77" s="106"/>
      <c r="R77" s="106"/>
      <c r="S77" s="106"/>
      <c r="T77" s="106"/>
      <c r="U77" s="106"/>
      <c r="V77" s="106"/>
      <c r="W77" s="106"/>
      <c r="X77" s="106"/>
      <c r="Y77" s="106"/>
      <c r="Z77" s="106"/>
      <c r="AA77" s="106"/>
      <c r="AB77" s="106"/>
      <c r="AC77" s="106"/>
      <c r="AD77" s="106"/>
      <c r="AE77" s="106"/>
      <c r="AF77" s="106"/>
    </row>
    <row r="78" spans="1:36">
      <c r="A78" s="295"/>
      <c r="B78" s="295"/>
      <c r="C78" s="297"/>
      <c r="D78" s="297"/>
      <c r="E78" s="297"/>
      <c r="F78" s="298"/>
      <c r="G78" s="110">
        <f t="shared" si="88"/>
        <v>0</v>
      </c>
      <c r="H78" s="111">
        <f t="shared" si="89"/>
        <v>0</v>
      </c>
      <c r="I78" s="112">
        <f t="shared" si="90"/>
        <v>0</v>
      </c>
      <c r="J78" s="299"/>
      <c r="K78" s="190">
        <f t="shared" si="72"/>
        <v>0</v>
      </c>
      <c r="L78" s="191" t="str">
        <f t="shared" si="96"/>
        <v>-</v>
      </c>
      <c r="M78" s="192" t="str">
        <f t="shared" si="97"/>
        <v>-</v>
      </c>
      <c r="N78" s="193" t="str">
        <f t="shared" si="93"/>
        <v>-</v>
      </c>
      <c r="P78" s="317" t="s">
        <v>265</v>
      </c>
      <c r="Q78" s="317" t="s">
        <v>263</v>
      </c>
      <c r="R78" s="327">
        <f t="shared" ref="R78:AG78" si="99">R$42</f>
        <v>0</v>
      </c>
      <c r="S78" s="327">
        <f t="shared" si="99"/>
        <v>0.3</v>
      </c>
      <c r="T78" s="327">
        <f t="shared" si="99"/>
        <v>0.35</v>
      </c>
      <c r="U78" s="327">
        <f t="shared" si="99"/>
        <v>0.4</v>
      </c>
      <c r="V78" s="327">
        <f t="shared" si="99"/>
        <v>0.45</v>
      </c>
      <c r="W78" s="327">
        <f t="shared" si="99"/>
        <v>0.5</v>
      </c>
      <c r="X78" s="327">
        <f t="shared" si="99"/>
        <v>0.55000000000000004</v>
      </c>
      <c r="Y78" s="327">
        <f t="shared" si="99"/>
        <v>0.6</v>
      </c>
      <c r="Z78" s="327">
        <f t="shared" si="99"/>
        <v>0.65</v>
      </c>
      <c r="AA78" s="327">
        <f t="shared" si="99"/>
        <v>0.7</v>
      </c>
      <c r="AB78" s="327">
        <f t="shared" si="99"/>
        <v>0.75</v>
      </c>
      <c r="AC78" s="327">
        <f t="shared" si="99"/>
        <v>0.8</v>
      </c>
      <c r="AD78" s="327">
        <f t="shared" si="99"/>
        <v>0.85</v>
      </c>
      <c r="AE78" s="327">
        <f t="shared" si="99"/>
        <v>0.9</v>
      </c>
      <c r="AF78" s="327">
        <f t="shared" si="99"/>
        <v>1</v>
      </c>
      <c r="AG78" s="327">
        <f t="shared" si="99"/>
        <v>1.4</v>
      </c>
      <c r="AH78" s="317" t="s">
        <v>9</v>
      </c>
      <c r="AI78" s="319" t="s">
        <v>327</v>
      </c>
    </row>
    <row r="79" spans="1:36">
      <c r="A79" s="295"/>
      <c r="B79" s="295"/>
      <c r="C79" s="297"/>
      <c r="D79" s="297"/>
      <c r="E79" s="297"/>
      <c r="F79" s="298"/>
      <c r="G79" s="110">
        <f t="shared" si="88"/>
        <v>0</v>
      </c>
      <c r="H79" s="111">
        <f t="shared" si="89"/>
        <v>0</v>
      </c>
      <c r="I79" s="112">
        <f t="shared" si="90"/>
        <v>0</v>
      </c>
      <c r="J79" s="472"/>
      <c r="K79" s="190">
        <f t="shared" si="72"/>
        <v>0</v>
      </c>
      <c r="L79" s="191" t="str">
        <f t="shared" si="96"/>
        <v>-</v>
      </c>
      <c r="M79" s="192" t="str">
        <f t="shared" si="97"/>
        <v>-</v>
      </c>
      <c r="N79" s="193" t="str">
        <f t="shared" si="93"/>
        <v>-</v>
      </c>
      <c r="P79" s="106" t="str">
        <f t="shared" ref="P79:P84" si="100">IF($P$13="","N/A",$P$13)</f>
        <v>N/A</v>
      </c>
      <c r="Q79" s="106">
        <v>0</v>
      </c>
      <c r="R79" s="320" t="str">
        <f t="shared" ref="R79:R84" si="101">IF(COUNTIFS($C:$C,$Q79,$E:$E,$P79,$I:$I,"="&amp;R$42)=0,"",COUNTIFS($C:$C,$Q79,$E:$E,$P79,$I:$I,"="&amp;R$42))</f>
        <v/>
      </c>
      <c r="S79" s="320" t="str">
        <f t="shared" ref="S79:S84" si="102">IF(COUNTIFS($C:$C,$Q79,$E:$E,$P79,$I:$I,"&lt;="&amp;S$42,$I:$I,"&gt;0")=0,"",COUNTIFS($C:$C,$Q79,$E:$E,$P79,$I:$I,"&lt;="&amp;S$42,$I:$I,"&gt;0"))</f>
        <v/>
      </c>
      <c r="T79" s="320" t="str">
        <f t="shared" ref="T79:AG79" si="103">IF(COUNTIFS($C:$C,$Q79,$E:$E,$P79,$I:$I,"&lt;="&amp;T$42,$I:$I,"&gt;"&amp;S$42)=0,"",COUNTIFS($C:$C,$Q79,$E:$E,$P79,$I:$I,"&lt;="&amp;T$42,$I:$I,"&gt;"&amp;S$42))</f>
        <v/>
      </c>
      <c r="U79" s="320" t="str">
        <f t="shared" si="103"/>
        <v/>
      </c>
      <c r="V79" s="320" t="str">
        <f t="shared" si="103"/>
        <v/>
      </c>
      <c r="W79" s="320" t="str">
        <f t="shared" si="103"/>
        <v/>
      </c>
      <c r="X79" s="320" t="str">
        <f t="shared" si="103"/>
        <v/>
      </c>
      <c r="Y79" s="320" t="str">
        <f t="shared" si="103"/>
        <v/>
      </c>
      <c r="Z79" s="320" t="str">
        <f t="shared" si="103"/>
        <v/>
      </c>
      <c r="AA79" s="320" t="str">
        <f t="shared" si="103"/>
        <v/>
      </c>
      <c r="AB79" s="320" t="str">
        <f t="shared" si="103"/>
        <v/>
      </c>
      <c r="AC79" s="320" t="str">
        <f t="shared" si="103"/>
        <v/>
      </c>
      <c r="AD79" s="320" t="str">
        <f t="shared" si="103"/>
        <v/>
      </c>
      <c r="AE79" s="320" t="str">
        <f t="shared" si="103"/>
        <v/>
      </c>
      <c r="AF79" s="320" t="str">
        <f t="shared" si="103"/>
        <v/>
      </c>
      <c r="AG79" s="320" t="str">
        <f t="shared" si="103"/>
        <v/>
      </c>
      <c r="AH79" s="106">
        <f t="shared" ref="AH79:AH84" si="104">SUM(R79:AG79)</f>
        <v>0</v>
      </c>
      <c r="AI79" s="177">
        <f t="shared" ref="AI79:AI84" si="105">IF(AI152=0,0,AH79)</f>
        <v>0</v>
      </c>
      <c r="AJ79" s="106"/>
    </row>
    <row r="80" spans="1:36">
      <c r="A80" s="295"/>
      <c r="B80" s="295"/>
      <c r="C80" s="297"/>
      <c r="D80" s="297"/>
      <c r="E80" s="297"/>
      <c r="F80" s="298"/>
      <c r="G80" s="110">
        <f t="shared" si="88"/>
        <v>0</v>
      </c>
      <c r="H80" s="111">
        <f t="shared" si="89"/>
        <v>0</v>
      </c>
      <c r="I80" s="112">
        <f t="shared" si="90"/>
        <v>0</v>
      </c>
      <c r="J80" s="328"/>
      <c r="K80" s="190">
        <f t="shared" si="72"/>
        <v>0</v>
      </c>
      <c r="L80" s="191" t="str">
        <f t="shared" si="96"/>
        <v>-</v>
      </c>
      <c r="M80" s="192" t="str">
        <f t="shared" si="97"/>
        <v>-</v>
      </c>
      <c r="N80" s="193" t="str">
        <f t="shared" si="93"/>
        <v>-</v>
      </c>
      <c r="P80" s="106" t="str">
        <f t="shared" si="100"/>
        <v>N/A</v>
      </c>
      <c r="Q80" s="106">
        <v>1</v>
      </c>
      <c r="R80" s="320" t="str">
        <f t="shared" si="101"/>
        <v/>
      </c>
      <c r="S80" s="320" t="str">
        <f t="shared" si="102"/>
        <v/>
      </c>
      <c r="T80" s="320" t="str">
        <f t="shared" ref="T80:AG80" si="106">IF(COUNTIFS($C:$C,$Q80,$E:$E,$P80,$I:$I,"&lt;="&amp;T$42,$I:$I,"&gt;"&amp;S$42)=0,"",COUNTIFS($C:$C,$Q80,$E:$E,$P80,$I:$I,"&lt;="&amp;T$42,$I:$I,"&gt;"&amp;S$42))</f>
        <v/>
      </c>
      <c r="U80" s="320" t="str">
        <f t="shared" si="106"/>
        <v/>
      </c>
      <c r="V80" s="320" t="str">
        <f t="shared" si="106"/>
        <v/>
      </c>
      <c r="W80" s="320" t="str">
        <f t="shared" si="106"/>
        <v/>
      </c>
      <c r="X80" s="320" t="str">
        <f t="shared" si="106"/>
        <v/>
      </c>
      <c r="Y80" s="320" t="str">
        <f t="shared" si="106"/>
        <v/>
      </c>
      <c r="Z80" s="320" t="str">
        <f t="shared" si="106"/>
        <v/>
      </c>
      <c r="AA80" s="320" t="str">
        <f t="shared" si="106"/>
        <v/>
      </c>
      <c r="AB80" s="320" t="str">
        <f t="shared" si="106"/>
        <v/>
      </c>
      <c r="AC80" s="320" t="str">
        <f t="shared" si="106"/>
        <v/>
      </c>
      <c r="AD80" s="320" t="str">
        <f t="shared" si="106"/>
        <v/>
      </c>
      <c r="AE80" s="320" t="str">
        <f t="shared" si="106"/>
        <v/>
      </c>
      <c r="AF80" s="320" t="str">
        <f t="shared" si="106"/>
        <v/>
      </c>
      <c r="AG80" s="320" t="str">
        <f t="shared" si="106"/>
        <v/>
      </c>
      <c r="AH80" s="106">
        <f t="shared" si="104"/>
        <v>0</v>
      </c>
      <c r="AI80" s="178">
        <f t="shared" si="105"/>
        <v>0</v>
      </c>
      <c r="AJ80" s="106"/>
    </row>
    <row r="81" spans="1:36">
      <c r="A81" s="295"/>
      <c r="B81" s="295"/>
      <c r="C81" s="297"/>
      <c r="D81" s="297"/>
      <c r="E81" s="297"/>
      <c r="F81" s="298"/>
      <c r="G81" s="110">
        <f t="shared" si="88"/>
        <v>0</v>
      </c>
      <c r="H81" s="111">
        <f t="shared" si="89"/>
        <v>0</v>
      </c>
      <c r="I81" s="112">
        <f t="shared" si="90"/>
        <v>0</v>
      </c>
      <c r="J81" s="328"/>
      <c r="K81" s="190">
        <f t="shared" si="72"/>
        <v>0</v>
      </c>
      <c r="L81" s="191" t="str">
        <f t="shared" si="96"/>
        <v>-</v>
      </c>
      <c r="M81" s="192" t="str">
        <f t="shared" si="97"/>
        <v>-</v>
      </c>
      <c r="N81" s="193" t="str">
        <f t="shared" si="93"/>
        <v>-</v>
      </c>
      <c r="P81" s="106" t="str">
        <f t="shared" si="100"/>
        <v>N/A</v>
      </c>
      <c r="Q81" s="106">
        <v>2</v>
      </c>
      <c r="R81" s="320" t="str">
        <f t="shared" si="101"/>
        <v/>
      </c>
      <c r="S81" s="320" t="str">
        <f t="shared" si="102"/>
        <v/>
      </c>
      <c r="T81" s="320" t="str">
        <f t="shared" ref="T81:AG81" si="107">IF(COUNTIFS($C:$C,$Q81,$E:$E,$P81,$I:$I,"&lt;="&amp;T$42,$I:$I,"&gt;"&amp;S$42)=0,"",COUNTIFS($C:$C,$Q81,$E:$E,$P81,$I:$I,"&lt;="&amp;T$42,$I:$I,"&gt;"&amp;S$42))</f>
        <v/>
      </c>
      <c r="U81" s="320" t="str">
        <f t="shared" si="107"/>
        <v/>
      </c>
      <c r="V81" s="320" t="str">
        <f t="shared" si="107"/>
        <v/>
      </c>
      <c r="W81" s="320" t="str">
        <f t="shared" si="107"/>
        <v/>
      </c>
      <c r="X81" s="320" t="str">
        <f t="shared" si="107"/>
        <v/>
      </c>
      <c r="Y81" s="320" t="str">
        <f t="shared" si="107"/>
        <v/>
      </c>
      <c r="Z81" s="320" t="str">
        <f t="shared" si="107"/>
        <v/>
      </c>
      <c r="AA81" s="320" t="str">
        <f t="shared" si="107"/>
        <v/>
      </c>
      <c r="AB81" s="320" t="str">
        <f t="shared" si="107"/>
        <v/>
      </c>
      <c r="AC81" s="320" t="str">
        <f t="shared" si="107"/>
        <v/>
      </c>
      <c r="AD81" s="320" t="str">
        <f t="shared" si="107"/>
        <v/>
      </c>
      <c r="AE81" s="320" t="str">
        <f t="shared" si="107"/>
        <v/>
      </c>
      <c r="AF81" s="320" t="str">
        <f t="shared" si="107"/>
        <v/>
      </c>
      <c r="AG81" s="320" t="str">
        <f t="shared" si="107"/>
        <v/>
      </c>
      <c r="AH81" s="106">
        <f t="shared" si="104"/>
        <v>0</v>
      </c>
      <c r="AI81" s="178">
        <f t="shared" si="105"/>
        <v>0</v>
      </c>
      <c r="AJ81" s="106"/>
    </row>
    <row r="82" spans="1:36">
      <c r="A82" s="295"/>
      <c r="B82" s="295"/>
      <c r="C82" s="297"/>
      <c r="D82" s="297"/>
      <c r="E82" s="297"/>
      <c r="F82" s="298"/>
      <c r="G82" s="110">
        <f t="shared" si="88"/>
        <v>0</v>
      </c>
      <c r="H82" s="111">
        <f t="shared" si="89"/>
        <v>0</v>
      </c>
      <c r="I82" s="112">
        <f t="shared" si="90"/>
        <v>0</v>
      </c>
      <c r="J82" s="328"/>
      <c r="K82" s="190">
        <f t="shared" si="72"/>
        <v>0</v>
      </c>
      <c r="L82" s="191" t="str">
        <f t="shared" si="96"/>
        <v>-</v>
      </c>
      <c r="M82" s="192" t="str">
        <f t="shared" si="97"/>
        <v>-</v>
      </c>
      <c r="N82" s="193" t="str">
        <f t="shared" si="93"/>
        <v>-</v>
      </c>
      <c r="P82" s="106" t="str">
        <f t="shared" si="100"/>
        <v>N/A</v>
      </c>
      <c r="Q82" s="106">
        <v>3</v>
      </c>
      <c r="R82" s="320" t="str">
        <f t="shared" si="101"/>
        <v/>
      </c>
      <c r="S82" s="320" t="str">
        <f t="shared" si="102"/>
        <v/>
      </c>
      <c r="T82" s="320" t="str">
        <f t="shared" ref="T82:AG82" si="108">IF(COUNTIFS($C:$C,$Q82,$E:$E,$P82,$I:$I,"&lt;="&amp;T$42,$I:$I,"&gt;"&amp;S$42)=0,"",COUNTIFS($C:$C,$Q82,$E:$E,$P82,$I:$I,"&lt;="&amp;T$42,$I:$I,"&gt;"&amp;S$42))</f>
        <v/>
      </c>
      <c r="U82" s="320" t="str">
        <f t="shared" si="108"/>
        <v/>
      </c>
      <c r="V82" s="320" t="str">
        <f t="shared" si="108"/>
        <v/>
      </c>
      <c r="W82" s="320" t="str">
        <f t="shared" si="108"/>
        <v/>
      </c>
      <c r="X82" s="320" t="str">
        <f t="shared" si="108"/>
        <v/>
      </c>
      <c r="Y82" s="320" t="str">
        <f t="shared" si="108"/>
        <v/>
      </c>
      <c r="Z82" s="320" t="str">
        <f t="shared" si="108"/>
        <v/>
      </c>
      <c r="AA82" s="320" t="str">
        <f t="shared" si="108"/>
        <v/>
      </c>
      <c r="AB82" s="320" t="str">
        <f t="shared" si="108"/>
        <v/>
      </c>
      <c r="AC82" s="320" t="str">
        <f t="shared" si="108"/>
        <v/>
      </c>
      <c r="AD82" s="320" t="str">
        <f t="shared" si="108"/>
        <v/>
      </c>
      <c r="AE82" s="320" t="str">
        <f t="shared" si="108"/>
        <v/>
      </c>
      <c r="AF82" s="320" t="str">
        <f t="shared" si="108"/>
        <v/>
      </c>
      <c r="AG82" s="320" t="str">
        <f t="shared" si="108"/>
        <v/>
      </c>
      <c r="AH82" s="106">
        <f t="shared" si="104"/>
        <v>0</v>
      </c>
      <c r="AI82" s="178">
        <f t="shared" si="105"/>
        <v>0</v>
      </c>
      <c r="AJ82" s="106"/>
    </row>
    <row r="83" spans="1:36">
      <c r="A83" s="295"/>
      <c r="B83" s="295"/>
      <c r="C83" s="297"/>
      <c r="D83" s="297"/>
      <c r="E83" s="297"/>
      <c r="F83" s="298"/>
      <c r="G83" s="110">
        <f t="shared" si="88"/>
        <v>0</v>
      </c>
      <c r="H83" s="111">
        <f t="shared" si="89"/>
        <v>0</v>
      </c>
      <c r="I83" s="112">
        <f t="shared" si="90"/>
        <v>0</v>
      </c>
      <c r="J83" s="328"/>
      <c r="K83" s="190">
        <f t="shared" si="72"/>
        <v>0</v>
      </c>
      <c r="L83" s="191" t="str">
        <f t="shared" si="96"/>
        <v>-</v>
      </c>
      <c r="M83" s="192" t="str">
        <f t="shared" si="97"/>
        <v>-</v>
      </c>
      <c r="N83" s="193" t="str">
        <f t="shared" si="93"/>
        <v>-</v>
      </c>
      <c r="P83" s="106" t="str">
        <f t="shared" si="100"/>
        <v>N/A</v>
      </c>
      <c r="Q83" s="106">
        <v>4</v>
      </c>
      <c r="R83" s="320" t="str">
        <f t="shared" si="101"/>
        <v/>
      </c>
      <c r="S83" s="320" t="str">
        <f t="shared" si="102"/>
        <v/>
      </c>
      <c r="T83" s="320" t="str">
        <f t="shared" ref="T83:AG83" si="109">IF(COUNTIFS($C:$C,$Q83,$E:$E,$P83,$I:$I,"&lt;="&amp;T$42,$I:$I,"&gt;"&amp;S$42)=0,"",COUNTIFS($C:$C,$Q83,$E:$E,$P83,$I:$I,"&lt;="&amp;T$42,$I:$I,"&gt;"&amp;S$42))</f>
        <v/>
      </c>
      <c r="U83" s="320" t="str">
        <f t="shared" si="109"/>
        <v/>
      </c>
      <c r="V83" s="320" t="str">
        <f t="shared" si="109"/>
        <v/>
      </c>
      <c r="W83" s="320" t="str">
        <f t="shared" si="109"/>
        <v/>
      </c>
      <c r="X83" s="320" t="str">
        <f t="shared" si="109"/>
        <v/>
      </c>
      <c r="Y83" s="320" t="str">
        <f t="shared" si="109"/>
        <v/>
      </c>
      <c r="Z83" s="320" t="str">
        <f t="shared" si="109"/>
        <v/>
      </c>
      <c r="AA83" s="320" t="str">
        <f t="shared" si="109"/>
        <v/>
      </c>
      <c r="AB83" s="320" t="str">
        <f t="shared" si="109"/>
        <v/>
      </c>
      <c r="AC83" s="320" t="str">
        <f t="shared" si="109"/>
        <v/>
      </c>
      <c r="AD83" s="320" t="str">
        <f t="shared" si="109"/>
        <v/>
      </c>
      <c r="AE83" s="320" t="str">
        <f t="shared" si="109"/>
        <v/>
      </c>
      <c r="AF83" s="320" t="str">
        <f t="shared" si="109"/>
        <v/>
      </c>
      <c r="AG83" s="320" t="str">
        <f t="shared" si="109"/>
        <v/>
      </c>
      <c r="AH83" s="106">
        <f t="shared" si="104"/>
        <v>0</v>
      </c>
      <c r="AI83" s="178">
        <f t="shared" si="105"/>
        <v>0</v>
      </c>
      <c r="AJ83" s="106"/>
    </row>
    <row r="84" spans="1:36">
      <c r="A84" s="295"/>
      <c r="B84" s="295"/>
      <c r="C84" s="297"/>
      <c r="D84" s="297"/>
      <c r="E84" s="297"/>
      <c r="F84" s="298"/>
      <c r="G84" s="110">
        <f t="shared" si="88"/>
        <v>0</v>
      </c>
      <c r="H84" s="111">
        <f t="shared" si="89"/>
        <v>0</v>
      </c>
      <c r="I84" s="112">
        <f t="shared" si="90"/>
        <v>0</v>
      </c>
      <c r="J84" s="328"/>
      <c r="K84" s="190">
        <f t="shared" si="72"/>
        <v>0</v>
      </c>
      <c r="L84" s="191" t="str">
        <f t="shared" si="96"/>
        <v>-</v>
      </c>
      <c r="M84" s="192" t="str">
        <f t="shared" si="97"/>
        <v>-</v>
      </c>
      <c r="N84" s="193" t="str">
        <f t="shared" si="93"/>
        <v>-</v>
      </c>
      <c r="P84" s="321" t="str">
        <f t="shared" si="100"/>
        <v>N/A</v>
      </c>
      <c r="Q84" s="322">
        <v>5</v>
      </c>
      <c r="R84" s="320" t="str">
        <f t="shared" si="101"/>
        <v/>
      </c>
      <c r="S84" s="320" t="str">
        <f t="shared" si="102"/>
        <v/>
      </c>
      <c r="T84" s="320" t="str">
        <f t="shared" ref="T84:AG84" si="110">IF(COUNTIFS($C:$C,$Q84,$E:$E,$P84,$I:$I,"&lt;="&amp;T$42,$I:$I,"&gt;"&amp;S$42)=0,"",COUNTIFS($C:$C,$Q84,$E:$E,$P84,$I:$I,"&lt;="&amp;T$42,$I:$I,"&gt;"&amp;S$42))</f>
        <v/>
      </c>
      <c r="U84" s="320" t="str">
        <f t="shared" si="110"/>
        <v/>
      </c>
      <c r="V84" s="320" t="str">
        <f t="shared" si="110"/>
        <v/>
      </c>
      <c r="W84" s="320" t="str">
        <f t="shared" si="110"/>
        <v/>
      </c>
      <c r="X84" s="320" t="str">
        <f t="shared" si="110"/>
        <v/>
      </c>
      <c r="Y84" s="320" t="str">
        <f t="shared" si="110"/>
        <v/>
      </c>
      <c r="Z84" s="320" t="str">
        <f t="shared" si="110"/>
        <v/>
      </c>
      <c r="AA84" s="320" t="str">
        <f t="shared" si="110"/>
        <v/>
      </c>
      <c r="AB84" s="320" t="str">
        <f t="shared" si="110"/>
        <v/>
      </c>
      <c r="AC84" s="320" t="str">
        <f t="shared" si="110"/>
        <v/>
      </c>
      <c r="AD84" s="320" t="str">
        <f t="shared" si="110"/>
        <v/>
      </c>
      <c r="AE84" s="320" t="str">
        <f t="shared" si="110"/>
        <v/>
      </c>
      <c r="AF84" s="320" t="str">
        <f t="shared" si="110"/>
        <v/>
      </c>
      <c r="AG84" s="320" t="str">
        <f t="shared" si="110"/>
        <v/>
      </c>
      <c r="AH84" s="323">
        <f t="shared" si="104"/>
        <v>0</v>
      </c>
      <c r="AI84" s="324">
        <f t="shared" si="105"/>
        <v>0</v>
      </c>
    </row>
    <row r="85" spans="1:36">
      <c r="A85" s="295"/>
      <c r="B85" s="295"/>
      <c r="C85" s="297"/>
      <c r="D85" s="297"/>
      <c r="E85" s="297"/>
      <c r="F85" s="298"/>
      <c r="G85" s="110">
        <f t="shared" si="88"/>
        <v>0</v>
      </c>
      <c r="H85" s="111">
        <f t="shared" si="89"/>
        <v>0</v>
      </c>
      <c r="I85" s="112">
        <f t="shared" si="90"/>
        <v>0</v>
      </c>
      <c r="J85" s="328"/>
      <c r="K85" s="190">
        <f t="shared" si="72"/>
        <v>0</v>
      </c>
      <c r="L85" s="191" t="str">
        <f t="shared" si="96"/>
        <v>-</v>
      </c>
      <c r="M85" s="192" t="str">
        <f t="shared" si="97"/>
        <v>-</v>
      </c>
      <c r="N85" s="193" t="str">
        <f t="shared" si="93"/>
        <v>-</v>
      </c>
      <c r="P85" s="325" t="s">
        <v>9</v>
      </c>
      <c r="Q85" s="326"/>
      <c r="R85" s="325" t="str">
        <f>IF(SUM(R79:R84)=0,"",SUM(R79:R84))</f>
        <v/>
      </c>
      <c r="S85" s="325" t="str">
        <f>IF(SUM(S79:S84)=0,"",SUM(S79:S84))</f>
        <v/>
      </c>
      <c r="T85" s="325" t="str">
        <f t="shared" ref="T85:AG85" si="111">IF(SUM(T79:T84)=0,"",SUM(T79:T84))</f>
        <v/>
      </c>
      <c r="U85" s="325" t="str">
        <f t="shared" si="111"/>
        <v/>
      </c>
      <c r="V85" s="325" t="str">
        <f t="shared" si="111"/>
        <v/>
      </c>
      <c r="W85" s="325" t="str">
        <f t="shared" si="111"/>
        <v/>
      </c>
      <c r="X85" s="325" t="str">
        <f t="shared" si="111"/>
        <v/>
      </c>
      <c r="Y85" s="325" t="str">
        <f t="shared" si="111"/>
        <v/>
      </c>
      <c r="Z85" s="325" t="str">
        <f t="shared" si="111"/>
        <v/>
      </c>
      <c r="AA85" s="325" t="str">
        <f t="shared" si="111"/>
        <v/>
      </c>
      <c r="AB85" s="325" t="str">
        <f t="shared" si="111"/>
        <v/>
      </c>
      <c r="AC85" s="325" t="str">
        <f t="shared" si="111"/>
        <v/>
      </c>
      <c r="AD85" s="325" t="str">
        <f t="shared" si="111"/>
        <v/>
      </c>
      <c r="AE85" s="325" t="str">
        <f t="shared" si="111"/>
        <v/>
      </c>
      <c r="AF85" s="325" t="str">
        <f t="shared" si="111"/>
        <v/>
      </c>
      <c r="AG85" s="471" t="str">
        <f t="shared" si="111"/>
        <v/>
      </c>
      <c r="AI85" s="104"/>
    </row>
    <row r="86" spans="1:36">
      <c r="A86" s="295"/>
      <c r="B86" s="295"/>
      <c r="C86" s="297"/>
      <c r="D86" s="297"/>
      <c r="E86" s="297"/>
      <c r="F86" s="298"/>
      <c r="G86" s="110">
        <f t="shared" si="88"/>
        <v>0</v>
      </c>
      <c r="H86" s="111">
        <f t="shared" si="89"/>
        <v>0</v>
      </c>
      <c r="I86" s="112">
        <f t="shared" si="90"/>
        <v>0</v>
      </c>
      <c r="J86" s="328"/>
      <c r="K86" s="190">
        <f t="shared" si="72"/>
        <v>0</v>
      </c>
      <c r="L86" s="191" t="str">
        <f t="shared" si="96"/>
        <v>-</v>
      </c>
      <c r="M86" s="192" t="str">
        <f t="shared" si="97"/>
        <v>-</v>
      </c>
      <c r="N86" s="193" t="str">
        <f t="shared" si="93"/>
        <v>-</v>
      </c>
      <c r="P86" s="106"/>
      <c r="R86" s="106"/>
      <c r="S86" s="106"/>
      <c r="T86" s="106"/>
      <c r="U86" s="106"/>
      <c r="V86" s="106"/>
      <c r="W86" s="106"/>
      <c r="X86" s="106"/>
      <c r="Y86" s="106"/>
      <c r="Z86" s="106"/>
      <c r="AA86" s="106"/>
      <c r="AB86" s="106"/>
      <c r="AC86" s="106"/>
      <c r="AD86" s="106"/>
      <c r="AE86" s="106"/>
      <c r="AF86" s="106"/>
      <c r="AG86" s="106"/>
      <c r="AI86" s="104"/>
    </row>
    <row r="87" spans="1:36">
      <c r="A87" s="295"/>
      <c r="B87" s="295"/>
      <c r="C87" s="297"/>
      <c r="D87" s="297"/>
      <c r="E87" s="297"/>
      <c r="F87" s="298"/>
      <c r="G87" s="110">
        <f t="shared" si="88"/>
        <v>0</v>
      </c>
      <c r="H87" s="111">
        <f t="shared" si="89"/>
        <v>0</v>
      </c>
      <c r="I87" s="112">
        <f t="shared" si="90"/>
        <v>0</v>
      </c>
      <c r="J87" s="328"/>
      <c r="K87" s="190">
        <f t="shared" si="72"/>
        <v>0</v>
      </c>
      <c r="L87" s="191" t="str">
        <f t="shared" si="96"/>
        <v>-</v>
      </c>
      <c r="M87" s="192" t="str">
        <f t="shared" si="97"/>
        <v>-</v>
      </c>
      <c r="N87" s="193" t="str">
        <f t="shared" si="93"/>
        <v>-</v>
      </c>
      <c r="P87" s="317" t="s">
        <v>265</v>
      </c>
      <c r="Q87" s="317" t="s">
        <v>263</v>
      </c>
      <c r="R87" s="327">
        <f t="shared" ref="R87:AG87" si="112">R$42</f>
        <v>0</v>
      </c>
      <c r="S87" s="327">
        <f t="shared" si="112"/>
        <v>0.3</v>
      </c>
      <c r="T87" s="327">
        <f t="shared" si="112"/>
        <v>0.35</v>
      </c>
      <c r="U87" s="327">
        <f t="shared" si="112"/>
        <v>0.4</v>
      </c>
      <c r="V87" s="327">
        <f t="shared" si="112"/>
        <v>0.45</v>
      </c>
      <c r="W87" s="327">
        <f t="shared" si="112"/>
        <v>0.5</v>
      </c>
      <c r="X87" s="327">
        <f t="shared" si="112"/>
        <v>0.55000000000000004</v>
      </c>
      <c r="Y87" s="327">
        <f t="shared" si="112"/>
        <v>0.6</v>
      </c>
      <c r="Z87" s="327">
        <f t="shared" si="112"/>
        <v>0.65</v>
      </c>
      <c r="AA87" s="327">
        <f t="shared" si="112"/>
        <v>0.7</v>
      </c>
      <c r="AB87" s="327">
        <f t="shared" si="112"/>
        <v>0.75</v>
      </c>
      <c r="AC87" s="327">
        <f t="shared" si="112"/>
        <v>0.8</v>
      </c>
      <c r="AD87" s="327">
        <f t="shared" si="112"/>
        <v>0.85</v>
      </c>
      <c r="AE87" s="327">
        <f t="shared" si="112"/>
        <v>0.9</v>
      </c>
      <c r="AF87" s="327">
        <f t="shared" si="112"/>
        <v>1</v>
      </c>
      <c r="AG87" s="327">
        <f t="shared" si="112"/>
        <v>1.4</v>
      </c>
      <c r="AH87" s="317" t="s">
        <v>9</v>
      </c>
      <c r="AI87" s="319" t="s">
        <v>327</v>
      </c>
    </row>
    <row r="88" spans="1:36">
      <c r="A88" s="295"/>
      <c r="B88" s="295"/>
      <c r="C88" s="297"/>
      <c r="D88" s="297"/>
      <c r="E88" s="297"/>
      <c r="F88" s="298"/>
      <c r="G88" s="110">
        <f t="shared" si="88"/>
        <v>0</v>
      </c>
      <c r="H88" s="111">
        <f t="shared" si="89"/>
        <v>0</v>
      </c>
      <c r="I88" s="112">
        <f t="shared" si="90"/>
        <v>0</v>
      </c>
      <c r="J88" s="328"/>
      <c r="K88" s="190">
        <f t="shared" si="72"/>
        <v>0</v>
      </c>
      <c r="L88" s="191" t="str">
        <f t="shared" si="96"/>
        <v>-</v>
      </c>
      <c r="M88" s="192" t="str">
        <f t="shared" si="97"/>
        <v>-</v>
      </c>
      <c r="N88" s="193" t="str">
        <f t="shared" si="93"/>
        <v>-</v>
      </c>
      <c r="P88" s="169" t="str">
        <f t="shared" ref="P88:P93" si="113">IF($P$14="","N/A",$P$14)</f>
        <v>N/A</v>
      </c>
      <c r="Q88" s="106">
        <v>0</v>
      </c>
      <c r="R88" s="320" t="str">
        <f t="shared" ref="R88:R93" si="114">IF(COUNTIFS($C:$C,$Q88,$E:$E,$P88,$I:$I,"="&amp;R$42)=0,"",COUNTIFS($C:$C,$Q88,$E:$E,$P88,$I:$I,"="&amp;R$42))</f>
        <v/>
      </c>
      <c r="S88" s="320" t="str">
        <f t="shared" ref="S88:S93" si="115">IF(COUNTIFS($C:$C,$Q88,$E:$E,$P88,$I:$I,"&lt;="&amp;S$42,$I:$I,"&gt;0")=0,"",COUNTIFS($C:$C,$Q88,$E:$E,$P88,$I:$I,"&lt;="&amp;S$42,$I:$I,"&gt;0"))</f>
        <v/>
      </c>
      <c r="T88" s="320" t="str">
        <f t="shared" ref="T88:AG88" si="116">IF(COUNTIFS($C:$C,$Q88,$E:$E,$P88,$I:$I,"&lt;="&amp;T$42,$I:$I,"&gt;"&amp;S$42)=0,"",COUNTIFS($C:$C,$Q88,$E:$E,$P88,$I:$I,"&lt;="&amp;T$42,$I:$I,"&gt;"&amp;S$42))</f>
        <v/>
      </c>
      <c r="U88" s="320" t="str">
        <f t="shared" si="116"/>
        <v/>
      </c>
      <c r="V88" s="320" t="str">
        <f t="shared" si="116"/>
        <v/>
      </c>
      <c r="W88" s="320" t="str">
        <f t="shared" si="116"/>
        <v/>
      </c>
      <c r="X88" s="320" t="str">
        <f t="shared" si="116"/>
        <v/>
      </c>
      <c r="Y88" s="320" t="str">
        <f t="shared" si="116"/>
        <v/>
      </c>
      <c r="Z88" s="320" t="str">
        <f t="shared" si="116"/>
        <v/>
      </c>
      <c r="AA88" s="320" t="str">
        <f t="shared" si="116"/>
        <v/>
      </c>
      <c r="AB88" s="320" t="str">
        <f t="shared" si="116"/>
        <v/>
      </c>
      <c r="AC88" s="320" t="str">
        <f t="shared" si="116"/>
        <v/>
      </c>
      <c r="AD88" s="320" t="str">
        <f t="shared" si="116"/>
        <v/>
      </c>
      <c r="AE88" s="320" t="str">
        <f t="shared" si="116"/>
        <v/>
      </c>
      <c r="AF88" s="320" t="str">
        <f t="shared" si="116"/>
        <v/>
      </c>
      <c r="AG88" s="320" t="str">
        <f t="shared" si="116"/>
        <v/>
      </c>
      <c r="AH88" s="106">
        <f t="shared" ref="AH88:AH93" si="117">SUM(R88:AG88)</f>
        <v>0</v>
      </c>
      <c r="AI88" s="177">
        <f t="shared" ref="AI88:AI93" si="118">IF(AI161=0,0,AH88)</f>
        <v>0</v>
      </c>
    </row>
    <row r="89" spans="1:36">
      <c r="A89" s="295"/>
      <c r="B89" s="295"/>
      <c r="C89" s="297"/>
      <c r="D89" s="297"/>
      <c r="E89" s="297"/>
      <c r="F89" s="298"/>
      <c r="G89" s="110">
        <f t="shared" si="88"/>
        <v>0</v>
      </c>
      <c r="H89" s="111">
        <f t="shared" si="89"/>
        <v>0</v>
      </c>
      <c r="I89" s="112">
        <f t="shared" si="90"/>
        <v>0</v>
      </c>
      <c r="J89" s="328"/>
      <c r="K89" s="190">
        <f t="shared" si="72"/>
        <v>0</v>
      </c>
      <c r="L89" s="191" t="str">
        <f t="shared" si="96"/>
        <v>-</v>
      </c>
      <c r="M89" s="192" t="str">
        <f t="shared" si="97"/>
        <v>-</v>
      </c>
      <c r="N89" s="193" t="str">
        <f t="shared" si="93"/>
        <v>-</v>
      </c>
      <c r="P89" s="106" t="str">
        <f t="shared" si="113"/>
        <v>N/A</v>
      </c>
      <c r="Q89" s="106">
        <v>1</v>
      </c>
      <c r="R89" s="320" t="str">
        <f t="shared" si="114"/>
        <v/>
      </c>
      <c r="S89" s="320" t="str">
        <f t="shared" si="115"/>
        <v/>
      </c>
      <c r="T89" s="320" t="str">
        <f t="shared" ref="T89:AG89" si="119">IF(COUNTIFS($C:$C,$Q89,$E:$E,$P89,$I:$I,"&lt;="&amp;T$42,$I:$I,"&gt;"&amp;S$42)=0,"",COUNTIFS($C:$C,$Q89,$E:$E,$P89,$I:$I,"&lt;="&amp;T$42,$I:$I,"&gt;"&amp;S$42))</f>
        <v/>
      </c>
      <c r="U89" s="320" t="str">
        <f t="shared" si="119"/>
        <v/>
      </c>
      <c r="V89" s="320" t="str">
        <f t="shared" si="119"/>
        <v/>
      </c>
      <c r="W89" s="320" t="str">
        <f t="shared" si="119"/>
        <v/>
      </c>
      <c r="X89" s="320" t="str">
        <f t="shared" si="119"/>
        <v/>
      </c>
      <c r="Y89" s="320" t="str">
        <f t="shared" si="119"/>
        <v/>
      </c>
      <c r="Z89" s="320" t="str">
        <f t="shared" si="119"/>
        <v/>
      </c>
      <c r="AA89" s="320" t="str">
        <f t="shared" si="119"/>
        <v/>
      </c>
      <c r="AB89" s="320" t="str">
        <f t="shared" si="119"/>
        <v/>
      </c>
      <c r="AC89" s="320" t="str">
        <f t="shared" si="119"/>
        <v/>
      </c>
      <c r="AD89" s="320" t="str">
        <f t="shared" si="119"/>
        <v/>
      </c>
      <c r="AE89" s="320" t="str">
        <f t="shared" si="119"/>
        <v/>
      </c>
      <c r="AF89" s="320" t="str">
        <f t="shared" si="119"/>
        <v/>
      </c>
      <c r="AG89" s="320" t="str">
        <f t="shared" si="119"/>
        <v/>
      </c>
      <c r="AH89" s="106">
        <f t="shared" si="117"/>
        <v>0</v>
      </c>
      <c r="AI89" s="178">
        <f t="shared" si="118"/>
        <v>0</v>
      </c>
    </row>
    <row r="90" spans="1:36">
      <c r="A90" s="295"/>
      <c r="B90" s="295"/>
      <c r="C90" s="297"/>
      <c r="D90" s="297"/>
      <c r="E90" s="297"/>
      <c r="F90" s="298"/>
      <c r="G90" s="110">
        <f t="shared" si="88"/>
        <v>0</v>
      </c>
      <c r="H90" s="111">
        <f t="shared" si="89"/>
        <v>0</v>
      </c>
      <c r="I90" s="112">
        <f t="shared" si="90"/>
        <v>0</v>
      </c>
      <c r="J90" s="328"/>
      <c r="K90" s="190">
        <f t="shared" si="72"/>
        <v>0</v>
      </c>
      <c r="L90" s="191" t="str">
        <f t="shared" si="96"/>
        <v>-</v>
      </c>
      <c r="M90" s="192" t="str">
        <f t="shared" si="97"/>
        <v>-</v>
      </c>
      <c r="N90" s="193" t="str">
        <f t="shared" si="93"/>
        <v>-</v>
      </c>
      <c r="P90" s="106" t="str">
        <f t="shared" si="113"/>
        <v>N/A</v>
      </c>
      <c r="Q90" s="106">
        <v>2</v>
      </c>
      <c r="R90" s="320" t="str">
        <f t="shared" si="114"/>
        <v/>
      </c>
      <c r="S90" s="320" t="str">
        <f t="shared" si="115"/>
        <v/>
      </c>
      <c r="T90" s="320" t="str">
        <f t="shared" ref="T90:AG90" si="120">IF(COUNTIFS($C:$C,$Q90,$E:$E,$P90,$I:$I,"&lt;="&amp;T$42,$I:$I,"&gt;"&amp;S$42)=0,"",COUNTIFS($C:$C,$Q90,$E:$E,$P90,$I:$I,"&lt;="&amp;T$42,$I:$I,"&gt;"&amp;S$42))</f>
        <v/>
      </c>
      <c r="U90" s="320" t="str">
        <f t="shared" si="120"/>
        <v/>
      </c>
      <c r="V90" s="320" t="str">
        <f t="shared" si="120"/>
        <v/>
      </c>
      <c r="W90" s="320" t="str">
        <f t="shared" si="120"/>
        <v/>
      </c>
      <c r="X90" s="320" t="str">
        <f t="shared" si="120"/>
        <v/>
      </c>
      <c r="Y90" s="320" t="str">
        <f t="shared" si="120"/>
        <v/>
      </c>
      <c r="Z90" s="320" t="str">
        <f t="shared" si="120"/>
        <v/>
      </c>
      <c r="AA90" s="320" t="str">
        <f t="shared" si="120"/>
        <v/>
      </c>
      <c r="AB90" s="320" t="str">
        <f t="shared" si="120"/>
        <v/>
      </c>
      <c r="AC90" s="320" t="str">
        <f t="shared" si="120"/>
        <v/>
      </c>
      <c r="AD90" s="320" t="str">
        <f t="shared" si="120"/>
        <v/>
      </c>
      <c r="AE90" s="320" t="str">
        <f t="shared" si="120"/>
        <v/>
      </c>
      <c r="AF90" s="320" t="str">
        <f t="shared" si="120"/>
        <v/>
      </c>
      <c r="AG90" s="320" t="str">
        <f t="shared" si="120"/>
        <v/>
      </c>
      <c r="AH90" s="106">
        <f t="shared" si="117"/>
        <v>0</v>
      </c>
      <c r="AI90" s="178">
        <f t="shared" si="118"/>
        <v>0</v>
      </c>
    </row>
    <row r="91" spans="1:36">
      <c r="A91" s="295"/>
      <c r="B91" s="295"/>
      <c r="C91" s="297"/>
      <c r="D91" s="297"/>
      <c r="E91" s="297"/>
      <c r="F91" s="298"/>
      <c r="G91" s="110">
        <f t="shared" si="88"/>
        <v>0</v>
      </c>
      <c r="H91" s="111">
        <f t="shared" si="89"/>
        <v>0</v>
      </c>
      <c r="I91" s="112">
        <f t="shared" si="90"/>
        <v>0</v>
      </c>
      <c r="J91" s="328"/>
      <c r="K91" s="190">
        <f t="shared" si="72"/>
        <v>0</v>
      </c>
      <c r="L91" s="191" t="str">
        <f t="shared" si="96"/>
        <v>-</v>
      </c>
      <c r="M91" s="192" t="str">
        <f t="shared" si="97"/>
        <v>-</v>
      </c>
      <c r="N91" s="193" t="str">
        <f t="shared" si="93"/>
        <v>-</v>
      </c>
      <c r="P91" s="106" t="str">
        <f t="shared" si="113"/>
        <v>N/A</v>
      </c>
      <c r="Q91" s="106">
        <v>3</v>
      </c>
      <c r="R91" s="320" t="str">
        <f t="shared" si="114"/>
        <v/>
      </c>
      <c r="S91" s="320" t="str">
        <f t="shared" si="115"/>
        <v/>
      </c>
      <c r="T91" s="320" t="str">
        <f t="shared" ref="T91:AG91" si="121">IF(COUNTIFS($C:$C,$Q91,$E:$E,$P91,$I:$I,"&lt;="&amp;T$42,$I:$I,"&gt;"&amp;S$42)=0,"",COUNTIFS($C:$C,$Q91,$E:$E,$P91,$I:$I,"&lt;="&amp;T$42,$I:$I,"&gt;"&amp;S$42))</f>
        <v/>
      </c>
      <c r="U91" s="320" t="str">
        <f t="shared" si="121"/>
        <v/>
      </c>
      <c r="V91" s="320" t="str">
        <f t="shared" si="121"/>
        <v/>
      </c>
      <c r="W91" s="320" t="str">
        <f t="shared" si="121"/>
        <v/>
      </c>
      <c r="X91" s="320" t="str">
        <f t="shared" si="121"/>
        <v/>
      </c>
      <c r="Y91" s="320" t="str">
        <f t="shared" si="121"/>
        <v/>
      </c>
      <c r="Z91" s="320" t="str">
        <f t="shared" si="121"/>
        <v/>
      </c>
      <c r="AA91" s="320" t="str">
        <f t="shared" si="121"/>
        <v/>
      </c>
      <c r="AB91" s="320" t="str">
        <f t="shared" si="121"/>
        <v/>
      </c>
      <c r="AC91" s="320" t="str">
        <f t="shared" si="121"/>
        <v/>
      </c>
      <c r="AD91" s="320" t="str">
        <f t="shared" si="121"/>
        <v/>
      </c>
      <c r="AE91" s="320" t="str">
        <f t="shared" si="121"/>
        <v/>
      </c>
      <c r="AF91" s="320" t="str">
        <f t="shared" si="121"/>
        <v/>
      </c>
      <c r="AG91" s="320" t="str">
        <f t="shared" si="121"/>
        <v/>
      </c>
      <c r="AH91" s="106">
        <f t="shared" si="117"/>
        <v>0</v>
      </c>
      <c r="AI91" s="178">
        <f t="shared" si="118"/>
        <v>0</v>
      </c>
    </row>
    <row r="92" spans="1:36">
      <c r="A92" s="295"/>
      <c r="B92" s="295"/>
      <c r="C92" s="297"/>
      <c r="D92" s="297"/>
      <c r="E92" s="297"/>
      <c r="F92" s="298"/>
      <c r="G92" s="110">
        <f t="shared" si="88"/>
        <v>0</v>
      </c>
      <c r="H92" s="111">
        <f t="shared" si="89"/>
        <v>0</v>
      </c>
      <c r="I92" s="112">
        <f t="shared" si="90"/>
        <v>0</v>
      </c>
      <c r="J92" s="328"/>
      <c r="K92" s="190">
        <f t="shared" si="72"/>
        <v>0</v>
      </c>
      <c r="L92" s="191" t="str">
        <f t="shared" si="96"/>
        <v>-</v>
      </c>
      <c r="M92" s="192" t="str">
        <f t="shared" si="97"/>
        <v>-</v>
      </c>
      <c r="N92" s="193" t="str">
        <f t="shared" si="93"/>
        <v>-</v>
      </c>
      <c r="P92" s="106" t="str">
        <f t="shared" si="113"/>
        <v>N/A</v>
      </c>
      <c r="Q92" s="106">
        <v>4</v>
      </c>
      <c r="R92" s="320" t="str">
        <f t="shared" si="114"/>
        <v/>
      </c>
      <c r="S92" s="320" t="str">
        <f t="shared" si="115"/>
        <v/>
      </c>
      <c r="T92" s="320" t="str">
        <f t="shared" ref="T92:AG92" si="122">IF(COUNTIFS($C:$C,$Q92,$E:$E,$P92,$I:$I,"&lt;="&amp;T$42,$I:$I,"&gt;"&amp;S$42)=0,"",COUNTIFS($C:$C,$Q92,$E:$E,$P92,$I:$I,"&lt;="&amp;T$42,$I:$I,"&gt;"&amp;S$42))</f>
        <v/>
      </c>
      <c r="U92" s="320" t="str">
        <f t="shared" si="122"/>
        <v/>
      </c>
      <c r="V92" s="320" t="str">
        <f t="shared" si="122"/>
        <v/>
      </c>
      <c r="W92" s="320" t="str">
        <f t="shared" si="122"/>
        <v/>
      </c>
      <c r="X92" s="320" t="str">
        <f t="shared" si="122"/>
        <v/>
      </c>
      <c r="Y92" s="320" t="str">
        <f t="shared" si="122"/>
        <v/>
      </c>
      <c r="Z92" s="320" t="str">
        <f t="shared" si="122"/>
        <v/>
      </c>
      <c r="AA92" s="320" t="str">
        <f t="shared" si="122"/>
        <v/>
      </c>
      <c r="AB92" s="320" t="str">
        <f t="shared" si="122"/>
        <v/>
      </c>
      <c r="AC92" s="320" t="str">
        <f t="shared" si="122"/>
        <v/>
      </c>
      <c r="AD92" s="320" t="str">
        <f t="shared" si="122"/>
        <v/>
      </c>
      <c r="AE92" s="320" t="str">
        <f t="shared" si="122"/>
        <v/>
      </c>
      <c r="AF92" s="320" t="str">
        <f t="shared" si="122"/>
        <v/>
      </c>
      <c r="AG92" s="320" t="str">
        <f t="shared" si="122"/>
        <v/>
      </c>
      <c r="AH92" s="106">
        <f t="shared" si="117"/>
        <v>0</v>
      </c>
      <c r="AI92" s="178">
        <f t="shared" si="118"/>
        <v>0</v>
      </c>
    </row>
    <row r="93" spans="1:36">
      <c r="A93" s="295"/>
      <c r="B93" s="295"/>
      <c r="C93" s="297"/>
      <c r="D93" s="297"/>
      <c r="E93" s="297"/>
      <c r="F93" s="298"/>
      <c r="G93" s="110">
        <f t="shared" si="88"/>
        <v>0</v>
      </c>
      <c r="H93" s="111">
        <f t="shared" si="89"/>
        <v>0</v>
      </c>
      <c r="I93" s="112">
        <f t="shared" si="90"/>
        <v>0</v>
      </c>
      <c r="J93" s="328"/>
      <c r="K93" s="190">
        <f t="shared" si="72"/>
        <v>0</v>
      </c>
      <c r="L93" s="191" t="str">
        <f t="shared" si="96"/>
        <v>-</v>
      </c>
      <c r="M93" s="192" t="str">
        <f t="shared" si="97"/>
        <v>-</v>
      </c>
      <c r="N93" s="193" t="str">
        <f t="shared" si="93"/>
        <v>-</v>
      </c>
      <c r="P93" s="321" t="str">
        <f t="shared" si="113"/>
        <v>N/A</v>
      </c>
      <c r="Q93" s="322">
        <v>5</v>
      </c>
      <c r="R93" s="320" t="str">
        <f t="shared" si="114"/>
        <v/>
      </c>
      <c r="S93" s="320" t="str">
        <f t="shared" si="115"/>
        <v/>
      </c>
      <c r="T93" s="320" t="str">
        <f t="shared" ref="T93:AG93" si="123">IF(COUNTIFS($C:$C,$Q93,$E:$E,$P93,$I:$I,"&lt;="&amp;T$42,$I:$I,"&gt;"&amp;S$42)=0,"",COUNTIFS($C:$C,$Q93,$E:$E,$P93,$I:$I,"&lt;="&amp;T$42,$I:$I,"&gt;"&amp;S$42))</f>
        <v/>
      </c>
      <c r="U93" s="320" t="str">
        <f t="shared" si="123"/>
        <v/>
      </c>
      <c r="V93" s="320" t="str">
        <f t="shared" si="123"/>
        <v/>
      </c>
      <c r="W93" s="320" t="str">
        <f t="shared" si="123"/>
        <v/>
      </c>
      <c r="X93" s="320" t="str">
        <f t="shared" si="123"/>
        <v/>
      </c>
      <c r="Y93" s="320" t="str">
        <f t="shared" si="123"/>
        <v/>
      </c>
      <c r="Z93" s="320" t="str">
        <f t="shared" si="123"/>
        <v/>
      </c>
      <c r="AA93" s="320" t="str">
        <f t="shared" si="123"/>
        <v/>
      </c>
      <c r="AB93" s="320" t="str">
        <f t="shared" si="123"/>
        <v/>
      </c>
      <c r="AC93" s="320" t="str">
        <f t="shared" si="123"/>
        <v/>
      </c>
      <c r="AD93" s="320" t="str">
        <f t="shared" si="123"/>
        <v/>
      </c>
      <c r="AE93" s="320" t="str">
        <f t="shared" si="123"/>
        <v/>
      </c>
      <c r="AF93" s="320" t="str">
        <f t="shared" si="123"/>
        <v/>
      </c>
      <c r="AG93" s="320" t="str">
        <f t="shared" si="123"/>
        <v/>
      </c>
      <c r="AH93" s="323">
        <f t="shared" si="117"/>
        <v>0</v>
      </c>
      <c r="AI93" s="324">
        <f t="shared" si="118"/>
        <v>0</v>
      </c>
    </row>
    <row r="94" spans="1:36">
      <c r="A94" s="295"/>
      <c r="B94" s="295"/>
      <c r="C94" s="297"/>
      <c r="D94" s="297"/>
      <c r="E94" s="297"/>
      <c r="F94" s="298"/>
      <c r="G94" s="110">
        <f t="shared" si="88"/>
        <v>0</v>
      </c>
      <c r="H94" s="111">
        <f t="shared" si="89"/>
        <v>0</v>
      </c>
      <c r="I94" s="112">
        <f t="shared" si="90"/>
        <v>0</v>
      </c>
      <c r="J94" s="328"/>
      <c r="K94" s="190">
        <f t="shared" ref="K94:K125" si="124">IFERROR((J94+G94)*12/(VLOOKUP(C94,$V$8:$W$13,2)*$T$8*$T$9),"")</f>
        <v>0</v>
      </c>
      <c r="L94" s="191" t="str">
        <f t="shared" si="96"/>
        <v>-</v>
      </c>
      <c r="M94" s="192" t="str">
        <f t="shared" si="97"/>
        <v>-</v>
      </c>
      <c r="N94" s="193" t="str">
        <f t="shared" si="93"/>
        <v>-</v>
      </c>
      <c r="P94" s="325" t="s">
        <v>9</v>
      </c>
      <c r="Q94" s="326"/>
      <c r="R94" s="325" t="str">
        <f>IF(SUM(R88:R93)=0,"",SUM(R88:R93))</f>
        <v/>
      </c>
      <c r="S94" s="325" t="str">
        <f>IF(SUM(S88:S93)=0,"",SUM(S88:S93))</f>
        <v/>
      </c>
      <c r="T94" s="325" t="str">
        <f t="shared" ref="T94:AG94" si="125">IF(SUM(T88:T93)=0,"",SUM(T88:T93))</f>
        <v/>
      </c>
      <c r="U94" s="325" t="str">
        <f t="shared" si="125"/>
        <v/>
      </c>
      <c r="V94" s="325" t="str">
        <f t="shared" si="125"/>
        <v/>
      </c>
      <c r="W94" s="325" t="str">
        <f t="shared" si="125"/>
        <v/>
      </c>
      <c r="X94" s="325" t="str">
        <f t="shared" si="125"/>
        <v/>
      </c>
      <c r="Y94" s="325" t="str">
        <f t="shared" si="125"/>
        <v/>
      </c>
      <c r="Z94" s="325" t="str">
        <f t="shared" si="125"/>
        <v/>
      </c>
      <c r="AA94" s="325" t="str">
        <f t="shared" si="125"/>
        <v/>
      </c>
      <c r="AB94" s="325" t="str">
        <f t="shared" si="125"/>
        <v/>
      </c>
      <c r="AC94" s="325" t="str">
        <f t="shared" si="125"/>
        <v/>
      </c>
      <c r="AD94" s="325" t="str">
        <f t="shared" si="125"/>
        <v/>
      </c>
      <c r="AE94" s="325" t="str">
        <f t="shared" si="125"/>
        <v/>
      </c>
      <c r="AF94" s="325" t="str">
        <f t="shared" si="125"/>
        <v/>
      </c>
      <c r="AG94" s="471" t="str">
        <f t="shared" si="125"/>
        <v/>
      </c>
      <c r="AH94" s="106"/>
      <c r="AI94" s="104"/>
    </row>
    <row r="95" spans="1:36">
      <c r="A95" s="295"/>
      <c r="B95" s="295"/>
      <c r="C95" s="297"/>
      <c r="D95" s="297"/>
      <c r="E95" s="297"/>
      <c r="F95" s="298"/>
      <c r="G95" s="110">
        <f t="shared" si="88"/>
        <v>0</v>
      </c>
      <c r="H95" s="111">
        <f t="shared" si="89"/>
        <v>0</v>
      </c>
      <c r="I95" s="112">
        <f t="shared" si="90"/>
        <v>0</v>
      </c>
      <c r="J95" s="328"/>
      <c r="K95" s="190">
        <f t="shared" si="124"/>
        <v>0</v>
      </c>
      <c r="L95" s="191" t="str">
        <f t="shared" si="96"/>
        <v>-</v>
      </c>
      <c r="M95" s="192" t="str">
        <f t="shared" si="97"/>
        <v>-</v>
      </c>
      <c r="N95" s="193" t="str">
        <f t="shared" si="93"/>
        <v>-</v>
      </c>
      <c r="P95" s="106"/>
      <c r="S95" s="106"/>
      <c r="AI95" s="104"/>
    </row>
    <row r="96" spans="1:36">
      <c r="A96" s="295"/>
      <c r="B96" s="295"/>
      <c r="C96" s="297"/>
      <c r="D96" s="297"/>
      <c r="E96" s="297"/>
      <c r="F96" s="298"/>
      <c r="G96" s="110">
        <f t="shared" si="88"/>
        <v>0</v>
      </c>
      <c r="H96" s="111">
        <f t="shared" si="89"/>
        <v>0</v>
      </c>
      <c r="I96" s="112">
        <f t="shared" si="90"/>
        <v>0</v>
      </c>
      <c r="J96" s="328"/>
      <c r="K96" s="190">
        <f t="shared" si="124"/>
        <v>0</v>
      </c>
      <c r="L96" s="191" t="str">
        <f t="shared" si="96"/>
        <v>-</v>
      </c>
      <c r="M96" s="192" t="str">
        <f t="shared" si="97"/>
        <v>-</v>
      </c>
      <c r="N96" s="193" t="str">
        <f t="shared" si="93"/>
        <v>-</v>
      </c>
      <c r="P96" s="317" t="s">
        <v>265</v>
      </c>
      <c r="Q96" s="317" t="s">
        <v>263</v>
      </c>
      <c r="R96" s="488"/>
      <c r="S96" s="329"/>
      <c r="T96" s="329"/>
      <c r="U96" s="329"/>
      <c r="V96" s="329"/>
      <c r="W96" s="329"/>
      <c r="X96" s="329"/>
      <c r="Y96" s="329"/>
      <c r="Z96" s="329"/>
      <c r="AA96" s="329"/>
      <c r="AB96" s="329"/>
      <c r="AC96" s="329"/>
      <c r="AD96" s="329"/>
      <c r="AE96" s="329"/>
      <c r="AF96" s="329"/>
      <c r="AG96" s="329"/>
      <c r="AH96" s="317" t="s">
        <v>9</v>
      </c>
      <c r="AI96" s="104"/>
    </row>
    <row r="97" spans="1:35">
      <c r="A97" s="295"/>
      <c r="B97" s="295"/>
      <c r="C97" s="297"/>
      <c r="D97" s="297"/>
      <c r="E97" s="297"/>
      <c r="F97" s="298"/>
      <c r="G97" s="110">
        <f t="shared" si="88"/>
        <v>0</v>
      </c>
      <c r="H97" s="111">
        <f t="shared" si="89"/>
        <v>0</v>
      </c>
      <c r="I97" s="112">
        <f t="shared" si="90"/>
        <v>0</v>
      </c>
      <c r="J97" s="328"/>
      <c r="K97" s="190">
        <f t="shared" si="124"/>
        <v>0</v>
      </c>
      <c r="L97" s="191" t="str">
        <f t="shared" si="96"/>
        <v>-</v>
      </c>
      <c r="M97" s="192" t="str">
        <f t="shared" si="97"/>
        <v>-</v>
      </c>
      <c r="N97" s="193" t="str">
        <f t="shared" si="93"/>
        <v>-</v>
      </c>
      <c r="P97" s="106" t="str">
        <f t="shared" ref="P97:P102" si="126">$P$8</f>
        <v>Super</v>
      </c>
      <c r="Q97" s="106">
        <v>0</v>
      </c>
      <c r="R97" s="320" t="str">
        <f t="shared" ref="R97:R102" si="127">IF(COUNTIFS($C:$C,$Q97,$E:$E,$P97)=0,"",COUNTIFS($C:$C,$Q97,$E:$E,$P97))</f>
        <v/>
      </c>
      <c r="S97" s="106"/>
      <c r="AH97" s="177">
        <f t="shared" ref="AH97:AH102" si="128">SUM(R97:AG97)</f>
        <v>0</v>
      </c>
      <c r="AI97" s="104"/>
    </row>
    <row r="98" spans="1:35">
      <c r="A98" s="295"/>
      <c r="B98" s="295"/>
      <c r="C98" s="297"/>
      <c r="D98" s="297"/>
      <c r="E98" s="297"/>
      <c r="F98" s="298"/>
      <c r="G98" s="110">
        <f t="shared" si="88"/>
        <v>0</v>
      </c>
      <c r="H98" s="111">
        <f t="shared" si="89"/>
        <v>0</v>
      </c>
      <c r="I98" s="112">
        <f t="shared" si="90"/>
        <v>0</v>
      </c>
      <c r="J98" s="328"/>
      <c r="K98" s="190">
        <f t="shared" si="124"/>
        <v>0</v>
      </c>
      <c r="L98" s="191" t="str">
        <f t="shared" si="96"/>
        <v>-</v>
      </c>
      <c r="M98" s="192" t="str">
        <f t="shared" si="97"/>
        <v>-</v>
      </c>
      <c r="N98" s="193" t="str">
        <f t="shared" si="93"/>
        <v>-</v>
      </c>
      <c r="P98" s="106" t="str">
        <f t="shared" si="126"/>
        <v>Super</v>
      </c>
      <c r="Q98" s="106">
        <v>1</v>
      </c>
      <c r="R98" s="320" t="str">
        <f t="shared" si="127"/>
        <v/>
      </c>
      <c r="S98" s="106"/>
      <c r="AH98" s="178">
        <f t="shared" si="128"/>
        <v>0</v>
      </c>
      <c r="AI98" s="104"/>
    </row>
    <row r="99" spans="1:35">
      <c r="A99" s="295"/>
      <c r="B99" s="295"/>
      <c r="C99" s="297"/>
      <c r="D99" s="297"/>
      <c r="E99" s="297"/>
      <c r="F99" s="298"/>
      <c r="G99" s="110">
        <f t="shared" si="88"/>
        <v>0</v>
      </c>
      <c r="H99" s="111">
        <f t="shared" si="89"/>
        <v>0</v>
      </c>
      <c r="I99" s="112">
        <f t="shared" si="90"/>
        <v>0</v>
      </c>
      <c r="J99" s="328"/>
      <c r="K99" s="190">
        <f t="shared" si="124"/>
        <v>0</v>
      </c>
      <c r="L99" s="191" t="str">
        <f t="shared" si="96"/>
        <v>-</v>
      </c>
      <c r="M99" s="192" t="str">
        <f t="shared" si="97"/>
        <v>-</v>
      </c>
      <c r="N99" s="193" t="str">
        <f t="shared" si="93"/>
        <v>-</v>
      </c>
      <c r="P99" s="106" t="str">
        <f t="shared" si="126"/>
        <v>Super</v>
      </c>
      <c r="Q99" s="106">
        <v>2</v>
      </c>
      <c r="R99" s="320" t="str">
        <f t="shared" si="127"/>
        <v/>
      </c>
      <c r="S99" s="106"/>
      <c r="AH99" s="178">
        <f t="shared" si="128"/>
        <v>0</v>
      </c>
      <c r="AI99" s="104"/>
    </row>
    <row r="100" spans="1:35">
      <c r="A100" s="295"/>
      <c r="B100" s="295"/>
      <c r="C100" s="297"/>
      <c r="D100" s="297"/>
      <c r="E100" s="297"/>
      <c r="F100" s="298"/>
      <c r="G100" s="110">
        <f t="shared" si="88"/>
        <v>0</v>
      </c>
      <c r="H100" s="111">
        <f t="shared" si="89"/>
        <v>0</v>
      </c>
      <c r="I100" s="112">
        <f t="shared" si="90"/>
        <v>0</v>
      </c>
      <c r="J100" s="328"/>
      <c r="K100" s="190">
        <f t="shared" si="124"/>
        <v>0</v>
      </c>
      <c r="L100" s="191" t="str">
        <f t="shared" si="96"/>
        <v>-</v>
      </c>
      <c r="M100" s="192" t="str">
        <f t="shared" si="97"/>
        <v>-</v>
      </c>
      <c r="N100" s="193" t="str">
        <f t="shared" si="93"/>
        <v>-</v>
      </c>
      <c r="P100" s="106" t="str">
        <f t="shared" si="126"/>
        <v>Super</v>
      </c>
      <c r="Q100" s="106">
        <v>3</v>
      </c>
      <c r="R100" s="320" t="str">
        <f t="shared" si="127"/>
        <v/>
      </c>
      <c r="S100" s="106"/>
      <c r="AH100" s="178">
        <f t="shared" si="128"/>
        <v>0</v>
      </c>
      <c r="AI100" s="104"/>
    </row>
    <row r="101" spans="1:35">
      <c r="A101" s="295"/>
      <c r="B101" s="295"/>
      <c r="C101" s="297"/>
      <c r="D101" s="297"/>
      <c r="E101" s="297"/>
      <c r="F101" s="298"/>
      <c r="G101" s="110">
        <f t="shared" si="88"/>
        <v>0</v>
      </c>
      <c r="H101" s="111">
        <f t="shared" si="89"/>
        <v>0</v>
      </c>
      <c r="I101" s="112">
        <f t="shared" si="90"/>
        <v>0</v>
      </c>
      <c r="J101" s="328"/>
      <c r="K101" s="190">
        <f t="shared" si="124"/>
        <v>0</v>
      </c>
      <c r="L101" s="191" t="str">
        <f t="shared" si="96"/>
        <v>-</v>
      </c>
      <c r="M101" s="192" t="str">
        <f t="shared" si="97"/>
        <v>-</v>
      </c>
      <c r="N101" s="193" t="str">
        <f t="shared" si="93"/>
        <v>-</v>
      </c>
      <c r="P101" s="106" t="str">
        <f t="shared" si="126"/>
        <v>Super</v>
      </c>
      <c r="Q101" s="106">
        <v>4</v>
      </c>
      <c r="R101" s="320" t="str">
        <f t="shared" si="127"/>
        <v/>
      </c>
      <c r="S101" s="106"/>
      <c r="AH101" s="178">
        <f t="shared" si="128"/>
        <v>0</v>
      </c>
      <c r="AI101" s="104"/>
    </row>
    <row r="102" spans="1:35">
      <c r="A102" s="295"/>
      <c r="B102" s="295"/>
      <c r="C102" s="297"/>
      <c r="D102" s="297"/>
      <c r="E102" s="297"/>
      <c r="F102" s="298"/>
      <c r="G102" s="110">
        <f t="shared" si="88"/>
        <v>0</v>
      </c>
      <c r="H102" s="111">
        <f t="shared" si="89"/>
        <v>0</v>
      </c>
      <c r="I102" s="112">
        <f t="shared" si="90"/>
        <v>0</v>
      </c>
      <c r="J102" s="328"/>
      <c r="K102" s="190">
        <f t="shared" si="124"/>
        <v>0</v>
      </c>
      <c r="L102" s="191" t="str">
        <f t="shared" si="96"/>
        <v>-</v>
      </c>
      <c r="M102" s="192" t="str">
        <f t="shared" si="97"/>
        <v>-</v>
      </c>
      <c r="N102" s="193" t="str">
        <f t="shared" si="93"/>
        <v>-</v>
      </c>
      <c r="P102" s="321" t="str">
        <f t="shared" si="126"/>
        <v>Super</v>
      </c>
      <c r="Q102" s="321">
        <v>5</v>
      </c>
      <c r="R102" s="320" t="str">
        <f t="shared" si="127"/>
        <v/>
      </c>
      <c r="S102" s="321"/>
      <c r="T102" s="329"/>
      <c r="U102" s="329"/>
      <c r="V102" s="329"/>
      <c r="W102" s="329"/>
      <c r="X102" s="329"/>
      <c r="Y102" s="329"/>
      <c r="Z102" s="329"/>
      <c r="AA102" s="329"/>
      <c r="AB102" s="329"/>
      <c r="AC102" s="329"/>
      <c r="AD102" s="329"/>
      <c r="AE102" s="329"/>
      <c r="AF102" s="329"/>
      <c r="AG102" s="329"/>
      <c r="AH102" s="324">
        <f t="shared" si="128"/>
        <v>0</v>
      </c>
      <c r="AI102" s="104"/>
    </row>
    <row r="103" spans="1:35">
      <c r="A103" s="295"/>
      <c r="B103" s="295"/>
      <c r="C103" s="297"/>
      <c r="D103" s="297"/>
      <c r="E103" s="297"/>
      <c r="F103" s="298"/>
      <c r="G103" s="110">
        <f t="shared" si="88"/>
        <v>0</v>
      </c>
      <c r="H103" s="111">
        <f t="shared" si="89"/>
        <v>0</v>
      </c>
      <c r="I103" s="112">
        <f t="shared" si="90"/>
        <v>0</v>
      </c>
      <c r="J103" s="328"/>
      <c r="K103" s="190">
        <f t="shared" si="124"/>
        <v>0</v>
      </c>
      <c r="L103" s="191" t="str">
        <f t="shared" si="96"/>
        <v>-</v>
      </c>
      <c r="M103" s="192" t="str">
        <f t="shared" si="97"/>
        <v>-</v>
      </c>
      <c r="N103" s="193" t="str">
        <f t="shared" si="93"/>
        <v>-</v>
      </c>
      <c r="P103" s="325" t="s">
        <v>9</v>
      </c>
      <c r="Q103" s="325"/>
      <c r="R103" s="471" t="str">
        <f>IF(SUM(R97:R102)=0,"",SUM(R97:R102))</f>
        <v/>
      </c>
      <c r="S103" s="106"/>
      <c r="AH103" s="106"/>
      <c r="AI103" s="104"/>
    </row>
    <row r="104" spans="1:35">
      <c r="A104" s="295"/>
      <c r="B104" s="295"/>
      <c r="C104" s="297"/>
      <c r="D104" s="297"/>
      <c r="E104" s="297"/>
      <c r="F104" s="298"/>
      <c r="G104" s="110">
        <f t="shared" ref="G104:G135" si="129">IF(F104=0,0,VLOOKUP(C104,$V$8:$AE$13,6))</f>
        <v>0</v>
      </c>
      <c r="H104" s="111">
        <f t="shared" si="89"/>
        <v>0</v>
      </c>
      <c r="I104" s="112">
        <f t="shared" ref="I104:I135" si="130">IFERROR(H104*12/(VLOOKUP(C104,$V$8:$W$13,2)*$T$8*$T$9),"")</f>
        <v>0</v>
      </c>
      <c r="J104" s="328"/>
      <c r="K104" s="190">
        <f t="shared" si="124"/>
        <v>0</v>
      </c>
      <c r="L104" s="191" t="str">
        <f t="shared" si="96"/>
        <v>-</v>
      </c>
      <c r="M104" s="192" t="str">
        <f t="shared" si="97"/>
        <v>-</v>
      </c>
      <c r="N104" s="193" t="str">
        <f t="shared" si="93"/>
        <v>-</v>
      </c>
      <c r="P104" s="106"/>
      <c r="S104" s="106"/>
      <c r="AI104" s="104"/>
    </row>
    <row r="105" spans="1:35" ht="13.5">
      <c r="A105" s="295"/>
      <c r="B105" s="295"/>
      <c r="C105" s="297"/>
      <c r="D105" s="297"/>
      <c r="E105" s="297"/>
      <c r="F105" s="298"/>
      <c r="G105" s="110">
        <f t="shared" si="129"/>
        <v>0</v>
      </c>
      <c r="H105" s="111">
        <f t="shared" si="89"/>
        <v>0</v>
      </c>
      <c r="I105" s="112">
        <f t="shared" si="130"/>
        <v>0</v>
      </c>
      <c r="J105" s="328"/>
      <c r="K105" s="190">
        <f t="shared" si="124"/>
        <v>0</v>
      </c>
      <c r="L105" s="191" t="str">
        <f t="shared" si="96"/>
        <v>-</v>
      </c>
      <c r="M105" s="192" t="str">
        <f t="shared" si="97"/>
        <v>-</v>
      </c>
      <c r="N105" s="193" t="str">
        <f t="shared" si="93"/>
        <v>-</v>
      </c>
      <c r="P105" s="330" t="s">
        <v>328</v>
      </c>
      <c r="Q105" s="331" t="s">
        <v>263</v>
      </c>
      <c r="R105" s="331"/>
      <c r="S105" s="332"/>
      <c r="T105" s="332"/>
      <c r="U105" s="332"/>
      <c r="V105" s="332"/>
      <c r="W105" s="332"/>
      <c r="X105" s="332"/>
      <c r="Y105" s="332"/>
      <c r="Z105" s="332"/>
      <c r="AA105" s="332"/>
      <c r="AB105" s="332"/>
      <c r="AC105" s="332"/>
      <c r="AD105" s="332"/>
      <c r="AE105" s="332"/>
      <c r="AF105" s="332"/>
      <c r="AG105" s="120"/>
      <c r="AH105" s="332" t="s">
        <v>9</v>
      </c>
      <c r="AI105" s="104"/>
    </row>
    <row r="106" spans="1:35" ht="13.5">
      <c r="A106" s="295"/>
      <c r="B106" s="295"/>
      <c r="C106" s="297"/>
      <c r="D106" s="297"/>
      <c r="E106" s="297"/>
      <c r="F106" s="298"/>
      <c r="G106" s="110">
        <f t="shared" si="129"/>
        <v>0</v>
      </c>
      <c r="H106" s="111">
        <f t="shared" si="89"/>
        <v>0</v>
      </c>
      <c r="I106" s="112">
        <f t="shared" si="130"/>
        <v>0</v>
      </c>
      <c r="J106" s="328"/>
      <c r="K106" s="190">
        <f t="shared" si="124"/>
        <v>0</v>
      </c>
      <c r="L106" s="191" t="str">
        <f t="shared" si="96"/>
        <v>-</v>
      </c>
      <c r="M106" s="192" t="str">
        <f t="shared" si="97"/>
        <v>-</v>
      </c>
      <c r="N106" s="193" t="str">
        <f t="shared" si="93"/>
        <v>-</v>
      </c>
      <c r="P106" s="121"/>
      <c r="Q106" s="121">
        <v>0</v>
      </c>
      <c r="R106" s="333">
        <f t="shared" ref="R106:AG111" si="131">SUM(R43,R52,R61,R70,R79,R88,R97)</f>
        <v>0</v>
      </c>
      <c r="S106" s="333">
        <f t="shared" si="131"/>
        <v>0</v>
      </c>
      <c r="T106" s="333">
        <f t="shared" si="131"/>
        <v>0</v>
      </c>
      <c r="U106" s="333">
        <f t="shared" si="131"/>
        <v>0</v>
      </c>
      <c r="V106" s="333">
        <f t="shared" si="131"/>
        <v>0</v>
      </c>
      <c r="W106" s="333">
        <f t="shared" si="131"/>
        <v>0</v>
      </c>
      <c r="X106" s="333">
        <f t="shared" si="131"/>
        <v>0</v>
      </c>
      <c r="Y106" s="333">
        <f t="shared" si="131"/>
        <v>0</v>
      </c>
      <c r="Z106" s="333">
        <f t="shared" si="131"/>
        <v>0</v>
      </c>
      <c r="AA106" s="333">
        <f t="shared" si="131"/>
        <v>0</v>
      </c>
      <c r="AB106" s="333">
        <f t="shared" si="131"/>
        <v>0</v>
      </c>
      <c r="AC106" s="333">
        <f t="shared" si="131"/>
        <v>0</v>
      </c>
      <c r="AD106" s="333">
        <f t="shared" si="131"/>
        <v>0</v>
      </c>
      <c r="AE106" s="333">
        <f t="shared" si="131"/>
        <v>0</v>
      </c>
      <c r="AF106" s="333">
        <f t="shared" si="131"/>
        <v>0</v>
      </c>
      <c r="AG106" s="333">
        <f t="shared" si="131"/>
        <v>0</v>
      </c>
      <c r="AH106" s="181">
        <f t="shared" ref="AH106:AH111" si="132">SUM(R106:AG106)</f>
        <v>0</v>
      </c>
      <c r="AI106" s="104"/>
    </row>
    <row r="107" spans="1:35" ht="13.5">
      <c r="A107" s="295"/>
      <c r="B107" s="295"/>
      <c r="C107" s="297"/>
      <c r="D107" s="297"/>
      <c r="E107" s="297"/>
      <c r="F107" s="298"/>
      <c r="G107" s="110">
        <f t="shared" si="129"/>
        <v>0</v>
      </c>
      <c r="H107" s="111">
        <f t="shared" si="89"/>
        <v>0</v>
      </c>
      <c r="I107" s="112">
        <f t="shared" si="130"/>
        <v>0</v>
      </c>
      <c r="J107" s="328"/>
      <c r="K107" s="190">
        <f t="shared" si="124"/>
        <v>0</v>
      </c>
      <c r="L107" s="191" t="str">
        <f t="shared" si="96"/>
        <v>-</v>
      </c>
      <c r="M107" s="192" t="str">
        <f t="shared" si="97"/>
        <v>-</v>
      </c>
      <c r="N107" s="193" t="str">
        <f t="shared" si="93"/>
        <v>-</v>
      </c>
      <c r="P107" s="121"/>
      <c r="Q107" s="121">
        <v>1</v>
      </c>
      <c r="R107" s="333">
        <f t="shared" si="131"/>
        <v>0</v>
      </c>
      <c r="S107" s="333">
        <f t="shared" si="131"/>
        <v>0</v>
      </c>
      <c r="T107" s="333">
        <f t="shared" si="131"/>
        <v>0</v>
      </c>
      <c r="U107" s="333">
        <f t="shared" si="131"/>
        <v>0</v>
      </c>
      <c r="V107" s="333">
        <f t="shared" si="131"/>
        <v>0</v>
      </c>
      <c r="W107" s="333">
        <f t="shared" si="131"/>
        <v>0</v>
      </c>
      <c r="X107" s="333">
        <f t="shared" si="131"/>
        <v>0</v>
      </c>
      <c r="Y107" s="333">
        <f t="shared" si="131"/>
        <v>0</v>
      </c>
      <c r="Z107" s="333">
        <f t="shared" si="131"/>
        <v>0</v>
      </c>
      <c r="AA107" s="333">
        <f t="shared" si="131"/>
        <v>0</v>
      </c>
      <c r="AB107" s="333">
        <f t="shared" si="131"/>
        <v>0</v>
      </c>
      <c r="AC107" s="333">
        <f t="shared" si="131"/>
        <v>0</v>
      </c>
      <c r="AD107" s="333">
        <f t="shared" si="131"/>
        <v>0</v>
      </c>
      <c r="AE107" s="333">
        <f t="shared" si="131"/>
        <v>0</v>
      </c>
      <c r="AF107" s="333">
        <f t="shared" si="131"/>
        <v>0</v>
      </c>
      <c r="AG107" s="333">
        <f t="shared" si="131"/>
        <v>0</v>
      </c>
      <c r="AH107" s="182">
        <f t="shared" si="132"/>
        <v>0</v>
      </c>
      <c r="AI107" s="104"/>
    </row>
    <row r="108" spans="1:35" ht="13.5">
      <c r="A108" s="295"/>
      <c r="B108" s="295"/>
      <c r="C108" s="297"/>
      <c r="D108" s="297"/>
      <c r="E108" s="297"/>
      <c r="F108" s="298"/>
      <c r="G108" s="110">
        <f t="shared" si="129"/>
        <v>0</v>
      </c>
      <c r="H108" s="111">
        <f t="shared" si="89"/>
        <v>0</v>
      </c>
      <c r="I108" s="112">
        <f t="shared" si="130"/>
        <v>0</v>
      </c>
      <c r="J108" s="328"/>
      <c r="K108" s="190">
        <f t="shared" si="124"/>
        <v>0</v>
      </c>
      <c r="L108" s="191" t="str">
        <f t="shared" si="96"/>
        <v>-</v>
      </c>
      <c r="M108" s="192" t="str">
        <f t="shared" si="97"/>
        <v>-</v>
      </c>
      <c r="N108" s="193" t="str">
        <f t="shared" si="93"/>
        <v>-</v>
      </c>
      <c r="P108" s="121"/>
      <c r="Q108" s="121">
        <v>2</v>
      </c>
      <c r="R108" s="333">
        <f t="shared" si="131"/>
        <v>0</v>
      </c>
      <c r="S108" s="333">
        <f t="shared" si="131"/>
        <v>0</v>
      </c>
      <c r="T108" s="333">
        <f t="shared" si="131"/>
        <v>0</v>
      </c>
      <c r="U108" s="333">
        <f t="shared" si="131"/>
        <v>0</v>
      </c>
      <c r="V108" s="333">
        <f t="shared" si="131"/>
        <v>0</v>
      </c>
      <c r="W108" s="333">
        <f t="shared" si="131"/>
        <v>0</v>
      </c>
      <c r="X108" s="333">
        <f t="shared" si="131"/>
        <v>0</v>
      </c>
      <c r="Y108" s="333">
        <f t="shared" si="131"/>
        <v>0</v>
      </c>
      <c r="Z108" s="333">
        <f t="shared" si="131"/>
        <v>0</v>
      </c>
      <c r="AA108" s="333">
        <f t="shared" si="131"/>
        <v>0</v>
      </c>
      <c r="AB108" s="333">
        <f t="shared" si="131"/>
        <v>0</v>
      </c>
      <c r="AC108" s="333">
        <f t="shared" si="131"/>
        <v>0</v>
      </c>
      <c r="AD108" s="333">
        <f t="shared" si="131"/>
        <v>0</v>
      </c>
      <c r="AE108" s="333">
        <f t="shared" si="131"/>
        <v>0</v>
      </c>
      <c r="AF108" s="333">
        <f t="shared" si="131"/>
        <v>0</v>
      </c>
      <c r="AG108" s="333">
        <f t="shared" si="131"/>
        <v>0</v>
      </c>
      <c r="AH108" s="182">
        <f t="shared" si="132"/>
        <v>0</v>
      </c>
      <c r="AI108" s="104"/>
    </row>
    <row r="109" spans="1:35" ht="13.5">
      <c r="A109" s="295"/>
      <c r="B109" s="295"/>
      <c r="C109" s="297"/>
      <c r="D109" s="297"/>
      <c r="E109" s="297"/>
      <c r="F109" s="298"/>
      <c r="G109" s="110">
        <f t="shared" si="129"/>
        <v>0</v>
      </c>
      <c r="H109" s="111">
        <f t="shared" si="89"/>
        <v>0</v>
      </c>
      <c r="I109" s="112">
        <f t="shared" si="130"/>
        <v>0</v>
      </c>
      <c r="J109" s="328"/>
      <c r="K109" s="190">
        <f t="shared" si="124"/>
        <v>0</v>
      </c>
      <c r="L109" s="191" t="str">
        <f t="shared" si="96"/>
        <v>-</v>
      </c>
      <c r="M109" s="192" t="str">
        <f t="shared" si="97"/>
        <v>-</v>
      </c>
      <c r="N109" s="193" t="str">
        <f t="shared" si="93"/>
        <v>-</v>
      </c>
      <c r="P109" s="121"/>
      <c r="Q109" s="121">
        <v>3</v>
      </c>
      <c r="R109" s="333">
        <f t="shared" si="131"/>
        <v>0</v>
      </c>
      <c r="S109" s="333">
        <f t="shared" si="131"/>
        <v>0</v>
      </c>
      <c r="T109" s="333">
        <f t="shared" si="131"/>
        <v>0</v>
      </c>
      <c r="U109" s="333">
        <f t="shared" si="131"/>
        <v>0</v>
      </c>
      <c r="V109" s="333">
        <f t="shared" si="131"/>
        <v>0</v>
      </c>
      <c r="W109" s="333">
        <f t="shared" si="131"/>
        <v>0</v>
      </c>
      <c r="X109" s="333">
        <f t="shared" si="131"/>
        <v>0</v>
      </c>
      <c r="Y109" s="333">
        <f t="shared" si="131"/>
        <v>0</v>
      </c>
      <c r="Z109" s="333">
        <f t="shared" si="131"/>
        <v>0</v>
      </c>
      <c r="AA109" s="333">
        <f t="shared" si="131"/>
        <v>0</v>
      </c>
      <c r="AB109" s="333">
        <f t="shared" si="131"/>
        <v>0</v>
      </c>
      <c r="AC109" s="333">
        <f t="shared" si="131"/>
        <v>0</v>
      </c>
      <c r="AD109" s="333">
        <f t="shared" si="131"/>
        <v>0</v>
      </c>
      <c r="AE109" s="333">
        <f t="shared" si="131"/>
        <v>0</v>
      </c>
      <c r="AF109" s="333">
        <f t="shared" si="131"/>
        <v>0</v>
      </c>
      <c r="AG109" s="333">
        <f t="shared" si="131"/>
        <v>0</v>
      </c>
      <c r="AH109" s="182">
        <f t="shared" si="132"/>
        <v>0</v>
      </c>
      <c r="AI109" s="104"/>
    </row>
    <row r="110" spans="1:35" ht="13.5">
      <c r="A110" s="295"/>
      <c r="B110" s="295"/>
      <c r="C110" s="297"/>
      <c r="D110" s="297"/>
      <c r="E110" s="297"/>
      <c r="F110" s="298"/>
      <c r="G110" s="110">
        <f t="shared" si="129"/>
        <v>0</v>
      </c>
      <c r="H110" s="111">
        <f t="shared" si="89"/>
        <v>0</v>
      </c>
      <c r="I110" s="112">
        <f t="shared" si="130"/>
        <v>0</v>
      </c>
      <c r="J110" s="328"/>
      <c r="K110" s="190">
        <f t="shared" si="124"/>
        <v>0</v>
      </c>
      <c r="L110" s="191" t="str">
        <f t="shared" si="96"/>
        <v>-</v>
      </c>
      <c r="M110" s="192" t="str">
        <f t="shared" si="97"/>
        <v>-</v>
      </c>
      <c r="N110" s="193" t="str">
        <f t="shared" si="93"/>
        <v>-</v>
      </c>
      <c r="P110" s="121"/>
      <c r="Q110" s="121">
        <v>4</v>
      </c>
      <c r="R110" s="333">
        <f t="shared" si="131"/>
        <v>0</v>
      </c>
      <c r="S110" s="333">
        <f t="shared" si="131"/>
        <v>0</v>
      </c>
      <c r="T110" s="333">
        <f t="shared" si="131"/>
        <v>0</v>
      </c>
      <c r="U110" s="333">
        <f t="shared" si="131"/>
        <v>0</v>
      </c>
      <c r="V110" s="333">
        <f t="shared" si="131"/>
        <v>0</v>
      </c>
      <c r="W110" s="333">
        <f t="shared" si="131"/>
        <v>0</v>
      </c>
      <c r="X110" s="333">
        <f t="shared" si="131"/>
        <v>0</v>
      </c>
      <c r="Y110" s="333">
        <f t="shared" si="131"/>
        <v>0</v>
      </c>
      <c r="Z110" s="333">
        <f t="shared" si="131"/>
        <v>0</v>
      </c>
      <c r="AA110" s="333">
        <f t="shared" si="131"/>
        <v>0</v>
      </c>
      <c r="AB110" s="333">
        <f t="shared" si="131"/>
        <v>0</v>
      </c>
      <c r="AC110" s="333">
        <f t="shared" si="131"/>
        <v>0</v>
      </c>
      <c r="AD110" s="333">
        <f t="shared" si="131"/>
        <v>0</v>
      </c>
      <c r="AE110" s="333">
        <f t="shared" si="131"/>
        <v>0</v>
      </c>
      <c r="AF110" s="333">
        <f t="shared" si="131"/>
        <v>0</v>
      </c>
      <c r="AG110" s="333">
        <f t="shared" si="131"/>
        <v>0</v>
      </c>
      <c r="AH110" s="182">
        <f t="shared" si="132"/>
        <v>0</v>
      </c>
      <c r="AI110" s="104"/>
    </row>
    <row r="111" spans="1:35" ht="13.5">
      <c r="A111" s="295"/>
      <c r="B111" s="295"/>
      <c r="C111" s="297"/>
      <c r="D111" s="297"/>
      <c r="E111" s="297"/>
      <c r="F111" s="298"/>
      <c r="G111" s="110">
        <f t="shared" si="129"/>
        <v>0</v>
      </c>
      <c r="H111" s="111">
        <f t="shared" si="89"/>
        <v>0</v>
      </c>
      <c r="I111" s="112">
        <f t="shared" si="130"/>
        <v>0</v>
      </c>
      <c r="J111" s="328"/>
      <c r="K111" s="190">
        <f t="shared" si="124"/>
        <v>0</v>
      </c>
      <c r="L111" s="191" t="str">
        <f t="shared" si="96"/>
        <v>-</v>
      </c>
      <c r="M111" s="192" t="str">
        <f t="shared" si="97"/>
        <v>-</v>
      </c>
      <c r="N111" s="193" t="str">
        <f t="shared" si="93"/>
        <v>-</v>
      </c>
      <c r="P111" s="334"/>
      <c r="Q111" s="334">
        <v>5</v>
      </c>
      <c r="R111" s="333">
        <f t="shared" si="131"/>
        <v>0</v>
      </c>
      <c r="S111" s="333">
        <f t="shared" si="131"/>
        <v>0</v>
      </c>
      <c r="T111" s="333">
        <f t="shared" si="131"/>
        <v>0</v>
      </c>
      <c r="U111" s="333">
        <f t="shared" si="131"/>
        <v>0</v>
      </c>
      <c r="V111" s="333">
        <f t="shared" si="131"/>
        <v>0</v>
      </c>
      <c r="W111" s="333">
        <f t="shared" si="131"/>
        <v>0</v>
      </c>
      <c r="X111" s="333">
        <f t="shared" si="131"/>
        <v>0</v>
      </c>
      <c r="Y111" s="333">
        <f t="shared" si="131"/>
        <v>0</v>
      </c>
      <c r="Z111" s="333">
        <f t="shared" si="131"/>
        <v>0</v>
      </c>
      <c r="AA111" s="333">
        <f t="shared" si="131"/>
        <v>0</v>
      </c>
      <c r="AB111" s="333">
        <f t="shared" si="131"/>
        <v>0</v>
      </c>
      <c r="AC111" s="333">
        <f t="shared" si="131"/>
        <v>0</v>
      </c>
      <c r="AD111" s="333">
        <f t="shared" si="131"/>
        <v>0</v>
      </c>
      <c r="AE111" s="333">
        <f t="shared" si="131"/>
        <v>0</v>
      </c>
      <c r="AF111" s="333">
        <f t="shared" si="131"/>
        <v>0</v>
      </c>
      <c r="AG111" s="333">
        <f t="shared" si="131"/>
        <v>0</v>
      </c>
      <c r="AH111" s="335">
        <f t="shared" si="132"/>
        <v>0</v>
      </c>
      <c r="AI111" s="104"/>
    </row>
    <row r="112" spans="1:35" ht="13.5">
      <c r="A112" s="295"/>
      <c r="B112" s="295"/>
      <c r="C112" s="297"/>
      <c r="D112" s="297"/>
      <c r="E112" s="297"/>
      <c r="F112" s="298"/>
      <c r="G112" s="110">
        <f t="shared" si="129"/>
        <v>0</v>
      </c>
      <c r="H112" s="111">
        <f t="shared" si="89"/>
        <v>0</v>
      </c>
      <c r="I112" s="112">
        <f t="shared" si="130"/>
        <v>0</v>
      </c>
      <c r="J112" s="328"/>
      <c r="K112" s="190">
        <f t="shared" si="124"/>
        <v>0</v>
      </c>
      <c r="L112" s="191" t="str">
        <f t="shared" si="96"/>
        <v>-</v>
      </c>
      <c r="M112" s="192" t="str">
        <f t="shared" si="97"/>
        <v>-</v>
      </c>
      <c r="N112" s="193" t="str">
        <f t="shared" si="93"/>
        <v>-</v>
      </c>
      <c r="P112" s="121"/>
      <c r="Q112" s="122" t="s">
        <v>9</v>
      </c>
      <c r="R112" s="122">
        <f>SUM(R106:R111)</f>
        <v>0</v>
      </c>
      <c r="S112" s="122">
        <f>SUM(S106:S111)</f>
        <v>0</v>
      </c>
      <c r="T112" s="122">
        <f t="shared" ref="T112:AG112" si="133">SUM(T106:T111)</f>
        <v>0</v>
      </c>
      <c r="U112" s="122">
        <f t="shared" si="133"/>
        <v>0</v>
      </c>
      <c r="V112" s="122">
        <f t="shared" si="133"/>
        <v>0</v>
      </c>
      <c r="W112" s="122">
        <f t="shared" si="133"/>
        <v>0</v>
      </c>
      <c r="X112" s="122">
        <f t="shared" si="133"/>
        <v>0</v>
      </c>
      <c r="Y112" s="122">
        <f t="shared" si="133"/>
        <v>0</v>
      </c>
      <c r="Z112" s="122">
        <f t="shared" si="133"/>
        <v>0</v>
      </c>
      <c r="AA112" s="122">
        <f t="shared" si="133"/>
        <v>0</v>
      </c>
      <c r="AB112" s="122">
        <f t="shared" si="133"/>
        <v>0</v>
      </c>
      <c r="AC112" s="122">
        <f t="shared" si="133"/>
        <v>0</v>
      </c>
      <c r="AD112" s="122">
        <f t="shared" si="133"/>
        <v>0</v>
      </c>
      <c r="AE112" s="122">
        <f t="shared" si="133"/>
        <v>0</v>
      </c>
      <c r="AF112" s="122">
        <f t="shared" si="133"/>
        <v>0</v>
      </c>
      <c r="AG112" s="122">
        <f t="shared" si="133"/>
        <v>0</v>
      </c>
      <c r="AH112" s="122">
        <f>SUM(AH106:AH111)</f>
        <v>0</v>
      </c>
      <c r="AI112" s="104"/>
    </row>
    <row r="113" spans="1:35">
      <c r="A113" s="295"/>
      <c r="B113" s="295"/>
      <c r="C113" s="297"/>
      <c r="D113" s="297"/>
      <c r="E113" s="297"/>
      <c r="F113" s="298"/>
      <c r="G113" s="110">
        <f t="shared" si="129"/>
        <v>0</v>
      </c>
      <c r="H113" s="111">
        <f t="shared" si="89"/>
        <v>0</v>
      </c>
      <c r="I113" s="112">
        <f t="shared" si="130"/>
        <v>0</v>
      </c>
      <c r="J113" s="328"/>
      <c r="K113" s="190">
        <f t="shared" si="124"/>
        <v>0</v>
      </c>
      <c r="L113" s="191" t="str">
        <f t="shared" si="96"/>
        <v>-</v>
      </c>
      <c r="M113" s="192" t="str">
        <f t="shared" si="97"/>
        <v>-</v>
      </c>
      <c r="N113" s="193" t="str">
        <f t="shared" si="93"/>
        <v>-</v>
      </c>
      <c r="AI113" s="104"/>
    </row>
    <row r="114" spans="1:35">
      <c r="A114" s="295"/>
      <c r="B114" s="295"/>
      <c r="C114" s="297"/>
      <c r="D114" s="297"/>
      <c r="E114" s="297"/>
      <c r="F114" s="298"/>
      <c r="G114" s="110">
        <f t="shared" si="129"/>
        <v>0</v>
      </c>
      <c r="H114" s="111">
        <f t="shared" si="89"/>
        <v>0</v>
      </c>
      <c r="I114" s="112">
        <f t="shared" si="130"/>
        <v>0</v>
      </c>
      <c r="J114" s="328"/>
      <c r="K114" s="190">
        <f t="shared" si="124"/>
        <v>0</v>
      </c>
      <c r="L114" s="191" t="str">
        <f t="shared" si="96"/>
        <v>-</v>
      </c>
      <c r="M114" s="192" t="str">
        <f t="shared" si="97"/>
        <v>-</v>
      </c>
      <c r="N114" s="193" t="str">
        <f t="shared" si="93"/>
        <v>-</v>
      </c>
      <c r="AI114" s="104"/>
    </row>
    <row r="115" spans="1:35">
      <c r="A115" s="295"/>
      <c r="B115" s="295"/>
      <c r="C115" s="297"/>
      <c r="D115" s="297"/>
      <c r="E115" s="297"/>
      <c r="F115" s="298"/>
      <c r="G115" s="110">
        <f t="shared" si="129"/>
        <v>0</v>
      </c>
      <c r="H115" s="111">
        <f t="shared" si="89"/>
        <v>0</v>
      </c>
      <c r="I115" s="112">
        <f t="shared" si="130"/>
        <v>0</v>
      </c>
      <c r="J115" s="328"/>
      <c r="K115" s="190">
        <f t="shared" si="124"/>
        <v>0</v>
      </c>
      <c r="L115" s="191" t="str">
        <f t="shared" si="96"/>
        <v>-</v>
      </c>
      <c r="M115" s="192" t="str">
        <f t="shared" si="97"/>
        <v>-</v>
      </c>
      <c r="N115" s="193" t="str">
        <f t="shared" si="93"/>
        <v>-</v>
      </c>
      <c r="P115" s="317" t="s">
        <v>265</v>
      </c>
      <c r="Q115" s="317" t="s">
        <v>263</v>
      </c>
      <c r="R115" s="327">
        <f t="shared" ref="R115:AG115" si="134">R$42</f>
        <v>0</v>
      </c>
      <c r="S115" s="327">
        <f t="shared" si="134"/>
        <v>0.3</v>
      </c>
      <c r="T115" s="327">
        <f t="shared" si="134"/>
        <v>0.35</v>
      </c>
      <c r="U115" s="327">
        <f t="shared" si="134"/>
        <v>0.4</v>
      </c>
      <c r="V115" s="327">
        <f t="shared" si="134"/>
        <v>0.45</v>
      </c>
      <c r="W115" s="327">
        <f t="shared" si="134"/>
        <v>0.5</v>
      </c>
      <c r="X115" s="327">
        <f t="shared" si="134"/>
        <v>0.55000000000000004</v>
      </c>
      <c r="Y115" s="327">
        <f t="shared" si="134"/>
        <v>0.6</v>
      </c>
      <c r="Z115" s="327">
        <f t="shared" si="134"/>
        <v>0.65</v>
      </c>
      <c r="AA115" s="327">
        <f t="shared" si="134"/>
        <v>0.7</v>
      </c>
      <c r="AB115" s="327">
        <f t="shared" si="134"/>
        <v>0.75</v>
      </c>
      <c r="AC115" s="327">
        <f t="shared" si="134"/>
        <v>0.8</v>
      </c>
      <c r="AD115" s="327">
        <f t="shared" si="134"/>
        <v>0.85</v>
      </c>
      <c r="AE115" s="327">
        <f t="shared" si="134"/>
        <v>0.9</v>
      </c>
      <c r="AF115" s="327">
        <f t="shared" si="134"/>
        <v>1</v>
      </c>
      <c r="AG115" s="327">
        <f t="shared" si="134"/>
        <v>1.4</v>
      </c>
      <c r="AH115" s="317" t="s">
        <v>9</v>
      </c>
      <c r="AI115" s="336" t="s">
        <v>113</v>
      </c>
    </row>
    <row r="116" spans="1:35">
      <c r="A116" s="295"/>
      <c r="B116" s="295"/>
      <c r="C116" s="297"/>
      <c r="D116" s="297"/>
      <c r="E116" s="297"/>
      <c r="F116" s="298"/>
      <c r="G116" s="110">
        <f t="shared" si="129"/>
        <v>0</v>
      </c>
      <c r="H116" s="111">
        <f t="shared" si="89"/>
        <v>0</v>
      </c>
      <c r="I116" s="112">
        <f t="shared" si="130"/>
        <v>0</v>
      </c>
      <c r="J116" s="328"/>
      <c r="K116" s="190">
        <f t="shared" si="124"/>
        <v>0</v>
      </c>
      <c r="L116" s="191" t="str">
        <f t="shared" si="96"/>
        <v>-</v>
      </c>
      <c r="M116" s="192" t="str">
        <f t="shared" si="97"/>
        <v>-</v>
      </c>
      <c r="N116" s="193" t="str">
        <f t="shared" si="93"/>
        <v>-</v>
      </c>
      <c r="P116" s="106" t="str">
        <f t="shared" ref="P116:P121" si="135">IF($P$9="","",$P$9)</f>
        <v>Rent Stabilized</v>
      </c>
      <c r="Q116" s="106">
        <v>0</v>
      </c>
      <c r="R116" s="337" t="str">
        <f t="shared" ref="R116:R121" si="136">IF(R43=1,0,"")</f>
        <v/>
      </c>
      <c r="S116" s="337" t="str">
        <f t="shared" ref="S116:AG116" si="137">IFERROR(IF(SUMIFS($F:$F,$C:$C,$Q116,$E:$E,$P116,$I:$I,"&lt;="&amp;S$42,$I:$I,"&gt;"&amp;R$42)=0,"",SUMIFS($F:$F,$C:$C,$Q116,$E:$E,$P116,$I:$I,"&lt;="&amp;S$42,$I:$I,"&gt;"&amp;R$42))/S43,"")</f>
        <v/>
      </c>
      <c r="T116" s="337" t="str">
        <f t="shared" si="137"/>
        <v/>
      </c>
      <c r="U116" s="337" t="str">
        <f t="shared" si="137"/>
        <v/>
      </c>
      <c r="V116" s="337" t="str">
        <f t="shared" si="137"/>
        <v/>
      </c>
      <c r="W116" s="337" t="str">
        <f t="shared" si="137"/>
        <v/>
      </c>
      <c r="X116" s="337" t="str">
        <f t="shared" si="137"/>
        <v/>
      </c>
      <c r="Y116" s="337" t="str">
        <f t="shared" si="137"/>
        <v/>
      </c>
      <c r="Z116" s="337" t="str">
        <f t="shared" si="137"/>
        <v/>
      </c>
      <c r="AA116" s="337" t="str">
        <f t="shared" si="137"/>
        <v/>
      </c>
      <c r="AB116" s="337" t="str">
        <f t="shared" si="137"/>
        <v/>
      </c>
      <c r="AC116" s="337" t="str">
        <f t="shared" si="137"/>
        <v/>
      </c>
      <c r="AD116" s="337" t="str">
        <f t="shared" si="137"/>
        <v/>
      </c>
      <c r="AE116" s="337" t="str">
        <f t="shared" si="137"/>
        <v/>
      </c>
      <c r="AF116" s="337" t="str">
        <f t="shared" si="137"/>
        <v/>
      </c>
      <c r="AG116" s="337" t="str">
        <f t="shared" si="137"/>
        <v/>
      </c>
      <c r="AH116" s="123">
        <f t="shared" ref="AH116:AH121" si="138">SUM(R116:AG116)</f>
        <v>0</v>
      </c>
      <c r="AI116" s="179">
        <f t="shared" ref="AI116:AI121" si="139">SUMPRODUCT(R43:AG43,R116:AG116)</f>
        <v>0</v>
      </c>
    </row>
    <row r="117" spans="1:35">
      <c r="A117" s="295"/>
      <c r="B117" s="295"/>
      <c r="C117" s="297"/>
      <c r="D117" s="297"/>
      <c r="E117" s="297"/>
      <c r="F117" s="298"/>
      <c r="G117" s="110">
        <f t="shared" si="129"/>
        <v>0</v>
      </c>
      <c r="H117" s="111">
        <f t="shared" si="89"/>
        <v>0</v>
      </c>
      <c r="I117" s="112">
        <f t="shared" si="130"/>
        <v>0</v>
      </c>
      <c r="J117" s="328"/>
      <c r="K117" s="190">
        <f t="shared" si="124"/>
        <v>0</v>
      </c>
      <c r="L117" s="191" t="str">
        <f t="shared" si="96"/>
        <v>-</v>
      </c>
      <c r="M117" s="192" t="str">
        <f t="shared" si="97"/>
        <v>-</v>
      </c>
      <c r="N117" s="193" t="str">
        <f t="shared" si="93"/>
        <v>-</v>
      </c>
      <c r="P117" s="106" t="str">
        <f t="shared" si="135"/>
        <v>Rent Stabilized</v>
      </c>
      <c r="Q117" s="106">
        <v>1</v>
      </c>
      <c r="R117" s="337" t="str">
        <f t="shared" si="136"/>
        <v/>
      </c>
      <c r="S117" s="337" t="str">
        <f t="shared" ref="S117:AG117" si="140">IFERROR(IF(SUMIFS($F:$F,$C:$C,$Q117,$E:$E,$P117,$I:$I,"&lt;="&amp;S$42,$I:$I,"&gt;"&amp;R$42)=0,"",SUMIFS($F:$F,$C:$C,$Q117,$E:$E,$P117,$I:$I,"&lt;="&amp;S$42,$I:$I,"&gt;"&amp;R$42))/S44,"")</f>
        <v/>
      </c>
      <c r="T117" s="337" t="str">
        <f t="shared" si="140"/>
        <v/>
      </c>
      <c r="U117" s="337" t="str">
        <f t="shared" si="140"/>
        <v/>
      </c>
      <c r="V117" s="337" t="str">
        <f t="shared" si="140"/>
        <v/>
      </c>
      <c r="W117" s="337" t="str">
        <f t="shared" si="140"/>
        <v/>
      </c>
      <c r="X117" s="337" t="str">
        <f t="shared" si="140"/>
        <v/>
      </c>
      <c r="Y117" s="337" t="str">
        <f t="shared" si="140"/>
        <v/>
      </c>
      <c r="Z117" s="337" t="str">
        <f t="shared" si="140"/>
        <v/>
      </c>
      <c r="AA117" s="337" t="str">
        <f t="shared" si="140"/>
        <v/>
      </c>
      <c r="AB117" s="337" t="str">
        <f t="shared" si="140"/>
        <v/>
      </c>
      <c r="AC117" s="337" t="str">
        <f t="shared" si="140"/>
        <v/>
      </c>
      <c r="AD117" s="337" t="str">
        <f t="shared" si="140"/>
        <v/>
      </c>
      <c r="AE117" s="337" t="str">
        <f t="shared" si="140"/>
        <v/>
      </c>
      <c r="AF117" s="337" t="str">
        <f t="shared" si="140"/>
        <v/>
      </c>
      <c r="AG117" s="337" t="str">
        <f t="shared" si="140"/>
        <v/>
      </c>
      <c r="AH117" s="123">
        <f t="shared" si="138"/>
        <v>0</v>
      </c>
      <c r="AI117" s="180">
        <f t="shared" si="139"/>
        <v>0</v>
      </c>
    </row>
    <row r="118" spans="1:35">
      <c r="A118" s="295"/>
      <c r="B118" s="295"/>
      <c r="C118" s="297"/>
      <c r="D118" s="297"/>
      <c r="E118" s="297"/>
      <c r="F118" s="298"/>
      <c r="G118" s="110">
        <f t="shared" si="129"/>
        <v>0</v>
      </c>
      <c r="H118" s="111">
        <f t="shared" si="89"/>
        <v>0</v>
      </c>
      <c r="I118" s="112">
        <f t="shared" si="130"/>
        <v>0</v>
      </c>
      <c r="J118" s="328"/>
      <c r="K118" s="190">
        <f t="shared" si="124"/>
        <v>0</v>
      </c>
      <c r="L118" s="191" t="str">
        <f t="shared" si="96"/>
        <v>-</v>
      </c>
      <c r="M118" s="192" t="str">
        <f t="shared" si="97"/>
        <v>-</v>
      </c>
      <c r="N118" s="193" t="str">
        <f t="shared" si="93"/>
        <v>-</v>
      </c>
      <c r="P118" s="106" t="str">
        <f t="shared" si="135"/>
        <v>Rent Stabilized</v>
      </c>
      <c r="Q118" s="106">
        <v>2</v>
      </c>
      <c r="R118" s="337" t="str">
        <f t="shared" si="136"/>
        <v/>
      </c>
      <c r="S118" s="337" t="str">
        <f t="shared" ref="S118:AG118" si="141">IFERROR(IF(SUMIFS($F:$F,$C:$C,$Q118,$E:$E,$P118,$I:$I,"&lt;="&amp;S$42,$I:$I,"&gt;"&amp;R$42)=0,"",SUMIFS($F:$F,$C:$C,$Q118,$E:$E,$P118,$I:$I,"&lt;="&amp;S$42,$I:$I,"&gt;"&amp;R$42))/S45,"")</f>
        <v/>
      </c>
      <c r="T118" s="337" t="str">
        <f t="shared" si="141"/>
        <v/>
      </c>
      <c r="U118" s="337" t="str">
        <f t="shared" si="141"/>
        <v/>
      </c>
      <c r="V118" s="337" t="str">
        <f t="shared" si="141"/>
        <v/>
      </c>
      <c r="W118" s="337" t="str">
        <f t="shared" si="141"/>
        <v/>
      </c>
      <c r="X118" s="337" t="str">
        <f t="shared" si="141"/>
        <v/>
      </c>
      <c r="Y118" s="337" t="str">
        <f t="shared" si="141"/>
        <v/>
      </c>
      <c r="Z118" s="337" t="str">
        <f t="shared" si="141"/>
        <v/>
      </c>
      <c r="AA118" s="337" t="str">
        <f t="shared" si="141"/>
        <v/>
      </c>
      <c r="AB118" s="337" t="str">
        <f t="shared" si="141"/>
        <v/>
      </c>
      <c r="AC118" s="337" t="str">
        <f t="shared" si="141"/>
        <v/>
      </c>
      <c r="AD118" s="337" t="str">
        <f t="shared" si="141"/>
        <v/>
      </c>
      <c r="AE118" s="337" t="str">
        <f t="shared" si="141"/>
        <v/>
      </c>
      <c r="AF118" s="337" t="str">
        <f t="shared" si="141"/>
        <v/>
      </c>
      <c r="AG118" s="337" t="str">
        <f t="shared" si="141"/>
        <v/>
      </c>
      <c r="AH118" s="123">
        <f t="shared" si="138"/>
        <v>0</v>
      </c>
      <c r="AI118" s="180">
        <f t="shared" si="139"/>
        <v>0</v>
      </c>
    </row>
    <row r="119" spans="1:35">
      <c r="A119" s="295"/>
      <c r="B119" s="295"/>
      <c r="C119" s="297"/>
      <c r="D119" s="297"/>
      <c r="E119" s="297"/>
      <c r="F119" s="298"/>
      <c r="G119" s="110">
        <f t="shared" si="129"/>
        <v>0</v>
      </c>
      <c r="H119" s="111">
        <f t="shared" si="89"/>
        <v>0</v>
      </c>
      <c r="I119" s="112">
        <f t="shared" si="130"/>
        <v>0</v>
      </c>
      <c r="J119" s="328"/>
      <c r="K119" s="190">
        <f t="shared" si="124"/>
        <v>0</v>
      </c>
      <c r="L119" s="191" t="str">
        <f t="shared" si="96"/>
        <v>-</v>
      </c>
      <c r="M119" s="192" t="str">
        <f t="shared" si="97"/>
        <v>-</v>
      </c>
      <c r="N119" s="193" t="str">
        <f t="shared" si="93"/>
        <v>-</v>
      </c>
      <c r="P119" s="106" t="str">
        <f t="shared" si="135"/>
        <v>Rent Stabilized</v>
      </c>
      <c r="Q119" s="106">
        <v>3</v>
      </c>
      <c r="R119" s="337" t="str">
        <f t="shared" si="136"/>
        <v/>
      </c>
      <c r="S119" s="337" t="str">
        <f t="shared" ref="S119:AG119" si="142">IFERROR(IF(SUMIFS($F:$F,$C:$C,$Q119,$E:$E,$P119,$I:$I,"&lt;="&amp;S$42,$I:$I,"&gt;"&amp;R$42)=0,"",SUMIFS($F:$F,$C:$C,$Q119,$E:$E,$P119,$I:$I,"&lt;="&amp;S$42,$I:$I,"&gt;"&amp;R$42))/S46,"")</f>
        <v/>
      </c>
      <c r="T119" s="337" t="str">
        <f t="shared" si="142"/>
        <v/>
      </c>
      <c r="U119" s="337" t="str">
        <f t="shared" si="142"/>
        <v/>
      </c>
      <c r="V119" s="337" t="str">
        <f t="shared" si="142"/>
        <v/>
      </c>
      <c r="W119" s="337" t="str">
        <f t="shared" si="142"/>
        <v/>
      </c>
      <c r="X119" s="337" t="str">
        <f t="shared" si="142"/>
        <v/>
      </c>
      <c r="Y119" s="337" t="str">
        <f t="shared" si="142"/>
        <v/>
      </c>
      <c r="Z119" s="337" t="str">
        <f t="shared" si="142"/>
        <v/>
      </c>
      <c r="AA119" s="337" t="str">
        <f t="shared" si="142"/>
        <v/>
      </c>
      <c r="AB119" s="337" t="str">
        <f t="shared" si="142"/>
        <v/>
      </c>
      <c r="AC119" s="337" t="str">
        <f t="shared" si="142"/>
        <v/>
      </c>
      <c r="AD119" s="337" t="str">
        <f t="shared" si="142"/>
        <v/>
      </c>
      <c r="AE119" s="337" t="str">
        <f t="shared" si="142"/>
        <v/>
      </c>
      <c r="AF119" s="337" t="str">
        <f t="shared" si="142"/>
        <v/>
      </c>
      <c r="AG119" s="337" t="str">
        <f t="shared" si="142"/>
        <v/>
      </c>
      <c r="AH119" s="123">
        <f t="shared" si="138"/>
        <v>0</v>
      </c>
      <c r="AI119" s="180">
        <f t="shared" si="139"/>
        <v>0</v>
      </c>
    </row>
    <row r="120" spans="1:35">
      <c r="A120" s="295"/>
      <c r="B120" s="295"/>
      <c r="C120" s="297"/>
      <c r="D120" s="297"/>
      <c r="E120" s="297"/>
      <c r="F120" s="298"/>
      <c r="G120" s="110">
        <f t="shared" si="129"/>
        <v>0</v>
      </c>
      <c r="H120" s="111">
        <f t="shared" si="89"/>
        <v>0</v>
      </c>
      <c r="I120" s="112">
        <f t="shared" si="130"/>
        <v>0</v>
      </c>
      <c r="J120" s="328"/>
      <c r="K120" s="190">
        <f t="shared" si="124"/>
        <v>0</v>
      </c>
      <c r="L120" s="191" t="str">
        <f t="shared" si="96"/>
        <v>-</v>
      </c>
      <c r="M120" s="192" t="str">
        <f t="shared" si="97"/>
        <v>-</v>
      </c>
      <c r="N120" s="193" t="str">
        <f t="shared" si="93"/>
        <v>-</v>
      </c>
      <c r="P120" s="106" t="str">
        <f t="shared" si="135"/>
        <v>Rent Stabilized</v>
      </c>
      <c r="Q120" s="106">
        <v>4</v>
      </c>
      <c r="R120" s="337" t="str">
        <f t="shared" si="136"/>
        <v/>
      </c>
      <c r="S120" s="337" t="str">
        <f t="shared" ref="S120:AG120" si="143">IFERROR(IF(SUMIFS($F:$F,$C:$C,$Q120,$E:$E,$P120,$I:$I,"&lt;="&amp;S$42,$I:$I,"&gt;"&amp;R$42)=0,"",SUMIFS($F:$F,$C:$C,$Q120,$E:$E,$P120,$I:$I,"&lt;="&amp;S$42,$I:$I,"&gt;"&amp;R$42))/S47,"")</f>
        <v/>
      </c>
      <c r="T120" s="337" t="str">
        <f t="shared" si="143"/>
        <v/>
      </c>
      <c r="U120" s="337" t="str">
        <f t="shared" si="143"/>
        <v/>
      </c>
      <c r="V120" s="337" t="str">
        <f t="shared" si="143"/>
        <v/>
      </c>
      <c r="W120" s="337" t="str">
        <f t="shared" si="143"/>
        <v/>
      </c>
      <c r="X120" s="337" t="str">
        <f t="shared" si="143"/>
        <v/>
      </c>
      <c r="Y120" s="337" t="str">
        <f t="shared" si="143"/>
        <v/>
      </c>
      <c r="Z120" s="337" t="str">
        <f t="shared" si="143"/>
        <v/>
      </c>
      <c r="AA120" s="337" t="str">
        <f t="shared" si="143"/>
        <v/>
      </c>
      <c r="AB120" s="337" t="str">
        <f t="shared" si="143"/>
        <v/>
      </c>
      <c r="AC120" s="337" t="str">
        <f t="shared" si="143"/>
        <v/>
      </c>
      <c r="AD120" s="337" t="str">
        <f t="shared" si="143"/>
        <v/>
      </c>
      <c r="AE120" s="337" t="str">
        <f t="shared" si="143"/>
        <v/>
      </c>
      <c r="AF120" s="337" t="str">
        <f t="shared" si="143"/>
        <v/>
      </c>
      <c r="AG120" s="337" t="str">
        <f t="shared" si="143"/>
        <v/>
      </c>
      <c r="AH120" s="123">
        <f t="shared" si="138"/>
        <v>0</v>
      </c>
      <c r="AI120" s="180">
        <f t="shared" si="139"/>
        <v>0</v>
      </c>
    </row>
    <row r="121" spans="1:35">
      <c r="A121" s="295"/>
      <c r="B121" s="295"/>
      <c r="C121" s="297"/>
      <c r="D121" s="297"/>
      <c r="E121" s="297"/>
      <c r="F121" s="298"/>
      <c r="G121" s="110">
        <f t="shared" si="129"/>
        <v>0</v>
      </c>
      <c r="H121" s="111">
        <f t="shared" si="89"/>
        <v>0</v>
      </c>
      <c r="I121" s="112">
        <f t="shared" si="130"/>
        <v>0</v>
      </c>
      <c r="J121" s="328"/>
      <c r="K121" s="190">
        <f t="shared" si="124"/>
        <v>0</v>
      </c>
      <c r="L121" s="191" t="str">
        <f t="shared" si="96"/>
        <v>-</v>
      </c>
      <c r="M121" s="192" t="str">
        <f t="shared" si="97"/>
        <v>-</v>
      </c>
      <c r="N121" s="193" t="str">
        <f t="shared" si="93"/>
        <v>-</v>
      </c>
      <c r="P121" s="321" t="str">
        <f t="shared" si="135"/>
        <v>Rent Stabilized</v>
      </c>
      <c r="Q121" s="322">
        <v>5</v>
      </c>
      <c r="R121" s="337" t="str">
        <f t="shared" si="136"/>
        <v/>
      </c>
      <c r="S121" s="337" t="str">
        <f t="shared" ref="S121:AG121" si="144">IFERROR(IF(SUMIFS($F:$F,$C:$C,$Q121,$E:$E,$P121,$I:$I,"&lt;="&amp;S$42,$I:$I,"&gt;"&amp;R$42)=0,"",SUMIFS($F:$F,$C:$C,$Q121,$E:$E,$P121,$I:$I,"&lt;="&amp;S$42,$I:$I,"&gt;"&amp;R$42))/S48,"")</f>
        <v/>
      </c>
      <c r="T121" s="337" t="str">
        <f t="shared" si="144"/>
        <v/>
      </c>
      <c r="U121" s="337" t="str">
        <f t="shared" si="144"/>
        <v/>
      </c>
      <c r="V121" s="337" t="str">
        <f t="shared" si="144"/>
        <v/>
      </c>
      <c r="W121" s="337" t="str">
        <f t="shared" si="144"/>
        <v/>
      </c>
      <c r="X121" s="337" t="str">
        <f t="shared" si="144"/>
        <v/>
      </c>
      <c r="Y121" s="337" t="str">
        <f t="shared" si="144"/>
        <v/>
      </c>
      <c r="Z121" s="337" t="str">
        <f t="shared" si="144"/>
        <v/>
      </c>
      <c r="AA121" s="337" t="str">
        <f t="shared" si="144"/>
        <v/>
      </c>
      <c r="AB121" s="337" t="str">
        <f t="shared" si="144"/>
        <v/>
      </c>
      <c r="AC121" s="337" t="str">
        <f t="shared" si="144"/>
        <v/>
      </c>
      <c r="AD121" s="337" t="str">
        <f t="shared" si="144"/>
        <v/>
      </c>
      <c r="AE121" s="337" t="str">
        <f t="shared" si="144"/>
        <v/>
      </c>
      <c r="AF121" s="337" t="str">
        <f t="shared" si="144"/>
        <v/>
      </c>
      <c r="AG121" s="337" t="str">
        <f t="shared" si="144"/>
        <v/>
      </c>
      <c r="AH121" s="123">
        <f t="shared" si="138"/>
        <v>0</v>
      </c>
      <c r="AI121" s="338">
        <f t="shared" si="139"/>
        <v>0</v>
      </c>
    </row>
    <row r="122" spans="1:35">
      <c r="A122" s="295"/>
      <c r="B122" s="295"/>
      <c r="C122" s="297"/>
      <c r="D122" s="297"/>
      <c r="E122" s="297"/>
      <c r="F122" s="298"/>
      <c r="G122" s="110">
        <f t="shared" si="129"/>
        <v>0</v>
      </c>
      <c r="H122" s="111">
        <f t="shared" si="89"/>
        <v>0</v>
      </c>
      <c r="I122" s="112">
        <f t="shared" si="130"/>
        <v>0</v>
      </c>
      <c r="J122" s="328"/>
      <c r="K122" s="190">
        <f t="shared" si="124"/>
        <v>0</v>
      </c>
      <c r="L122" s="191" t="str">
        <f t="shared" si="96"/>
        <v>-</v>
      </c>
      <c r="M122" s="192" t="str">
        <f t="shared" si="97"/>
        <v>-</v>
      </c>
      <c r="N122" s="193" t="str">
        <f t="shared" si="93"/>
        <v>-</v>
      </c>
      <c r="P122" s="325" t="s">
        <v>329</v>
      </c>
      <c r="Q122" s="326"/>
      <c r="R122" s="339" t="str">
        <f>IF(R49="","",0)</f>
        <v/>
      </c>
      <c r="S122" s="340" t="str">
        <f t="shared" ref="S122:AG122" si="145">IFERROR(SUMPRODUCT(S43:S48,S116:S121)/SUM(S43:S48),"")</f>
        <v/>
      </c>
      <c r="T122" s="340" t="str">
        <f t="shared" si="145"/>
        <v/>
      </c>
      <c r="U122" s="340" t="str">
        <f t="shared" si="145"/>
        <v/>
      </c>
      <c r="V122" s="340" t="str">
        <f t="shared" si="145"/>
        <v/>
      </c>
      <c r="W122" s="340" t="str">
        <f t="shared" si="145"/>
        <v/>
      </c>
      <c r="X122" s="340" t="str">
        <f t="shared" si="145"/>
        <v/>
      </c>
      <c r="Y122" s="340" t="str">
        <f t="shared" si="145"/>
        <v/>
      </c>
      <c r="Z122" s="340" t="str">
        <f t="shared" si="145"/>
        <v/>
      </c>
      <c r="AA122" s="340" t="str">
        <f t="shared" si="145"/>
        <v/>
      </c>
      <c r="AB122" s="340" t="str">
        <f t="shared" si="145"/>
        <v/>
      </c>
      <c r="AC122" s="340" t="str">
        <f t="shared" si="145"/>
        <v/>
      </c>
      <c r="AD122" s="340" t="str">
        <f t="shared" si="145"/>
        <v/>
      </c>
      <c r="AE122" s="340" t="str">
        <f t="shared" si="145"/>
        <v/>
      </c>
      <c r="AF122" s="340" t="str">
        <f t="shared" si="145"/>
        <v/>
      </c>
      <c r="AG122" s="473" t="str">
        <f t="shared" si="145"/>
        <v/>
      </c>
      <c r="AH122" s="170"/>
      <c r="AI122" s="170"/>
    </row>
    <row r="123" spans="1:35">
      <c r="A123" s="295"/>
      <c r="B123" s="295"/>
      <c r="C123" s="297"/>
      <c r="D123" s="297"/>
      <c r="E123" s="297"/>
      <c r="F123" s="298"/>
      <c r="G123" s="110">
        <f t="shared" si="129"/>
        <v>0</v>
      </c>
      <c r="H123" s="111">
        <f t="shared" si="89"/>
        <v>0</v>
      </c>
      <c r="I123" s="112">
        <f t="shared" si="130"/>
        <v>0</v>
      </c>
      <c r="J123" s="328"/>
      <c r="K123" s="190">
        <f t="shared" si="124"/>
        <v>0</v>
      </c>
      <c r="L123" s="191" t="str">
        <f t="shared" si="96"/>
        <v>-</v>
      </c>
      <c r="M123" s="192" t="str">
        <f t="shared" si="97"/>
        <v>-</v>
      </c>
      <c r="N123" s="193" t="str">
        <f t="shared" si="93"/>
        <v>-</v>
      </c>
      <c r="P123" s="106"/>
      <c r="S123" s="124"/>
      <c r="T123" s="124"/>
      <c r="U123" s="124"/>
      <c r="V123" s="124"/>
      <c r="W123" s="124"/>
      <c r="X123" s="124"/>
      <c r="Y123" s="124"/>
      <c r="Z123" s="124"/>
      <c r="AA123" s="124"/>
      <c r="AB123" s="124"/>
      <c r="AC123" s="124"/>
      <c r="AD123" s="124"/>
      <c r="AE123" s="124"/>
      <c r="AF123" s="124"/>
      <c r="AG123" s="124"/>
      <c r="AI123" s="104"/>
    </row>
    <row r="124" spans="1:35">
      <c r="A124" s="295"/>
      <c r="B124" s="295"/>
      <c r="C124" s="297"/>
      <c r="D124" s="297"/>
      <c r="E124" s="297"/>
      <c r="F124" s="298"/>
      <c r="G124" s="110">
        <f t="shared" si="129"/>
        <v>0</v>
      </c>
      <c r="H124" s="111">
        <f t="shared" si="89"/>
        <v>0</v>
      </c>
      <c r="I124" s="112">
        <f t="shared" si="130"/>
        <v>0</v>
      </c>
      <c r="J124" s="328"/>
      <c r="K124" s="190">
        <f t="shared" si="124"/>
        <v>0</v>
      </c>
      <c r="L124" s="191" t="str">
        <f t="shared" si="96"/>
        <v>-</v>
      </c>
      <c r="M124" s="192" t="str">
        <f t="shared" si="97"/>
        <v>-</v>
      </c>
      <c r="N124" s="193" t="str">
        <f t="shared" si="93"/>
        <v>-</v>
      </c>
      <c r="P124" s="317" t="s">
        <v>265</v>
      </c>
      <c r="Q124" s="317" t="s">
        <v>263</v>
      </c>
      <c r="R124" s="327">
        <f t="shared" ref="R124:AG124" si="146">R$42</f>
        <v>0</v>
      </c>
      <c r="S124" s="327">
        <f t="shared" si="146"/>
        <v>0.3</v>
      </c>
      <c r="T124" s="327">
        <f t="shared" si="146"/>
        <v>0.35</v>
      </c>
      <c r="U124" s="327">
        <f t="shared" si="146"/>
        <v>0.4</v>
      </c>
      <c r="V124" s="327">
        <f t="shared" si="146"/>
        <v>0.45</v>
      </c>
      <c r="W124" s="327">
        <f t="shared" si="146"/>
        <v>0.5</v>
      </c>
      <c r="X124" s="327">
        <f t="shared" si="146"/>
        <v>0.55000000000000004</v>
      </c>
      <c r="Y124" s="327">
        <f t="shared" si="146"/>
        <v>0.6</v>
      </c>
      <c r="Z124" s="327">
        <f t="shared" si="146"/>
        <v>0.65</v>
      </c>
      <c r="AA124" s="327">
        <f t="shared" si="146"/>
        <v>0.7</v>
      </c>
      <c r="AB124" s="327">
        <f t="shared" si="146"/>
        <v>0.75</v>
      </c>
      <c r="AC124" s="327">
        <f t="shared" si="146"/>
        <v>0.8</v>
      </c>
      <c r="AD124" s="327">
        <f t="shared" si="146"/>
        <v>0.85</v>
      </c>
      <c r="AE124" s="327">
        <f t="shared" si="146"/>
        <v>0.9</v>
      </c>
      <c r="AF124" s="327">
        <f t="shared" si="146"/>
        <v>1</v>
      </c>
      <c r="AG124" s="327">
        <f t="shared" si="146"/>
        <v>1.4</v>
      </c>
      <c r="AH124" s="317" t="s">
        <v>9</v>
      </c>
      <c r="AI124" s="336" t="s">
        <v>113</v>
      </c>
    </row>
    <row r="125" spans="1:35">
      <c r="A125" s="295"/>
      <c r="B125" s="295"/>
      <c r="C125" s="297"/>
      <c r="D125" s="297"/>
      <c r="E125" s="297"/>
      <c r="F125" s="298"/>
      <c r="G125" s="110">
        <f t="shared" si="129"/>
        <v>0</v>
      </c>
      <c r="H125" s="111">
        <f t="shared" si="89"/>
        <v>0</v>
      </c>
      <c r="I125" s="112">
        <f t="shared" si="130"/>
        <v>0</v>
      </c>
      <c r="J125" s="328"/>
      <c r="K125" s="190">
        <f t="shared" si="124"/>
        <v>0</v>
      </c>
      <c r="L125" s="191" t="str">
        <f t="shared" si="96"/>
        <v>-</v>
      </c>
      <c r="M125" s="192" t="str">
        <f t="shared" si="97"/>
        <v>-</v>
      </c>
      <c r="N125" s="193" t="str">
        <f t="shared" si="93"/>
        <v>-</v>
      </c>
      <c r="P125" s="106" t="str">
        <f t="shared" ref="P125:P130" si="147">IF($P$10="","",$P$10)</f>
        <v>Market</v>
      </c>
      <c r="Q125" s="106">
        <v>0</v>
      </c>
      <c r="R125" s="337" t="str">
        <f t="shared" ref="R125:R130" si="148">IF(R52=1,0,"")</f>
        <v/>
      </c>
      <c r="S125" s="337" t="str">
        <f t="shared" ref="S125:AG125" si="149">IFERROR(IF(SUMIFS($F:$F,$C:$C,$Q125,$E:$E,$P125,$I:$I,"&lt;="&amp;S$42,$I:$I,"&gt;"&amp;R$42)=0,"",SUMIFS($F:$F,$C:$C,$Q125,$E:$E,$P125,$I:$I,"&lt;="&amp;S$42,$I:$I,"&gt;"&amp;R$42))/S52,"")</f>
        <v/>
      </c>
      <c r="T125" s="337" t="str">
        <f t="shared" si="149"/>
        <v/>
      </c>
      <c r="U125" s="337" t="str">
        <f t="shared" si="149"/>
        <v/>
      </c>
      <c r="V125" s="337" t="str">
        <f t="shared" si="149"/>
        <v/>
      </c>
      <c r="W125" s="337" t="str">
        <f t="shared" si="149"/>
        <v/>
      </c>
      <c r="X125" s="337" t="str">
        <f t="shared" si="149"/>
        <v/>
      </c>
      <c r="Y125" s="337" t="str">
        <f t="shared" si="149"/>
        <v/>
      </c>
      <c r="Z125" s="337" t="str">
        <f t="shared" si="149"/>
        <v/>
      </c>
      <c r="AA125" s="337" t="str">
        <f t="shared" si="149"/>
        <v/>
      </c>
      <c r="AB125" s="337" t="str">
        <f t="shared" si="149"/>
        <v/>
      </c>
      <c r="AC125" s="337" t="str">
        <f t="shared" si="149"/>
        <v/>
      </c>
      <c r="AD125" s="337" t="str">
        <f t="shared" si="149"/>
        <v/>
      </c>
      <c r="AE125" s="337" t="str">
        <f t="shared" si="149"/>
        <v/>
      </c>
      <c r="AF125" s="337" t="str">
        <f t="shared" si="149"/>
        <v/>
      </c>
      <c r="AG125" s="337" t="str">
        <f t="shared" si="149"/>
        <v/>
      </c>
      <c r="AH125" s="123">
        <f t="shared" ref="AH125:AH130" si="150">SUM(R125:AG125)</f>
        <v>0</v>
      </c>
      <c r="AI125" s="179">
        <f t="shared" ref="AI125:AI130" si="151">SUMPRODUCT(R52:AG52,R125:AG125)</f>
        <v>0</v>
      </c>
    </row>
    <row r="126" spans="1:35">
      <c r="A126" s="295"/>
      <c r="B126" s="295"/>
      <c r="C126" s="297"/>
      <c r="D126" s="297"/>
      <c r="E126" s="297"/>
      <c r="F126" s="298"/>
      <c r="G126" s="110">
        <f t="shared" si="129"/>
        <v>0</v>
      </c>
      <c r="H126" s="111">
        <f t="shared" si="89"/>
        <v>0</v>
      </c>
      <c r="I126" s="112">
        <f t="shared" si="130"/>
        <v>0</v>
      </c>
      <c r="J126" s="328"/>
      <c r="K126" s="190">
        <f t="shared" ref="K126:K157" si="152">IFERROR((J126+G126)*12/(VLOOKUP(C126,$V$8:$W$13,2)*$T$8*$T$9),"")</f>
        <v>0</v>
      </c>
      <c r="L126" s="191" t="str">
        <f t="shared" si="96"/>
        <v>-</v>
      </c>
      <c r="M126" s="192" t="str">
        <f t="shared" si="97"/>
        <v>-</v>
      </c>
      <c r="N126" s="193" t="str">
        <f t="shared" si="93"/>
        <v>-</v>
      </c>
      <c r="P126" s="106" t="str">
        <f t="shared" si="147"/>
        <v>Market</v>
      </c>
      <c r="Q126" s="106">
        <v>1</v>
      </c>
      <c r="R126" s="337" t="str">
        <f t="shared" si="148"/>
        <v/>
      </c>
      <c r="S126" s="337" t="str">
        <f t="shared" ref="S126:AG126" si="153">IFERROR(IF(SUMIFS($F:$F,$C:$C,$Q126,$E:$E,$P126,$I:$I,"&lt;="&amp;S$42,$I:$I,"&gt;"&amp;R$42)=0,"",SUMIFS($F:$F,$C:$C,$Q126,$E:$E,$P126,$I:$I,"&lt;="&amp;S$42,$I:$I,"&gt;"&amp;R$42))/S53,"")</f>
        <v/>
      </c>
      <c r="T126" s="337" t="str">
        <f t="shared" si="153"/>
        <v/>
      </c>
      <c r="U126" s="337" t="str">
        <f t="shared" si="153"/>
        <v/>
      </c>
      <c r="V126" s="337" t="str">
        <f t="shared" si="153"/>
        <v/>
      </c>
      <c r="W126" s="337" t="str">
        <f t="shared" si="153"/>
        <v/>
      </c>
      <c r="X126" s="337" t="str">
        <f t="shared" si="153"/>
        <v/>
      </c>
      <c r="Y126" s="337" t="str">
        <f t="shared" si="153"/>
        <v/>
      </c>
      <c r="Z126" s="337" t="str">
        <f t="shared" si="153"/>
        <v/>
      </c>
      <c r="AA126" s="337" t="str">
        <f t="shared" si="153"/>
        <v/>
      </c>
      <c r="AB126" s="337" t="str">
        <f t="shared" si="153"/>
        <v/>
      </c>
      <c r="AC126" s="337" t="str">
        <f t="shared" si="153"/>
        <v/>
      </c>
      <c r="AD126" s="337" t="str">
        <f t="shared" si="153"/>
        <v/>
      </c>
      <c r="AE126" s="337" t="str">
        <f t="shared" si="153"/>
        <v/>
      </c>
      <c r="AF126" s="337" t="str">
        <f t="shared" si="153"/>
        <v/>
      </c>
      <c r="AG126" s="337" t="str">
        <f t="shared" si="153"/>
        <v/>
      </c>
      <c r="AH126" s="123">
        <f t="shared" si="150"/>
        <v>0</v>
      </c>
      <c r="AI126" s="180">
        <f t="shared" si="151"/>
        <v>0</v>
      </c>
    </row>
    <row r="127" spans="1:35">
      <c r="A127" s="295"/>
      <c r="B127" s="295"/>
      <c r="C127" s="297"/>
      <c r="D127" s="297"/>
      <c r="E127" s="297"/>
      <c r="F127" s="298"/>
      <c r="G127" s="110">
        <f t="shared" si="129"/>
        <v>0</v>
      </c>
      <c r="H127" s="111">
        <f t="shared" si="89"/>
        <v>0</v>
      </c>
      <c r="I127" s="112">
        <f t="shared" si="130"/>
        <v>0</v>
      </c>
      <c r="J127" s="328"/>
      <c r="K127" s="190">
        <f t="shared" si="152"/>
        <v>0</v>
      </c>
      <c r="L127" s="191" t="str">
        <f t="shared" si="96"/>
        <v>-</v>
      </c>
      <c r="M127" s="192" t="str">
        <f t="shared" si="97"/>
        <v>-</v>
      </c>
      <c r="N127" s="193" t="str">
        <f t="shared" si="93"/>
        <v>-</v>
      </c>
      <c r="P127" s="106" t="str">
        <f t="shared" si="147"/>
        <v>Market</v>
      </c>
      <c r="Q127" s="106">
        <v>2</v>
      </c>
      <c r="R127" s="337" t="str">
        <f t="shared" si="148"/>
        <v/>
      </c>
      <c r="S127" s="337" t="str">
        <f t="shared" ref="S127:AG127" si="154">IFERROR(IF(SUMIFS($F:$F,$C:$C,$Q127,$E:$E,$P127,$I:$I,"&lt;="&amp;S$42,$I:$I,"&gt;"&amp;R$42)=0,"",SUMIFS($F:$F,$C:$C,$Q127,$E:$E,$P127,$I:$I,"&lt;="&amp;S$42,$I:$I,"&gt;"&amp;R$42))/S54,"")</f>
        <v/>
      </c>
      <c r="T127" s="337" t="str">
        <f t="shared" si="154"/>
        <v/>
      </c>
      <c r="U127" s="337" t="str">
        <f t="shared" si="154"/>
        <v/>
      </c>
      <c r="V127" s="337" t="str">
        <f t="shared" si="154"/>
        <v/>
      </c>
      <c r="W127" s="337" t="str">
        <f t="shared" si="154"/>
        <v/>
      </c>
      <c r="X127" s="337" t="str">
        <f t="shared" si="154"/>
        <v/>
      </c>
      <c r="Y127" s="337" t="str">
        <f t="shared" si="154"/>
        <v/>
      </c>
      <c r="Z127" s="337" t="str">
        <f t="shared" si="154"/>
        <v/>
      </c>
      <c r="AA127" s="337" t="str">
        <f t="shared" si="154"/>
        <v/>
      </c>
      <c r="AB127" s="337" t="str">
        <f t="shared" si="154"/>
        <v/>
      </c>
      <c r="AC127" s="337" t="str">
        <f t="shared" si="154"/>
        <v/>
      </c>
      <c r="AD127" s="337" t="str">
        <f t="shared" si="154"/>
        <v/>
      </c>
      <c r="AE127" s="337" t="str">
        <f t="shared" si="154"/>
        <v/>
      </c>
      <c r="AF127" s="337" t="str">
        <f t="shared" si="154"/>
        <v/>
      </c>
      <c r="AG127" s="337" t="str">
        <f t="shared" si="154"/>
        <v/>
      </c>
      <c r="AH127" s="123">
        <f t="shared" si="150"/>
        <v>0</v>
      </c>
      <c r="AI127" s="180">
        <f t="shared" si="151"/>
        <v>0</v>
      </c>
    </row>
    <row r="128" spans="1:35">
      <c r="A128" s="295"/>
      <c r="B128" s="295"/>
      <c r="C128" s="297"/>
      <c r="D128" s="297"/>
      <c r="E128" s="297"/>
      <c r="F128" s="298"/>
      <c r="G128" s="110">
        <f t="shared" si="129"/>
        <v>0</v>
      </c>
      <c r="H128" s="111">
        <f t="shared" si="89"/>
        <v>0</v>
      </c>
      <c r="I128" s="112">
        <f t="shared" si="130"/>
        <v>0</v>
      </c>
      <c r="J128" s="328"/>
      <c r="K128" s="190">
        <f t="shared" si="152"/>
        <v>0</v>
      </c>
      <c r="L128" s="191" t="str">
        <f t="shared" si="96"/>
        <v>-</v>
      </c>
      <c r="M128" s="192" t="str">
        <f t="shared" si="97"/>
        <v>-</v>
      </c>
      <c r="N128" s="193" t="str">
        <f t="shared" si="93"/>
        <v>-</v>
      </c>
      <c r="P128" s="106" t="str">
        <f t="shared" si="147"/>
        <v>Market</v>
      </c>
      <c r="Q128" s="106">
        <v>3</v>
      </c>
      <c r="R128" s="337" t="str">
        <f t="shared" si="148"/>
        <v/>
      </c>
      <c r="S128" s="337" t="str">
        <f t="shared" ref="S128:AG128" si="155">IFERROR(IF(SUMIFS($F:$F,$C:$C,$Q128,$E:$E,$P128,$I:$I,"&lt;="&amp;S$42,$I:$I,"&gt;"&amp;R$42)=0,"",SUMIFS($F:$F,$C:$C,$Q128,$E:$E,$P128,$I:$I,"&lt;="&amp;S$42,$I:$I,"&gt;"&amp;R$42))/S55,"")</f>
        <v/>
      </c>
      <c r="T128" s="337" t="str">
        <f t="shared" si="155"/>
        <v/>
      </c>
      <c r="U128" s="337" t="str">
        <f t="shared" si="155"/>
        <v/>
      </c>
      <c r="V128" s="337" t="str">
        <f t="shared" si="155"/>
        <v/>
      </c>
      <c r="W128" s="337" t="str">
        <f t="shared" si="155"/>
        <v/>
      </c>
      <c r="X128" s="337" t="str">
        <f t="shared" si="155"/>
        <v/>
      </c>
      <c r="Y128" s="337" t="str">
        <f t="shared" si="155"/>
        <v/>
      </c>
      <c r="Z128" s="337" t="str">
        <f t="shared" si="155"/>
        <v/>
      </c>
      <c r="AA128" s="337" t="str">
        <f t="shared" si="155"/>
        <v/>
      </c>
      <c r="AB128" s="337" t="str">
        <f t="shared" si="155"/>
        <v/>
      </c>
      <c r="AC128" s="337" t="str">
        <f t="shared" si="155"/>
        <v/>
      </c>
      <c r="AD128" s="337" t="str">
        <f t="shared" si="155"/>
        <v/>
      </c>
      <c r="AE128" s="337" t="str">
        <f t="shared" si="155"/>
        <v/>
      </c>
      <c r="AF128" s="337" t="str">
        <f t="shared" si="155"/>
        <v/>
      </c>
      <c r="AG128" s="337" t="str">
        <f t="shared" si="155"/>
        <v/>
      </c>
      <c r="AH128" s="123">
        <f t="shared" si="150"/>
        <v>0</v>
      </c>
      <c r="AI128" s="180">
        <f t="shared" si="151"/>
        <v>0</v>
      </c>
    </row>
    <row r="129" spans="1:35">
      <c r="A129" s="295"/>
      <c r="B129" s="295"/>
      <c r="C129" s="297"/>
      <c r="D129" s="297"/>
      <c r="E129" s="297"/>
      <c r="F129" s="298"/>
      <c r="G129" s="110">
        <f t="shared" si="129"/>
        <v>0</v>
      </c>
      <c r="H129" s="111">
        <f t="shared" si="89"/>
        <v>0</v>
      </c>
      <c r="I129" s="112">
        <f t="shared" si="130"/>
        <v>0</v>
      </c>
      <c r="J129" s="328"/>
      <c r="K129" s="190">
        <f t="shared" si="152"/>
        <v>0</v>
      </c>
      <c r="L129" s="191" t="str">
        <f t="shared" si="96"/>
        <v>-</v>
      </c>
      <c r="M129" s="192" t="str">
        <f t="shared" si="97"/>
        <v>-</v>
      </c>
      <c r="N129" s="193" t="str">
        <f t="shared" si="93"/>
        <v>-</v>
      </c>
      <c r="P129" s="106" t="str">
        <f t="shared" si="147"/>
        <v>Market</v>
      </c>
      <c r="Q129" s="106">
        <v>4</v>
      </c>
      <c r="R129" s="337" t="str">
        <f t="shared" si="148"/>
        <v/>
      </c>
      <c r="S129" s="337" t="str">
        <f t="shared" ref="S129:AG129" si="156">IFERROR(IF(SUMIFS($F:$F,$C:$C,$Q129,$E:$E,$P129,$I:$I,"&lt;="&amp;S$42,$I:$I,"&gt;"&amp;R$42)=0,"",SUMIFS($F:$F,$C:$C,$Q129,$E:$E,$P129,$I:$I,"&lt;="&amp;S$42,$I:$I,"&gt;"&amp;R$42))/S56,"")</f>
        <v/>
      </c>
      <c r="T129" s="337" t="str">
        <f t="shared" si="156"/>
        <v/>
      </c>
      <c r="U129" s="337" t="str">
        <f t="shared" si="156"/>
        <v/>
      </c>
      <c r="V129" s="337" t="str">
        <f t="shared" si="156"/>
        <v/>
      </c>
      <c r="W129" s="337" t="str">
        <f t="shared" si="156"/>
        <v/>
      </c>
      <c r="X129" s="337" t="str">
        <f t="shared" si="156"/>
        <v/>
      </c>
      <c r="Y129" s="337" t="str">
        <f t="shared" si="156"/>
        <v/>
      </c>
      <c r="Z129" s="337" t="str">
        <f t="shared" si="156"/>
        <v/>
      </c>
      <c r="AA129" s="337" t="str">
        <f t="shared" si="156"/>
        <v/>
      </c>
      <c r="AB129" s="337" t="str">
        <f t="shared" si="156"/>
        <v/>
      </c>
      <c r="AC129" s="337" t="str">
        <f t="shared" si="156"/>
        <v/>
      </c>
      <c r="AD129" s="337" t="str">
        <f t="shared" si="156"/>
        <v/>
      </c>
      <c r="AE129" s="337" t="str">
        <f t="shared" si="156"/>
        <v/>
      </c>
      <c r="AF129" s="337" t="str">
        <f t="shared" si="156"/>
        <v/>
      </c>
      <c r="AG129" s="337" t="str">
        <f t="shared" si="156"/>
        <v/>
      </c>
      <c r="AH129" s="123">
        <f t="shared" si="150"/>
        <v>0</v>
      </c>
      <c r="AI129" s="180">
        <f t="shared" si="151"/>
        <v>0</v>
      </c>
    </row>
    <row r="130" spans="1:35">
      <c r="A130" s="295"/>
      <c r="B130" s="295"/>
      <c r="C130" s="297"/>
      <c r="D130" s="297"/>
      <c r="E130" s="297"/>
      <c r="F130" s="298"/>
      <c r="G130" s="110">
        <f t="shared" si="129"/>
        <v>0</v>
      </c>
      <c r="H130" s="111">
        <f t="shared" si="89"/>
        <v>0</v>
      </c>
      <c r="I130" s="112">
        <f t="shared" si="130"/>
        <v>0</v>
      </c>
      <c r="J130" s="328"/>
      <c r="K130" s="190">
        <f t="shared" si="152"/>
        <v>0</v>
      </c>
      <c r="L130" s="191" t="str">
        <f t="shared" si="96"/>
        <v>-</v>
      </c>
      <c r="M130" s="192" t="str">
        <f t="shared" si="97"/>
        <v>-</v>
      </c>
      <c r="N130" s="193" t="str">
        <f t="shared" si="93"/>
        <v>-</v>
      </c>
      <c r="P130" s="321" t="str">
        <f t="shared" si="147"/>
        <v>Market</v>
      </c>
      <c r="Q130" s="322">
        <v>5</v>
      </c>
      <c r="R130" s="337" t="str">
        <f t="shared" si="148"/>
        <v/>
      </c>
      <c r="S130" s="337" t="str">
        <f t="shared" ref="S130:AG130" si="157">IFERROR(IF(SUMIFS($F:$F,$C:$C,$Q130,$E:$E,$P130,$I:$I,"&lt;="&amp;S$42,$I:$I,"&gt;"&amp;R$42)=0,"",SUMIFS($F:$F,$C:$C,$Q130,$E:$E,$P130,$I:$I,"&lt;="&amp;S$42,$I:$I,"&gt;"&amp;R$42))/S57,"")</f>
        <v/>
      </c>
      <c r="T130" s="337" t="str">
        <f t="shared" si="157"/>
        <v/>
      </c>
      <c r="U130" s="337" t="str">
        <f t="shared" si="157"/>
        <v/>
      </c>
      <c r="V130" s="337" t="str">
        <f t="shared" si="157"/>
        <v/>
      </c>
      <c r="W130" s="337" t="str">
        <f t="shared" si="157"/>
        <v/>
      </c>
      <c r="X130" s="337" t="str">
        <f t="shared" si="157"/>
        <v/>
      </c>
      <c r="Y130" s="337" t="str">
        <f t="shared" si="157"/>
        <v/>
      </c>
      <c r="Z130" s="337" t="str">
        <f t="shared" si="157"/>
        <v/>
      </c>
      <c r="AA130" s="337" t="str">
        <f t="shared" si="157"/>
        <v/>
      </c>
      <c r="AB130" s="337" t="str">
        <f t="shared" si="157"/>
        <v/>
      </c>
      <c r="AC130" s="337" t="str">
        <f t="shared" si="157"/>
        <v/>
      </c>
      <c r="AD130" s="337" t="str">
        <f t="shared" si="157"/>
        <v/>
      </c>
      <c r="AE130" s="337" t="str">
        <f t="shared" si="157"/>
        <v/>
      </c>
      <c r="AF130" s="337" t="str">
        <f t="shared" si="157"/>
        <v/>
      </c>
      <c r="AG130" s="337" t="str">
        <f t="shared" si="157"/>
        <v/>
      </c>
      <c r="AH130" s="123">
        <f t="shared" si="150"/>
        <v>0</v>
      </c>
      <c r="AI130" s="338">
        <f t="shared" si="151"/>
        <v>0</v>
      </c>
    </row>
    <row r="131" spans="1:35">
      <c r="A131" s="295"/>
      <c r="B131" s="295"/>
      <c r="C131" s="297"/>
      <c r="D131" s="297"/>
      <c r="E131" s="297"/>
      <c r="F131" s="298"/>
      <c r="G131" s="110">
        <f t="shared" si="129"/>
        <v>0</v>
      </c>
      <c r="H131" s="111">
        <f t="shared" si="89"/>
        <v>0</v>
      </c>
      <c r="I131" s="112">
        <f t="shared" si="130"/>
        <v>0</v>
      </c>
      <c r="J131" s="328"/>
      <c r="K131" s="190">
        <f t="shared" si="152"/>
        <v>0</v>
      </c>
      <c r="L131" s="191" t="str">
        <f t="shared" si="96"/>
        <v>-</v>
      </c>
      <c r="M131" s="192" t="str">
        <f t="shared" si="97"/>
        <v>-</v>
      </c>
      <c r="N131" s="193" t="str">
        <f t="shared" si="93"/>
        <v>-</v>
      </c>
      <c r="P131" s="325" t="s">
        <v>329</v>
      </c>
      <c r="Q131" s="326"/>
      <c r="R131" s="339" t="str">
        <f>IF(R58="","",0)</f>
        <v/>
      </c>
      <c r="S131" s="340" t="str">
        <f t="shared" ref="S131:AG131" si="158">IFERROR(SUMPRODUCT(S52:S57,S125:S130)/SUM(S52:S57),"")</f>
        <v/>
      </c>
      <c r="T131" s="340" t="str">
        <f t="shared" si="158"/>
        <v/>
      </c>
      <c r="U131" s="340" t="str">
        <f t="shared" si="158"/>
        <v/>
      </c>
      <c r="V131" s="340" t="str">
        <f t="shared" si="158"/>
        <v/>
      </c>
      <c r="W131" s="340" t="str">
        <f t="shared" si="158"/>
        <v/>
      </c>
      <c r="X131" s="340" t="str">
        <f t="shared" si="158"/>
        <v/>
      </c>
      <c r="Y131" s="340" t="str">
        <f t="shared" si="158"/>
        <v/>
      </c>
      <c r="Z131" s="340" t="str">
        <f t="shared" si="158"/>
        <v/>
      </c>
      <c r="AA131" s="340" t="str">
        <f t="shared" si="158"/>
        <v/>
      </c>
      <c r="AB131" s="340" t="str">
        <f t="shared" si="158"/>
        <v/>
      </c>
      <c r="AC131" s="340" t="str">
        <f t="shared" si="158"/>
        <v/>
      </c>
      <c r="AD131" s="340" t="str">
        <f t="shared" si="158"/>
        <v/>
      </c>
      <c r="AE131" s="340" t="str">
        <f t="shared" si="158"/>
        <v/>
      </c>
      <c r="AF131" s="340" t="str">
        <f t="shared" si="158"/>
        <v/>
      </c>
      <c r="AG131" s="473" t="str">
        <f t="shared" si="158"/>
        <v/>
      </c>
      <c r="AH131" s="170"/>
      <c r="AI131" s="170"/>
    </row>
    <row r="132" spans="1:35">
      <c r="A132" s="295"/>
      <c r="B132" s="295"/>
      <c r="C132" s="297"/>
      <c r="D132" s="297"/>
      <c r="E132" s="297"/>
      <c r="F132" s="298"/>
      <c r="G132" s="110">
        <f t="shared" si="129"/>
        <v>0</v>
      </c>
      <c r="H132" s="111">
        <f t="shared" si="89"/>
        <v>0</v>
      </c>
      <c r="I132" s="112">
        <f t="shared" si="130"/>
        <v>0</v>
      </c>
      <c r="J132" s="328"/>
      <c r="K132" s="190">
        <f t="shared" si="152"/>
        <v>0</v>
      </c>
      <c r="L132" s="191" t="str">
        <f t="shared" si="96"/>
        <v>-</v>
      </c>
      <c r="M132" s="192" t="str">
        <f t="shared" si="97"/>
        <v>-</v>
      </c>
      <c r="N132" s="193" t="str">
        <f t="shared" si="93"/>
        <v>-</v>
      </c>
      <c r="P132" s="106"/>
      <c r="S132" s="124"/>
      <c r="T132" s="124"/>
      <c r="U132" s="124"/>
      <c r="V132" s="124"/>
      <c r="W132" s="124"/>
      <c r="X132" s="124"/>
      <c r="Y132" s="124"/>
      <c r="Z132" s="124"/>
      <c r="AA132" s="124"/>
      <c r="AB132" s="124"/>
      <c r="AC132" s="124"/>
      <c r="AD132" s="124"/>
      <c r="AE132" s="124"/>
      <c r="AF132" s="124"/>
      <c r="AG132" s="124"/>
      <c r="AI132" s="104"/>
    </row>
    <row r="133" spans="1:35">
      <c r="A133" s="295"/>
      <c r="B133" s="295"/>
      <c r="C133" s="297"/>
      <c r="D133" s="297"/>
      <c r="E133" s="297"/>
      <c r="F133" s="298"/>
      <c r="G133" s="110">
        <f t="shared" si="129"/>
        <v>0</v>
      </c>
      <c r="H133" s="111">
        <f t="shared" si="89"/>
        <v>0</v>
      </c>
      <c r="I133" s="112">
        <f t="shared" si="130"/>
        <v>0</v>
      </c>
      <c r="J133" s="328"/>
      <c r="K133" s="190">
        <f t="shared" si="152"/>
        <v>0</v>
      </c>
      <c r="L133" s="191" t="str">
        <f t="shared" si="96"/>
        <v>-</v>
      </c>
      <c r="M133" s="192" t="str">
        <f t="shared" si="97"/>
        <v>-</v>
      </c>
      <c r="N133" s="193" t="str">
        <f t="shared" si="93"/>
        <v>-</v>
      </c>
      <c r="P133" s="317" t="s">
        <v>265</v>
      </c>
      <c r="Q133" s="317" t="s">
        <v>263</v>
      </c>
      <c r="R133" s="327">
        <f t="shared" ref="R133:AG133" si="159">R$42</f>
        <v>0</v>
      </c>
      <c r="S133" s="327">
        <f t="shared" si="159"/>
        <v>0.3</v>
      </c>
      <c r="T133" s="327">
        <f t="shared" si="159"/>
        <v>0.35</v>
      </c>
      <c r="U133" s="327">
        <f t="shared" si="159"/>
        <v>0.4</v>
      </c>
      <c r="V133" s="327">
        <f t="shared" si="159"/>
        <v>0.45</v>
      </c>
      <c r="W133" s="327">
        <f t="shared" si="159"/>
        <v>0.5</v>
      </c>
      <c r="X133" s="327">
        <f t="shared" si="159"/>
        <v>0.55000000000000004</v>
      </c>
      <c r="Y133" s="327">
        <f t="shared" si="159"/>
        <v>0.6</v>
      </c>
      <c r="Z133" s="327">
        <f t="shared" si="159"/>
        <v>0.65</v>
      </c>
      <c r="AA133" s="327">
        <f t="shared" si="159"/>
        <v>0.7</v>
      </c>
      <c r="AB133" s="327">
        <f t="shared" si="159"/>
        <v>0.75</v>
      </c>
      <c r="AC133" s="327">
        <f t="shared" si="159"/>
        <v>0.8</v>
      </c>
      <c r="AD133" s="327">
        <f t="shared" si="159"/>
        <v>0.85</v>
      </c>
      <c r="AE133" s="327">
        <f t="shared" si="159"/>
        <v>0.9</v>
      </c>
      <c r="AF133" s="327">
        <f t="shared" si="159"/>
        <v>1</v>
      </c>
      <c r="AG133" s="327">
        <f t="shared" si="159"/>
        <v>1.4</v>
      </c>
      <c r="AH133" s="317" t="s">
        <v>9</v>
      </c>
      <c r="AI133" s="336" t="s">
        <v>113</v>
      </c>
    </row>
    <row r="134" spans="1:35">
      <c r="A134" s="295"/>
      <c r="B134" s="295"/>
      <c r="C134" s="297"/>
      <c r="D134" s="297"/>
      <c r="E134" s="297"/>
      <c r="F134" s="298"/>
      <c r="G134" s="110">
        <f t="shared" si="129"/>
        <v>0</v>
      </c>
      <c r="H134" s="111">
        <f t="shared" si="89"/>
        <v>0</v>
      </c>
      <c r="I134" s="112">
        <f t="shared" si="130"/>
        <v>0</v>
      </c>
      <c r="J134" s="328"/>
      <c r="K134" s="190">
        <f t="shared" si="152"/>
        <v>0</v>
      </c>
      <c r="L134" s="191" t="str">
        <f t="shared" si="96"/>
        <v>-</v>
      </c>
      <c r="M134" s="192" t="str">
        <f t="shared" si="97"/>
        <v>-</v>
      </c>
      <c r="N134" s="193" t="str">
        <f t="shared" si="93"/>
        <v>-</v>
      </c>
      <c r="P134" s="106" t="str">
        <f t="shared" ref="P134:P139" si="160">IF($P$11="","",$P$11)</f>
        <v>Vacant- Stabilized</v>
      </c>
      <c r="Q134" s="106">
        <v>0</v>
      </c>
      <c r="R134" s="337" t="str">
        <f t="shared" ref="R134:R139" si="161">IF(R61=1,0,"")</f>
        <v/>
      </c>
      <c r="S134" s="337" t="str">
        <f t="shared" ref="S134:AG134" si="162">IFERROR(IF(SUMIFS($F:$F,$C:$C,$Q134,$E:$E,$P134,$I:$I,"&lt;="&amp;S$42,$I:$I,"&gt;"&amp;R$42)=0,"",SUMIFS($F:$F,$C:$C,$Q134,$E:$E,$P134,$I:$I,"&lt;="&amp;S$42,$I:$I,"&gt;"&amp;R$42))/S61,"")</f>
        <v/>
      </c>
      <c r="T134" s="337" t="str">
        <f t="shared" si="162"/>
        <v/>
      </c>
      <c r="U134" s="337" t="str">
        <f t="shared" si="162"/>
        <v/>
      </c>
      <c r="V134" s="337" t="str">
        <f t="shared" si="162"/>
        <v/>
      </c>
      <c r="W134" s="337" t="str">
        <f t="shared" si="162"/>
        <v/>
      </c>
      <c r="X134" s="337" t="str">
        <f t="shared" si="162"/>
        <v/>
      </c>
      <c r="Y134" s="337" t="str">
        <f t="shared" si="162"/>
        <v/>
      </c>
      <c r="Z134" s="337" t="str">
        <f t="shared" si="162"/>
        <v/>
      </c>
      <c r="AA134" s="337" t="str">
        <f t="shared" si="162"/>
        <v/>
      </c>
      <c r="AB134" s="337" t="str">
        <f t="shared" si="162"/>
        <v/>
      </c>
      <c r="AC134" s="337" t="str">
        <f t="shared" si="162"/>
        <v/>
      </c>
      <c r="AD134" s="337" t="str">
        <f t="shared" si="162"/>
        <v/>
      </c>
      <c r="AE134" s="337" t="str">
        <f t="shared" si="162"/>
        <v/>
      </c>
      <c r="AF134" s="337" t="str">
        <f t="shared" si="162"/>
        <v/>
      </c>
      <c r="AG134" s="337" t="str">
        <f t="shared" si="162"/>
        <v/>
      </c>
      <c r="AH134" s="123">
        <f t="shared" ref="AH134:AH139" si="163">SUM(R134:AG134)</f>
        <v>0</v>
      </c>
      <c r="AI134" s="179">
        <f t="shared" ref="AI134:AI139" si="164">SUMPRODUCT(R61:AG61,R134:AG134)</f>
        <v>0</v>
      </c>
    </row>
    <row r="135" spans="1:35">
      <c r="A135" s="295"/>
      <c r="B135" s="295"/>
      <c r="C135" s="297"/>
      <c r="D135" s="297"/>
      <c r="E135" s="297"/>
      <c r="F135" s="298"/>
      <c r="G135" s="110">
        <f t="shared" si="129"/>
        <v>0</v>
      </c>
      <c r="H135" s="111">
        <f t="shared" si="89"/>
        <v>0</v>
      </c>
      <c r="I135" s="112">
        <f t="shared" si="130"/>
        <v>0</v>
      </c>
      <c r="J135" s="328"/>
      <c r="K135" s="190">
        <f t="shared" si="152"/>
        <v>0</v>
      </c>
      <c r="L135" s="191" t="str">
        <f t="shared" si="96"/>
        <v>-</v>
      </c>
      <c r="M135" s="192" t="str">
        <f t="shared" si="97"/>
        <v>-</v>
      </c>
      <c r="N135" s="193" t="str">
        <f t="shared" si="93"/>
        <v>-</v>
      </c>
      <c r="P135" s="106" t="str">
        <f t="shared" si="160"/>
        <v>Vacant- Stabilized</v>
      </c>
      <c r="Q135" s="106">
        <v>1</v>
      </c>
      <c r="R135" s="337" t="str">
        <f t="shared" si="161"/>
        <v/>
      </c>
      <c r="S135" s="337" t="str">
        <f t="shared" ref="S135:AG135" si="165">IFERROR(IF(SUMIFS($F:$F,$C:$C,$Q135,$E:$E,$P135,$I:$I,"&lt;="&amp;S$42,$I:$I,"&gt;"&amp;R$42)=0,"",SUMIFS($F:$F,$C:$C,$Q135,$E:$E,$P135,$I:$I,"&lt;="&amp;S$42,$I:$I,"&gt;"&amp;R$42))/S62,"")</f>
        <v/>
      </c>
      <c r="T135" s="337" t="str">
        <f t="shared" si="165"/>
        <v/>
      </c>
      <c r="U135" s="337" t="str">
        <f t="shared" si="165"/>
        <v/>
      </c>
      <c r="V135" s="337" t="str">
        <f t="shared" si="165"/>
        <v/>
      </c>
      <c r="W135" s="337" t="str">
        <f t="shared" si="165"/>
        <v/>
      </c>
      <c r="X135" s="337" t="str">
        <f t="shared" si="165"/>
        <v/>
      </c>
      <c r="Y135" s="337" t="str">
        <f t="shared" si="165"/>
        <v/>
      </c>
      <c r="Z135" s="337" t="str">
        <f t="shared" si="165"/>
        <v/>
      </c>
      <c r="AA135" s="337" t="str">
        <f t="shared" si="165"/>
        <v/>
      </c>
      <c r="AB135" s="337" t="str">
        <f t="shared" si="165"/>
        <v/>
      </c>
      <c r="AC135" s="337" t="str">
        <f t="shared" si="165"/>
        <v/>
      </c>
      <c r="AD135" s="337" t="str">
        <f t="shared" si="165"/>
        <v/>
      </c>
      <c r="AE135" s="337" t="str">
        <f t="shared" si="165"/>
        <v/>
      </c>
      <c r="AF135" s="337" t="str">
        <f t="shared" si="165"/>
        <v/>
      </c>
      <c r="AG135" s="337" t="str">
        <f t="shared" si="165"/>
        <v/>
      </c>
      <c r="AH135" s="123">
        <f t="shared" si="163"/>
        <v>0</v>
      </c>
      <c r="AI135" s="180">
        <f t="shared" si="164"/>
        <v>0</v>
      </c>
    </row>
    <row r="136" spans="1:35">
      <c r="A136" s="295"/>
      <c r="B136" s="295"/>
      <c r="C136" s="297"/>
      <c r="D136" s="297"/>
      <c r="E136" s="297"/>
      <c r="F136" s="298"/>
      <c r="G136" s="110">
        <f t="shared" ref="G136:G167" si="166">IF(F136=0,0,VLOOKUP(C136,$V$8:$AE$13,6))</f>
        <v>0</v>
      </c>
      <c r="H136" s="111">
        <f t="shared" ref="H136:H199" si="167">IFERROR(F136+G136,"")</f>
        <v>0</v>
      </c>
      <c r="I136" s="112">
        <f t="shared" ref="I136:I167" si="168">IFERROR(H136*12/(VLOOKUP(C136,$V$8:$W$13,2)*$T$8*$T$9),"")</f>
        <v>0</v>
      </c>
      <c r="J136" s="328"/>
      <c r="K136" s="190">
        <f t="shared" si="152"/>
        <v>0</v>
      </c>
      <c r="L136" s="191" t="str">
        <f t="shared" si="96"/>
        <v>-</v>
      </c>
      <c r="M136" s="192" t="str">
        <f t="shared" si="97"/>
        <v>-</v>
      </c>
      <c r="N136" s="193" t="str">
        <f t="shared" si="93"/>
        <v>-</v>
      </c>
      <c r="P136" s="106" t="str">
        <f t="shared" si="160"/>
        <v>Vacant- Stabilized</v>
      </c>
      <c r="Q136" s="106">
        <v>2</v>
      </c>
      <c r="R136" s="337" t="str">
        <f t="shared" si="161"/>
        <v/>
      </c>
      <c r="S136" s="337" t="str">
        <f t="shared" ref="S136:AG136" si="169">IFERROR(IF(SUMIFS($F:$F,$C:$C,$Q136,$E:$E,$P136,$I:$I,"&lt;="&amp;S$42,$I:$I,"&gt;"&amp;R$42)=0,"",SUMIFS($F:$F,$C:$C,$Q136,$E:$E,$P136,$I:$I,"&lt;="&amp;S$42,$I:$I,"&gt;"&amp;R$42))/S63,"")</f>
        <v/>
      </c>
      <c r="T136" s="337" t="str">
        <f t="shared" si="169"/>
        <v/>
      </c>
      <c r="U136" s="337" t="str">
        <f t="shared" si="169"/>
        <v/>
      </c>
      <c r="V136" s="337" t="str">
        <f t="shared" si="169"/>
        <v/>
      </c>
      <c r="W136" s="337" t="str">
        <f t="shared" si="169"/>
        <v/>
      </c>
      <c r="X136" s="337" t="str">
        <f t="shared" si="169"/>
        <v/>
      </c>
      <c r="Y136" s="337" t="str">
        <f t="shared" si="169"/>
        <v/>
      </c>
      <c r="Z136" s="337" t="str">
        <f t="shared" si="169"/>
        <v/>
      </c>
      <c r="AA136" s="337" t="str">
        <f t="shared" si="169"/>
        <v/>
      </c>
      <c r="AB136" s="337" t="str">
        <f t="shared" si="169"/>
        <v/>
      </c>
      <c r="AC136" s="337" t="str">
        <f t="shared" si="169"/>
        <v/>
      </c>
      <c r="AD136" s="337" t="str">
        <f t="shared" si="169"/>
        <v/>
      </c>
      <c r="AE136" s="337" t="str">
        <f t="shared" si="169"/>
        <v/>
      </c>
      <c r="AF136" s="337" t="str">
        <f t="shared" si="169"/>
        <v/>
      </c>
      <c r="AG136" s="337" t="str">
        <f t="shared" si="169"/>
        <v/>
      </c>
      <c r="AH136" s="123">
        <f t="shared" si="163"/>
        <v>0</v>
      </c>
      <c r="AI136" s="180">
        <f t="shared" si="164"/>
        <v>0</v>
      </c>
    </row>
    <row r="137" spans="1:35">
      <c r="A137" s="295"/>
      <c r="B137" s="295"/>
      <c r="C137" s="297"/>
      <c r="D137" s="297"/>
      <c r="E137" s="297"/>
      <c r="F137" s="298"/>
      <c r="G137" s="110">
        <f t="shared" si="166"/>
        <v>0</v>
      </c>
      <c r="H137" s="111">
        <f t="shared" si="167"/>
        <v>0</v>
      </c>
      <c r="I137" s="112">
        <f t="shared" si="168"/>
        <v>0</v>
      </c>
      <c r="J137" s="328"/>
      <c r="K137" s="190">
        <f t="shared" si="152"/>
        <v>0</v>
      </c>
      <c r="L137" s="191" t="str">
        <f t="shared" si="96"/>
        <v>-</v>
      </c>
      <c r="M137" s="192" t="str">
        <f t="shared" si="97"/>
        <v>-</v>
      </c>
      <c r="N137" s="193" t="str">
        <f t="shared" si="93"/>
        <v>-</v>
      </c>
      <c r="P137" s="106" t="str">
        <f t="shared" si="160"/>
        <v>Vacant- Stabilized</v>
      </c>
      <c r="Q137" s="106">
        <v>3</v>
      </c>
      <c r="R137" s="337" t="str">
        <f t="shared" si="161"/>
        <v/>
      </c>
      <c r="S137" s="337" t="str">
        <f t="shared" ref="S137:AG137" si="170">IFERROR(IF(SUMIFS($F:$F,$C:$C,$Q137,$E:$E,$P137,$I:$I,"&lt;="&amp;S$42,$I:$I,"&gt;"&amp;R$42)=0,"",SUMIFS($F:$F,$C:$C,$Q137,$E:$E,$P137,$I:$I,"&lt;="&amp;S$42,$I:$I,"&gt;"&amp;R$42))/S64,"")</f>
        <v/>
      </c>
      <c r="T137" s="337" t="str">
        <f t="shared" si="170"/>
        <v/>
      </c>
      <c r="U137" s="337" t="str">
        <f t="shared" si="170"/>
        <v/>
      </c>
      <c r="V137" s="337" t="str">
        <f t="shared" si="170"/>
        <v/>
      </c>
      <c r="W137" s="337" t="str">
        <f t="shared" si="170"/>
        <v/>
      </c>
      <c r="X137" s="337" t="str">
        <f t="shared" si="170"/>
        <v/>
      </c>
      <c r="Y137" s="337" t="str">
        <f t="shared" si="170"/>
        <v/>
      </c>
      <c r="Z137" s="337" t="str">
        <f t="shared" si="170"/>
        <v/>
      </c>
      <c r="AA137" s="337" t="str">
        <f t="shared" si="170"/>
        <v/>
      </c>
      <c r="AB137" s="337" t="str">
        <f t="shared" si="170"/>
        <v/>
      </c>
      <c r="AC137" s="337" t="str">
        <f t="shared" si="170"/>
        <v/>
      </c>
      <c r="AD137" s="337" t="str">
        <f t="shared" si="170"/>
        <v/>
      </c>
      <c r="AE137" s="337" t="str">
        <f t="shared" si="170"/>
        <v/>
      </c>
      <c r="AF137" s="337" t="str">
        <f t="shared" si="170"/>
        <v/>
      </c>
      <c r="AG137" s="337" t="str">
        <f t="shared" si="170"/>
        <v/>
      </c>
      <c r="AH137" s="123">
        <f t="shared" si="163"/>
        <v>0</v>
      </c>
      <c r="AI137" s="180">
        <f t="shared" si="164"/>
        <v>0</v>
      </c>
    </row>
    <row r="138" spans="1:35">
      <c r="A138" s="295"/>
      <c r="B138" s="295"/>
      <c r="C138" s="297"/>
      <c r="D138" s="297"/>
      <c r="E138" s="297"/>
      <c r="F138" s="298"/>
      <c r="G138" s="110">
        <f t="shared" si="166"/>
        <v>0</v>
      </c>
      <c r="H138" s="111">
        <f t="shared" si="167"/>
        <v>0</v>
      </c>
      <c r="I138" s="112">
        <f t="shared" si="168"/>
        <v>0</v>
      </c>
      <c r="J138" s="328"/>
      <c r="K138" s="190">
        <f t="shared" si="152"/>
        <v>0</v>
      </c>
      <c r="L138" s="191" t="str">
        <f t="shared" si="96"/>
        <v>-</v>
      </c>
      <c r="M138" s="192" t="str">
        <f t="shared" si="97"/>
        <v>-</v>
      </c>
      <c r="N138" s="193" t="str">
        <f t="shared" ref="N138:N201" si="171">IF(L138="-","-",J138-F138)</f>
        <v>-</v>
      </c>
      <c r="P138" s="106" t="str">
        <f t="shared" si="160"/>
        <v>Vacant- Stabilized</v>
      </c>
      <c r="Q138" s="106">
        <v>4</v>
      </c>
      <c r="R138" s="337" t="str">
        <f t="shared" si="161"/>
        <v/>
      </c>
      <c r="S138" s="337" t="str">
        <f t="shared" ref="S138:AG138" si="172">IFERROR(IF(SUMIFS($F:$F,$C:$C,$Q138,$E:$E,$P138,$I:$I,"&lt;="&amp;S$42,$I:$I,"&gt;"&amp;R$42)=0,"",SUMIFS($F:$F,$C:$C,$Q138,$E:$E,$P138,$I:$I,"&lt;="&amp;S$42,$I:$I,"&gt;"&amp;R$42))/S65,"")</f>
        <v/>
      </c>
      <c r="T138" s="337" t="str">
        <f t="shared" si="172"/>
        <v/>
      </c>
      <c r="U138" s="337" t="str">
        <f t="shared" si="172"/>
        <v/>
      </c>
      <c r="V138" s="337" t="str">
        <f t="shared" si="172"/>
        <v/>
      </c>
      <c r="W138" s="337" t="str">
        <f t="shared" si="172"/>
        <v/>
      </c>
      <c r="X138" s="337" t="str">
        <f t="shared" si="172"/>
        <v/>
      </c>
      <c r="Y138" s="337" t="str">
        <f t="shared" si="172"/>
        <v/>
      </c>
      <c r="Z138" s="337" t="str">
        <f t="shared" si="172"/>
        <v/>
      </c>
      <c r="AA138" s="337" t="str">
        <f t="shared" si="172"/>
        <v/>
      </c>
      <c r="AB138" s="337" t="str">
        <f t="shared" si="172"/>
        <v/>
      </c>
      <c r="AC138" s="337" t="str">
        <f t="shared" si="172"/>
        <v/>
      </c>
      <c r="AD138" s="337" t="str">
        <f t="shared" si="172"/>
        <v/>
      </c>
      <c r="AE138" s="337" t="str">
        <f t="shared" si="172"/>
        <v/>
      </c>
      <c r="AF138" s="337" t="str">
        <f t="shared" si="172"/>
        <v/>
      </c>
      <c r="AG138" s="337" t="str">
        <f t="shared" si="172"/>
        <v/>
      </c>
      <c r="AH138" s="123">
        <f t="shared" si="163"/>
        <v>0</v>
      </c>
      <c r="AI138" s="180">
        <f t="shared" si="164"/>
        <v>0</v>
      </c>
    </row>
    <row r="139" spans="1:35">
      <c r="A139" s="295"/>
      <c r="B139" s="295"/>
      <c r="C139" s="297"/>
      <c r="D139" s="297"/>
      <c r="E139" s="297"/>
      <c r="F139" s="298"/>
      <c r="G139" s="110">
        <f t="shared" si="166"/>
        <v>0</v>
      </c>
      <c r="H139" s="111">
        <f t="shared" si="167"/>
        <v>0</v>
      </c>
      <c r="I139" s="112">
        <f t="shared" si="168"/>
        <v>0</v>
      </c>
      <c r="J139" s="328"/>
      <c r="K139" s="190">
        <f t="shared" si="152"/>
        <v>0</v>
      </c>
      <c r="L139" s="191" t="str">
        <f t="shared" si="96"/>
        <v>-</v>
      </c>
      <c r="M139" s="192" t="str">
        <f t="shared" si="97"/>
        <v>-</v>
      </c>
      <c r="N139" s="193" t="str">
        <f t="shared" si="171"/>
        <v>-</v>
      </c>
      <c r="P139" s="321" t="str">
        <f t="shared" si="160"/>
        <v>Vacant- Stabilized</v>
      </c>
      <c r="Q139" s="322">
        <v>5</v>
      </c>
      <c r="R139" s="337" t="str">
        <f t="shared" si="161"/>
        <v/>
      </c>
      <c r="S139" s="337" t="str">
        <f t="shared" ref="S139:AG139" si="173">IFERROR(IF(SUMIFS($F:$F,$C:$C,$Q139,$E:$E,$P139,$I:$I,"&lt;="&amp;S$42,$I:$I,"&gt;"&amp;R$42)=0,"",SUMIFS($F:$F,$C:$C,$Q139,$E:$E,$P139,$I:$I,"&lt;="&amp;S$42,$I:$I,"&gt;"&amp;R$42))/S66,"")</f>
        <v/>
      </c>
      <c r="T139" s="337" t="str">
        <f t="shared" si="173"/>
        <v/>
      </c>
      <c r="U139" s="337" t="str">
        <f t="shared" si="173"/>
        <v/>
      </c>
      <c r="V139" s="337" t="str">
        <f t="shared" si="173"/>
        <v/>
      </c>
      <c r="W139" s="337" t="str">
        <f t="shared" si="173"/>
        <v/>
      </c>
      <c r="X139" s="337" t="str">
        <f t="shared" si="173"/>
        <v/>
      </c>
      <c r="Y139" s="337" t="str">
        <f t="shared" si="173"/>
        <v/>
      </c>
      <c r="Z139" s="337" t="str">
        <f t="shared" si="173"/>
        <v/>
      </c>
      <c r="AA139" s="337" t="str">
        <f t="shared" si="173"/>
        <v/>
      </c>
      <c r="AB139" s="337" t="str">
        <f t="shared" si="173"/>
        <v/>
      </c>
      <c r="AC139" s="337" t="str">
        <f t="shared" si="173"/>
        <v/>
      </c>
      <c r="AD139" s="337" t="str">
        <f t="shared" si="173"/>
        <v/>
      </c>
      <c r="AE139" s="337" t="str">
        <f t="shared" si="173"/>
        <v/>
      </c>
      <c r="AF139" s="337" t="str">
        <f t="shared" si="173"/>
        <v/>
      </c>
      <c r="AG139" s="337" t="str">
        <f t="shared" si="173"/>
        <v/>
      </c>
      <c r="AH139" s="123">
        <f t="shared" si="163"/>
        <v>0</v>
      </c>
      <c r="AI139" s="338">
        <f t="shared" si="164"/>
        <v>0</v>
      </c>
    </row>
    <row r="140" spans="1:35">
      <c r="A140" s="295"/>
      <c r="B140" s="297"/>
      <c r="C140" s="297"/>
      <c r="D140" s="297"/>
      <c r="E140" s="297"/>
      <c r="F140" s="298"/>
      <c r="G140" s="110">
        <f t="shared" si="166"/>
        <v>0</v>
      </c>
      <c r="H140" s="111">
        <f t="shared" si="167"/>
        <v>0</v>
      </c>
      <c r="I140" s="112">
        <f t="shared" si="168"/>
        <v>0</v>
      </c>
      <c r="J140" s="328"/>
      <c r="K140" s="190">
        <f t="shared" si="152"/>
        <v>0</v>
      </c>
      <c r="L140" s="191" t="str">
        <f t="shared" ref="L140:L203" si="174">IF(OR(E140="market",E140="super"),"-",IF(J140-H140&gt;0,1,"-"))</f>
        <v>-</v>
      </c>
      <c r="M140" s="192" t="str">
        <f t="shared" ref="M140:M203" si="175">IF(L140="-","-",1-F140/J140)</f>
        <v>-</v>
      </c>
      <c r="N140" s="193" t="str">
        <f t="shared" si="171"/>
        <v>-</v>
      </c>
      <c r="P140" s="325" t="s">
        <v>329</v>
      </c>
      <c r="Q140" s="341"/>
      <c r="R140" s="339" t="str">
        <f>IF(R67="","",0)</f>
        <v/>
      </c>
      <c r="S140" s="340" t="str">
        <f t="shared" ref="S140:AG140" si="176">IFERROR(SUMPRODUCT(S61:S66,S134:S139)/SUM(S61:S66),"")</f>
        <v/>
      </c>
      <c r="T140" s="342" t="str">
        <f t="shared" si="176"/>
        <v/>
      </c>
      <c r="U140" s="342" t="str">
        <f t="shared" si="176"/>
        <v/>
      </c>
      <c r="V140" s="342" t="str">
        <f t="shared" si="176"/>
        <v/>
      </c>
      <c r="W140" s="342" t="str">
        <f t="shared" si="176"/>
        <v/>
      </c>
      <c r="X140" s="342" t="str">
        <f t="shared" si="176"/>
        <v/>
      </c>
      <c r="Y140" s="342" t="str">
        <f t="shared" si="176"/>
        <v/>
      </c>
      <c r="Z140" s="342" t="str">
        <f t="shared" si="176"/>
        <v/>
      </c>
      <c r="AA140" s="342" t="str">
        <f t="shared" si="176"/>
        <v/>
      </c>
      <c r="AB140" s="342" t="str">
        <f t="shared" si="176"/>
        <v/>
      </c>
      <c r="AC140" s="342" t="str">
        <f t="shared" si="176"/>
        <v/>
      </c>
      <c r="AD140" s="342" t="str">
        <f t="shared" si="176"/>
        <v/>
      </c>
      <c r="AE140" s="342" t="str">
        <f t="shared" si="176"/>
        <v/>
      </c>
      <c r="AF140" s="342" t="str">
        <f t="shared" si="176"/>
        <v/>
      </c>
      <c r="AG140" s="474" t="str">
        <f t="shared" si="176"/>
        <v/>
      </c>
      <c r="AH140" s="171"/>
      <c r="AI140" s="170"/>
    </row>
    <row r="141" spans="1:35">
      <c r="A141" s="295"/>
      <c r="B141" s="297"/>
      <c r="C141" s="297"/>
      <c r="D141" s="297"/>
      <c r="E141" s="297"/>
      <c r="F141" s="298"/>
      <c r="G141" s="110">
        <f t="shared" si="166"/>
        <v>0</v>
      </c>
      <c r="H141" s="111">
        <f t="shared" si="167"/>
        <v>0</v>
      </c>
      <c r="I141" s="112">
        <f t="shared" si="168"/>
        <v>0</v>
      </c>
      <c r="J141" s="328"/>
      <c r="K141" s="190">
        <f t="shared" si="152"/>
        <v>0</v>
      </c>
      <c r="L141" s="191" t="str">
        <f t="shared" si="174"/>
        <v>-</v>
      </c>
      <c r="M141" s="192" t="str">
        <f t="shared" si="175"/>
        <v>-</v>
      </c>
      <c r="N141" s="193" t="str">
        <f t="shared" si="171"/>
        <v>-</v>
      </c>
      <c r="P141" s="106"/>
      <c r="S141" s="124"/>
      <c r="T141" s="124"/>
      <c r="U141" s="124"/>
      <c r="V141" s="124"/>
      <c r="W141" s="124"/>
      <c r="X141" s="124"/>
      <c r="Y141" s="124"/>
      <c r="Z141" s="124"/>
      <c r="AA141" s="124"/>
      <c r="AB141" s="124"/>
      <c r="AC141" s="124"/>
      <c r="AD141" s="124"/>
      <c r="AE141" s="124"/>
      <c r="AF141" s="124"/>
      <c r="AG141" s="124"/>
      <c r="AI141" s="104"/>
    </row>
    <row r="142" spans="1:35">
      <c r="A142" s="295"/>
      <c r="B142" s="297"/>
      <c r="C142" s="297"/>
      <c r="D142" s="297"/>
      <c r="E142" s="297"/>
      <c r="F142" s="298"/>
      <c r="G142" s="110">
        <f t="shared" si="166"/>
        <v>0</v>
      </c>
      <c r="H142" s="111">
        <f t="shared" si="167"/>
        <v>0</v>
      </c>
      <c r="I142" s="112">
        <f t="shared" si="168"/>
        <v>0</v>
      </c>
      <c r="J142" s="328"/>
      <c r="K142" s="190">
        <f t="shared" si="152"/>
        <v>0</v>
      </c>
      <c r="L142" s="191" t="str">
        <f t="shared" si="174"/>
        <v>-</v>
      </c>
      <c r="M142" s="192" t="str">
        <f t="shared" si="175"/>
        <v>-</v>
      </c>
      <c r="N142" s="193" t="str">
        <f t="shared" si="171"/>
        <v>-</v>
      </c>
      <c r="P142" s="317" t="s">
        <v>265</v>
      </c>
      <c r="Q142" s="317" t="s">
        <v>263</v>
      </c>
      <c r="R142" s="327">
        <f t="shared" ref="R142:AG142" si="177">R$42</f>
        <v>0</v>
      </c>
      <c r="S142" s="327">
        <f t="shared" si="177"/>
        <v>0.3</v>
      </c>
      <c r="T142" s="327">
        <f t="shared" si="177"/>
        <v>0.35</v>
      </c>
      <c r="U142" s="327">
        <f t="shared" si="177"/>
        <v>0.4</v>
      </c>
      <c r="V142" s="327">
        <f t="shared" si="177"/>
        <v>0.45</v>
      </c>
      <c r="W142" s="327">
        <f t="shared" si="177"/>
        <v>0.5</v>
      </c>
      <c r="X142" s="327">
        <f t="shared" si="177"/>
        <v>0.55000000000000004</v>
      </c>
      <c r="Y142" s="327">
        <f t="shared" si="177"/>
        <v>0.6</v>
      </c>
      <c r="Z142" s="327">
        <f t="shared" si="177"/>
        <v>0.65</v>
      </c>
      <c r="AA142" s="327">
        <f t="shared" si="177"/>
        <v>0.7</v>
      </c>
      <c r="AB142" s="327">
        <f t="shared" si="177"/>
        <v>0.75</v>
      </c>
      <c r="AC142" s="327">
        <f t="shared" si="177"/>
        <v>0.8</v>
      </c>
      <c r="AD142" s="327">
        <f t="shared" si="177"/>
        <v>0.85</v>
      </c>
      <c r="AE142" s="327">
        <f t="shared" si="177"/>
        <v>0.9</v>
      </c>
      <c r="AF142" s="327">
        <f t="shared" si="177"/>
        <v>1</v>
      </c>
      <c r="AG142" s="327">
        <f t="shared" si="177"/>
        <v>1.4</v>
      </c>
      <c r="AH142" s="317" t="s">
        <v>9</v>
      </c>
      <c r="AI142" s="336" t="s">
        <v>113</v>
      </c>
    </row>
    <row r="143" spans="1:35">
      <c r="A143" s="295"/>
      <c r="B143" s="297"/>
      <c r="C143" s="297"/>
      <c r="D143" s="297"/>
      <c r="E143" s="297"/>
      <c r="F143" s="298"/>
      <c r="G143" s="110">
        <f t="shared" si="166"/>
        <v>0</v>
      </c>
      <c r="H143" s="111">
        <f t="shared" si="167"/>
        <v>0</v>
      </c>
      <c r="I143" s="112">
        <f t="shared" si="168"/>
        <v>0</v>
      </c>
      <c r="J143" s="328"/>
      <c r="K143" s="190">
        <f t="shared" si="152"/>
        <v>0</v>
      </c>
      <c r="L143" s="191" t="str">
        <f t="shared" si="174"/>
        <v>-</v>
      </c>
      <c r="M143" s="192" t="str">
        <f t="shared" si="175"/>
        <v>-</v>
      </c>
      <c r="N143" s="193" t="str">
        <f t="shared" si="171"/>
        <v>-</v>
      </c>
      <c r="P143" s="106" t="str">
        <f t="shared" ref="P143:P148" si="178">IF($P$12="","N/A",$P$12)</f>
        <v>Vacant-Market</v>
      </c>
      <c r="Q143" s="106">
        <v>0</v>
      </c>
      <c r="R143" s="337" t="str">
        <f t="shared" ref="R143:R148" si="179">IF(R70=1,0,"")</f>
        <v/>
      </c>
      <c r="S143" s="337" t="str">
        <f t="shared" ref="S143:AG143" si="180">IFERROR(IF(SUMIFS($F:$F,$C:$C,$Q143,$E:$E,$P143,$I:$I,"&lt;="&amp;S$42,$I:$I,"&gt;"&amp;R$42)=0,"",SUMIFS($F:$F,$C:$C,$Q143,$E:$E,$P143,$I:$I,"&lt;="&amp;S$42,$I:$I,"&gt;"&amp;R$42))/S70,"")</f>
        <v/>
      </c>
      <c r="T143" s="337" t="str">
        <f t="shared" si="180"/>
        <v/>
      </c>
      <c r="U143" s="337" t="str">
        <f t="shared" si="180"/>
        <v/>
      </c>
      <c r="V143" s="337" t="str">
        <f t="shared" si="180"/>
        <v/>
      </c>
      <c r="W143" s="337" t="str">
        <f t="shared" si="180"/>
        <v/>
      </c>
      <c r="X143" s="337" t="str">
        <f t="shared" si="180"/>
        <v/>
      </c>
      <c r="Y143" s="337" t="str">
        <f t="shared" si="180"/>
        <v/>
      </c>
      <c r="Z143" s="337" t="str">
        <f t="shared" si="180"/>
        <v/>
      </c>
      <c r="AA143" s="337" t="str">
        <f t="shared" si="180"/>
        <v/>
      </c>
      <c r="AB143" s="337" t="str">
        <f t="shared" si="180"/>
        <v/>
      </c>
      <c r="AC143" s="337" t="str">
        <f t="shared" si="180"/>
        <v/>
      </c>
      <c r="AD143" s="337" t="str">
        <f t="shared" si="180"/>
        <v/>
      </c>
      <c r="AE143" s="337" t="str">
        <f t="shared" si="180"/>
        <v/>
      </c>
      <c r="AF143" s="337" t="str">
        <f t="shared" si="180"/>
        <v/>
      </c>
      <c r="AG143" s="337" t="str">
        <f t="shared" si="180"/>
        <v/>
      </c>
      <c r="AH143" s="123">
        <f t="shared" ref="AH143:AH148" si="181">SUM(R143:AG143)</f>
        <v>0</v>
      </c>
      <c r="AI143" s="179">
        <f t="shared" ref="AI143:AI148" si="182">SUMPRODUCT(R70:AG70,R143:AG143)</f>
        <v>0</v>
      </c>
    </row>
    <row r="144" spans="1:35">
      <c r="A144" s="295"/>
      <c r="B144" s="297"/>
      <c r="C144" s="297"/>
      <c r="D144" s="297"/>
      <c r="E144" s="297"/>
      <c r="F144" s="298"/>
      <c r="G144" s="110">
        <f t="shared" si="166"/>
        <v>0</v>
      </c>
      <c r="H144" s="111">
        <f t="shared" si="167"/>
        <v>0</v>
      </c>
      <c r="I144" s="112">
        <f t="shared" si="168"/>
        <v>0</v>
      </c>
      <c r="J144" s="328"/>
      <c r="K144" s="190">
        <f t="shared" si="152"/>
        <v>0</v>
      </c>
      <c r="L144" s="191" t="str">
        <f t="shared" si="174"/>
        <v>-</v>
      </c>
      <c r="M144" s="192" t="str">
        <f t="shared" si="175"/>
        <v>-</v>
      </c>
      <c r="N144" s="193" t="str">
        <f t="shared" si="171"/>
        <v>-</v>
      </c>
      <c r="P144" s="106" t="str">
        <f t="shared" si="178"/>
        <v>Vacant-Market</v>
      </c>
      <c r="Q144" s="106">
        <v>1</v>
      </c>
      <c r="R144" s="337" t="str">
        <f t="shared" si="179"/>
        <v/>
      </c>
      <c r="S144" s="337" t="str">
        <f t="shared" ref="S144:AG144" si="183">IFERROR(IF(SUMIFS($F:$F,$C:$C,$Q144,$E:$E,$P144,$I:$I,"&lt;="&amp;S$42,$I:$I,"&gt;"&amp;R$42)=0,"",SUMIFS($F:$F,$C:$C,$Q144,$E:$E,$P144,$I:$I,"&lt;="&amp;S$42,$I:$I,"&gt;"&amp;R$42))/S71,"")</f>
        <v/>
      </c>
      <c r="T144" s="337" t="str">
        <f t="shared" si="183"/>
        <v/>
      </c>
      <c r="U144" s="337" t="str">
        <f t="shared" si="183"/>
        <v/>
      </c>
      <c r="V144" s="337" t="str">
        <f t="shared" si="183"/>
        <v/>
      </c>
      <c r="W144" s="337" t="str">
        <f t="shared" si="183"/>
        <v/>
      </c>
      <c r="X144" s="337" t="str">
        <f t="shared" si="183"/>
        <v/>
      </c>
      <c r="Y144" s="337" t="str">
        <f t="shared" si="183"/>
        <v/>
      </c>
      <c r="Z144" s="337" t="str">
        <f t="shared" si="183"/>
        <v/>
      </c>
      <c r="AA144" s="337" t="str">
        <f t="shared" si="183"/>
        <v/>
      </c>
      <c r="AB144" s="337" t="str">
        <f t="shared" si="183"/>
        <v/>
      </c>
      <c r="AC144" s="337" t="str">
        <f t="shared" si="183"/>
        <v/>
      </c>
      <c r="AD144" s="337" t="str">
        <f t="shared" si="183"/>
        <v/>
      </c>
      <c r="AE144" s="337" t="str">
        <f t="shared" si="183"/>
        <v/>
      </c>
      <c r="AF144" s="337" t="str">
        <f t="shared" si="183"/>
        <v/>
      </c>
      <c r="AG144" s="337" t="str">
        <f t="shared" si="183"/>
        <v/>
      </c>
      <c r="AH144" s="123">
        <f t="shared" si="181"/>
        <v>0</v>
      </c>
      <c r="AI144" s="180">
        <f t="shared" si="182"/>
        <v>0</v>
      </c>
    </row>
    <row r="145" spans="1:35">
      <c r="A145" s="295"/>
      <c r="B145" s="297"/>
      <c r="C145" s="297"/>
      <c r="D145" s="297"/>
      <c r="E145" s="297"/>
      <c r="F145" s="298"/>
      <c r="G145" s="110">
        <f t="shared" si="166"/>
        <v>0</v>
      </c>
      <c r="H145" s="111">
        <f t="shared" si="167"/>
        <v>0</v>
      </c>
      <c r="I145" s="112">
        <f t="shared" si="168"/>
        <v>0</v>
      </c>
      <c r="J145" s="328"/>
      <c r="K145" s="190">
        <f t="shared" si="152"/>
        <v>0</v>
      </c>
      <c r="L145" s="191" t="str">
        <f t="shared" si="174"/>
        <v>-</v>
      </c>
      <c r="M145" s="192" t="str">
        <f t="shared" si="175"/>
        <v>-</v>
      </c>
      <c r="N145" s="193" t="str">
        <f t="shared" si="171"/>
        <v>-</v>
      </c>
      <c r="P145" s="106" t="str">
        <f t="shared" si="178"/>
        <v>Vacant-Market</v>
      </c>
      <c r="Q145" s="106">
        <v>2</v>
      </c>
      <c r="R145" s="337" t="str">
        <f t="shared" si="179"/>
        <v/>
      </c>
      <c r="S145" s="337" t="str">
        <f t="shared" ref="S145:AG145" si="184">IFERROR(IF(SUMIFS($F:$F,$C:$C,$Q145,$E:$E,$P145,$I:$I,"&lt;="&amp;S$42,$I:$I,"&gt;"&amp;R$42)=0,"",SUMIFS($F:$F,$C:$C,$Q145,$E:$E,$P145,$I:$I,"&lt;="&amp;S$42,$I:$I,"&gt;"&amp;R$42))/S72,"")</f>
        <v/>
      </c>
      <c r="T145" s="337" t="str">
        <f t="shared" si="184"/>
        <v/>
      </c>
      <c r="U145" s="337" t="str">
        <f t="shared" si="184"/>
        <v/>
      </c>
      <c r="V145" s="337" t="str">
        <f t="shared" si="184"/>
        <v/>
      </c>
      <c r="W145" s="337" t="str">
        <f t="shared" si="184"/>
        <v/>
      </c>
      <c r="X145" s="337" t="str">
        <f t="shared" si="184"/>
        <v/>
      </c>
      <c r="Y145" s="337" t="str">
        <f t="shared" si="184"/>
        <v/>
      </c>
      <c r="Z145" s="337" t="str">
        <f t="shared" si="184"/>
        <v/>
      </c>
      <c r="AA145" s="337" t="str">
        <f t="shared" si="184"/>
        <v/>
      </c>
      <c r="AB145" s="337" t="str">
        <f t="shared" si="184"/>
        <v/>
      </c>
      <c r="AC145" s="337" t="str">
        <f t="shared" si="184"/>
        <v/>
      </c>
      <c r="AD145" s="337" t="str">
        <f t="shared" si="184"/>
        <v/>
      </c>
      <c r="AE145" s="337" t="str">
        <f t="shared" si="184"/>
        <v/>
      </c>
      <c r="AF145" s="337" t="str">
        <f t="shared" si="184"/>
        <v/>
      </c>
      <c r="AG145" s="337" t="str">
        <f t="shared" si="184"/>
        <v/>
      </c>
      <c r="AH145" s="123">
        <f t="shared" si="181"/>
        <v>0</v>
      </c>
      <c r="AI145" s="180">
        <f t="shared" si="182"/>
        <v>0</v>
      </c>
    </row>
    <row r="146" spans="1:35">
      <c r="A146" s="295"/>
      <c r="B146" s="297"/>
      <c r="C146" s="297"/>
      <c r="D146" s="297"/>
      <c r="E146" s="297"/>
      <c r="F146" s="298"/>
      <c r="G146" s="110">
        <f t="shared" si="166"/>
        <v>0</v>
      </c>
      <c r="H146" s="111">
        <f t="shared" si="167"/>
        <v>0</v>
      </c>
      <c r="I146" s="112">
        <f t="shared" si="168"/>
        <v>0</v>
      </c>
      <c r="J146" s="328"/>
      <c r="K146" s="190">
        <f t="shared" si="152"/>
        <v>0</v>
      </c>
      <c r="L146" s="191" t="str">
        <f t="shared" si="174"/>
        <v>-</v>
      </c>
      <c r="M146" s="192" t="str">
        <f t="shared" si="175"/>
        <v>-</v>
      </c>
      <c r="N146" s="193" t="str">
        <f t="shared" si="171"/>
        <v>-</v>
      </c>
      <c r="P146" s="106" t="str">
        <f t="shared" si="178"/>
        <v>Vacant-Market</v>
      </c>
      <c r="Q146" s="106">
        <v>3</v>
      </c>
      <c r="R146" s="337" t="str">
        <f t="shared" si="179"/>
        <v/>
      </c>
      <c r="S146" s="337" t="str">
        <f t="shared" ref="S146:AG146" si="185">IFERROR(IF(SUMIFS($F:$F,$C:$C,$Q146,$E:$E,$P146,$I:$I,"&lt;="&amp;S$42,$I:$I,"&gt;"&amp;R$42)=0,"",SUMIFS($F:$F,$C:$C,$Q146,$E:$E,$P146,$I:$I,"&lt;="&amp;S$42,$I:$I,"&gt;"&amp;R$42))/S73,"")</f>
        <v/>
      </c>
      <c r="T146" s="337" t="str">
        <f t="shared" si="185"/>
        <v/>
      </c>
      <c r="U146" s="337" t="str">
        <f t="shared" si="185"/>
        <v/>
      </c>
      <c r="V146" s="337" t="str">
        <f t="shared" si="185"/>
        <v/>
      </c>
      <c r="W146" s="337" t="str">
        <f t="shared" si="185"/>
        <v/>
      </c>
      <c r="X146" s="337" t="str">
        <f t="shared" si="185"/>
        <v/>
      </c>
      <c r="Y146" s="337" t="str">
        <f t="shared" si="185"/>
        <v/>
      </c>
      <c r="Z146" s="337" t="str">
        <f t="shared" si="185"/>
        <v/>
      </c>
      <c r="AA146" s="337" t="str">
        <f t="shared" si="185"/>
        <v/>
      </c>
      <c r="AB146" s="337" t="str">
        <f t="shared" si="185"/>
        <v/>
      </c>
      <c r="AC146" s="337" t="str">
        <f t="shared" si="185"/>
        <v/>
      </c>
      <c r="AD146" s="337" t="str">
        <f t="shared" si="185"/>
        <v/>
      </c>
      <c r="AE146" s="337" t="str">
        <f t="shared" si="185"/>
        <v/>
      </c>
      <c r="AF146" s="337" t="str">
        <f t="shared" si="185"/>
        <v/>
      </c>
      <c r="AG146" s="337" t="str">
        <f t="shared" si="185"/>
        <v/>
      </c>
      <c r="AH146" s="123">
        <f t="shared" si="181"/>
        <v>0</v>
      </c>
      <c r="AI146" s="180">
        <f t="shared" si="182"/>
        <v>0</v>
      </c>
    </row>
    <row r="147" spans="1:35">
      <c r="A147" s="295"/>
      <c r="B147" s="297"/>
      <c r="C147" s="297"/>
      <c r="D147" s="297"/>
      <c r="E147" s="297"/>
      <c r="F147" s="298"/>
      <c r="G147" s="110">
        <f t="shared" si="166"/>
        <v>0</v>
      </c>
      <c r="H147" s="111">
        <f t="shared" si="167"/>
        <v>0</v>
      </c>
      <c r="I147" s="112">
        <f t="shared" si="168"/>
        <v>0</v>
      </c>
      <c r="J147" s="328"/>
      <c r="K147" s="190">
        <f t="shared" si="152"/>
        <v>0</v>
      </c>
      <c r="L147" s="191" t="str">
        <f t="shared" si="174"/>
        <v>-</v>
      </c>
      <c r="M147" s="192" t="str">
        <f t="shared" si="175"/>
        <v>-</v>
      </c>
      <c r="N147" s="193" t="str">
        <f t="shared" si="171"/>
        <v>-</v>
      </c>
      <c r="P147" s="106" t="str">
        <f t="shared" si="178"/>
        <v>Vacant-Market</v>
      </c>
      <c r="Q147" s="106">
        <v>4</v>
      </c>
      <c r="R147" s="337" t="str">
        <f t="shared" si="179"/>
        <v/>
      </c>
      <c r="S147" s="337" t="str">
        <f t="shared" ref="S147:AG147" si="186">IFERROR(IF(SUMIFS($F:$F,$C:$C,$Q147,$E:$E,$P147,$I:$I,"&lt;="&amp;S$42,$I:$I,"&gt;"&amp;R$42)=0,"",SUMIFS($F:$F,$C:$C,$Q147,$E:$E,$P147,$I:$I,"&lt;="&amp;S$42,$I:$I,"&gt;"&amp;R$42))/S74,"")</f>
        <v/>
      </c>
      <c r="T147" s="337" t="str">
        <f t="shared" si="186"/>
        <v/>
      </c>
      <c r="U147" s="337" t="str">
        <f t="shared" si="186"/>
        <v/>
      </c>
      <c r="V147" s="337" t="str">
        <f t="shared" si="186"/>
        <v/>
      </c>
      <c r="W147" s="337" t="str">
        <f t="shared" si="186"/>
        <v/>
      </c>
      <c r="X147" s="337" t="str">
        <f t="shared" si="186"/>
        <v/>
      </c>
      <c r="Y147" s="337" t="str">
        <f t="shared" si="186"/>
        <v/>
      </c>
      <c r="Z147" s="337" t="str">
        <f t="shared" si="186"/>
        <v/>
      </c>
      <c r="AA147" s="337" t="str">
        <f t="shared" si="186"/>
        <v/>
      </c>
      <c r="AB147" s="337" t="str">
        <f t="shared" si="186"/>
        <v/>
      </c>
      <c r="AC147" s="337" t="str">
        <f t="shared" si="186"/>
        <v/>
      </c>
      <c r="AD147" s="337" t="str">
        <f t="shared" si="186"/>
        <v/>
      </c>
      <c r="AE147" s="337" t="str">
        <f t="shared" si="186"/>
        <v/>
      </c>
      <c r="AF147" s="337" t="str">
        <f t="shared" si="186"/>
        <v/>
      </c>
      <c r="AG147" s="337" t="str">
        <f t="shared" si="186"/>
        <v/>
      </c>
      <c r="AH147" s="123">
        <f t="shared" si="181"/>
        <v>0</v>
      </c>
      <c r="AI147" s="180">
        <f t="shared" si="182"/>
        <v>0</v>
      </c>
    </row>
    <row r="148" spans="1:35">
      <c r="A148" s="295"/>
      <c r="B148" s="297"/>
      <c r="C148" s="297"/>
      <c r="D148" s="297"/>
      <c r="E148" s="297"/>
      <c r="F148" s="298"/>
      <c r="G148" s="110">
        <f t="shared" si="166"/>
        <v>0</v>
      </c>
      <c r="H148" s="111">
        <f t="shared" si="167"/>
        <v>0</v>
      </c>
      <c r="I148" s="112">
        <f t="shared" si="168"/>
        <v>0</v>
      </c>
      <c r="J148" s="328"/>
      <c r="K148" s="190">
        <f t="shared" si="152"/>
        <v>0</v>
      </c>
      <c r="L148" s="191" t="str">
        <f t="shared" si="174"/>
        <v>-</v>
      </c>
      <c r="M148" s="192" t="str">
        <f t="shared" si="175"/>
        <v>-</v>
      </c>
      <c r="N148" s="193" t="str">
        <f t="shared" si="171"/>
        <v>-</v>
      </c>
      <c r="P148" s="321" t="str">
        <f t="shared" si="178"/>
        <v>Vacant-Market</v>
      </c>
      <c r="Q148" s="322">
        <v>5</v>
      </c>
      <c r="R148" s="337" t="str">
        <f t="shared" si="179"/>
        <v/>
      </c>
      <c r="S148" s="337" t="str">
        <f t="shared" ref="S148:AG148" si="187">IFERROR(IF(SUMIFS($F:$F,$C:$C,$Q148,$E:$E,$P148,$I:$I,"&lt;="&amp;S$42,$I:$I,"&gt;"&amp;R$42)=0,"",SUMIFS($F:$F,$C:$C,$Q148,$E:$E,$P148,$I:$I,"&lt;="&amp;S$42,$I:$I,"&gt;"&amp;R$42))/S75,"")</f>
        <v/>
      </c>
      <c r="T148" s="337" t="str">
        <f t="shared" si="187"/>
        <v/>
      </c>
      <c r="U148" s="337" t="str">
        <f t="shared" si="187"/>
        <v/>
      </c>
      <c r="V148" s="337" t="str">
        <f t="shared" si="187"/>
        <v/>
      </c>
      <c r="W148" s="337" t="str">
        <f t="shared" si="187"/>
        <v/>
      </c>
      <c r="X148" s="337" t="str">
        <f t="shared" si="187"/>
        <v/>
      </c>
      <c r="Y148" s="337" t="str">
        <f t="shared" si="187"/>
        <v/>
      </c>
      <c r="Z148" s="337" t="str">
        <f t="shared" si="187"/>
        <v/>
      </c>
      <c r="AA148" s="337" t="str">
        <f t="shared" si="187"/>
        <v/>
      </c>
      <c r="AB148" s="337" t="str">
        <f t="shared" si="187"/>
        <v/>
      </c>
      <c r="AC148" s="337" t="str">
        <f t="shared" si="187"/>
        <v/>
      </c>
      <c r="AD148" s="337" t="str">
        <f t="shared" si="187"/>
        <v/>
      </c>
      <c r="AE148" s="337" t="str">
        <f t="shared" si="187"/>
        <v/>
      </c>
      <c r="AF148" s="337" t="str">
        <f t="shared" si="187"/>
        <v/>
      </c>
      <c r="AG148" s="337" t="str">
        <f t="shared" si="187"/>
        <v/>
      </c>
      <c r="AH148" s="123">
        <f t="shared" si="181"/>
        <v>0</v>
      </c>
      <c r="AI148" s="338">
        <f t="shared" si="182"/>
        <v>0</v>
      </c>
    </row>
    <row r="149" spans="1:35">
      <c r="A149" s="295"/>
      <c r="B149" s="297"/>
      <c r="C149" s="297"/>
      <c r="D149" s="297"/>
      <c r="E149" s="297"/>
      <c r="F149" s="298"/>
      <c r="G149" s="110">
        <f t="shared" si="166"/>
        <v>0</v>
      </c>
      <c r="H149" s="111">
        <f t="shared" si="167"/>
        <v>0</v>
      </c>
      <c r="I149" s="112">
        <f t="shared" si="168"/>
        <v>0</v>
      </c>
      <c r="J149" s="328"/>
      <c r="K149" s="190">
        <f t="shared" si="152"/>
        <v>0</v>
      </c>
      <c r="L149" s="191" t="str">
        <f t="shared" si="174"/>
        <v>-</v>
      </c>
      <c r="M149" s="192" t="str">
        <f t="shared" si="175"/>
        <v>-</v>
      </c>
      <c r="N149" s="193" t="str">
        <f t="shared" si="171"/>
        <v>-</v>
      </c>
      <c r="P149" s="325" t="s">
        <v>329</v>
      </c>
      <c r="Q149" s="326"/>
      <c r="R149" s="339" t="str">
        <f>IF(R76="","",0)</f>
        <v/>
      </c>
      <c r="S149" s="340" t="str">
        <f>IFERROR(SUMPRODUCT(S70:S75,S143:S148)/SUM(S70:S75),"")</f>
        <v/>
      </c>
      <c r="T149" s="340" t="str">
        <f t="shared" ref="T149:AG149" si="188">IFERROR(SUMPRODUCT(T70:T75,T143:T148)/SUM(T70:T75),"")</f>
        <v/>
      </c>
      <c r="U149" s="340" t="str">
        <f t="shared" si="188"/>
        <v/>
      </c>
      <c r="V149" s="340" t="str">
        <f t="shared" si="188"/>
        <v/>
      </c>
      <c r="W149" s="340" t="str">
        <f t="shared" si="188"/>
        <v/>
      </c>
      <c r="X149" s="340" t="str">
        <f t="shared" si="188"/>
        <v/>
      </c>
      <c r="Y149" s="340" t="str">
        <f t="shared" si="188"/>
        <v/>
      </c>
      <c r="Z149" s="340" t="str">
        <f t="shared" si="188"/>
        <v/>
      </c>
      <c r="AA149" s="340" t="str">
        <f t="shared" si="188"/>
        <v/>
      </c>
      <c r="AB149" s="340" t="str">
        <f t="shared" si="188"/>
        <v/>
      </c>
      <c r="AC149" s="340" t="str">
        <f t="shared" si="188"/>
        <v/>
      </c>
      <c r="AD149" s="340" t="str">
        <f t="shared" si="188"/>
        <v/>
      </c>
      <c r="AE149" s="340" t="str">
        <f t="shared" si="188"/>
        <v/>
      </c>
      <c r="AF149" s="340" t="str">
        <f t="shared" si="188"/>
        <v/>
      </c>
      <c r="AG149" s="340" t="str">
        <f t="shared" si="188"/>
        <v/>
      </c>
      <c r="AH149" s="170"/>
      <c r="AI149" s="170"/>
    </row>
    <row r="150" spans="1:35">
      <c r="A150" s="295"/>
      <c r="B150" s="297"/>
      <c r="C150" s="297"/>
      <c r="D150" s="297"/>
      <c r="E150" s="297"/>
      <c r="F150" s="298"/>
      <c r="G150" s="110">
        <f t="shared" si="166"/>
        <v>0</v>
      </c>
      <c r="H150" s="111">
        <f t="shared" si="167"/>
        <v>0</v>
      </c>
      <c r="I150" s="112">
        <f t="shared" si="168"/>
        <v>0</v>
      </c>
      <c r="J150" s="328"/>
      <c r="K150" s="190">
        <f t="shared" si="152"/>
        <v>0</v>
      </c>
      <c r="L150" s="191" t="str">
        <f t="shared" si="174"/>
        <v>-</v>
      </c>
      <c r="M150" s="192" t="str">
        <f t="shared" si="175"/>
        <v>-</v>
      </c>
      <c r="N150" s="193" t="str">
        <f t="shared" si="171"/>
        <v>-</v>
      </c>
      <c r="P150" s="106"/>
      <c r="S150" s="124"/>
      <c r="T150" s="124"/>
      <c r="U150" s="124"/>
      <c r="V150" s="124"/>
      <c r="W150" s="124"/>
      <c r="X150" s="124"/>
      <c r="Y150" s="124"/>
      <c r="Z150" s="124"/>
      <c r="AA150" s="124"/>
      <c r="AB150" s="124"/>
      <c r="AC150" s="124"/>
      <c r="AD150" s="124"/>
      <c r="AE150" s="124"/>
      <c r="AF150" s="124"/>
      <c r="AG150" s="124"/>
      <c r="AI150" s="104"/>
    </row>
    <row r="151" spans="1:35">
      <c r="A151" s="295"/>
      <c r="B151" s="297"/>
      <c r="C151" s="297"/>
      <c r="D151" s="297"/>
      <c r="E151" s="297"/>
      <c r="F151" s="298"/>
      <c r="G151" s="110">
        <f t="shared" si="166"/>
        <v>0</v>
      </c>
      <c r="H151" s="111">
        <f t="shared" si="167"/>
        <v>0</v>
      </c>
      <c r="I151" s="112">
        <f t="shared" si="168"/>
        <v>0</v>
      </c>
      <c r="J151" s="328"/>
      <c r="K151" s="190">
        <f t="shared" si="152"/>
        <v>0</v>
      </c>
      <c r="L151" s="191" t="str">
        <f t="shared" si="174"/>
        <v>-</v>
      </c>
      <c r="M151" s="192" t="str">
        <f t="shared" si="175"/>
        <v>-</v>
      </c>
      <c r="N151" s="193" t="str">
        <f t="shared" si="171"/>
        <v>-</v>
      </c>
      <c r="P151" s="317" t="s">
        <v>265</v>
      </c>
      <c r="Q151" s="317" t="s">
        <v>263</v>
      </c>
      <c r="R151" s="327">
        <f t="shared" ref="R151:AG151" si="189">R$42</f>
        <v>0</v>
      </c>
      <c r="S151" s="327">
        <f t="shared" si="189"/>
        <v>0.3</v>
      </c>
      <c r="T151" s="327">
        <f t="shared" si="189"/>
        <v>0.35</v>
      </c>
      <c r="U151" s="327">
        <f t="shared" si="189"/>
        <v>0.4</v>
      </c>
      <c r="V151" s="327">
        <f t="shared" si="189"/>
        <v>0.45</v>
      </c>
      <c r="W151" s="327">
        <f t="shared" si="189"/>
        <v>0.5</v>
      </c>
      <c r="X151" s="327">
        <f t="shared" si="189"/>
        <v>0.55000000000000004</v>
      </c>
      <c r="Y151" s="327">
        <f t="shared" si="189"/>
        <v>0.6</v>
      </c>
      <c r="Z151" s="327">
        <f t="shared" si="189"/>
        <v>0.65</v>
      </c>
      <c r="AA151" s="327">
        <f t="shared" si="189"/>
        <v>0.7</v>
      </c>
      <c r="AB151" s="327">
        <f t="shared" si="189"/>
        <v>0.75</v>
      </c>
      <c r="AC151" s="327">
        <f t="shared" si="189"/>
        <v>0.8</v>
      </c>
      <c r="AD151" s="327">
        <f t="shared" si="189"/>
        <v>0.85</v>
      </c>
      <c r="AE151" s="327">
        <f t="shared" si="189"/>
        <v>0.9</v>
      </c>
      <c r="AF151" s="327">
        <f t="shared" si="189"/>
        <v>1</v>
      </c>
      <c r="AG151" s="327">
        <f t="shared" si="189"/>
        <v>1.4</v>
      </c>
      <c r="AH151" s="317" t="s">
        <v>9</v>
      </c>
      <c r="AI151" s="336" t="s">
        <v>113</v>
      </c>
    </row>
    <row r="152" spans="1:35">
      <c r="A152" s="295"/>
      <c r="B152" s="297"/>
      <c r="C152" s="297"/>
      <c r="D152" s="297"/>
      <c r="E152" s="297"/>
      <c r="F152" s="298"/>
      <c r="G152" s="110">
        <f t="shared" si="166"/>
        <v>0</v>
      </c>
      <c r="H152" s="111">
        <f t="shared" si="167"/>
        <v>0</v>
      </c>
      <c r="I152" s="112">
        <f t="shared" si="168"/>
        <v>0</v>
      </c>
      <c r="J152" s="328"/>
      <c r="K152" s="190">
        <f t="shared" si="152"/>
        <v>0</v>
      </c>
      <c r="L152" s="191" t="str">
        <f t="shared" si="174"/>
        <v>-</v>
      </c>
      <c r="M152" s="192" t="str">
        <f t="shared" si="175"/>
        <v>-</v>
      </c>
      <c r="N152" s="193" t="str">
        <f t="shared" si="171"/>
        <v>-</v>
      </c>
      <c r="P152" s="106" t="str">
        <f t="shared" ref="P152:P157" si="190">IF($P$13="","N/A",$P$13)</f>
        <v>N/A</v>
      </c>
      <c r="Q152" s="106">
        <v>0</v>
      </c>
      <c r="R152" s="337" t="str">
        <f>IF(R79=1,0,"")</f>
        <v/>
      </c>
      <c r="S152" s="337" t="str">
        <f t="shared" ref="S152:AG152" si="191">IFERROR(IF(SUMIFS($F:$F,$C:$C,$Q152,$E:$E,$P152,$I:$I,"&lt;="&amp;S$42,$I:$I,"&gt;"&amp;R$42)=0,"",SUMIFS($F:$F,$C:$C,$Q152,$E:$E,$P152,$I:$I,"&lt;="&amp;S$42,$I:$I,"&gt;"&amp;R$42))/S79,"")</f>
        <v/>
      </c>
      <c r="T152" s="337" t="str">
        <f t="shared" si="191"/>
        <v/>
      </c>
      <c r="U152" s="337" t="str">
        <f t="shared" si="191"/>
        <v/>
      </c>
      <c r="V152" s="337" t="str">
        <f t="shared" si="191"/>
        <v/>
      </c>
      <c r="W152" s="337" t="str">
        <f t="shared" si="191"/>
        <v/>
      </c>
      <c r="X152" s="337" t="str">
        <f t="shared" si="191"/>
        <v/>
      </c>
      <c r="Y152" s="337" t="str">
        <f t="shared" si="191"/>
        <v/>
      </c>
      <c r="Z152" s="337" t="str">
        <f t="shared" si="191"/>
        <v/>
      </c>
      <c r="AA152" s="337" t="str">
        <f t="shared" si="191"/>
        <v/>
      </c>
      <c r="AB152" s="337" t="str">
        <f t="shared" si="191"/>
        <v/>
      </c>
      <c r="AC152" s="337" t="str">
        <f t="shared" si="191"/>
        <v/>
      </c>
      <c r="AD152" s="337" t="str">
        <f t="shared" si="191"/>
        <v/>
      </c>
      <c r="AE152" s="337" t="str">
        <f t="shared" si="191"/>
        <v/>
      </c>
      <c r="AF152" s="337" t="str">
        <f t="shared" si="191"/>
        <v/>
      </c>
      <c r="AG152" s="337" t="str">
        <f t="shared" si="191"/>
        <v/>
      </c>
      <c r="AH152" s="123">
        <f t="shared" ref="AH152:AH157" si="192">SUM(R152:AG152)</f>
        <v>0</v>
      </c>
      <c r="AI152" s="179">
        <f t="shared" ref="AI152:AI157" si="193">SUMPRODUCT(R79:AG79,R152:AG152)</f>
        <v>0</v>
      </c>
    </row>
    <row r="153" spans="1:35">
      <c r="A153" s="295"/>
      <c r="B153" s="297"/>
      <c r="C153" s="297"/>
      <c r="D153" s="297"/>
      <c r="E153" s="297"/>
      <c r="F153" s="298"/>
      <c r="G153" s="110">
        <f t="shared" si="166"/>
        <v>0</v>
      </c>
      <c r="H153" s="111">
        <f t="shared" si="167"/>
        <v>0</v>
      </c>
      <c r="I153" s="112">
        <f t="shared" si="168"/>
        <v>0</v>
      </c>
      <c r="J153" s="328"/>
      <c r="K153" s="190">
        <f t="shared" si="152"/>
        <v>0</v>
      </c>
      <c r="L153" s="191" t="str">
        <f t="shared" si="174"/>
        <v>-</v>
      </c>
      <c r="M153" s="192" t="str">
        <f t="shared" si="175"/>
        <v>-</v>
      </c>
      <c r="N153" s="193" t="str">
        <f t="shared" si="171"/>
        <v>-</v>
      </c>
      <c r="P153" s="106" t="str">
        <f t="shared" si="190"/>
        <v>N/A</v>
      </c>
      <c r="Q153" s="106">
        <v>1</v>
      </c>
      <c r="R153" s="337" t="str">
        <f t="shared" ref="R153:R157" si="194">IF(R80=1,0,"")</f>
        <v/>
      </c>
      <c r="S153" s="337" t="str">
        <f t="shared" ref="S153:AG153" si="195">IFERROR(IF(SUMIFS($F:$F,$C:$C,$Q153,$E:$E,$P153,$I:$I,"&lt;="&amp;S$42,$I:$I,"&gt;"&amp;R$42)=0,"",SUMIFS($F:$F,$C:$C,$Q153,$E:$E,$P153,$I:$I,"&lt;="&amp;S$42,$I:$I,"&gt;"&amp;R$42))/S80,"")</f>
        <v/>
      </c>
      <c r="T153" s="337" t="str">
        <f t="shared" si="195"/>
        <v/>
      </c>
      <c r="U153" s="337" t="str">
        <f t="shared" si="195"/>
        <v/>
      </c>
      <c r="V153" s="337" t="str">
        <f t="shared" si="195"/>
        <v/>
      </c>
      <c r="W153" s="337" t="str">
        <f t="shared" si="195"/>
        <v/>
      </c>
      <c r="X153" s="337" t="str">
        <f t="shared" si="195"/>
        <v/>
      </c>
      <c r="Y153" s="337" t="str">
        <f t="shared" si="195"/>
        <v/>
      </c>
      <c r="Z153" s="337" t="str">
        <f t="shared" si="195"/>
        <v/>
      </c>
      <c r="AA153" s="337" t="str">
        <f t="shared" si="195"/>
        <v/>
      </c>
      <c r="AB153" s="337" t="str">
        <f t="shared" si="195"/>
        <v/>
      </c>
      <c r="AC153" s="337" t="str">
        <f t="shared" si="195"/>
        <v/>
      </c>
      <c r="AD153" s="337" t="str">
        <f t="shared" si="195"/>
        <v/>
      </c>
      <c r="AE153" s="337" t="str">
        <f t="shared" si="195"/>
        <v/>
      </c>
      <c r="AF153" s="337" t="str">
        <f t="shared" si="195"/>
        <v/>
      </c>
      <c r="AG153" s="337" t="str">
        <f t="shared" si="195"/>
        <v/>
      </c>
      <c r="AH153" s="123">
        <f t="shared" si="192"/>
        <v>0</v>
      </c>
      <c r="AI153" s="180">
        <f t="shared" si="193"/>
        <v>0</v>
      </c>
    </row>
    <row r="154" spans="1:35">
      <c r="A154" s="295"/>
      <c r="B154" s="297"/>
      <c r="C154" s="297"/>
      <c r="D154" s="297"/>
      <c r="E154" s="297"/>
      <c r="F154" s="298"/>
      <c r="G154" s="110">
        <f t="shared" si="166"/>
        <v>0</v>
      </c>
      <c r="H154" s="111">
        <f t="shared" si="167"/>
        <v>0</v>
      </c>
      <c r="I154" s="112">
        <f t="shared" si="168"/>
        <v>0</v>
      </c>
      <c r="J154" s="328"/>
      <c r="K154" s="190">
        <f t="shared" si="152"/>
        <v>0</v>
      </c>
      <c r="L154" s="191" t="str">
        <f t="shared" si="174"/>
        <v>-</v>
      </c>
      <c r="M154" s="192" t="str">
        <f t="shared" si="175"/>
        <v>-</v>
      </c>
      <c r="N154" s="193" t="str">
        <f t="shared" si="171"/>
        <v>-</v>
      </c>
      <c r="P154" s="106" t="str">
        <f t="shared" si="190"/>
        <v>N/A</v>
      </c>
      <c r="Q154" s="106">
        <v>2</v>
      </c>
      <c r="R154" s="337" t="str">
        <f t="shared" si="194"/>
        <v/>
      </c>
      <c r="S154" s="337" t="str">
        <f t="shared" ref="S154:AG154" si="196">IFERROR(IF(SUMIFS($F:$F,$C:$C,$Q154,$E:$E,$P154,$I:$I,"&lt;="&amp;S$42,$I:$I,"&gt;"&amp;R$42)=0,"",SUMIFS($F:$F,$C:$C,$Q154,$E:$E,$P154,$I:$I,"&lt;="&amp;S$42,$I:$I,"&gt;"&amp;R$42))/S81,"")</f>
        <v/>
      </c>
      <c r="T154" s="337" t="str">
        <f t="shared" si="196"/>
        <v/>
      </c>
      <c r="U154" s="337" t="str">
        <f t="shared" si="196"/>
        <v/>
      </c>
      <c r="V154" s="337" t="str">
        <f t="shared" si="196"/>
        <v/>
      </c>
      <c r="W154" s="337" t="str">
        <f t="shared" si="196"/>
        <v/>
      </c>
      <c r="X154" s="337" t="str">
        <f t="shared" si="196"/>
        <v/>
      </c>
      <c r="Y154" s="337" t="str">
        <f t="shared" si="196"/>
        <v/>
      </c>
      <c r="Z154" s="337" t="str">
        <f t="shared" si="196"/>
        <v/>
      </c>
      <c r="AA154" s="337" t="str">
        <f t="shared" si="196"/>
        <v/>
      </c>
      <c r="AB154" s="337" t="str">
        <f t="shared" si="196"/>
        <v/>
      </c>
      <c r="AC154" s="337" t="str">
        <f t="shared" si="196"/>
        <v/>
      </c>
      <c r="AD154" s="337" t="str">
        <f t="shared" si="196"/>
        <v/>
      </c>
      <c r="AE154" s="337" t="str">
        <f t="shared" si="196"/>
        <v/>
      </c>
      <c r="AF154" s="337" t="str">
        <f t="shared" si="196"/>
        <v/>
      </c>
      <c r="AG154" s="337" t="str">
        <f t="shared" si="196"/>
        <v/>
      </c>
      <c r="AH154" s="123">
        <f t="shared" si="192"/>
        <v>0</v>
      </c>
      <c r="AI154" s="180">
        <f t="shared" si="193"/>
        <v>0</v>
      </c>
    </row>
    <row r="155" spans="1:35">
      <c r="A155" s="295"/>
      <c r="B155" s="297"/>
      <c r="C155" s="297"/>
      <c r="D155" s="297"/>
      <c r="E155" s="297"/>
      <c r="F155" s="298"/>
      <c r="G155" s="110">
        <f t="shared" si="166"/>
        <v>0</v>
      </c>
      <c r="H155" s="111">
        <f t="shared" si="167"/>
        <v>0</v>
      </c>
      <c r="I155" s="112">
        <f t="shared" si="168"/>
        <v>0</v>
      </c>
      <c r="J155" s="328"/>
      <c r="K155" s="190">
        <f t="shared" si="152"/>
        <v>0</v>
      </c>
      <c r="L155" s="191" t="str">
        <f t="shared" si="174"/>
        <v>-</v>
      </c>
      <c r="M155" s="192" t="str">
        <f t="shared" si="175"/>
        <v>-</v>
      </c>
      <c r="N155" s="193" t="str">
        <f t="shared" si="171"/>
        <v>-</v>
      </c>
      <c r="P155" s="106" t="str">
        <f t="shared" si="190"/>
        <v>N/A</v>
      </c>
      <c r="Q155" s="106">
        <v>3</v>
      </c>
      <c r="R155" s="337" t="str">
        <f t="shared" si="194"/>
        <v/>
      </c>
      <c r="S155" s="337" t="str">
        <f t="shared" ref="S155:AG155" si="197">IFERROR(IF(SUMIFS($F:$F,$C:$C,$Q155,$E:$E,$P155,$I:$I,"&lt;="&amp;S$42,$I:$I,"&gt;"&amp;R$42)=0,"",SUMIFS($F:$F,$C:$C,$Q155,$E:$E,$P155,$I:$I,"&lt;="&amp;S$42,$I:$I,"&gt;"&amp;R$42))/S82,"")</f>
        <v/>
      </c>
      <c r="T155" s="337" t="str">
        <f t="shared" si="197"/>
        <v/>
      </c>
      <c r="U155" s="337" t="str">
        <f t="shared" si="197"/>
        <v/>
      </c>
      <c r="V155" s="337" t="str">
        <f t="shared" si="197"/>
        <v/>
      </c>
      <c r="W155" s="337" t="str">
        <f t="shared" si="197"/>
        <v/>
      </c>
      <c r="X155" s="337" t="str">
        <f t="shared" si="197"/>
        <v/>
      </c>
      <c r="Y155" s="337" t="str">
        <f t="shared" si="197"/>
        <v/>
      </c>
      <c r="Z155" s="337" t="str">
        <f t="shared" si="197"/>
        <v/>
      </c>
      <c r="AA155" s="337" t="str">
        <f t="shared" si="197"/>
        <v/>
      </c>
      <c r="AB155" s="337" t="str">
        <f t="shared" si="197"/>
        <v/>
      </c>
      <c r="AC155" s="337" t="str">
        <f t="shared" si="197"/>
        <v/>
      </c>
      <c r="AD155" s="337" t="str">
        <f t="shared" si="197"/>
        <v/>
      </c>
      <c r="AE155" s="337" t="str">
        <f t="shared" si="197"/>
        <v/>
      </c>
      <c r="AF155" s="337" t="str">
        <f t="shared" si="197"/>
        <v/>
      </c>
      <c r="AG155" s="337" t="str">
        <f t="shared" si="197"/>
        <v/>
      </c>
      <c r="AH155" s="123">
        <f t="shared" si="192"/>
        <v>0</v>
      </c>
      <c r="AI155" s="180">
        <f t="shared" si="193"/>
        <v>0</v>
      </c>
    </row>
    <row r="156" spans="1:35">
      <c r="A156" s="295"/>
      <c r="B156" s="297"/>
      <c r="C156" s="297"/>
      <c r="D156" s="297"/>
      <c r="E156" s="297"/>
      <c r="F156" s="298"/>
      <c r="G156" s="110">
        <f t="shared" si="166"/>
        <v>0</v>
      </c>
      <c r="H156" s="111">
        <f t="shared" si="167"/>
        <v>0</v>
      </c>
      <c r="I156" s="112">
        <f t="shared" si="168"/>
        <v>0</v>
      </c>
      <c r="J156" s="328"/>
      <c r="K156" s="190">
        <f t="shared" si="152"/>
        <v>0</v>
      </c>
      <c r="L156" s="191" t="str">
        <f t="shared" si="174"/>
        <v>-</v>
      </c>
      <c r="M156" s="192" t="str">
        <f t="shared" si="175"/>
        <v>-</v>
      </c>
      <c r="N156" s="193" t="str">
        <f t="shared" si="171"/>
        <v>-</v>
      </c>
      <c r="P156" s="106" t="str">
        <f t="shared" si="190"/>
        <v>N/A</v>
      </c>
      <c r="Q156" s="106">
        <v>4</v>
      </c>
      <c r="R156" s="337" t="str">
        <f t="shared" si="194"/>
        <v/>
      </c>
      <c r="S156" s="337" t="str">
        <f t="shared" ref="S156:AG156" si="198">IFERROR(IF(SUMIFS($F:$F,$C:$C,$Q156,$E:$E,$P156,$I:$I,"&lt;="&amp;S$42,$I:$I,"&gt;"&amp;R$42)=0,"",SUMIFS($F:$F,$C:$C,$Q156,$E:$E,$P156,$I:$I,"&lt;="&amp;S$42,$I:$I,"&gt;"&amp;R$42))/S83,"")</f>
        <v/>
      </c>
      <c r="T156" s="337" t="str">
        <f t="shared" si="198"/>
        <v/>
      </c>
      <c r="U156" s="337" t="str">
        <f t="shared" si="198"/>
        <v/>
      </c>
      <c r="V156" s="337" t="str">
        <f t="shared" si="198"/>
        <v/>
      </c>
      <c r="W156" s="337" t="str">
        <f t="shared" si="198"/>
        <v/>
      </c>
      <c r="X156" s="337" t="str">
        <f t="shared" si="198"/>
        <v/>
      </c>
      <c r="Y156" s="337" t="str">
        <f t="shared" si="198"/>
        <v/>
      </c>
      <c r="Z156" s="337" t="str">
        <f t="shared" si="198"/>
        <v/>
      </c>
      <c r="AA156" s="337" t="str">
        <f t="shared" si="198"/>
        <v/>
      </c>
      <c r="AB156" s="337" t="str">
        <f t="shared" si="198"/>
        <v/>
      </c>
      <c r="AC156" s="337" t="str">
        <f t="shared" si="198"/>
        <v/>
      </c>
      <c r="AD156" s="337" t="str">
        <f t="shared" si="198"/>
        <v/>
      </c>
      <c r="AE156" s="337" t="str">
        <f t="shared" si="198"/>
        <v/>
      </c>
      <c r="AF156" s="337" t="str">
        <f t="shared" si="198"/>
        <v/>
      </c>
      <c r="AG156" s="337" t="str">
        <f t="shared" si="198"/>
        <v/>
      </c>
      <c r="AH156" s="123">
        <f t="shared" si="192"/>
        <v>0</v>
      </c>
      <c r="AI156" s="180">
        <f t="shared" si="193"/>
        <v>0</v>
      </c>
    </row>
    <row r="157" spans="1:35">
      <c r="A157" s="295"/>
      <c r="B157" s="297"/>
      <c r="C157" s="297"/>
      <c r="D157" s="297"/>
      <c r="E157" s="297"/>
      <c r="F157" s="298"/>
      <c r="G157" s="110">
        <f t="shared" si="166"/>
        <v>0</v>
      </c>
      <c r="H157" s="111">
        <f t="shared" si="167"/>
        <v>0</v>
      </c>
      <c r="I157" s="112">
        <f t="shared" si="168"/>
        <v>0</v>
      </c>
      <c r="J157" s="328"/>
      <c r="K157" s="190">
        <f t="shared" si="152"/>
        <v>0</v>
      </c>
      <c r="L157" s="191" t="str">
        <f t="shared" si="174"/>
        <v>-</v>
      </c>
      <c r="M157" s="192" t="str">
        <f t="shared" si="175"/>
        <v>-</v>
      </c>
      <c r="N157" s="193" t="str">
        <f t="shared" si="171"/>
        <v>-</v>
      </c>
      <c r="P157" s="321" t="str">
        <f t="shared" si="190"/>
        <v>N/A</v>
      </c>
      <c r="Q157" s="322">
        <v>5</v>
      </c>
      <c r="R157" s="337" t="str">
        <f t="shared" si="194"/>
        <v/>
      </c>
      <c r="S157" s="337" t="str">
        <f t="shared" ref="S157:AG157" si="199">IFERROR(IF(SUMIFS($F:$F,$C:$C,$Q157,$E:$E,$P157,$I:$I,"&lt;="&amp;S$42,$I:$I,"&gt;"&amp;R$42)=0,"",SUMIFS($F:$F,$C:$C,$Q157,$E:$E,$P157,$I:$I,"&lt;="&amp;S$42,$I:$I,"&gt;"&amp;R$42))/S84,"")</f>
        <v/>
      </c>
      <c r="T157" s="337" t="str">
        <f t="shared" si="199"/>
        <v/>
      </c>
      <c r="U157" s="337" t="str">
        <f t="shared" si="199"/>
        <v/>
      </c>
      <c r="V157" s="337" t="str">
        <f t="shared" si="199"/>
        <v/>
      </c>
      <c r="W157" s="337" t="str">
        <f t="shared" si="199"/>
        <v/>
      </c>
      <c r="X157" s="337" t="str">
        <f t="shared" si="199"/>
        <v/>
      </c>
      <c r="Y157" s="337" t="str">
        <f t="shared" si="199"/>
        <v/>
      </c>
      <c r="Z157" s="337" t="str">
        <f t="shared" si="199"/>
        <v/>
      </c>
      <c r="AA157" s="337" t="str">
        <f t="shared" si="199"/>
        <v/>
      </c>
      <c r="AB157" s="337" t="str">
        <f t="shared" si="199"/>
        <v/>
      </c>
      <c r="AC157" s="337" t="str">
        <f t="shared" si="199"/>
        <v/>
      </c>
      <c r="AD157" s="337" t="str">
        <f t="shared" si="199"/>
        <v/>
      </c>
      <c r="AE157" s="337" t="str">
        <f t="shared" si="199"/>
        <v/>
      </c>
      <c r="AF157" s="337" t="str">
        <f t="shared" si="199"/>
        <v/>
      </c>
      <c r="AG157" s="337" t="str">
        <f t="shared" si="199"/>
        <v/>
      </c>
      <c r="AH157" s="343">
        <f t="shared" si="192"/>
        <v>0</v>
      </c>
      <c r="AI157" s="338">
        <f t="shared" si="193"/>
        <v>0</v>
      </c>
    </row>
    <row r="158" spans="1:35">
      <c r="A158" s="295"/>
      <c r="B158" s="297"/>
      <c r="C158" s="297"/>
      <c r="D158" s="297"/>
      <c r="E158" s="297"/>
      <c r="F158" s="298"/>
      <c r="G158" s="110">
        <f t="shared" si="166"/>
        <v>0</v>
      </c>
      <c r="H158" s="111">
        <f t="shared" si="167"/>
        <v>0</v>
      </c>
      <c r="I158" s="112">
        <f t="shared" si="168"/>
        <v>0</v>
      </c>
      <c r="J158" s="328"/>
      <c r="K158" s="190">
        <f t="shared" ref="K158:K189" si="200">IFERROR((J158+G158)*12/(VLOOKUP(C158,$V$8:$W$13,2)*$T$8*$T$9),"")</f>
        <v>0</v>
      </c>
      <c r="L158" s="191" t="str">
        <f t="shared" si="174"/>
        <v>-</v>
      </c>
      <c r="M158" s="192" t="str">
        <f t="shared" si="175"/>
        <v>-</v>
      </c>
      <c r="N158" s="193" t="str">
        <f t="shared" si="171"/>
        <v>-</v>
      </c>
      <c r="P158" s="325" t="s">
        <v>329</v>
      </c>
      <c r="Q158" s="326"/>
      <c r="R158" s="339" t="str">
        <f>IF(R85="","",0)</f>
        <v/>
      </c>
      <c r="S158" s="340" t="str">
        <f t="shared" ref="S158:AG158" si="201">IFERROR(SUMPRODUCT(S79:S84,S152:S157)/SUM(S79:S84),"")</f>
        <v/>
      </c>
      <c r="T158" s="340" t="str">
        <f t="shared" si="201"/>
        <v/>
      </c>
      <c r="U158" s="340" t="str">
        <f t="shared" si="201"/>
        <v/>
      </c>
      <c r="V158" s="340" t="str">
        <f t="shared" si="201"/>
        <v/>
      </c>
      <c r="W158" s="340" t="str">
        <f t="shared" si="201"/>
        <v/>
      </c>
      <c r="X158" s="340" t="str">
        <f t="shared" si="201"/>
        <v/>
      </c>
      <c r="Y158" s="340" t="str">
        <f t="shared" si="201"/>
        <v/>
      </c>
      <c r="Z158" s="340" t="str">
        <f t="shared" si="201"/>
        <v/>
      </c>
      <c r="AA158" s="340" t="str">
        <f t="shared" si="201"/>
        <v/>
      </c>
      <c r="AB158" s="340" t="str">
        <f t="shared" si="201"/>
        <v/>
      </c>
      <c r="AC158" s="340" t="str">
        <f t="shared" si="201"/>
        <v/>
      </c>
      <c r="AD158" s="340" t="str">
        <f t="shared" si="201"/>
        <v/>
      </c>
      <c r="AE158" s="340" t="str">
        <f t="shared" si="201"/>
        <v/>
      </c>
      <c r="AF158" s="340" t="str">
        <f t="shared" si="201"/>
        <v/>
      </c>
      <c r="AG158" s="473" t="str">
        <f t="shared" si="201"/>
        <v/>
      </c>
      <c r="AI158" s="104"/>
    </row>
    <row r="159" spans="1:35">
      <c r="A159" s="295"/>
      <c r="B159" s="297"/>
      <c r="C159" s="297"/>
      <c r="D159" s="297"/>
      <c r="E159" s="297"/>
      <c r="F159" s="298"/>
      <c r="G159" s="110">
        <f t="shared" si="166"/>
        <v>0</v>
      </c>
      <c r="H159" s="111">
        <f t="shared" si="167"/>
        <v>0</v>
      </c>
      <c r="I159" s="112">
        <f t="shared" si="168"/>
        <v>0</v>
      </c>
      <c r="J159" s="328"/>
      <c r="K159" s="190">
        <f t="shared" si="200"/>
        <v>0</v>
      </c>
      <c r="L159" s="191" t="str">
        <f t="shared" si="174"/>
        <v>-</v>
      </c>
      <c r="M159" s="192" t="str">
        <f t="shared" si="175"/>
        <v>-</v>
      </c>
      <c r="N159" s="193" t="str">
        <f t="shared" si="171"/>
        <v>-</v>
      </c>
      <c r="P159" s="106"/>
      <c r="S159" s="124"/>
      <c r="T159" s="124"/>
      <c r="U159" s="124"/>
      <c r="V159" s="124"/>
      <c r="W159" s="124"/>
      <c r="X159" s="124"/>
      <c r="Y159" s="124"/>
      <c r="Z159" s="124"/>
      <c r="AA159" s="124"/>
      <c r="AB159" s="124"/>
      <c r="AC159" s="124"/>
      <c r="AD159" s="124"/>
      <c r="AE159" s="124"/>
      <c r="AF159" s="124"/>
      <c r="AG159" s="124"/>
      <c r="AI159" s="104"/>
    </row>
    <row r="160" spans="1:35">
      <c r="A160" s="295"/>
      <c r="B160" s="297"/>
      <c r="C160" s="297"/>
      <c r="D160" s="297"/>
      <c r="E160" s="297"/>
      <c r="F160" s="298"/>
      <c r="G160" s="110">
        <f t="shared" si="166"/>
        <v>0</v>
      </c>
      <c r="H160" s="111">
        <f t="shared" si="167"/>
        <v>0</v>
      </c>
      <c r="I160" s="112">
        <f t="shared" si="168"/>
        <v>0</v>
      </c>
      <c r="J160" s="328"/>
      <c r="K160" s="190">
        <f t="shared" si="200"/>
        <v>0</v>
      </c>
      <c r="L160" s="191" t="str">
        <f t="shared" si="174"/>
        <v>-</v>
      </c>
      <c r="M160" s="192" t="str">
        <f t="shared" si="175"/>
        <v>-</v>
      </c>
      <c r="N160" s="193" t="str">
        <f t="shared" si="171"/>
        <v>-</v>
      </c>
      <c r="P160" s="106"/>
      <c r="R160" s="327">
        <f t="shared" ref="R160:AE160" si="202">R$42</f>
        <v>0</v>
      </c>
      <c r="S160" s="327">
        <f t="shared" si="202"/>
        <v>0.3</v>
      </c>
      <c r="T160" s="327">
        <f t="shared" si="202"/>
        <v>0.35</v>
      </c>
      <c r="U160" s="327">
        <f t="shared" si="202"/>
        <v>0.4</v>
      </c>
      <c r="V160" s="327">
        <f t="shared" si="202"/>
        <v>0.45</v>
      </c>
      <c r="W160" s="327">
        <f t="shared" si="202"/>
        <v>0.5</v>
      </c>
      <c r="X160" s="327">
        <f t="shared" si="202"/>
        <v>0.55000000000000004</v>
      </c>
      <c r="Y160" s="327">
        <f t="shared" si="202"/>
        <v>0.6</v>
      </c>
      <c r="Z160" s="327">
        <f t="shared" si="202"/>
        <v>0.65</v>
      </c>
      <c r="AA160" s="327">
        <f t="shared" si="202"/>
        <v>0.7</v>
      </c>
      <c r="AB160" s="327">
        <f t="shared" si="202"/>
        <v>0.75</v>
      </c>
      <c r="AC160" s="327">
        <f t="shared" si="202"/>
        <v>0.8</v>
      </c>
      <c r="AD160" s="327">
        <f t="shared" si="202"/>
        <v>0.85</v>
      </c>
      <c r="AE160" s="327">
        <f t="shared" si="202"/>
        <v>0.9</v>
      </c>
      <c r="AF160" s="327">
        <f>AF$42</f>
        <v>1</v>
      </c>
      <c r="AG160" s="327">
        <f>AG$42</f>
        <v>1.4</v>
      </c>
      <c r="AI160" s="104"/>
    </row>
    <row r="161" spans="1:35">
      <c r="A161" s="295"/>
      <c r="B161" s="297"/>
      <c r="C161" s="297"/>
      <c r="D161" s="297"/>
      <c r="E161" s="297"/>
      <c r="F161" s="298"/>
      <c r="G161" s="110">
        <f t="shared" si="166"/>
        <v>0</v>
      </c>
      <c r="H161" s="111">
        <f t="shared" si="167"/>
        <v>0</v>
      </c>
      <c r="I161" s="112">
        <f t="shared" si="168"/>
        <v>0</v>
      </c>
      <c r="J161" s="328"/>
      <c r="K161" s="190">
        <f t="shared" si="200"/>
        <v>0</v>
      </c>
      <c r="L161" s="191" t="str">
        <f t="shared" si="174"/>
        <v>-</v>
      </c>
      <c r="M161" s="192" t="str">
        <f t="shared" si="175"/>
        <v>-</v>
      </c>
      <c r="N161" s="193" t="str">
        <f t="shared" si="171"/>
        <v>-</v>
      </c>
      <c r="P161" s="106" t="str">
        <f>$P$9</f>
        <v>Rent Stabilized</v>
      </c>
      <c r="R161" s="344"/>
      <c r="S161" s="344" t="str">
        <f t="shared" ref="S161:AG161" si="203">S122</f>
        <v/>
      </c>
      <c r="T161" s="344" t="str">
        <f t="shared" si="203"/>
        <v/>
      </c>
      <c r="U161" s="344" t="str">
        <f t="shared" si="203"/>
        <v/>
      </c>
      <c r="V161" s="344" t="str">
        <f t="shared" si="203"/>
        <v/>
      </c>
      <c r="W161" s="344" t="str">
        <f t="shared" si="203"/>
        <v/>
      </c>
      <c r="X161" s="344" t="str">
        <f t="shared" si="203"/>
        <v/>
      </c>
      <c r="Y161" s="344" t="str">
        <f t="shared" si="203"/>
        <v/>
      </c>
      <c r="Z161" s="344" t="str">
        <f t="shared" si="203"/>
        <v/>
      </c>
      <c r="AA161" s="344" t="str">
        <f t="shared" si="203"/>
        <v/>
      </c>
      <c r="AB161" s="344" t="str">
        <f t="shared" si="203"/>
        <v/>
      </c>
      <c r="AC161" s="344" t="str">
        <f t="shared" si="203"/>
        <v/>
      </c>
      <c r="AD161" s="344" t="str">
        <f t="shared" si="203"/>
        <v/>
      </c>
      <c r="AE161" s="344" t="str">
        <f t="shared" si="203"/>
        <v/>
      </c>
      <c r="AF161" s="344" t="str">
        <f t="shared" si="203"/>
        <v/>
      </c>
      <c r="AG161" s="344" t="str">
        <f t="shared" si="203"/>
        <v/>
      </c>
      <c r="AI161" s="104"/>
    </row>
    <row r="162" spans="1:35">
      <c r="A162" s="295"/>
      <c r="B162" s="297"/>
      <c r="C162" s="297"/>
      <c r="D162" s="297"/>
      <c r="E162" s="297"/>
      <c r="F162" s="298"/>
      <c r="G162" s="110">
        <f t="shared" si="166"/>
        <v>0</v>
      </c>
      <c r="H162" s="111">
        <f t="shared" si="167"/>
        <v>0</v>
      </c>
      <c r="I162" s="112">
        <f t="shared" si="168"/>
        <v>0</v>
      </c>
      <c r="J162" s="328"/>
      <c r="K162" s="190">
        <f t="shared" si="200"/>
        <v>0</v>
      </c>
      <c r="L162" s="191" t="str">
        <f t="shared" si="174"/>
        <v>-</v>
      </c>
      <c r="M162" s="192" t="str">
        <f t="shared" si="175"/>
        <v>-</v>
      </c>
      <c r="N162" s="193" t="str">
        <f t="shared" si="171"/>
        <v>-</v>
      </c>
      <c r="P162" s="106" t="str">
        <f>$P$10</f>
        <v>Market</v>
      </c>
      <c r="R162" s="344" t="str">
        <f t="shared" ref="R162:AG162" si="204">R131</f>
        <v/>
      </c>
      <c r="S162" s="344" t="str">
        <f t="shared" si="204"/>
        <v/>
      </c>
      <c r="T162" s="344" t="str">
        <f t="shared" si="204"/>
        <v/>
      </c>
      <c r="U162" s="344" t="str">
        <f t="shared" si="204"/>
        <v/>
      </c>
      <c r="V162" s="344" t="str">
        <f t="shared" si="204"/>
        <v/>
      </c>
      <c r="W162" s="344" t="str">
        <f t="shared" si="204"/>
        <v/>
      </c>
      <c r="X162" s="344" t="str">
        <f t="shared" si="204"/>
        <v/>
      </c>
      <c r="Y162" s="344" t="str">
        <f t="shared" si="204"/>
        <v/>
      </c>
      <c r="Z162" s="344" t="str">
        <f t="shared" si="204"/>
        <v/>
      </c>
      <c r="AA162" s="344" t="str">
        <f t="shared" si="204"/>
        <v/>
      </c>
      <c r="AB162" s="344" t="str">
        <f t="shared" si="204"/>
        <v/>
      </c>
      <c r="AC162" s="344" t="str">
        <f t="shared" si="204"/>
        <v/>
      </c>
      <c r="AD162" s="344" t="str">
        <f t="shared" si="204"/>
        <v/>
      </c>
      <c r="AE162" s="344" t="str">
        <f t="shared" si="204"/>
        <v/>
      </c>
      <c r="AF162" s="344" t="str">
        <f t="shared" si="204"/>
        <v/>
      </c>
      <c r="AG162" s="344" t="str">
        <f t="shared" si="204"/>
        <v/>
      </c>
      <c r="AI162" s="104"/>
    </row>
    <row r="163" spans="1:35">
      <c r="A163" s="295"/>
      <c r="B163" s="297"/>
      <c r="C163" s="297"/>
      <c r="D163" s="297"/>
      <c r="E163" s="297"/>
      <c r="F163" s="298"/>
      <c r="G163" s="110">
        <f t="shared" si="166"/>
        <v>0</v>
      </c>
      <c r="H163" s="111">
        <f t="shared" si="167"/>
        <v>0</v>
      </c>
      <c r="I163" s="112">
        <f t="shared" si="168"/>
        <v>0</v>
      </c>
      <c r="J163" s="328"/>
      <c r="K163" s="190">
        <f t="shared" si="200"/>
        <v>0</v>
      </c>
      <c r="L163" s="191" t="str">
        <f t="shared" si="174"/>
        <v>-</v>
      </c>
      <c r="M163" s="192" t="str">
        <f t="shared" si="175"/>
        <v>-</v>
      </c>
      <c r="N163" s="193" t="str">
        <f t="shared" si="171"/>
        <v>-</v>
      </c>
      <c r="P163" s="106" t="str">
        <f>$P$11</f>
        <v>Vacant- Stabilized</v>
      </c>
      <c r="R163" s="344" t="str">
        <f t="shared" ref="R163:AG163" si="205">R140</f>
        <v/>
      </c>
      <c r="S163" s="344" t="str">
        <f t="shared" si="205"/>
        <v/>
      </c>
      <c r="T163" s="344" t="str">
        <f t="shared" si="205"/>
        <v/>
      </c>
      <c r="U163" s="344" t="str">
        <f t="shared" si="205"/>
        <v/>
      </c>
      <c r="V163" s="344" t="str">
        <f t="shared" si="205"/>
        <v/>
      </c>
      <c r="W163" s="344" t="str">
        <f t="shared" si="205"/>
        <v/>
      </c>
      <c r="X163" s="344" t="str">
        <f t="shared" si="205"/>
        <v/>
      </c>
      <c r="Y163" s="344" t="str">
        <f t="shared" si="205"/>
        <v/>
      </c>
      <c r="Z163" s="344" t="str">
        <f t="shared" si="205"/>
        <v/>
      </c>
      <c r="AA163" s="344" t="str">
        <f t="shared" si="205"/>
        <v/>
      </c>
      <c r="AB163" s="344" t="str">
        <f t="shared" si="205"/>
        <v/>
      </c>
      <c r="AC163" s="344" t="str">
        <f t="shared" si="205"/>
        <v/>
      </c>
      <c r="AD163" s="344" t="str">
        <f t="shared" si="205"/>
        <v/>
      </c>
      <c r="AE163" s="344" t="str">
        <f t="shared" si="205"/>
        <v/>
      </c>
      <c r="AF163" s="344" t="str">
        <f t="shared" si="205"/>
        <v/>
      </c>
      <c r="AG163" s="344" t="str">
        <f t="shared" si="205"/>
        <v/>
      </c>
      <c r="AI163" s="104"/>
    </row>
    <row r="164" spans="1:35">
      <c r="A164" s="295"/>
      <c r="B164" s="297"/>
      <c r="C164" s="297"/>
      <c r="D164" s="297"/>
      <c r="E164" s="297"/>
      <c r="F164" s="298"/>
      <c r="G164" s="110">
        <f t="shared" si="166"/>
        <v>0</v>
      </c>
      <c r="H164" s="111">
        <f t="shared" si="167"/>
        <v>0</v>
      </c>
      <c r="I164" s="112">
        <f t="shared" si="168"/>
        <v>0</v>
      </c>
      <c r="J164" s="328"/>
      <c r="K164" s="190">
        <f t="shared" si="200"/>
        <v>0</v>
      </c>
      <c r="L164" s="191" t="str">
        <f t="shared" si="174"/>
        <v>-</v>
      </c>
      <c r="M164" s="192" t="str">
        <f t="shared" si="175"/>
        <v>-</v>
      </c>
      <c r="N164" s="193" t="str">
        <f t="shared" si="171"/>
        <v>-</v>
      </c>
      <c r="P164" s="106" t="str">
        <f>IF($P$12="","N/A",$P$12)</f>
        <v>Vacant-Market</v>
      </c>
      <c r="R164" s="344" t="str">
        <f t="shared" ref="R164:AG164" si="206">R149</f>
        <v/>
      </c>
      <c r="S164" s="344" t="str">
        <f t="shared" si="206"/>
        <v/>
      </c>
      <c r="T164" s="344" t="str">
        <f t="shared" si="206"/>
        <v/>
      </c>
      <c r="U164" s="344" t="str">
        <f t="shared" si="206"/>
        <v/>
      </c>
      <c r="V164" s="344" t="str">
        <f t="shared" si="206"/>
        <v/>
      </c>
      <c r="W164" s="344" t="str">
        <f t="shared" si="206"/>
        <v/>
      </c>
      <c r="X164" s="344" t="str">
        <f t="shared" si="206"/>
        <v/>
      </c>
      <c r="Y164" s="344" t="str">
        <f t="shared" si="206"/>
        <v/>
      </c>
      <c r="Z164" s="344" t="str">
        <f t="shared" si="206"/>
        <v/>
      </c>
      <c r="AA164" s="344" t="str">
        <f t="shared" si="206"/>
        <v/>
      </c>
      <c r="AB164" s="344" t="str">
        <f t="shared" si="206"/>
        <v/>
      </c>
      <c r="AC164" s="344" t="str">
        <f t="shared" si="206"/>
        <v/>
      </c>
      <c r="AD164" s="344" t="str">
        <f t="shared" si="206"/>
        <v/>
      </c>
      <c r="AE164" s="344" t="str">
        <f t="shared" si="206"/>
        <v/>
      </c>
      <c r="AF164" s="344" t="str">
        <f t="shared" si="206"/>
        <v/>
      </c>
      <c r="AG164" s="344" t="str">
        <f t="shared" si="206"/>
        <v/>
      </c>
      <c r="AI164" s="104"/>
    </row>
    <row r="165" spans="1:35">
      <c r="A165" s="295"/>
      <c r="B165" s="297"/>
      <c r="C165" s="297"/>
      <c r="D165" s="297"/>
      <c r="E165" s="297"/>
      <c r="F165" s="298"/>
      <c r="G165" s="110">
        <f t="shared" si="166"/>
        <v>0</v>
      </c>
      <c r="H165" s="111">
        <f t="shared" si="167"/>
        <v>0</v>
      </c>
      <c r="I165" s="112">
        <f t="shared" si="168"/>
        <v>0</v>
      </c>
      <c r="J165" s="328"/>
      <c r="K165" s="190">
        <f t="shared" si="200"/>
        <v>0</v>
      </c>
      <c r="L165" s="191" t="str">
        <f t="shared" si="174"/>
        <v>-</v>
      </c>
      <c r="M165" s="192" t="str">
        <f t="shared" si="175"/>
        <v>-</v>
      </c>
      <c r="N165" s="193" t="str">
        <f t="shared" si="171"/>
        <v>-</v>
      </c>
      <c r="P165" s="106" t="str">
        <f>IF($P$13="","N/A",$P$13)</f>
        <v>N/A</v>
      </c>
      <c r="R165" s="344" t="str">
        <f t="shared" ref="R165:AG165" si="207">R158</f>
        <v/>
      </c>
      <c r="S165" s="344" t="str">
        <f t="shared" si="207"/>
        <v/>
      </c>
      <c r="T165" s="344" t="str">
        <f t="shared" si="207"/>
        <v/>
      </c>
      <c r="U165" s="344" t="str">
        <f t="shared" si="207"/>
        <v/>
      </c>
      <c r="V165" s="344" t="str">
        <f t="shared" si="207"/>
        <v/>
      </c>
      <c r="W165" s="344" t="str">
        <f t="shared" si="207"/>
        <v/>
      </c>
      <c r="X165" s="344" t="str">
        <f t="shared" si="207"/>
        <v/>
      </c>
      <c r="Y165" s="344" t="str">
        <f t="shared" si="207"/>
        <v/>
      </c>
      <c r="Z165" s="344" t="str">
        <f t="shared" si="207"/>
        <v/>
      </c>
      <c r="AA165" s="344" t="str">
        <f t="shared" si="207"/>
        <v/>
      </c>
      <c r="AB165" s="344" t="str">
        <f t="shared" si="207"/>
        <v/>
      </c>
      <c r="AC165" s="344" t="str">
        <f t="shared" si="207"/>
        <v/>
      </c>
      <c r="AD165" s="344" t="str">
        <f t="shared" si="207"/>
        <v/>
      </c>
      <c r="AE165" s="344" t="str">
        <f t="shared" si="207"/>
        <v/>
      </c>
      <c r="AF165" s="344" t="str">
        <f t="shared" si="207"/>
        <v/>
      </c>
      <c r="AG165" s="344" t="str">
        <f t="shared" si="207"/>
        <v/>
      </c>
      <c r="AI165" s="104"/>
    </row>
    <row r="166" spans="1:35">
      <c r="A166" s="295"/>
      <c r="B166" s="297"/>
      <c r="C166" s="297"/>
      <c r="D166" s="297"/>
      <c r="E166" s="297"/>
      <c r="F166" s="298"/>
      <c r="G166" s="110">
        <f t="shared" si="166"/>
        <v>0</v>
      </c>
      <c r="H166" s="111">
        <f t="shared" si="167"/>
        <v>0</v>
      </c>
      <c r="I166" s="112">
        <f t="shared" si="168"/>
        <v>0</v>
      </c>
      <c r="J166" s="328"/>
      <c r="K166" s="190">
        <f t="shared" si="200"/>
        <v>0</v>
      </c>
      <c r="L166" s="191" t="str">
        <f t="shared" si="174"/>
        <v>-</v>
      </c>
      <c r="M166" s="192" t="str">
        <f t="shared" si="175"/>
        <v>-</v>
      </c>
      <c r="N166" s="193" t="str">
        <f t="shared" si="171"/>
        <v>-</v>
      </c>
      <c r="P166" s="106"/>
      <c r="AI166" s="104"/>
    </row>
    <row r="167" spans="1:35">
      <c r="A167" s="295"/>
      <c r="B167" s="297"/>
      <c r="C167" s="297"/>
      <c r="D167" s="297"/>
      <c r="E167" s="297"/>
      <c r="F167" s="298"/>
      <c r="G167" s="110">
        <f t="shared" si="166"/>
        <v>0</v>
      </c>
      <c r="H167" s="111">
        <f t="shared" si="167"/>
        <v>0</v>
      </c>
      <c r="I167" s="112">
        <f t="shared" si="168"/>
        <v>0</v>
      </c>
      <c r="J167" s="328"/>
      <c r="K167" s="190">
        <f t="shared" si="200"/>
        <v>0</v>
      </c>
      <c r="L167" s="191" t="str">
        <f t="shared" si="174"/>
        <v>-</v>
      </c>
      <c r="M167" s="192" t="str">
        <f t="shared" si="175"/>
        <v>-</v>
      </c>
      <c r="N167" s="193" t="str">
        <f t="shared" si="171"/>
        <v>-</v>
      </c>
      <c r="P167" s="106"/>
      <c r="R167" s="327">
        <f t="shared" ref="R167:AE167" si="208">R$42</f>
        <v>0</v>
      </c>
      <c r="S167" s="327">
        <f t="shared" si="208"/>
        <v>0.3</v>
      </c>
      <c r="T167" s="327">
        <f t="shared" si="208"/>
        <v>0.35</v>
      </c>
      <c r="U167" s="327">
        <f t="shared" si="208"/>
        <v>0.4</v>
      </c>
      <c r="V167" s="327">
        <f t="shared" si="208"/>
        <v>0.45</v>
      </c>
      <c r="W167" s="327">
        <f t="shared" si="208"/>
        <v>0.5</v>
      </c>
      <c r="X167" s="327">
        <f t="shared" si="208"/>
        <v>0.55000000000000004</v>
      </c>
      <c r="Y167" s="327">
        <f t="shared" si="208"/>
        <v>0.6</v>
      </c>
      <c r="Z167" s="327">
        <f t="shared" si="208"/>
        <v>0.65</v>
      </c>
      <c r="AA167" s="327">
        <f t="shared" si="208"/>
        <v>0.7</v>
      </c>
      <c r="AB167" s="327">
        <f t="shared" si="208"/>
        <v>0.75</v>
      </c>
      <c r="AC167" s="327">
        <f t="shared" si="208"/>
        <v>0.8</v>
      </c>
      <c r="AD167" s="327">
        <f t="shared" si="208"/>
        <v>0.85</v>
      </c>
      <c r="AE167" s="327">
        <f t="shared" si="208"/>
        <v>0.9</v>
      </c>
      <c r="AF167" s="327">
        <f>AF$42</f>
        <v>1</v>
      </c>
      <c r="AG167" s="327">
        <f>AG$42</f>
        <v>1.4</v>
      </c>
      <c r="AI167" s="104"/>
    </row>
    <row r="168" spans="1:35">
      <c r="A168" s="295"/>
      <c r="B168" s="297"/>
      <c r="C168" s="297"/>
      <c r="D168" s="297"/>
      <c r="E168" s="297"/>
      <c r="F168" s="298"/>
      <c r="G168" s="110">
        <f t="shared" ref="G168:G199" si="209">IF(F168=0,0,VLOOKUP(C168,$V$8:$AE$13,6))</f>
        <v>0</v>
      </c>
      <c r="H168" s="111">
        <f t="shared" si="167"/>
        <v>0</v>
      </c>
      <c r="I168" s="112">
        <f t="shared" ref="I168:I199" si="210">IFERROR(H168*12/(VLOOKUP(C168,$V$8:$W$13,2)*$T$8*$T$9),"")</f>
        <v>0</v>
      </c>
      <c r="J168" s="328"/>
      <c r="K168" s="190">
        <f t="shared" si="200"/>
        <v>0</v>
      </c>
      <c r="L168" s="191" t="str">
        <f t="shared" si="174"/>
        <v>-</v>
      </c>
      <c r="M168" s="192" t="str">
        <f t="shared" si="175"/>
        <v>-</v>
      </c>
      <c r="N168" s="193" t="str">
        <f t="shared" si="171"/>
        <v>-</v>
      </c>
      <c r="P168" s="106" t="str">
        <f>$P$9</f>
        <v>Rent Stabilized</v>
      </c>
      <c r="R168" s="345" t="str">
        <f t="shared" ref="R168:AG168" si="211">R49</f>
        <v/>
      </c>
      <c r="S168" s="345" t="str">
        <f t="shared" si="211"/>
        <v/>
      </c>
      <c r="T168" s="345" t="str">
        <f t="shared" si="211"/>
        <v/>
      </c>
      <c r="U168" s="345" t="str">
        <f t="shared" si="211"/>
        <v/>
      </c>
      <c r="V168" s="345" t="str">
        <f t="shared" si="211"/>
        <v/>
      </c>
      <c r="W168" s="345" t="str">
        <f t="shared" si="211"/>
        <v/>
      </c>
      <c r="X168" s="345" t="str">
        <f t="shared" si="211"/>
        <v/>
      </c>
      <c r="Y168" s="345" t="str">
        <f t="shared" si="211"/>
        <v/>
      </c>
      <c r="Z168" s="345" t="str">
        <f t="shared" si="211"/>
        <v/>
      </c>
      <c r="AA168" s="345" t="str">
        <f t="shared" si="211"/>
        <v/>
      </c>
      <c r="AB168" s="345" t="str">
        <f t="shared" si="211"/>
        <v/>
      </c>
      <c r="AC168" s="345" t="str">
        <f t="shared" si="211"/>
        <v/>
      </c>
      <c r="AD168" s="345" t="str">
        <f t="shared" si="211"/>
        <v/>
      </c>
      <c r="AE168" s="345" t="str">
        <f t="shared" si="211"/>
        <v/>
      </c>
      <c r="AF168" s="345" t="str">
        <f t="shared" si="211"/>
        <v/>
      </c>
      <c r="AG168" s="345" t="str">
        <f t="shared" si="211"/>
        <v/>
      </c>
      <c r="AI168" s="104"/>
    </row>
    <row r="169" spans="1:35">
      <c r="A169" s="295"/>
      <c r="B169" s="297"/>
      <c r="C169" s="297"/>
      <c r="D169" s="297"/>
      <c r="E169" s="297"/>
      <c r="F169" s="298"/>
      <c r="G169" s="110">
        <f t="shared" si="209"/>
        <v>0</v>
      </c>
      <c r="H169" s="111">
        <f t="shared" si="167"/>
        <v>0</v>
      </c>
      <c r="I169" s="112">
        <f t="shared" si="210"/>
        <v>0</v>
      </c>
      <c r="J169" s="328"/>
      <c r="K169" s="190">
        <f t="shared" si="200"/>
        <v>0</v>
      </c>
      <c r="L169" s="191" t="str">
        <f t="shared" si="174"/>
        <v>-</v>
      </c>
      <c r="M169" s="192" t="str">
        <f t="shared" si="175"/>
        <v>-</v>
      </c>
      <c r="N169" s="193" t="str">
        <f t="shared" si="171"/>
        <v>-</v>
      </c>
      <c r="P169" s="106" t="str">
        <f>$P$10</f>
        <v>Market</v>
      </c>
      <c r="R169" s="345" t="str">
        <f t="shared" ref="R169:AG169" si="212">R58</f>
        <v/>
      </c>
      <c r="S169" s="345" t="str">
        <f t="shared" si="212"/>
        <v/>
      </c>
      <c r="T169" s="345" t="str">
        <f t="shared" si="212"/>
        <v/>
      </c>
      <c r="U169" s="345" t="str">
        <f t="shared" si="212"/>
        <v/>
      </c>
      <c r="V169" s="345" t="str">
        <f t="shared" si="212"/>
        <v/>
      </c>
      <c r="W169" s="345" t="str">
        <f t="shared" si="212"/>
        <v/>
      </c>
      <c r="X169" s="345" t="str">
        <f t="shared" si="212"/>
        <v/>
      </c>
      <c r="Y169" s="345" t="str">
        <f t="shared" si="212"/>
        <v/>
      </c>
      <c r="Z169" s="345" t="str">
        <f t="shared" si="212"/>
        <v/>
      </c>
      <c r="AA169" s="345" t="str">
        <f t="shared" si="212"/>
        <v/>
      </c>
      <c r="AB169" s="345" t="str">
        <f t="shared" si="212"/>
        <v/>
      </c>
      <c r="AC169" s="345" t="str">
        <f t="shared" si="212"/>
        <v/>
      </c>
      <c r="AD169" s="345" t="str">
        <f t="shared" si="212"/>
        <v/>
      </c>
      <c r="AE169" s="345" t="str">
        <f t="shared" si="212"/>
        <v/>
      </c>
      <c r="AF169" s="345" t="str">
        <f t="shared" si="212"/>
        <v/>
      </c>
      <c r="AG169" s="345" t="str">
        <f t="shared" si="212"/>
        <v/>
      </c>
      <c r="AI169" s="104"/>
    </row>
    <row r="170" spans="1:35">
      <c r="A170" s="295"/>
      <c r="B170" s="297"/>
      <c r="C170" s="297"/>
      <c r="D170" s="297"/>
      <c r="E170" s="297"/>
      <c r="F170" s="298"/>
      <c r="G170" s="110">
        <f t="shared" si="209"/>
        <v>0</v>
      </c>
      <c r="H170" s="111">
        <f t="shared" si="167"/>
        <v>0</v>
      </c>
      <c r="I170" s="112">
        <f t="shared" si="210"/>
        <v>0</v>
      </c>
      <c r="J170" s="328"/>
      <c r="K170" s="190">
        <f t="shared" si="200"/>
        <v>0</v>
      </c>
      <c r="L170" s="191" t="str">
        <f t="shared" si="174"/>
        <v>-</v>
      </c>
      <c r="M170" s="192" t="str">
        <f t="shared" si="175"/>
        <v>-</v>
      </c>
      <c r="N170" s="193" t="str">
        <f t="shared" si="171"/>
        <v>-</v>
      </c>
      <c r="P170" s="106" t="str">
        <f>$P$11</f>
        <v>Vacant- Stabilized</v>
      </c>
      <c r="R170" s="345" t="str">
        <f t="shared" ref="R170:AG170" si="213">R67</f>
        <v/>
      </c>
      <c r="S170" s="345" t="str">
        <f t="shared" si="213"/>
        <v/>
      </c>
      <c r="T170" s="345" t="str">
        <f t="shared" si="213"/>
        <v/>
      </c>
      <c r="U170" s="345" t="str">
        <f t="shared" si="213"/>
        <v/>
      </c>
      <c r="V170" s="345" t="str">
        <f t="shared" si="213"/>
        <v/>
      </c>
      <c r="W170" s="345" t="str">
        <f t="shared" si="213"/>
        <v/>
      </c>
      <c r="X170" s="345" t="str">
        <f t="shared" si="213"/>
        <v/>
      </c>
      <c r="Y170" s="345" t="str">
        <f t="shared" si="213"/>
        <v/>
      </c>
      <c r="Z170" s="345" t="str">
        <f t="shared" si="213"/>
        <v/>
      </c>
      <c r="AA170" s="345" t="str">
        <f t="shared" si="213"/>
        <v/>
      </c>
      <c r="AB170" s="345" t="str">
        <f t="shared" si="213"/>
        <v/>
      </c>
      <c r="AC170" s="345" t="str">
        <f t="shared" si="213"/>
        <v/>
      </c>
      <c r="AD170" s="345" t="str">
        <f t="shared" si="213"/>
        <v/>
      </c>
      <c r="AE170" s="345" t="str">
        <f t="shared" si="213"/>
        <v/>
      </c>
      <c r="AF170" s="345" t="str">
        <f t="shared" si="213"/>
        <v/>
      </c>
      <c r="AG170" s="345" t="str">
        <f t="shared" si="213"/>
        <v/>
      </c>
      <c r="AI170" s="104"/>
    </row>
    <row r="171" spans="1:35">
      <c r="A171" s="295"/>
      <c r="B171" s="297"/>
      <c r="C171" s="297"/>
      <c r="D171" s="297"/>
      <c r="E171" s="297"/>
      <c r="F171" s="298"/>
      <c r="G171" s="110">
        <f t="shared" si="209"/>
        <v>0</v>
      </c>
      <c r="H171" s="111">
        <f t="shared" si="167"/>
        <v>0</v>
      </c>
      <c r="I171" s="112">
        <f t="shared" si="210"/>
        <v>0</v>
      </c>
      <c r="J171" s="328"/>
      <c r="K171" s="190">
        <f t="shared" si="200"/>
        <v>0</v>
      </c>
      <c r="L171" s="191" t="str">
        <f t="shared" si="174"/>
        <v>-</v>
      </c>
      <c r="M171" s="192" t="str">
        <f t="shared" si="175"/>
        <v>-</v>
      </c>
      <c r="N171" s="193" t="str">
        <f t="shared" si="171"/>
        <v>-</v>
      </c>
      <c r="P171" s="106" t="str">
        <f>IF($P$12="","N/A",$P$12)</f>
        <v>Vacant-Market</v>
      </c>
      <c r="R171" s="345" t="str">
        <f t="shared" ref="R171:AG171" si="214">R76</f>
        <v/>
      </c>
      <c r="S171" s="345" t="str">
        <f t="shared" si="214"/>
        <v/>
      </c>
      <c r="T171" s="345" t="str">
        <f t="shared" si="214"/>
        <v/>
      </c>
      <c r="U171" s="345" t="str">
        <f t="shared" si="214"/>
        <v/>
      </c>
      <c r="V171" s="345" t="str">
        <f t="shared" si="214"/>
        <v/>
      </c>
      <c r="W171" s="345" t="str">
        <f t="shared" si="214"/>
        <v/>
      </c>
      <c r="X171" s="345" t="str">
        <f t="shared" si="214"/>
        <v/>
      </c>
      <c r="Y171" s="345" t="str">
        <f t="shared" si="214"/>
        <v/>
      </c>
      <c r="Z171" s="345" t="str">
        <f t="shared" si="214"/>
        <v/>
      </c>
      <c r="AA171" s="345" t="str">
        <f t="shared" si="214"/>
        <v/>
      </c>
      <c r="AB171" s="345" t="str">
        <f t="shared" si="214"/>
        <v/>
      </c>
      <c r="AC171" s="345" t="str">
        <f t="shared" si="214"/>
        <v/>
      </c>
      <c r="AD171" s="345" t="str">
        <f t="shared" si="214"/>
        <v/>
      </c>
      <c r="AE171" s="345" t="str">
        <f t="shared" si="214"/>
        <v/>
      </c>
      <c r="AF171" s="345" t="str">
        <f t="shared" si="214"/>
        <v/>
      </c>
      <c r="AG171" s="345" t="str">
        <f t="shared" si="214"/>
        <v/>
      </c>
      <c r="AI171" s="104"/>
    </row>
    <row r="172" spans="1:35">
      <c r="A172" s="295"/>
      <c r="B172" s="297"/>
      <c r="C172" s="297"/>
      <c r="D172" s="297"/>
      <c r="E172" s="297"/>
      <c r="F172" s="298"/>
      <c r="G172" s="110">
        <f t="shared" si="209"/>
        <v>0</v>
      </c>
      <c r="H172" s="111">
        <f t="shared" si="167"/>
        <v>0</v>
      </c>
      <c r="I172" s="112">
        <f t="shared" si="210"/>
        <v>0</v>
      </c>
      <c r="J172" s="328"/>
      <c r="K172" s="190">
        <f t="shared" si="200"/>
        <v>0</v>
      </c>
      <c r="L172" s="191" t="str">
        <f t="shared" si="174"/>
        <v>-</v>
      </c>
      <c r="M172" s="192" t="str">
        <f t="shared" si="175"/>
        <v>-</v>
      </c>
      <c r="N172" s="193" t="str">
        <f t="shared" si="171"/>
        <v>-</v>
      </c>
      <c r="P172" s="106" t="str">
        <f>IF($P$13="","N/A",$P$13)</f>
        <v>N/A</v>
      </c>
      <c r="R172" s="345" t="str">
        <f t="shared" ref="R172:AG172" si="215">R85</f>
        <v/>
      </c>
      <c r="S172" s="345" t="str">
        <f t="shared" si="215"/>
        <v/>
      </c>
      <c r="T172" s="345" t="str">
        <f t="shared" si="215"/>
        <v/>
      </c>
      <c r="U172" s="345" t="str">
        <f t="shared" si="215"/>
        <v/>
      </c>
      <c r="V172" s="345" t="str">
        <f t="shared" si="215"/>
        <v/>
      </c>
      <c r="W172" s="345" t="str">
        <f t="shared" si="215"/>
        <v/>
      </c>
      <c r="X172" s="345" t="str">
        <f t="shared" si="215"/>
        <v/>
      </c>
      <c r="Y172" s="345" t="str">
        <f t="shared" si="215"/>
        <v/>
      </c>
      <c r="Z172" s="345" t="str">
        <f t="shared" si="215"/>
        <v/>
      </c>
      <c r="AA172" s="345" t="str">
        <f t="shared" si="215"/>
        <v/>
      </c>
      <c r="AB172" s="345" t="str">
        <f t="shared" si="215"/>
        <v/>
      </c>
      <c r="AC172" s="345" t="str">
        <f t="shared" si="215"/>
        <v/>
      </c>
      <c r="AD172" s="345" t="str">
        <f t="shared" si="215"/>
        <v/>
      </c>
      <c r="AE172" s="345" t="str">
        <f t="shared" si="215"/>
        <v/>
      </c>
      <c r="AF172" s="345" t="str">
        <f t="shared" si="215"/>
        <v/>
      </c>
      <c r="AG172" s="345" t="str">
        <f t="shared" si="215"/>
        <v/>
      </c>
      <c r="AI172" s="104"/>
    </row>
    <row r="173" spans="1:35">
      <c r="A173" s="295"/>
      <c r="B173" s="297"/>
      <c r="C173" s="297"/>
      <c r="D173" s="297"/>
      <c r="E173" s="297"/>
      <c r="F173" s="298"/>
      <c r="G173" s="110">
        <f t="shared" si="209"/>
        <v>0</v>
      </c>
      <c r="H173" s="111">
        <f t="shared" si="167"/>
        <v>0</v>
      </c>
      <c r="I173" s="112">
        <f t="shared" si="210"/>
        <v>0</v>
      </c>
      <c r="J173" s="328"/>
      <c r="K173" s="190">
        <f t="shared" si="200"/>
        <v>0</v>
      </c>
      <c r="L173" s="191" t="str">
        <f t="shared" si="174"/>
        <v>-</v>
      </c>
      <c r="M173" s="192" t="str">
        <f t="shared" si="175"/>
        <v>-</v>
      </c>
      <c r="N173" s="193" t="str">
        <f t="shared" si="171"/>
        <v>-</v>
      </c>
      <c r="AI173" s="104"/>
    </row>
    <row r="174" spans="1:35">
      <c r="A174" s="295"/>
      <c r="B174" s="297"/>
      <c r="C174" s="297"/>
      <c r="D174" s="297"/>
      <c r="E174" s="297"/>
      <c r="F174" s="298"/>
      <c r="G174" s="110">
        <f t="shared" si="209"/>
        <v>0</v>
      </c>
      <c r="H174" s="111">
        <f t="shared" si="167"/>
        <v>0</v>
      </c>
      <c r="I174" s="112">
        <f t="shared" si="210"/>
        <v>0</v>
      </c>
      <c r="J174" s="328"/>
      <c r="K174" s="190">
        <f t="shared" si="200"/>
        <v>0</v>
      </c>
      <c r="L174" s="191" t="str">
        <f t="shared" si="174"/>
        <v>-</v>
      </c>
      <c r="M174" s="192" t="str">
        <f t="shared" si="175"/>
        <v>-</v>
      </c>
      <c r="N174" s="193" t="str">
        <f t="shared" si="171"/>
        <v>-</v>
      </c>
      <c r="AI174" s="104"/>
    </row>
    <row r="175" spans="1:35">
      <c r="A175" s="295"/>
      <c r="B175" s="297"/>
      <c r="C175" s="297"/>
      <c r="D175" s="297"/>
      <c r="E175" s="297"/>
      <c r="F175" s="298"/>
      <c r="G175" s="110">
        <f t="shared" si="209"/>
        <v>0</v>
      </c>
      <c r="H175" s="111">
        <f t="shared" si="167"/>
        <v>0</v>
      </c>
      <c r="I175" s="112">
        <f t="shared" si="210"/>
        <v>0</v>
      </c>
      <c r="J175" s="328"/>
      <c r="K175" s="190">
        <f t="shared" si="200"/>
        <v>0</v>
      </c>
      <c r="L175" s="191" t="str">
        <f t="shared" si="174"/>
        <v>-</v>
      </c>
      <c r="M175" s="192" t="str">
        <f t="shared" si="175"/>
        <v>-</v>
      </c>
      <c r="N175" s="193" t="str">
        <f t="shared" si="171"/>
        <v>-</v>
      </c>
      <c r="AI175" s="104"/>
    </row>
    <row r="176" spans="1:35">
      <c r="A176" s="295"/>
      <c r="B176" s="297"/>
      <c r="C176" s="297"/>
      <c r="D176" s="297"/>
      <c r="E176" s="297"/>
      <c r="F176" s="298"/>
      <c r="G176" s="110">
        <f t="shared" si="209"/>
        <v>0</v>
      </c>
      <c r="H176" s="111">
        <f t="shared" si="167"/>
        <v>0</v>
      </c>
      <c r="I176" s="112">
        <f t="shared" si="210"/>
        <v>0</v>
      </c>
      <c r="J176" s="328"/>
      <c r="K176" s="190">
        <f t="shared" si="200"/>
        <v>0</v>
      </c>
      <c r="L176" s="191" t="str">
        <f t="shared" si="174"/>
        <v>-</v>
      </c>
      <c r="M176" s="192" t="str">
        <f t="shared" si="175"/>
        <v>-</v>
      </c>
      <c r="N176" s="193" t="str">
        <f t="shared" si="171"/>
        <v>-</v>
      </c>
      <c r="AI176" s="104"/>
    </row>
    <row r="177" spans="1:35">
      <c r="A177" s="295"/>
      <c r="B177" s="297"/>
      <c r="C177" s="297"/>
      <c r="D177" s="297"/>
      <c r="E177" s="297"/>
      <c r="F177" s="298"/>
      <c r="G177" s="110">
        <f t="shared" si="209"/>
        <v>0</v>
      </c>
      <c r="H177" s="111">
        <f t="shared" si="167"/>
        <v>0</v>
      </c>
      <c r="I177" s="112">
        <f t="shared" si="210"/>
        <v>0</v>
      </c>
      <c r="J177" s="328"/>
      <c r="K177" s="190">
        <f t="shared" si="200"/>
        <v>0</v>
      </c>
      <c r="L177" s="191" t="str">
        <f t="shared" si="174"/>
        <v>-</v>
      </c>
      <c r="M177" s="192" t="str">
        <f t="shared" si="175"/>
        <v>-</v>
      </c>
      <c r="N177" s="193" t="str">
        <f t="shared" si="171"/>
        <v>-</v>
      </c>
      <c r="AD177" s="517"/>
      <c r="AE177" s="517"/>
      <c r="AI177" s="104"/>
    </row>
    <row r="178" spans="1:35">
      <c r="A178" s="295"/>
      <c r="B178" s="297"/>
      <c r="C178" s="297"/>
      <c r="D178" s="297"/>
      <c r="E178" s="297"/>
      <c r="F178" s="298"/>
      <c r="G178" s="110">
        <f t="shared" si="209"/>
        <v>0</v>
      </c>
      <c r="H178" s="111">
        <f t="shared" si="167"/>
        <v>0</v>
      </c>
      <c r="I178" s="112">
        <f t="shared" si="210"/>
        <v>0</v>
      </c>
      <c r="J178" s="328"/>
      <c r="K178" s="190">
        <f t="shared" si="200"/>
        <v>0</v>
      </c>
      <c r="L178" s="191" t="str">
        <f t="shared" si="174"/>
        <v>-</v>
      </c>
      <c r="M178" s="192" t="str">
        <f t="shared" si="175"/>
        <v>-</v>
      </c>
      <c r="N178" s="193" t="str">
        <f t="shared" si="171"/>
        <v>-</v>
      </c>
      <c r="AD178" s="106"/>
      <c r="AE178" s="106"/>
      <c r="AI178" s="104"/>
    </row>
    <row r="179" spans="1:35">
      <c r="A179" s="295"/>
      <c r="B179" s="297"/>
      <c r="C179" s="297"/>
      <c r="D179" s="297"/>
      <c r="E179" s="297"/>
      <c r="F179" s="298"/>
      <c r="G179" s="110">
        <f t="shared" si="209"/>
        <v>0</v>
      </c>
      <c r="H179" s="111">
        <f t="shared" si="167"/>
        <v>0</v>
      </c>
      <c r="I179" s="112">
        <f t="shared" si="210"/>
        <v>0</v>
      </c>
      <c r="J179" s="328"/>
      <c r="K179" s="190">
        <f t="shared" si="200"/>
        <v>0</v>
      </c>
      <c r="L179" s="191" t="str">
        <f t="shared" si="174"/>
        <v>-</v>
      </c>
      <c r="M179" s="192" t="str">
        <f t="shared" si="175"/>
        <v>-</v>
      </c>
      <c r="N179" s="193" t="str">
        <f t="shared" si="171"/>
        <v>-</v>
      </c>
      <c r="AE179" s="117"/>
      <c r="AI179" s="125" t="str">
        <f>IFERROR(SUMPRODUCT(#REF!,AI169:AI178)/BD22,"")</f>
        <v/>
      </c>
    </row>
    <row r="180" spans="1:35">
      <c r="A180" s="295"/>
      <c r="B180" s="297"/>
      <c r="C180" s="297"/>
      <c r="D180" s="297"/>
      <c r="E180" s="297"/>
      <c r="F180" s="298"/>
      <c r="G180" s="110">
        <f t="shared" si="209"/>
        <v>0</v>
      </c>
      <c r="H180" s="111">
        <f t="shared" si="167"/>
        <v>0</v>
      </c>
      <c r="I180" s="112">
        <f t="shared" si="210"/>
        <v>0</v>
      </c>
      <c r="J180" s="328"/>
      <c r="K180" s="190">
        <f t="shared" si="200"/>
        <v>0</v>
      </c>
      <c r="L180" s="191" t="str">
        <f t="shared" si="174"/>
        <v>-</v>
      </c>
      <c r="M180" s="192" t="str">
        <f t="shared" si="175"/>
        <v>-</v>
      </c>
      <c r="N180" s="193" t="str">
        <f t="shared" si="171"/>
        <v>-</v>
      </c>
      <c r="AE180" s="117"/>
      <c r="AI180" s="125"/>
    </row>
    <row r="181" spans="1:35">
      <c r="A181" s="295"/>
      <c r="B181" s="297"/>
      <c r="C181" s="297"/>
      <c r="D181" s="297"/>
      <c r="E181" s="297"/>
      <c r="F181" s="298"/>
      <c r="G181" s="110">
        <f t="shared" si="209"/>
        <v>0</v>
      </c>
      <c r="H181" s="111">
        <f t="shared" si="167"/>
        <v>0</v>
      </c>
      <c r="I181" s="112">
        <f t="shared" si="210"/>
        <v>0</v>
      </c>
      <c r="J181" s="328"/>
      <c r="K181" s="190">
        <f t="shared" si="200"/>
        <v>0</v>
      </c>
      <c r="L181" s="191" t="str">
        <f t="shared" si="174"/>
        <v>-</v>
      </c>
      <c r="M181" s="192" t="str">
        <f t="shared" si="175"/>
        <v>-</v>
      </c>
      <c r="N181" s="193" t="str">
        <f t="shared" si="171"/>
        <v>-</v>
      </c>
      <c r="AE181" s="117"/>
    </row>
    <row r="182" spans="1:35">
      <c r="A182" s="295"/>
      <c r="B182" s="297"/>
      <c r="C182" s="297"/>
      <c r="D182" s="297"/>
      <c r="E182" s="297"/>
      <c r="F182" s="298"/>
      <c r="G182" s="110">
        <f t="shared" si="209"/>
        <v>0</v>
      </c>
      <c r="H182" s="111">
        <f t="shared" si="167"/>
        <v>0</v>
      </c>
      <c r="I182" s="112">
        <f t="shared" si="210"/>
        <v>0</v>
      </c>
      <c r="J182" s="328"/>
      <c r="K182" s="190">
        <f t="shared" si="200"/>
        <v>0</v>
      </c>
      <c r="L182" s="191" t="str">
        <f t="shared" si="174"/>
        <v>-</v>
      </c>
      <c r="M182" s="192" t="str">
        <f t="shared" si="175"/>
        <v>-</v>
      </c>
      <c r="N182" s="193" t="str">
        <f t="shared" si="171"/>
        <v>-</v>
      </c>
      <c r="AE182" s="117"/>
    </row>
    <row r="183" spans="1:35">
      <c r="A183" s="295"/>
      <c r="B183" s="297"/>
      <c r="C183" s="297"/>
      <c r="D183" s="297"/>
      <c r="E183" s="297"/>
      <c r="F183" s="298"/>
      <c r="G183" s="110">
        <f t="shared" si="209"/>
        <v>0</v>
      </c>
      <c r="H183" s="111">
        <f t="shared" si="167"/>
        <v>0</v>
      </c>
      <c r="I183" s="112">
        <f t="shared" si="210"/>
        <v>0</v>
      </c>
      <c r="J183" s="328"/>
      <c r="K183" s="190">
        <f t="shared" si="200"/>
        <v>0</v>
      </c>
      <c r="L183" s="191" t="str">
        <f t="shared" si="174"/>
        <v>-</v>
      </c>
      <c r="M183" s="192" t="str">
        <f t="shared" si="175"/>
        <v>-</v>
      </c>
      <c r="N183" s="193" t="str">
        <f t="shared" si="171"/>
        <v>-</v>
      </c>
      <c r="AE183" s="117"/>
    </row>
    <row r="184" spans="1:35">
      <c r="A184" s="295"/>
      <c r="B184" s="297"/>
      <c r="C184" s="297"/>
      <c r="D184" s="297"/>
      <c r="E184" s="297"/>
      <c r="F184" s="298"/>
      <c r="G184" s="110">
        <f t="shared" si="209"/>
        <v>0</v>
      </c>
      <c r="H184" s="111">
        <f t="shared" si="167"/>
        <v>0</v>
      </c>
      <c r="I184" s="112">
        <f t="shared" si="210"/>
        <v>0</v>
      </c>
      <c r="J184" s="328"/>
      <c r="K184" s="190">
        <f t="shared" si="200"/>
        <v>0</v>
      </c>
      <c r="L184" s="191" t="str">
        <f t="shared" si="174"/>
        <v>-</v>
      </c>
      <c r="M184" s="192" t="str">
        <f t="shared" si="175"/>
        <v>-</v>
      </c>
      <c r="N184" s="193" t="str">
        <f t="shared" si="171"/>
        <v>-</v>
      </c>
      <c r="AE184" s="117"/>
    </row>
    <row r="185" spans="1:35">
      <c r="A185" s="295"/>
      <c r="B185" s="297"/>
      <c r="C185" s="297"/>
      <c r="D185" s="297"/>
      <c r="E185" s="297"/>
      <c r="F185" s="298"/>
      <c r="G185" s="110">
        <f t="shared" si="209"/>
        <v>0</v>
      </c>
      <c r="H185" s="111">
        <f t="shared" si="167"/>
        <v>0</v>
      </c>
      <c r="I185" s="112">
        <f t="shared" si="210"/>
        <v>0</v>
      </c>
      <c r="J185" s="328"/>
      <c r="K185" s="190">
        <f t="shared" si="200"/>
        <v>0</v>
      </c>
      <c r="L185" s="191" t="str">
        <f t="shared" si="174"/>
        <v>-</v>
      </c>
      <c r="M185" s="192" t="str">
        <f t="shared" si="175"/>
        <v>-</v>
      </c>
      <c r="N185" s="193" t="str">
        <f t="shared" si="171"/>
        <v>-</v>
      </c>
      <c r="AE185" s="117"/>
    </row>
    <row r="186" spans="1:35">
      <c r="A186" s="295"/>
      <c r="B186" s="297"/>
      <c r="C186" s="297"/>
      <c r="D186" s="297"/>
      <c r="E186" s="297"/>
      <c r="F186" s="298"/>
      <c r="G186" s="110">
        <f t="shared" si="209"/>
        <v>0</v>
      </c>
      <c r="H186" s="111">
        <f t="shared" si="167"/>
        <v>0</v>
      </c>
      <c r="I186" s="112">
        <f t="shared" si="210"/>
        <v>0</v>
      </c>
      <c r="J186" s="328"/>
      <c r="K186" s="190">
        <f t="shared" si="200"/>
        <v>0</v>
      </c>
      <c r="L186" s="191" t="str">
        <f t="shared" si="174"/>
        <v>-</v>
      </c>
      <c r="M186" s="192" t="str">
        <f t="shared" si="175"/>
        <v>-</v>
      </c>
      <c r="N186" s="193" t="str">
        <f t="shared" si="171"/>
        <v>-</v>
      </c>
      <c r="AE186" s="117"/>
    </row>
    <row r="187" spans="1:35">
      <c r="A187" s="295"/>
      <c r="B187" s="297"/>
      <c r="C187" s="297"/>
      <c r="D187" s="297"/>
      <c r="E187" s="297"/>
      <c r="F187" s="298"/>
      <c r="G187" s="110">
        <f t="shared" si="209"/>
        <v>0</v>
      </c>
      <c r="H187" s="111">
        <f t="shared" si="167"/>
        <v>0</v>
      </c>
      <c r="I187" s="112">
        <f t="shared" si="210"/>
        <v>0</v>
      </c>
      <c r="J187" s="328"/>
      <c r="K187" s="190">
        <f t="shared" si="200"/>
        <v>0</v>
      </c>
      <c r="L187" s="191" t="str">
        <f t="shared" si="174"/>
        <v>-</v>
      </c>
      <c r="M187" s="192" t="str">
        <f t="shared" si="175"/>
        <v>-</v>
      </c>
      <c r="N187" s="193" t="str">
        <f t="shared" si="171"/>
        <v>-</v>
      </c>
      <c r="AE187" s="117"/>
    </row>
    <row r="188" spans="1:35">
      <c r="A188" s="295"/>
      <c r="B188" s="297"/>
      <c r="C188" s="297"/>
      <c r="D188" s="297"/>
      <c r="E188" s="297"/>
      <c r="F188" s="298"/>
      <c r="G188" s="110">
        <f t="shared" si="209"/>
        <v>0</v>
      </c>
      <c r="H188" s="111">
        <f t="shared" si="167"/>
        <v>0</v>
      </c>
      <c r="I188" s="112">
        <f t="shared" si="210"/>
        <v>0</v>
      </c>
      <c r="J188" s="328"/>
      <c r="K188" s="190">
        <f t="shared" si="200"/>
        <v>0</v>
      </c>
      <c r="L188" s="191" t="str">
        <f t="shared" si="174"/>
        <v>-</v>
      </c>
      <c r="M188" s="192" t="str">
        <f t="shared" si="175"/>
        <v>-</v>
      </c>
      <c r="N188" s="193" t="str">
        <f t="shared" si="171"/>
        <v>-</v>
      </c>
      <c r="AE188" s="117"/>
    </row>
    <row r="189" spans="1:35">
      <c r="A189" s="295"/>
      <c r="B189" s="297"/>
      <c r="C189" s="297"/>
      <c r="D189" s="297"/>
      <c r="E189" s="297"/>
      <c r="F189" s="298"/>
      <c r="G189" s="110">
        <f t="shared" si="209"/>
        <v>0</v>
      </c>
      <c r="H189" s="111">
        <f t="shared" si="167"/>
        <v>0</v>
      </c>
      <c r="I189" s="112">
        <f t="shared" si="210"/>
        <v>0</v>
      </c>
      <c r="J189" s="328"/>
      <c r="K189" s="190">
        <f t="shared" si="200"/>
        <v>0</v>
      </c>
      <c r="L189" s="191" t="str">
        <f t="shared" si="174"/>
        <v>-</v>
      </c>
      <c r="M189" s="192" t="str">
        <f t="shared" si="175"/>
        <v>-</v>
      </c>
      <c r="N189" s="193" t="str">
        <f t="shared" si="171"/>
        <v>-</v>
      </c>
      <c r="AE189" s="117"/>
    </row>
    <row r="190" spans="1:35">
      <c r="A190" s="295"/>
      <c r="B190" s="297"/>
      <c r="C190" s="297"/>
      <c r="D190" s="297"/>
      <c r="E190" s="297"/>
      <c r="F190" s="298"/>
      <c r="G190" s="110">
        <f t="shared" si="209"/>
        <v>0</v>
      </c>
      <c r="H190" s="111">
        <f t="shared" si="167"/>
        <v>0</v>
      </c>
      <c r="I190" s="112">
        <f t="shared" si="210"/>
        <v>0</v>
      </c>
      <c r="J190" s="328"/>
      <c r="K190" s="190">
        <f t="shared" ref="K190:K199" si="216">IFERROR((J190+G190)*12/(VLOOKUP(C190,$V$8:$W$13,2)*$T$8*$T$9),"")</f>
        <v>0</v>
      </c>
      <c r="L190" s="191" t="str">
        <f t="shared" si="174"/>
        <v>-</v>
      </c>
      <c r="M190" s="192" t="str">
        <f t="shared" si="175"/>
        <v>-</v>
      </c>
      <c r="N190" s="193" t="str">
        <f t="shared" si="171"/>
        <v>-</v>
      </c>
      <c r="AE190" s="117"/>
    </row>
    <row r="191" spans="1:35">
      <c r="A191" s="295"/>
      <c r="B191" s="297"/>
      <c r="C191" s="297"/>
      <c r="D191" s="297"/>
      <c r="E191" s="297"/>
      <c r="F191" s="298"/>
      <c r="G191" s="110">
        <f t="shared" si="209"/>
        <v>0</v>
      </c>
      <c r="H191" s="111">
        <f t="shared" si="167"/>
        <v>0</v>
      </c>
      <c r="I191" s="112">
        <f t="shared" si="210"/>
        <v>0</v>
      </c>
      <c r="J191" s="328"/>
      <c r="K191" s="190">
        <f t="shared" si="216"/>
        <v>0</v>
      </c>
      <c r="L191" s="191" t="str">
        <f t="shared" si="174"/>
        <v>-</v>
      </c>
      <c r="M191" s="192" t="str">
        <f t="shared" si="175"/>
        <v>-</v>
      </c>
      <c r="N191" s="193" t="str">
        <f t="shared" si="171"/>
        <v>-</v>
      </c>
      <c r="AE191" s="117"/>
    </row>
    <row r="192" spans="1:35">
      <c r="A192" s="295"/>
      <c r="B192" s="297"/>
      <c r="C192" s="297"/>
      <c r="D192" s="297"/>
      <c r="E192" s="297"/>
      <c r="F192" s="298"/>
      <c r="G192" s="110">
        <f t="shared" si="209"/>
        <v>0</v>
      </c>
      <c r="H192" s="111">
        <f t="shared" si="167"/>
        <v>0</v>
      </c>
      <c r="I192" s="112">
        <f t="shared" si="210"/>
        <v>0</v>
      </c>
      <c r="J192" s="328"/>
      <c r="K192" s="190">
        <f t="shared" si="216"/>
        <v>0</v>
      </c>
      <c r="L192" s="191" t="str">
        <f t="shared" si="174"/>
        <v>-</v>
      </c>
      <c r="M192" s="192" t="str">
        <f t="shared" si="175"/>
        <v>-</v>
      </c>
      <c r="N192" s="193" t="str">
        <f t="shared" si="171"/>
        <v>-</v>
      </c>
      <c r="AE192" s="117"/>
    </row>
    <row r="193" spans="1:35">
      <c r="A193" s="295"/>
      <c r="B193" s="297"/>
      <c r="C193" s="297"/>
      <c r="D193" s="297"/>
      <c r="E193" s="297"/>
      <c r="F193" s="298"/>
      <c r="G193" s="110">
        <f t="shared" si="209"/>
        <v>0</v>
      </c>
      <c r="H193" s="111">
        <f t="shared" si="167"/>
        <v>0</v>
      </c>
      <c r="I193" s="112">
        <f t="shared" si="210"/>
        <v>0</v>
      </c>
      <c r="J193" s="328"/>
      <c r="K193" s="190">
        <f t="shared" si="216"/>
        <v>0</v>
      </c>
      <c r="L193" s="191" t="str">
        <f t="shared" si="174"/>
        <v>-</v>
      </c>
      <c r="M193" s="192" t="str">
        <f t="shared" si="175"/>
        <v>-</v>
      </c>
      <c r="N193" s="193" t="str">
        <f t="shared" si="171"/>
        <v>-</v>
      </c>
      <c r="AE193" s="117"/>
    </row>
    <row r="194" spans="1:35">
      <c r="A194" s="295"/>
      <c r="B194" s="297"/>
      <c r="C194" s="297"/>
      <c r="D194" s="297"/>
      <c r="E194" s="297"/>
      <c r="F194" s="298"/>
      <c r="G194" s="110">
        <f t="shared" si="209"/>
        <v>0</v>
      </c>
      <c r="H194" s="111">
        <f t="shared" si="167"/>
        <v>0</v>
      </c>
      <c r="I194" s="112">
        <f t="shared" si="210"/>
        <v>0</v>
      </c>
      <c r="J194" s="328"/>
      <c r="K194" s="190">
        <f t="shared" si="216"/>
        <v>0</v>
      </c>
      <c r="L194" s="191" t="str">
        <f t="shared" si="174"/>
        <v>-</v>
      </c>
      <c r="M194" s="192" t="str">
        <f t="shared" si="175"/>
        <v>-</v>
      </c>
      <c r="N194" s="193" t="str">
        <f t="shared" si="171"/>
        <v>-</v>
      </c>
      <c r="O194" s="106"/>
      <c r="AE194" s="117"/>
    </row>
    <row r="195" spans="1:35">
      <c r="A195" s="295"/>
      <c r="B195" s="297"/>
      <c r="C195" s="297"/>
      <c r="D195" s="297"/>
      <c r="E195" s="297"/>
      <c r="F195" s="298"/>
      <c r="G195" s="110">
        <f t="shared" si="209"/>
        <v>0</v>
      </c>
      <c r="H195" s="111">
        <f t="shared" si="167"/>
        <v>0</v>
      </c>
      <c r="I195" s="112">
        <f t="shared" si="210"/>
        <v>0</v>
      </c>
      <c r="J195" s="328"/>
      <c r="K195" s="190">
        <f t="shared" si="216"/>
        <v>0</v>
      </c>
      <c r="L195" s="191" t="str">
        <f t="shared" si="174"/>
        <v>-</v>
      </c>
      <c r="M195" s="192" t="str">
        <f t="shared" si="175"/>
        <v>-</v>
      </c>
      <c r="N195" s="193" t="str">
        <f t="shared" si="171"/>
        <v>-</v>
      </c>
      <c r="O195" s="106"/>
      <c r="AD195" s="105"/>
      <c r="AE195" s="118"/>
      <c r="AI195" s="104"/>
    </row>
    <row r="196" spans="1:35">
      <c r="A196" s="295"/>
      <c r="B196" s="297"/>
      <c r="C196" s="297"/>
      <c r="D196" s="297"/>
      <c r="E196" s="297"/>
      <c r="F196" s="298"/>
      <c r="G196" s="110">
        <f t="shared" si="209"/>
        <v>0</v>
      </c>
      <c r="H196" s="111">
        <f t="shared" si="167"/>
        <v>0</v>
      </c>
      <c r="I196" s="112">
        <f t="shared" si="210"/>
        <v>0</v>
      </c>
      <c r="J196" s="328"/>
      <c r="K196" s="190">
        <f t="shared" si="216"/>
        <v>0</v>
      </c>
      <c r="L196" s="191" t="str">
        <f t="shared" si="174"/>
        <v>-</v>
      </c>
      <c r="M196" s="192" t="str">
        <f t="shared" si="175"/>
        <v>-</v>
      </c>
      <c r="N196" s="193" t="str">
        <f t="shared" si="171"/>
        <v>-</v>
      </c>
      <c r="O196" s="106"/>
      <c r="AI196" s="104"/>
    </row>
    <row r="197" spans="1:35">
      <c r="A197" s="295"/>
      <c r="B197" s="297"/>
      <c r="C197" s="297"/>
      <c r="D197" s="297"/>
      <c r="E197" s="297"/>
      <c r="F197" s="298"/>
      <c r="G197" s="110">
        <f t="shared" si="209"/>
        <v>0</v>
      </c>
      <c r="H197" s="111">
        <f t="shared" si="167"/>
        <v>0</v>
      </c>
      <c r="I197" s="112">
        <f t="shared" si="210"/>
        <v>0</v>
      </c>
      <c r="J197" s="328"/>
      <c r="K197" s="190">
        <f t="shared" si="216"/>
        <v>0</v>
      </c>
      <c r="L197" s="191" t="str">
        <f t="shared" si="174"/>
        <v>-</v>
      </c>
      <c r="M197" s="192" t="str">
        <f t="shared" si="175"/>
        <v>-</v>
      </c>
      <c r="N197" s="193" t="str">
        <f t="shared" si="171"/>
        <v>-</v>
      </c>
      <c r="O197" s="106"/>
      <c r="AI197" s="104"/>
    </row>
    <row r="198" spans="1:35">
      <c r="A198" s="295"/>
      <c r="B198" s="297"/>
      <c r="C198" s="297"/>
      <c r="D198" s="297"/>
      <c r="E198" s="297"/>
      <c r="F198" s="298"/>
      <c r="G198" s="110">
        <f t="shared" si="209"/>
        <v>0</v>
      </c>
      <c r="H198" s="111">
        <f t="shared" si="167"/>
        <v>0</v>
      </c>
      <c r="I198" s="112">
        <f t="shared" si="210"/>
        <v>0</v>
      </c>
      <c r="J198" s="328"/>
      <c r="K198" s="190">
        <f t="shared" si="216"/>
        <v>0</v>
      </c>
      <c r="L198" s="191" t="str">
        <f t="shared" si="174"/>
        <v>-</v>
      </c>
      <c r="M198" s="192" t="str">
        <f t="shared" si="175"/>
        <v>-</v>
      </c>
      <c r="N198" s="193" t="str">
        <f t="shared" si="171"/>
        <v>-</v>
      </c>
      <c r="O198" s="106"/>
      <c r="AI198" s="104"/>
    </row>
    <row r="199" spans="1:35">
      <c r="A199" s="295"/>
      <c r="B199" s="297"/>
      <c r="C199" s="297"/>
      <c r="D199" s="297"/>
      <c r="E199" s="297"/>
      <c r="F199" s="298"/>
      <c r="G199" s="110">
        <f t="shared" si="209"/>
        <v>0</v>
      </c>
      <c r="H199" s="111">
        <f t="shared" si="167"/>
        <v>0</v>
      </c>
      <c r="I199" s="112">
        <f t="shared" si="210"/>
        <v>0</v>
      </c>
      <c r="J199" s="328"/>
      <c r="K199" s="190">
        <f t="shared" si="216"/>
        <v>0</v>
      </c>
      <c r="L199" s="191" t="str">
        <f t="shared" si="174"/>
        <v>-</v>
      </c>
      <c r="M199" s="192" t="str">
        <f t="shared" si="175"/>
        <v>-</v>
      </c>
      <c r="N199" s="193" t="str">
        <f t="shared" si="171"/>
        <v>-</v>
      </c>
      <c r="O199" s="106"/>
      <c r="AI199" s="104"/>
    </row>
    <row r="200" spans="1:35">
      <c r="A200" s="295"/>
      <c r="B200" s="297"/>
      <c r="C200" s="297"/>
      <c r="D200" s="297"/>
      <c r="E200" s="297"/>
      <c r="F200" s="298"/>
      <c r="G200" s="110">
        <f t="shared" ref="G200:G263" si="217">IF(F200=0,0,VLOOKUP(C200,$V$8:$AE$13,6))</f>
        <v>0</v>
      </c>
      <c r="H200" s="111">
        <f t="shared" ref="H200:H263" si="218">IFERROR(F200+G200,"")</f>
        <v>0</v>
      </c>
      <c r="I200" s="112">
        <f t="shared" ref="I200:I263" si="219">IFERROR(H200*12/(VLOOKUP(C200,$V$8:$W$13,2)*$T$8*$T$9),"")</f>
        <v>0</v>
      </c>
      <c r="J200" s="328"/>
      <c r="K200" s="190">
        <f t="shared" ref="K200:K263" si="220">IFERROR((J200+G200)*12/(VLOOKUP(C200,$V$8:$W$13,2)*$T$8*$T$9),"")</f>
        <v>0</v>
      </c>
      <c r="L200" s="191" t="str">
        <f t="shared" si="174"/>
        <v>-</v>
      </c>
      <c r="M200" s="192" t="str">
        <f t="shared" si="175"/>
        <v>-</v>
      </c>
      <c r="N200" s="193" t="str">
        <f t="shared" si="171"/>
        <v>-</v>
      </c>
      <c r="O200" s="106"/>
      <c r="AI200" s="104"/>
    </row>
    <row r="201" spans="1:35">
      <c r="A201" s="295"/>
      <c r="B201" s="297"/>
      <c r="C201" s="297"/>
      <c r="D201" s="297"/>
      <c r="E201" s="297"/>
      <c r="F201" s="298"/>
      <c r="G201" s="110">
        <f t="shared" si="217"/>
        <v>0</v>
      </c>
      <c r="H201" s="111">
        <f t="shared" si="218"/>
        <v>0</v>
      </c>
      <c r="I201" s="112">
        <f t="shared" si="219"/>
        <v>0</v>
      </c>
      <c r="J201" s="328"/>
      <c r="K201" s="190">
        <f t="shared" si="220"/>
        <v>0</v>
      </c>
      <c r="L201" s="191" t="str">
        <f t="shared" si="174"/>
        <v>-</v>
      </c>
      <c r="M201" s="192" t="str">
        <f t="shared" si="175"/>
        <v>-</v>
      </c>
      <c r="N201" s="193" t="str">
        <f t="shared" si="171"/>
        <v>-</v>
      </c>
      <c r="O201" s="106"/>
      <c r="AI201" s="104"/>
    </row>
    <row r="202" spans="1:35">
      <c r="A202" s="295"/>
      <c r="B202" s="297"/>
      <c r="C202" s="297"/>
      <c r="D202" s="297"/>
      <c r="E202" s="297"/>
      <c r="F202" s="298"/>
      <c r="G202" s="110">
        <f t="shared" si="217"/>
        <v>0</v>
      </c>
      <c r="H202" s="111">
        <f t="shared" si="218"/>
        <v>0</v>
      </c>
      <c r="I202" s="112">
        <f t="shared" si="219"/>
        <v>0</v>
      </c>
      <c r="J202" s="328"/>
      <c r="K202" s="190">
        <f t="shared" si="220"/>
        <v>0</v>
      </c>
      <c r="L202" s="191" t="str">
        <f t="shared" si="174"/>
        <v>-</v>
      </c>
      <c r="M202" s="192" t="str">
        <f t="shared" si="175"/>
        <v>-</v>
      </c>
      <c r="N202" s="193" t="str">
        <f t="shared" ref="N202:N265" si="221">IF(L202="-","-",J202-F202)</f>
        <v>-</v>
      </c>
      <c r="O202" s="106"/>
      <c r="AI202" s="104"/>
    </row>
    <row r="203" spans="1:35">
      <c r="A203" s="295"/>
      <c r="B203" s="297"/>
      <c r="C203" s="297"/>
      <c r="D203" s="297"/>
      <c r="E203" s="297"/>
      <c r="F203" s="298"/>
      <c r="G203" s="110">
        <f t="shared" si="217"/>
        <v>0</v>
      </c>
      <c r="H203" s="111">
        <f t="shared" si="218"/>
        <v>0</v>
      </c>
      <c r="I203" s="112">
        <f t="shared" si="219"/>
        <v>0</v>
      </c>
      <c r="J203" s="328"/>
      <c r="K203" s="190">
        <f t="shared" si="220"/>
        <v>0</v>
      </c>
      <c r="L203" s="191" t="str">
        <f t="shared" si="174"/>
        <v>-</v>
      </c>
      <c r="M203" s="192" t="str">
        <f t="shared" si="175"/>
        <v>-</v>
      </c>
      <c r="N203" s="193" t="str">
        <f t="shared" si="221"/>
        <v>-</v>
      </c>
      <c r="O203" s="106"/>
      <c r="AI203" s="104"/>
    </row>
    <row r="204" spans="1:35">
      <c r="A204" s="295"/>
      <c r="B204" s="297"/>
      <c r="C204" s="297"/>
      <c r="D204" s="297"/>
      <c r="E204" s="297"/>
      <c r="F204" s="298"/>
      <c r="G204" s="110">
        <f t="shared" si="217"/>
        <v>0</v>
      </c>
      <c r="H204" s="111">
        <f t="shared" si="218"/>
        <v>0</v>
      </c>
      <c r="I204" s="112">
        <f t="shared" si="219"/>
        <v>0</v>
      </c>
      <c r="J204" s="328"/>
      <c r="K204" s="190">
        <f t="shared" si="220"/>
        <v>0</v>
      </c>
      <c r="L204" s="191" t="str">
        <f t="shared" ref="L204:L267" si="222">IF(OR(E204="market",E204="super"),"-",IF(J204-H204&gt;0,1,"-"))</f>
        <v>-</v>
      </c>
      <c r="M204" s="192" t="str">
        <f t="shared" ref="M204:M267" si="223">IF(L204="-","-",1-F204/J204)</f>
        <v>-</v>
      </c>
      <c r="N204" s="193" t="str">
        <f t="shared" si="221"/>
        <v>-</v>
      </c>
      <c r="O204" s="106"/>
      <c r="AI204" s="104"/>
    </row>
    <row r="205" spans="1:35">
      <c r="A205" s="295"/>
      <c r="B205" s="297"/>
      <c r="C205" s="297"/>
      <c r="D205" s="297"/>
      <c r="E205" s="297"/>
      <c r="F205" s="298"/>
      <c r="G205" s="110">
        <f t="shared" si="217"/>
        <v>0</v>
      </c>
      <c r="H205" s="111">
        <f t="shared" si="218"/>
        <v>0</v>
      </c>
      <c r="I205" s="112">
        <f t="shared" si="219"/>
        <v>0</v>
      </c>
      <c r="J205" s="328"/>
      <c r="K205" s="190">
        <f t="shared" si="220"/>
        <v>0</v>
      </c>
      <c r="L205" s="191" t="str">
        <f t="shared" si="222"/>
        <v>-</v>
      </c>
      <c r="M205" s="192" t="str">
        <f t="shared" si="223"/>
        <v>-</v>
      </c>
      <c r="N205" s="193" t="str">
        <f t="shared" si="221"/>
        <v>-</v>
      </c>
      <c r="O205" s="106"/>
      <c r="AI205" s="104"/>
    </row>
    <row r="206" spans="1:35">
      <c r="A206" s="295"/>
      <c r="B206" s="297"/>
      <c r="C206" s="297"/>
      <c r="D206" s="297"/>
      <c r="E206" s="297"/>
      <c r="F206" s="298"/>
      <c r="G206" s="110">
        <f t="shared" si="217"/>
        <v>0</v>
      </c>
      <c r="H206" s="111">
        <f t="shared" si="218"/>
        <v>0</v>
      </c>
      <c r="I206" s="112">
        <f t="shared" si="219"/>
        <v>0</v>
      </c>
      <c r="J206" s="328"/>
      <c r="K206" s="190">
        <f t="shared" si="220"/>
        <v>0</v>
      </c>
      <c r="L206" s="191" t="str">
        <f t="shared" si="222"/>
        <v>-</v>
      </c>
      <c r="M206" s="192" t="str">
        <f t="shared" si="223"/>
        <v>-</v>
      </c>
      <c r="N206" s="193" t="str">
        <f t="shared" si="221"/>
        <v>-</v>
      </c>
      <c r="O206" s="106"/>
      <c r="AI206" s="104"/>
    </row>
    <row r="207" spans="1:35">
      <c r="A207" s="295"/>
      <c r="B207" s="297"/>
      <c r="C207" s="297"/>
      <c r="D207" s="297"/>
      <c r="E207" s="297"/>
      <c r="F207" s="298"/>
      <c r="G207" s="110">
        <f t="shared" si="217"/>
        <v>0</v>
      </c>
      <c r="H207" s="111">
        <f t="shared" si="218"/>
        <v>0</v>
      </c>
      <c r="I207" s="112">
        <f t="shared" si="219"/>
        <v>0</v>
      </c>
      <c r="J207" s="328"/>
      <c r="K207" s="190">
        <f t="shared" si="220"/>
        <v>0</v>
      </c>
      <c r="L207" s="191" t="str">
        <f t="shared" si="222"/>
        <v>-</v>
      </c>
      <c r="M207" s="192" t="str">
        <f t="shared" si="223"/>
        <v>-</v>
      </c>
      <c r="N207" s="193" t="str">
        <f t="shared" si="221"/>
        <v>-</v>
      </c>
      <c r="O207" s="106"/>
      <c r="AI207" s="104"/>
    </row>
    <row r="208" spans="1:35">
      <c r="A208" s="295"/>
      <c r="B208" s="297"/>
      <c r="C208" s="297"/>
      <c r="D208" s="297"/>
      <c r="E208" s="297"/>
      <c r="F208" s="298"/>
      <c r="G208" s="110">
        <f t="shared" si="217"/>
        <v>0</v>
      </c>
      <c r="H208" s="111">
        <f t="shared" si="218"/>
        <v>0</v>
      </c>
      <c r="I208" s="112">
        <f t="shared" si="219"/>
        <v>0</v>
      </c>
      <c r="J208" s="328"/>
      <c r="K208" s="190">
        <f t="shared" si="220"/>
        <v>0</v>
      </c>
      <c r="L208" s="191" t="str">
        <f t="shared" si="222"/>
        <v>-</v>
      </c>
      <c r="M208" s="192" t="str">
        <f t="shared" si="223"/>
        <v>-</v>
      </c>
      <c r="N208" s="193" t="str">
        <f t="shared" si="221"/>
        <v>-</v>
      </c>
      <c r="O208" s="106"/>
      <c r="AI208" s="104"/>
    </row>
    <row r="209" spans="1:35">
      <c r="A209" s="295"/>
      <c r="B209" s="297"/>
      <c r="C209" s="297"/>
      <c r="D209" s="297"/>
      <c r="E209" s="297"/>
      <c r="F209" s="298"/>
      <c r="G209" s="110">
        <f t="shared" si="217"/>
        <v>0</v>
      </c>
      <c r="H209" s="111">
        <f t="shared" si="218"/>
        <v>0</v>
      </c>
      <c r="I209" s="112">
        <f t="shared" si="219"/>
        <v>0</v>
      </c>
      <c r="J209" s="328"/>
      <c r="K209" s="190">
        <f t="shared" si="220"/>
        <v>0</v>
      </c>
      <c r="L209" s="191" t="str">
        <f t="shared" si="222"/>
        <v>-</v>
      </c>
      <c r="M209" s="192" t="str">
        <f t="shared" si="223"/>
        <v>-</v>
      </c>
      <c r="N209" s="193" t="str">
        <f t="shared" si="221"/>
        <v>-</v>
      </c>
      <c r="O209" s="106"/>
      <c r="AI209" s="104"/>
    </row>
    <row r="210" spans="1:35">
      <c r="A210" s="295"/>
      <c r="B210" s="297"/>
      <c r="C210" s="297"/>
      <c r="D210" s="297"/>
      <c r="E210" s="297"/>
      <c r="F210" s="298"/>
      <c r="G210" s="110">
        <f t="shared" si="217"/>
        <v>0</v>
      </c>
      <c r="H210" s="111">
        <f t="shared" si="218"/>
        <v>0</v>
      </c>
      <c r="I210" s="112">
        <f t="shared" si="219"/>
        <v>0</v>
      </c>
      <c r="J210" s="328"/>
      <c r="K210" s="190">
        <f t="shared" si="220"/>
        <v>0</v>
      </c>
      <c r="L210" s="191" t="str">
        <f t="shared" si="222"/>
        <v>-</v>
      </c>
      <c r="M210" s="192" t="str">
        <f t="shared" si="223"/>
        <v>-</v>
      </c>
      <c r="N210" s="193" t="str">
        <f t="shared" si="221"/>
        <v>-</v>
      </c>
      <c r="O210" s="106"/>
      <c r="AI210" s="104"/>
    </row>
    <row r="211" spans="1:35">
      <c r="A211" s="295"/>
      <c r="B211" s="297"/>
      <c r="C211" s="297"/>
      <c r="D211" s="297"/>
      <c r="E211" s="297"/>
      <c r="F211" s="298"/>
      <c r="G211" s="110">
        <f t="shared" si="217"/>
        <v>0</v>
      </c>
      <c r="H211" s="111">
        <f t="shared" si="218"/>
        <v>0</v>
      </c>
      <c r="I211" s="112">
        <f t="shared" si="219"/>
        <v>0</v>
      </c>
      <c r="J211" s="328"/>
      <c r="K211" s="190">
        <f t="shared" si="220"/>
        <v>0</v>
      </c>
      <c r="L211" s="191" t="str">
        <f t="shared" si="222"/>
        <v>-</v>
      </c>
      <c r="M211" s="192" t="str">
        <f t="shared" si="223"/>
        <v>-</v>
      </c>
      <c r="N211" s="193" t="str">
        <f t="shared" si="221"/>
        <v>-</v>
      </c>
      <c r="O211" s="106"/>
      <c r="AI211" s="104"/>
    </row>
    <row r="212" spans="1:35">
      <c r="A212" s="295"/>
      <c r="B212" s="297"/>
      <c r="C212" s="297"/>
      <c r="D212" s="297"/>
      <c r="E212" s="297"/>
      <c r="F212" s="298"/>
      <c r="G212" s="110">
        <f t="shared" si="217"/>
        <v>0</v>
      </c>
      <c r="H212" s="111">
        <f t="shared" si="218"/>
        <v>0</v>
      </c>
      <c r="I212" s="112">
        <f t="shared" si="219"/>
        <v>0</v>
      </c>
      <c r="J212" s="328"/>
      <c r="K212" s="190">
        <f t="shared" si="220"/>
        <v>0</v>
      </c>
      <c r="L212" s="191" t="str">
        <f t="shared" si="222"/>
        <v>-</v>
      </c>
      <c r="M212" s="192" t="str">
        <f t="shared" si="223"/>
        <v>-</v>
      </c>
      <c r="N212" s="193" t="str">
        <f t="shared" si="221"/>
        <v>-</v>
      </c>
      <c r="O212" s="106"/>
      <c r="AI212" s="104"/>
    </row>
    <row r="213" spans="1:35">
      <c r="A213" s="295"/>
      <c r="B213" s="297"/>
      <c r="C213" s="297"/>
      <c r="D213" s="297"/>
      <c r="E213" s="297"/>
      <c r="F213" s="298"/>
      <c r="G213" s="110">
        <f t="shared" si="217"/>
        <v>0</v>
      </c>
      <c r="H213" s="111">
        <f t="shared" si="218"/>
        <v>0</v>
      </c>
      <c r="I213" s="112">
        <f t="shared" si="219"/>
        <v>0</v>
      </c>
      <c r="J213" s="328"/>
      <c r="K213" s="190">
        <f t="shared" si="220"/>
        <v>0</v>
      </c>
      <c r="L213" s="191" t="str">
        <f t="shared" si="222"/>
        <v>-</v>
      </c>
      <c r="M213" s="192" t="str">
        <f t="shared" si="223"/>
        <v>-</v>
      </c>
      <c r="N213" s="193" t="str">
        <f t="shared" si="221"/>
        <v>-</v>
      </c>
      <c r="O213" s="106"/>
      <c r="AI213" s="104"/>
    </row>
    <row r="214" spans="1:35">
      <c r="A214" s="295"/>
      <c r="B214" s="297"/>
      <c r="C214" s="297"/>
      <c r="D214" s="297"/>
      <c r="E214" s="297"/>
      <c r="F214" s="298"/>
      <c r="G214" s="110">
        <f t="shared" si="217"/>
        <v>0</v>
      </c>
      <c r="H214" s="111">
        <f t="shared" si="218"/>
        <v>0</v>
      </c>
      <c r="I214" s="112">
        <f t="shared" si="219"/>
        <v>0</v>
      </c>
      <c r="J214" s="328"/>
      <c r="K214" s="190">
        <f t="shared" si="220"/>
        <v>0</v>
      </c>
      <c r="L214" s="191" t="str">
        <f t="shared" si="222"/>
        <v>-</v>
      </c>
      <c r="M214" s="192" t="str">
        <f t="shared" si="223"/>
        <v>-</v>
      </c>
      <c r="N214" s="193" t="str">
        <f t="shared" si="221"/>
        <v>-</v>
      </c>
      <c r="O214" s="106"/>
      <c r="AI214" s="104"/>
    </row>
    <row r="215" spans="1:35">
      <c r="A215" s="295"/>
      <c r="B215" s="297"/>
      <c r="C215" s="297"/>
      <c r="D215" s="297"/>
      <c r="E215" s="297"/>
      <c r="F215" s="298"/>
      <c r="G215" s="110">
        <f t="shared" si="217"/>
        <v>0</v>
      </c>
      <c r="H215" s="111">
        <f t="shared" si="218"/>
        <v>0</v>
      </c>
      <c r="I215" s="112">
        <f t="shared" si="219"/>
        <v>0</v>
      </c>
      <c r="J215" s="328"/>
      <c r="K215" s="190">
        <f t="shared" si="220"/>
        <v>0</v>
      </c>
      <c r="L215" s="191" t="str">
        <f t="shared" si="222"/>
        <v>-</v>
      </c>
      <c r="M215" s="192" t="str">
        <f t="shared" si="223"/>
        <v>-</v>
      </c>
      <c r="N215" s="193" t="str">
        <f t="shared" si="221"/>
        <v>-</v>
      </c>
      <c r="O215" s="106"/>
      <c r="AI215" s="104"/>
    </row>
    <row r="216" spans="1:35">
      <c r="A216" s="295"/>
      <c r="B216" s="297"/>
      <c r="C216" s="297"/>
      <c r="D216" s="297"/>
      <c r="E216" s="297"/>
      <c r="F216" s="298"/>
      <c r="G216" s="110">
        <f t="shared" si="217"/>
        <v>0</v>
      </c>
      <c r="H216" s="111">
        <f t="shared" si="218"/>
        <v>0</v>
      </c>
      <c r="I216" s="112">
        <f t="shared" si="219"/>
        <v>0</v>
      </c>
      <c r="J216" s="328"/>
      <c r="K216" s="190">
        <f t="shared" si="220"/>
        <v>0</v>
      </c>
      <c r="L216" s="191" t="str">
        <f t="shared" si="222"/>
        <v>-</v>
      </c>
      <c r="M216" s="192" t="str">
        <f t="shared" si="223"/>
        <v>-</v>
      </c>
      <c r="N216" s="193" t="str">
        <f t="shared" si="221"/>
        <v>-</v>
      </c>
      <c r="O216" s="106"/>
      <c r="AI216" s="104"/>
    </row>
    <row r="217" spans="1:35">
      <c r="A217" s="295"/>
      <c r="B217" s="297"/>
      <c r="C217" s="297"/>
      <c r="D217" s="297"/>
      <c r="E217" s="297"/>
      <c r="F217" s="298"/>
      <c r="G217" s="110">
        <f t="shared" si="217"/>
        <v>0</v>
      </c>
      <c r="H217" s="111">
        <f t="shared" si="218"/>
        <v>0</v>
      </c>
      <c r="I217" s="112">
        <f t="shared" si="219"/>
        <v>0</v>
      </c>
      <c r="J217" s="328"/>
      <c r="K217" s="190">
        <f t="shared" si="220"/>
        <v>0</v>
      </c>
      <c r="L217" s="191" t="str">
        <f t="shared" si="222"/>
        <v>-</v>
      </c>
      <c r="M217" s="192" t="str">
        <f t="shared" si="223"/>
        <v>-</v>
      </c>
      <c r="N217" s="193" t="str">
        <f t="shared" si="221"/>
        <v>-</v>
      </c>
      <c r="O217" s="106"/>
      <c r="AI217" s="104"/>
    </row>
    <row r="218" spans="1:35">
      <c r="A218" s="295"/>
      <c r="B218" s="297"/>
      <c r="C218" s="297"/>
      <c r="D218" s="297"/>
      <c r="E218" s="297"/>
      <c r="F218" s="298"/>
      <c r="G218" s="110">
        <f t="shared" si="217"/>
        <v>0</v>
      </c>
      <c r="H218" s="111">
        <f t="shared" si="218"/>
        <v>0</v>
      </c>
      <c r="I218" s="112">
        <f t="shared" si="219"/>
        <v>0</v>
      </c>
      <c r="J218" s="328"/>
      <c r="K218" s="190">
        <f t="shared" si="220"/>
        <v>0</v>
      </c>
      <c r="L218" s="191" t="str">
        <f t="shared" si="222"/>
        <v>-</v>
      </c>
      <c r="M218" s="192" t="str">
        <f t="shared" si="223"/>
        <v>-</v>
      </c>
      <c r="N218" s="193" t="str">
        <f t="shared" si="221"/>
        <v>-</v>
      </c>
      <c r="O218" s="106"/>
      <c r="AI218" s="104"/>
    </row>
    <row r="219" spans="1:35">
      <c r="A219" s="295"/>
      <c r="B219" s="297"/>
      <c r="C219" s="297"/>
      <c r="D219" s="297"/>
      <c r="E219" s="297"/>
      <c r="F219" s="298"/>
      <c r="G219" s="110">
        <f t="shared" si="217"/>
        <v>0</v>
      </c>
      <c r="H219" s="111">
        <f t="shared" si="218"/>
        <v>0</v>
      </c>
      <c r="I219" s="112">
        <f t="shared" si="219"/>
        <v>0</v>
      </c>
      <c r="J219" s="328"/>
      <c r="K219" s="190">
        <f t="shared" si="220"/>
        <v>0</v>
      </c>
      <c r="L219" s="191" t="str">
        <f t="shared" si="222"/>
        <v>-</v>
      </c>
      <c r="M219" s="192" t="str">
        <f t="shared" si="223"/>
        <v>-</v>
      </c>
      <c r="N219" s="193" t="str">
        <f t="shared" si="221"/>
        <v>-</v>
      </c>
      <c r="O219" s="106"/>
      <c r="AI219" s="104"/>
    </row>
    <row r="220" spans="1:35">
      <c r="A220" s="295"/>
      <c r="B220" s="297"/>
      <c r="C220" s="297"/>
      <c r="D220" s="297"/>
      <c r="E220" s="297"/>
      <c r="F220" s="298"/>
      <c r="G220" s="110">
        <f t="shared" si="217"/>
        <v>0</v>
      </c>
      <c r="H220" s="111">
        <f t="shared" si="218"/>
        <v>0</v>
      </c>
      <c r="I220" s="112">
        <f t="shared" si="219"/>
        <v>0</v>
      </c>
      <c r="J220" s="328"/>
      <c r="K220" s="190">
        <f t="shared" si="220"/>
        <v>0</v>
      </c>
      <c r="L220" s="191" t="str">
        <f t="shared" si="222"/>
        <v>-</v>
      </c>
      <c r="M220" s="192" t="str">
        <f t="shared" si="223"/>
        <v>-</v>
      </c>
      <c r="N220" s="193" t="str">
        <f t="shared" si="221"/>
        <v>-</v>
      </c>
      <c r="O220" s="106"/>
      <c r="AI220" s="104"/>
    </row>
    <row r="221" spans="1:35">
      <c r="A221" s="295"/>
      <c r="B221" s="297"/>
      <c r="C221" s="297"/>
      <c r="D221" s="297"/>
      <c r="E221" s="297"/>
      <c r="F221" s="298"/>
      <c r="G221" s="110">
        <f t="shared" si="217"/>
        <v>0</v>
      </c>
      <c r="H221" s="111">
        <f t="shared" si="218"/>
        <v>0</v>
      </c>
      <c r="I221" s="112">
        <f t="shared" si="219"/>
        <v>0</v>
      </c>
      <c r="J221" s="328"/>
      <c r="K221" s="190">
        <f t="shared" si="220"/>
        <v>0</v>
      </c>
      <c r="L221" s="191" t="str">
        <f t="shared" si="222"/>
        <v>-</v>
      </c>
      <c r="M221" s="192" t="str">
        <f t="shared" si="223"/>
        <v>-</v>
      </c>
      <c r="N221" s="193" t="str">
        <f t="shared" si="221"/>
        <v>-</v>
      </c>
      <c r="O221" s="106"/>
      <c r="AI221" s="104"/>
    </row>
    <row r="222" spans="1:35">
      <c r="A222" s="295"/>
      <c r="B222" s="297"/>
      <c r="C222" s="297"/>
      <c r="D222" s="297"/>
      <c r="E222" s="297"/>
      <c r="F222" s="298"/>
      <c r="G222" s="110">
        <f t="shared" si="217"/>
        <v>0</v>
      </c>
      <c r="H222" s="111">
        <f t="shared" si="218"/>
        <v>0</v>
      </c>
      <c r="I222" s="112">
        <f t="shared" si="219"/>
        <v>0</v>
      </c>
      <c r="J222" s="328"/>
      <c r="K222" s="190">
        <f t="shared" si="220"/>
        <v>0</v>
      </c>
      <c r="L222" s="191" t="str">
        <f t="shared" si="222"/>
        <v>-</v>
      </c>
      <c r="M222" s="192" t="str">
        <f t="shared" si="223"/>
        <v>-</v>
      </c>
      <c r="N222" s="193" t="str">
        <f t="shared" si="221"/>
        <v>-</v>
      </c>
      <c r="O222" s="106"/>
      <c r="AI222" s="104"/>
    </row>
    <row r="223" spans="1:35">
      <c r="A223" s="295"/>
      <c r="B223" s="297"/>
      <c r="C223" s="297"/>
      <c r="D223" s="297"/>
      <c r="E223" s="297"/>
      <c r="F223" s="298"/>
      <c r="G223" s="110">
        <f t="shared" si="217"/>
        <v>0</v>
      </c>
      <c r="H223" s="111">
        <f t="shared" si="218"/>
        <v>0</v>
      </c>
      <c r="I223" s="112">
        <f t="shared" si="219"/>
        <v>0</v>
      </c>
      <c r="J223" s="328"/>
      <c r="K223" s="190">
        <f t="shared" si="220"/>
        <v>0</v>
      </c>
      <c r="L223" s="191" t="str">
        <f t="shared" si="222"/>
        <v>-</v>
      </c>
      <c r="M223" s="192" t="str">
        <f t="shared" si="223"/>
        <v>-</v>
      </c>
      <c r="N223" s="193" t="str">
        <f t="shared" si="221"/>
        <v>-</v>
      </c>
      <c r="O223" s="106"/>
      <c r="AI223" s="104"/>
    </row>
    <row r="224" spans="1:35">
      <c r="A224" s="295"/>
      <c r="B224" s="297"/>
      <c r="C224" s="297"/>
      <c r="D224" s="297"/>
      <c r="E224" s="297"/>
      <c r="F224" s="298"/>
      <c r="G224" s="110">
        <f t="shared" si="217"/>
        <v>0</v>
      </c>
      <c r="H224" s="111">
        <f t="shared" si="218"/>
        <v>0</v>
      </c>
      <c r="I224" s="112">
        <f t="shared" si="219"/>
        <v>0</v>
      </c>
      <c r="J224" s="328"/>
      <c r="K224" s="190">
        <f t="shared" si="220"/>
        <v>0</v>
      </c>
      <c r="L224" s="191" t="str">
        <f t="shared" si="222"/>
        <v>-</v>
      </c>
      <c r="M224" s="192" t="str">
        <f t="shared" si="223"/>
        <v>-</v>
      </c>
      <c r="N224" s="193" t="str">
        <f t="shared" si="221"/>
        <v>-</v>
      </c>
      <c r="O224" s="106"/>
      <c r="AI224" s="104"/>
    </row>
    <row r="225" spans="1:35">
      <c r="A225" s="295"/>
      <c r="B225" s="297"/>
      <c r="C225" s="297"/>
      <c r="D225" s="297"/>
      <c r="E225" s="297"/>
      <c r="F225" s="298"/>
      <c r="G225" s="110">
        <f t="shared" si="217"/>
        <v>0</v>
      </c>
      <c r="H225" s="111">
        <f t="shared" si="218"/>
        <v>0</v>
      </c>
      <c r="I225" s="112">
        <f t="shared" si="219"/>
        <v>0</v>
      </c>
      <c r="J225" s="328"/>
      <c r="K225" s="190">
        <f t="shared" si="220"/>
        <v>0</v>
      </c>
      <c r="L225" s="191" t="str">
        <f t="shared" si="222"/>
        <v>-</v>
      </c>
      <c r="M225" s="192" t="str">
        <f t="shared" si="223"/>
        <v>-</v>
      </c>
      <c r="N225" s="193" t="str">
        <f t="shared" si="221"/>
        <v>-</v>
      </c>
      <c r="O225" s="106"/>
      <c r="AI225" s="104"/>
    </row>
    <row r="226" spans="1:35">
      <c r="A226" s="295"/>
      <c r="B226" s="297"/>
      <c r="C226" s="297"/>
      <c r="D226" s="297"/>
      <c r="E226" s="297"/>
      <c r="F226" s="298"/>
      <c r="G226" s="110">
        <f t="shared" si="217"/>
        <v>0</v>
      </c>
      <c r="H226" s="111">
        <f t="shared" si="218"/>
        <v>0</v>
      </c>
      <c r="I226" s="112">
        <f t="shared" si="219"/>
        <v>0</v>
      </c>
      <c r="J226" s="328"/>
      <c r="K226" s="190">
        <f t="shared" si="220"/>
        <v>0</v>
      </c>
      <c r="L226" s="191" t="str">
        <f t="shared" si="222"/>
        <v>-</v>
      </c>
      <c r="M226" s="192" t="str">
        <f t="shared" si="223"/>
        <v>-</v>
      </c>
      <c r="N226" s="193" t="str">
        <f t="shared" si="221"/>
        <v>-</v>
      </c>
      <c r="O226" s="106"/>
      <c r="AI226" s="104"/>
    </row>
    <row r="227" spans="1:35">
      <c r="A227" s="295"/>
      <c r="B227" s="297"/>
      <c r="C227" s="297"/>
      <c r="D227" s="297"/>
      <c r="E227" s="297"/>
      <c r="F227" s="298"/>
      <c r="G227" s="110">
        <f t="shared" si="217"/>
        <v>0</v>
      </c>
      <c r="H227" s="111">
        <f t="shared" si="218"/>
        <v>0</v>
      </c>
      <c r="I227" s="112">
        <f t="shared" si="219"/>
        <v>0</v>
      </c>
      <c r="J227" s="328"/>
      <c r="K227" s="190">
        <f t="shared" si="220"/>
        <v>0</v>
      </c>
      <c r="L227" s="191" t="str">
        <f t="shared" si="222"/>
        <v>-</v>
      </c>
      <c r="M227" s="192" t="str">
        <f t="shared" si="223"/>
        <v>-</v>
      </c>
      <c r="N227" s="193" t="str">
        <f t="shared" si="221"/>
        <v>-</v>
      </c>
      <c r="O227" s="106"/>
      <c r="AI227" s="104"/>
    </row>
    <row r="228" spans="1:35">
      <c r="A228" s="295"/>
      <c r="B228" s="297"/>
      <c r="C228" s="297"/>
      <c r="D228" s="297"/>
      <c r="E228" s="297"/>
      <c r="F228" s="298"/>
      <c r="G228" s="110">
        <f t="shared" si="217"/>
        <v>0</v>
      </c>
      <c r="H228" s="111">
        <f t="shared" si="218"/>
        <v>0</v>
      </c>
      <c r="I228" s="112">
        <f t="shared" si="219"/>
        <v>0</v>
      </c>
      <c r="J228" s="328"/>
      <c r="K228" s="190">
        <f t="shared" si="220"/>
        <v>0</v>
      </c>
      <c r="L228" s="191" t="str">
        <f t="shared" si="222"/>
        <v>-</v>
      </c>
      <c r="M228" s="192" t="str">
        <f t="shared" si="223"/>
        <v>-</v>
      </c>
      <c r="N228" s="193" t="str">
        <f t="shared" si="221"/>
        <v>-</v>
      </c>
      <c r="O228" s="106"/>
      <c r="AI228" s="104"/>
    </row>
    <row r="229" spans="1:35">
      <c r="A229" s="295"/>
      <c r="B229" s="297"/>
      <c r="C229" s="297"/>
      <c r="D229" s="297"/>
      <c r="E229" s="297"/>
      <c r="F229" s="298"/>
      <c r="G229" s="110">
        <f t="shared" si="217"/>
        <v>0</v>
      </c>
      <c r="H229" s="111">
        <f t="shared" si="218"/>
        <v>0</v>
      </c>
      <c r="I229" s="112">
        <f t="shared" si="219"/>
        <v>0</v>
      </c>
      <c r="J229" s="328"/>
      <c r="K229" s="190">
        <f t="shared" si="220"/>
        <v>0</v>
      </c>
      <c r="L229" s="191" t="str">
        <f t="shared" si="222"/>
        <v>-</v>
      </c>
      <c r="M229" s="192" t="str">
        <f t="shared" si="223"/>
        <v>-</v>
      </c>
      <c r="N229" s="193" t="str">
        <f t="shared" si="221"/>
        <v>-</v>
      </c>
      <c r="O229" s="106"/>
      <c r="AI229" s="104"/>
    </row>
    <row r="230" spans="1:35">
      <c r="A230" s="295"/>
      <c r="B230" s="297"/>
      <c r="C230" s="297"/>
      <c r="D230" s="297"/>
      <c r="E230" s="297"/>
      <c r="F230" s="298"/>
      <c r="G230" s="110">
        <f t="shared" si="217"/>
        <v>0</v>
      </c>
      <c r="H230" s="111">
        <f t="shared" si="218"/>
        <v>0</v>
      </c>
      <c r="I230" s="112">
        <f t="shared" si="219"/>
        <v>0</v>
      </c>
      <c r="J230" s="328"/>
      <c r="K230" s="190">
        <f t="shared" si="220"/>
        <v>0</v>
      </c>
      <c r="L230" s="191" t="str">
        <f t="shared" si="222"/>
        <v>-</v>
      </c>
      <c r="M230" s="192" t="str">
        <f t="shared" si="223"/>
        <v>-</v>
      </c>
      <c r="N230" s="193" t="str">
        <f t="shared" si="221"/>
        <v>-</v>
      </c>
      <c r="O230" s="106"/>
      <c r="AI230" s="104"/>
    </row>
    <row r="231" spans="1:35">
      <c r="A231" s="295"/>
      <c r="B231" s="297"/>
      <c r="C231" s="297"/>
      <c r="D231" s="297"/>
      <c r="E231" s="297"/>
      <c r="F231" s="298"/>
      <c r="G231" s="110">
        <f t="shared" si="217"/>
        <v>0</v>
      </c>
      <c r="H231" s="111">
        <f t="shared" si="218"/>
        <v>0</v>
      </c>
      <c r="I231" s="112">
        <f t="shared" si="219"/>
        <v>0</v>
      </c>
      <c r="J231" s="328"/>
      <c r="K231" s="190">
        <f t="shared" si="220"/>
        <v>0</v>
      </c>
      <c r="L231" s="191" t="str">
        <f t="shared" si="222"/>
        <v>-</v>
      </c>
      <c r="M231" s="192" t="str">
        <f t="shared" si="223"/>
        <v>-</v>
      </c>
      <c r="N231" s="193" t="str">
        <f t="shared" si="221"/>
        <v>-</v>
      </c>
      <c r="O231" s="106"/>
      <c r="AI231" s="104"/>
    </row>
    <row r="232" spans="1:35">
      <c r="A232" s="295"/>
      <c r="B232" s="297"/>
      <c r="C232" s="297"/>
      <c r="D232" s="297"/>
      <c r="E232" s="297"/>
      <c r="F232" s="298"/>
      <c r="G232" s="110">
        <f t="shared" si="217"/>
        <v>0</v>
      </c>
      <c r="H232" s="111">
        <f t="shared" si="218"/>
        <v>0</v>
      </c>
      <c r="I232" s="112">
        <f t="shared" si="219"/>
        <v>0</v>
      </c>
      <c r="J232" s="328"/>
      <c r="K232" s="190">
        <f t="shared" si="220"/>
        <v>0</v>
      </c>
      <c r="L232" s="191" t="str">
        <f t="shared" si="222"/>
        <v>-</v>
      </c>
      <c r="M232" s="192" t="str">
        <f t="shared" si="223"/>
        <v>-</v>
      </c>
      <c r="N232" s="193" t="str">
        <f t="shared" si="221"/>
        <v>-</v>
      </c>
      <c r="O232" s="106"/>
      <c r="AI232" s="104"/>
    </row>
    <row r="233" spans="1:35">
      <c r="A233" s="295"/>
      <c r="B233" s="297"/>
      <c r="C233" s="297"/>
      <c r="D233" s="297"/>
      <c r="E233" s="297"/>
      <c r="F233" s="298"/>
      <c r="G233" s="110">
        <f t="shared" si="217"/>
        <v>0</v>
      </c>
      <c r="H233" s="111">
        <f t="shared" si="218"/>
        <v>0</v>
      </c>
      <c r="I233" s="112">
        <f t="shared" si="219"/>
        <v>0</v>
      </c>
      <c r="J233" s="328"/>
      <c r="K233" s="190">
        <f t="shared" si="220"/>
        <v>0</v>
      </c>
      <c r="L233" s="191" t="str">
        <f t="shared" si="222"/>
        <v>-</v>
      </c>
      <c r="M233" s="192" t="str">
        <f t="shared" si="223"/>
        <v>-</v>
      </c>
      <c r="N233" s="193" t="str">
        <f t="shared" si="221"/>
        <v>-</v>
      </c>
      <c r="O233" s="106"/>
      <c r="AI233" s="104"/>
    </row>
    <row r="234" spans="1:35">
      <c r="A234" s="295"/>
      <c r="B234" s="297"/>
      <c r="C234" s="297"/>
      <c r="D234" s="297"/>
      <c r="E234" s="297"/>
      <c r="F234" s="298"/>
      <c r="G234" s="110">
        <f t="shared" si="217"/>
        <v>0</v>
      </c>
      <c r="H234" s="111">
        <f t="shared" si="218"/>
        <v>0</v>
      </c>
      <c r="I234" s="112">
        <f t="shared" si="219"/>
        <v>0</v>
      </c>
      <c r="J234" s="328"/>
      <c r="K234" s="190">
        <f t="shared" si="220"/>
        <v>0</v>
      </c>
      <c r="L234" s="191" t="str">
        <f t="shared" si="222"/>
        <v>-</v>
      </c>
      <c r="M234" s="192" t="str">
        <f t="shared" si="223"/>
        <v>-</v>
      </c>
      <c r="N234" s="193" t="str">
        <f t="shared" si="221"/>
        <v>-</v>
      </c>
      <c r="O234" s="106"/>
      <c r="AI234" s="104"/>
    </row>
    <row r="235" spans="1:35">
      <c r="A235" s="295"/>
      <c r="B235" s="297"/>
      <c r="C235" s="297"/>
      <c r="D235" s="297"/>
      <c r="E235" s="297"/>
      <c r="F235" s="298"/>
      <c r="G235" s="110">
        <f t="shared" si="217"/>
        <v>0</v>
      </c>
      <c r="H235" s="111">
        <f t="shared" si="218"/>
        <v>0</v>
      </c>
      <c r="I235" s="112">
        <f t="shared" si="219"/>
        <v>0</v>
      </c>
      <c r="J235" s="328"/>
      <c r="K235" s="190">
        <f t="shared" si="220"/>
        <v>0</v>
      </c>
      <c r="L235" s="191" t="str">
        <f t="shared" si="222"/>
        <v>-</v>
      </c>
      <c r="M235" s="192" t="str">
        <f t="shared" si="223"/>
        <v>-</v>
      </c>
      <c r="N235" s="193" t="str">
        <f t="shared" si="221"/>
        <v>-</v>
      </c>
      <c r="O235" s="106"/>
      <c r="AI235" s="104"/>
    </row>
    <row r="236" spans="1:35">
      <c r="A236" s="295"/>
      <c r="B236" s="297"/>
      <c r="C236" s="297"/>
      <c r="D236" s="297"/>
      <c r="E236" s="297"/>
      <c r="F236" s="298"/>
      <c r="G236" s="110">
        <f t="shared" si="217"/>
        <v>0</v>
      </c>
      <c r="H236" s="111">
        <f t="shared" si="218"/>
        <v>0</v>
      </c>
      <c r="I236" s="112">
        <f t="shared" si="219"/>
        <v>0</v>
      </c>
      <c r="J236" s="328"/>
      <c r="K236" s="190">
        <f t="shared" si="220"/>
        <v>0</v>
      </c>
      <c r="L236" s="191" t="str">
        <f t="shared" si="222"/>
        <v>-</v>
      </c>
      <c r="M236" s="192" t="str">
        <f t="shared" si="223"/>
        <v>-</v>
      </c>
      <c r="N236" s="193" t="str">
        <f t="shared" si="221"/>
        <v>-</v>
      </c>
      <c r="O236" s="106"/>
      <c r="AI236" s="104"/>
    </row>
    <row r="237" spans="1:35">
      <c r="A237" s="295"/>
      <c r="B237" s="297"/>
      <c r="C237" s="297"/>
      <c r="D237" s="297"/>
      <c r="E237" s="297"/>
      <c r="F237" s="298"/>
      <c r="G237" s="110">
        <f t="shared" si="217"/>
        <v>0</v>
      </c>
      <c r="H237" s="111">
        <f t="shared" si="218"/>
        <v>0</v>
      </c>
      <c r="I237" s="112">
        <f t="shared" si="219"/>
        <v>0</v>
      </c>
      <c r="J237" s="328"/>
      <c r="K237" s="190">
        <f t="shared" si="220"/>
        <v>0</v>
      </c>
      <c r="L237" s="191" t="str">
        <f t="shared" si="222"/>
        <v>-</v>
      </c>
      <c r="M237" s="192" t="str">
        <f t="shared" si="223"/>
        <v>-</v>
      </c>
      <c r="N237" s="193" t="str">
        <f t="shared" si="221"/>
        <v>-</v>
      </c>
      <c r="O237" s="106"/>
      <c r="AI237" s="104"/>
    </row>
    <row r="238" spans="1:35">
      <c r="A238" s="295"/>
      <c r="B238" s="297"/>
      <c r="C238" s="297"/>
      <c r="D238" s="297"/>
      <c r="E238" s="297"/>
      <c r="F238" s="298"/>
      <c r="G238" s="110">
        <f t="shared" si="217"/>
        <v>0</v>
      </c>
      <c r="H238" s="111">
        <f t="shared" si="218"/>
        <v>0</v>
      </c>
      <c r="I238" s="112">
        <f t="shared" si="219"/>
        <v>0</v>
      </c>
      <c r="J238" s="328"/>
      <c r="K238" s="190">
        <f t="shared" si="220"/>
        <v>0</v>
      </c>
      <c r="L238" s="191" t="str">
        <f t="shared" si="222"/>
        <v>-</v>
      </c>
      <c r="M238" s="192" t="str">
        <f t="shared" si="223"/>
        <v>-</v>
      </c>
      <c r="N238" s="193" t="str">
        <f t="shared" si="221"/>
        <v>-</v>
      </c>
      <c r="O238" s="106"/>
      <c r="AI238" s="104"/>
    </row>
    <row r="239" spans="1:35">
      <c r="A239" s="295"/>
      <c r="B239" s="297"/>
      <c r="C239" s="297"/>
      <c r="D239" s="297"/>
      <c r="E239" s="297"/>
      <c r="F239" s="298"/>
      <c r="G239" s="110">
        <f t="shared" si="217"/>
        <v>0</v>
      </c>
      <c r="H239" s="111">
        <f t="shared" si="218"/>
        <v>0</v>
      </c>
      <c r="I239" s="112">
        <f t="shared" si="219"/>
        <v>0</v>
      </c>
      <c r="J239" s="328"/>
      <c r="K239" s="190">
        <f t="shared" si="220"/>
        <v>0</v>
      </c>
      <c r="L239" s="191" t="str">
        <f t="shared" si="222"/>
        <v>-</v>
      </c>
      <c r="M239" s="192" t="str">
        <f t="shared" si="223"/>
        <v>-</v>
      </c>
      <c r="N239" s="193" t="str">
        <f t="shared" si="221"/>
        <v>-</v>
      </c>
      <c r="O239" s="106"/>
      <c r="AI239" s="104"/>
    </row>
    <row r="240" spans="1:35">
      <c r="A240" s="295"/>
      <c r="B240" s="297"/>
      <c r="C240" s="297"/>
      <c r="D240" s="297"/>
      <c r="E240" s="297"/>
      <c r="F240" s="298"/>
      <c r="G240" s="110">
        <f t="shared" si="217"/>
        <v>0</v>
      </c>
      <c r="H240" s="111">
        <f t="shared" si="218"/>
        <v>0</v>
      </c>
      <c r="I240" s="112">
        <f t="shared" si="219"/>
        <v>0</v>
      </c>
      <c r="J240" s="328"/>
      <c r="K240" s="190">
        <f t="shared" si="220"/>
        <v>0</v>
      </c>
      <c r="L240" s="191" t="str">
        <f t="shared" si="222"/>
        <v>-</v>
      </c>
      <c r="M240" s="192" t="str">
        <f t="shared" si="223"/>
        <v>-</v>
      </c>
      <c r="N240" s="193" t="str">
        <f t="shared" si="221"/>
        <v>-</v>
      </c>
      <c r="O240" s="106"/>
      <c r="AI240" s="104"/>
    </row>
    <row r="241" spans="1:35">
      <c r="A241" s="295"/>
      <c r="B241" s="297"/>
      <c r="C241" s="297"/>
      <c r="D241" s="297"/>
      <c r="E241" s="297"/>
      <c r="F241" s="298"/>
      <c r="G241" s="110">
        <f t="shared" si="217"/>
        <v>0</v>
      </c>
      <c r="H241" s="111">
        <f t="shared" si="218"/>
        <v>0</v>
      </c>
      <c r="I241" s="112">
        <f t="shared" si="219"/>
        <v>0</v>
      </c>
      <c r="J241" s="328"/>
      <c r="K241" s="190">
        <f t="shared" si="220"/>
        <v>0</v>
      </c>
      <c r="L241" s="191" t="str">
        <f t="shared" si="222"/>
        <v>-</v>
      </c>
      <c r="M241" s="192" t="str">
        <f t="shared" si="223"/>
        <v>-</v>
      </c>
      <c r="N241" s="193" t="str">
        <f t="shared" si="221"/>
        <v>-</v>
      </c>
      <c r="O241" s="106"/>
      <c r="AI241" s="104"/>
    </row>
    <row r="242" spans="1:35">
      <c r="A242" s="295"/>
      <c r="B242" s="297"/>
      <c r="C242" s="297"/>
      <c r="D242" s="297"/>
      <c r="E242" s="297"/>
      <c r="F242" s="298"/>
      <c r="G242" s="110">
        <f t="shared" si="217"/>
        <v>0</v>
      </c>
      <c r="H242" s="111">
        <f t="shared" si="218"/>
        <v>0</v>
      </c>
      <c r="I242" s="112">
        <f t="shared" si="219"/>
        <v>0</v>
      </c>
      <c r="J242" s="328"/>
      <c r="K242" s="190">
        <f t="shared" si="220"/>
        <v>0</v>
      </c>
      <c r="L242" s="191" t="str">
        <f t="shared" si="222"/>
        <v>-</v>
      </c>
      <c r="M242" s="192" t="str">
        <f t="shared" si="223"/>
        <v>-</v>
      </c>
      <c r="N242" s="193" t="str">
        <f t="shared" si="221"/>
        <v>-</v>
      </c>
      <c r="O242" s="106"/>
      <c r="AI242" s="104"/>
    </row>
    <row r="243" spans="1:35">
      <c r="A243" s="295"/>
      <c r="B243" s="297"/>
      <c r="C243" s="297"/>
      <c r="D243" s="297"/>
      <c r="E243" s="297"/>
      <c r="F243" s="298"/>
      <c r="G243" s="110">
        <f t="shared" si="217"/>
        <v>0</v>
      </c>
      <c r="H243" s="111">
        <f t="shared" si="218"/>
        <v>0</v>
      </c>
      <c r="I243" s="112">
        <f t="shared" si="219"/>
        <v>0</v>
      </c>
      <c r="J243" s="328"/>
      <c r="K243" s="190">
        <f t="shared" si="220"/>
        <v>0</v>
      </c>
      <c r="L243" s="191" t="str">
        <f t="shared" si="222"/>
        <v>-</v>
      </c>
      <c r="M243" s="192" t="str">
        <f t="shared" si="223"/>
        <v>-</v>
      </c>
      <c r="N243" s="193" t="str">
        <f t="shared" si="221"/>
        <v>-</v>
      </c>
      <c r="O243" s="106"/>
      <c r="AI243" s="104"/>
    </row>
    <row r="244" spans="1:35">
      <c r="A244" s="295"/>
      <c r="B244" s="297"/>
      <c r="C244" s="297"/>
      <c r="D244" s="297"/>
      <c r="E244" s="297"/>
      <c r="F244" s="298"/>
      <c r="G244" s="110">
        <f t="shared" si="217"/>
        <v>0</v>
      </c>
      <c r="H244" s="111">
        <f t="shared" si="218"/>
        <v>0</v>
      </c>
      <c r="I244" s="112">
        <f t="shared" si="219"/>
        <v>0</v>
      </c>
      <c r="J244" s="328"/>
      <c r="K244" s="190">
        <f t="shared" si="220"/>
        <v>0</v>
      </c>
      <c r="L244" s="191" t="str">
        <f t="shared" si="222"/>
        <v>-</v>
      </c>
      <c r="M244" s="192" t="str">
        <f t="shared" si="223"/>
        <v>-</v>
      </c>
      <c r="N244" s="193" t="str">
        <f t="shared" si="221"/>
        <v>-</v>
      </c>
      <c r="O244" s="106"/>
      <c r="AI244" s="104"/>
    </row>
    <row r="245" spans="1:35">
      <c r="A245" s="295"/>
      <c r="B245" s="297"/>
      <c r="C245" s="297"/>
      <c r="D245" s="297"/>
      <c r="E245" s="297"/>
      <c r="F245" s="298"/>
      <c r="G245" s="110">
        <f t="shared" si="217"/>
        <v>0</v>
      </c>
      <c r="H245" s="111">
        <f t="shared" si="218"/>
        <v>0</v>
      </c>
      <c r="I245" s="112">
        <f t="shared" si="219"/>
        <v>0</v>
      </c>
      <c r="J245" s="328"/>
      <c r="K245" s="190">
        <f t="shared" si="220"/>
        <v>0</v>
      </c>
      <c r="L245" s="191" t="str">
        <f t="shared" si="222"/>
        <v>-</v>
      </c>
      <c r="M245" s="192" t="str">
        <f t="shared" si="223"/>
        <v>-</v>
      </c>
      <c r="N245" s="193" t="str">
        <f t="shared" si="221"/>
        <v>-</v>
      </c>
      <c r="O245" s="106"/>
      <c r="AI245" s="104"/>
    </row>
    <row r="246" spans="1:35">
      <c r="A246" s="295"/>
      <c r="B246" s="297"/>
      <c r="C246" s="297"/>
      <c r="D246" s="297"/>
      <c r="E246" s="297"/>
      <c r="F246" s="298"/>
      <c r="G246" s="110">
        <f t="shared" si="217"/>
        <v>0</v>
      </c>
      <c r="H246" s="111">
        <f t="shared" si="218"/>
        <v>0</v>
      </c>
      <c r="I246" s="112">
        <f t="shared" si="219"/>
        <v>0</v>
      </c>
      <c r="J246" s="328"/>
      <c r="K246" s="190">
        <f t="shared" si="220"/>
        <v>0</v>
      </c>
      <c r="L246" s="191" t="str">
        <f t="shared" si="222"/>
        <v>-</v>
      </c>
      <c r="M246" s="192" t="str">
        <f t="shared" si="223"/>
        <v>-</v>
      </c>
      <c r="N246" s="193" t="str">
        <f t="shared" si="221"/>
        <v>-</v>
      </c>
      <c r="O246" s="106"/>
      <c r="AI246" s="104"/>
    </row>
    <row r="247" spans="1:35">
      <c r="A247" s="295"/>
      <c r="B247" s="297"/>
      <c r="C247" s="297"/>
      <c r="D247" s="297"/>
      <c r="E247" s="297"/>
      <c r="F247" s="298"/>
      <c r="G247" s="110">
        <f t="shared" si="217"/>
        <v>0</v>
      </c>
      <c r="H247" s="111">
        <f t="shared" si="218"/>
        <v>0</v>
      </c>
      <c r="I247" s="112">
        <f t="shared" si="219"/>
        <v>0</v>
      </c>
      <c r="J247" s="328"/>
      <c r="K247" s="190">
        <f t="shared" si="220"/>
        <v>0</v>
      </c>
      <c r="L247" s="191" t="str">
        <f t="shared" si="222"/>
        <v>-</v>
      </c>
      <c r="M247" s="192" t="str">
        <f t="shared" si="223"/>
        <v>-</v>
      </c>
      <c r="N247" s="193" t="str">
        <f t="shared" si="221"/>
        <v>-</v>
      </c>
      <c r="O247" s="106"/>
      <c r="AI247" s="104"/>
    </row>
    <row r="248" spans="1:35">
      <c r="A248" s="295"/>
      <c r="B248" s="297"/>
      <c r="C248" s="297"/>
      <c r="D248" s="297"/>
      <c r="E248" s="297"/>
      <c r="F248" s="298"/>
      <c r="G248" s="110">
        <f t="shared" si="217"/>
        <v>0</v>
      </c>
      <c r="H248" s="111">
        <f t="shared" si="218"/>
        <v>0</v>
      </c>
      <c r="I248" s="112">
        <f t="shared" si="219"/>
        <v>0</v>
      </c>
      <c r="J248" s="328"/>
      <c r="K248" s="190">
        <f t="shared" si="220"/>
        <v>0</v>
      </c>
      <c r="L248" s="191" t="str">
        <f t="shared" si="222"/>
        <v>-</v>
      </c>
      <c r="M248" s="192" t="str">
        <f t="shared" si="223"/>
        <v>-</v>
      </c>
      <c r="N248" s="193" t="str">
        <f t="shared" si="221"/>
        <v>-</v>
      </c>
      <c r="O248" s="106"/>
      <c r="AI248" s="104"/>
    </row>
    <row r="249" spans="1:35">
      <c r="A249" s="295"/>
      <c r="B249" s="297"/>
      <c r="C249" s="297"/>
      <c r="D249" s="297"/>
      <c r="E249" s="297"/>
      <c r="F249" s="298"/>
      <c r="G249" s="110">
        <f t="shared" si="217"/>
        <v>0</v>
      </c>
      <c r="H249" s="111">
        <f t="shared" si="218"/>
        <v>0</v>
      </c>
      <c r="I249" s="112">
        <f t="shared" si="219"/>
        <v>0</v>
      </c>
      <c r="J249" s="328"/>
      <c r="K249" s="190">
        <f t="shared" si="220"/>
        <v>0</v>
      </c>
      <c r="L249" s="191" t="str">
        <f t="shared" si="222"/>
        <v>-</v>
      </c>
      <c r="M249" s="192" t="str">
        <f t="shared" si="223"/>
        <v>-</v>
      </c>
      <c r="N249" s="193" t="str">
        <f t="shared" si="221"/>
        <v>-</v>
      </c>
      <c r="O249" s="106"/>
      <c r="AI249" s="104"/>
    </row>
    <row r="250" spans="1:35">
      <c r="A250" s="295"/>
      <c r="B250" s="297"/>
      <c r="C250" s="297"/>
      <c r="D250" s="297"/>
      <c r="E250" s="297"/>
      <c r="F250" s="298"/>
      <c r="G250" s="110">
        <f t="shared" si="217"/>
        <v>0</v>
      </c>
      <c r="H250" s="111">
        <f t="shared" si="218"/>
        <v>0</v>
      </c>
      <c r="I250" s="112">
        <f t="shared" si="219"/>
        <v>0</v>
      </c>
      <c r="J250" s="328"/>
      <c r="K250" s="190">
        <f t="shared" si="220"/>
        <v>0</v>
      </c>
      <c r="L250" s="191" t="str">
        <f t="shared" si="222"/>
        <v>-</v>
      </c>
      <c r="M250" s="192" t="str">
        <f t="shared" si="223"/>
        <v>-</v>
      </c>
      <c r="N250" s="193" t="str">
        <f t="shared" si="221"/>
        <v>-</v>
      </c>
      <c r="O250" s="106"/>
      <c r="AI250" s="104"/>
    </row>
    <row r="251" spans="1:35">
      <c r="A251" s="295"/>
      <c r="B251" s="297"/>
      <c r="C251" s="297"/>
      <c r="D251" s="297"/>
      <c r="E251" s="297"/>
      <c r="F251" s="298"/>
      <c r="G251" s="110">
        <f t="shared" si="217"/>
        <v>0</v>
      </c>
      <c r="H251" s="111">
        <f t="shared" si="218"/>
        <v>0</v>
      </c>
      <c r="I251" s="112">
        <f t="shared" si="219"/>
        <v>0</v>
      </c>
      <c r="J251" s="328"/>
      <c r="K251" s="190">
        <f t="shared" si="220"/>
        <v>0</v>
      </c>
      <c r="L251" s="191" t="str">
        <f t="shared" si="222"/>
        <v>-</v>
      </c>
      <c r="M251" s="192" t="str">
        <f t="shared" si="223"/>
        <v>-</v>
      </c>
      <c r="N251" s="193" t="str">
        <f t="shared" si="221"/>
        <v>-</v>
      </c>
      <c r="O251" s="106"/>
      <c r="AI251" s="104"/>
    </row>
    <row r="252" spans="1:35">
      <c r="A252" s="295"/>
      <c r="B252" s="297"/>
      <c r="C252" s="297"/>
      <c r="D252" s="297"/>
      <c r="E252" s="297"/>
      <c r="F252" s="298"/>
      <c r="G252" s="110">
        <f t="shared" si="217"/>
        <v>0</v>
      </c>
      <c r="H252" s="111">
        <f t="shared" si="218"/>
        <v>0</v>
      </c>
      <c r="I252" s="112">
        <f t="shared" si="219"/>
        <v>0</v>
      </c>
      <c r="J252" s="328"/>
      <c r="K252" s="190">
        <f t="shared" si="220"/>
        <v>0</v>
      </c>
      <c r="L252" s="191" t="str">
        <f t="shared" si="222"/>
        <v>-</v>
      </c>
      <c r="M252" s="192" t="str">
        <f t="shared" si="223"/>
        <v>-</v>
      </c>
      <c r="N252" s="193" t="str">
        <f t="shared" si="221"/>
        <v>-</v>
      </c>
      <c r="O252" s="106"/>
      <c r="AI252" s="104"/>
    </row>
    <row r="253" spans="1:35">
      <c r="A253" s="295"/>
      <c r="B253" s="297"/>
      <c r="C253" s="297"/>
      <c r="D253" s="297"/>
      <c r="E253" s="297"/>
      <c r="F253" s="298"/>
      <c r="G253" s="110">
        <f t="shared" si="217"/>
        <v>0</v>
      </c>
      <c r="H253" s="111">
        <f t="shared" si="218"/>
        <v>0</v>
      </c>
      <c r="I253" s="112">
        <f t="shared" si="219"/>
        <v>0</v>
      </c>
      <c r="J253" s="328"/>
      <c r="K253" s="190">
        <f t="shared" si="220"/>
        <v>0</v>
      </c>
      <c r="L253" s="191" t="str">
        <f t="shared" si="222"/>
        <v>-</v>
      </c>
      <c r="M253" s="192" t="str">
        <f t="shared" si="223"/>
        <v>-</v>
      </c>
      <c r="N253" s="193" t="str">
        <f t="shared" si="221"/>
        <v>-</v>
      </c>
      <c r="O253" s="106"/>
      <c r="AI253" s="104"/>
    </row>
    <row r="254" spans="1:35">
      <c r="A254" s="295"/>
      <c r="B254" s="297"/>
      <c r="C254" s="297"/>
      <c r="D254" s="297"/>
      <c r="E254" s="297"/>
      <c r="F254" s="298"/>
      <c r="G254" s="110">
        <f t="shared" si="217"/>
        <v>0</v>
      </c>
      <c r="H254" s="111">
        <f t="shared" si="218"/>
        <v>0</v>
      </c>
      <c r="I254" s="112">
        <f t="shared" si="219"/>
        <v>0</v>
      </c>
      <c r="J254" s="328"/>
      <c r="K254" s="190">
        <f t="shared" si="220"/>
        <v>0</v>
      </c>
      <c r="L254" s="191" t="str">
        <f t="shared" si="222"/>
        <v>-</v>
      </c>
      <c r="M254" s="192" t="str">
        <f t="shared" si="223"/>
        <v>-</v>
      </c>
      <c r="N254" s="193" t="str">
        <f t="shared" si="221"/>
        <v>-</v>
      </c>
      <c r="O254" s="106"/>
      <c r="AI254" s="104"/>
    </row>
    <row r="255" spans="1:35">
      <c r="A255" s="295"/>
      <c r="B255" s="297"/>
      <c r="C255" s="297"/>
      <c r="D255" s="297"/>
      <c r="E255" s="297"/>
      <c r="F255" s="298"/>
      <c r="G255" s="110">
        <f t="shared" si="217"/>
        <v>0</v>
      </c>
      <c r="H255" s="111">
        <f t="shared" si="218"/>
        <v>0</v>
      </c>
      <c r="I255" s="112">
        <f t="shared" si="219"/>
        <v>0</v>
      </c>
      <c r="J255" s="328"/>
      <c r="K255" s="190">
        <f t="shared" si="220"/>
        <v>0</v>
      </c>
      <c r="L255" s="191" t="str">
        <f t="shared" si="222"/>
        <v>-</v>
      </c>
      <c r="M255" s="192" t="str">
        <f t="shared" si="223"/>
        <v>-</v>
      </c>
      <c r="N255" s="193" t="str">
        <f t="shared" si="221"/>
        <v>-</v>
      </c>
      <c r="O255" s="106"/>
      <c r="AI255" s="104"/>
    </row>
    <row r="256" spans="1:35">
      <c r="A256" s="295"/>
      <c r="B256" s="297"/>
      <c r="C256" s="297"/>
      <c r="D256" s="297"/>
      <c r="E256" s="297"/>
      <c r="F256" s="298"/>
      <c r="G256" s="110">
        <f t="shared" si="217"/>
        <v>0</v>
      </c>
      <c r="H256" s="111">
        <f t="shared" si="218"/>
        <v>0</v>
      </c>
      <c r="I256" s="112">
        <f t="shared" si="219"/>
        <v>0</v>
      </c>
      <c r="J256" s="328"/>
      <c r="K256" s="190">
        <f t="shared" si="220"/>
        <v>0</v>
      </c>
      <c r="L256" s="191" t="str">
        <f t="shared" si="222"/>
        <v>-</v>
      </c>
      <c r="M256" s="192" t="str">
        <f t="shared" si="223"/>
        <v>-</v>
      </c>
      <c r="N256" s="193" t="str">
        <f t="shared" si="221"/>
        <v>-</v>
      </c>
      <c r="O256" s="106"/>
      <c r="AI256" s="104"/>
    </row>
    <row r="257" spans="1:35">
      <c r="A257" s="295"/>
      <c r="B257" s="297"/>
      <c r="C257" s="297"/>
      <c r="D257" s="297"/>
      <c r="E257" s="297"/>
      <c r="F257" s="298"/>
      <c r="G257" s="110">
        <f t="shared" si="217"/>
        <v>0</v>
      </c>
      <c r="H257" s="111">
        <f t="shared" si="218"/>
        <v>0</v>
      </c>
      <c r="I257" s="112">
        <f t="shared" si="219"/>
        <v>0</v>
      </c>
      <c r="J257" s="328"/>
      <c r="K257" s="190">
        <f t="shared" si="220"/>
        <v>0</v>
      </c>
      <c r="L257" s="191" t="str">
        <f t="shared" si="222"/>
        <v>-</v>
      </c>
      <c r="M257" s="192" t="str">
        <f t="shared" si="223"/>
        <v>-</v>
      </c>
      <c r="N257" s="193" t="str">
        <f t="shared" si="221"/>
        <v>-</v>
      </c>
      <c r="O257" s="106"/>
      <c r="AI257" s="104"/>
    </row>
    <row r="258" spans="1:35">
      <c r="A258" s="295"/>
      <c r="B258" s="297"/>
      <c r="C258" s="297"/>
      <c r="D258" s="297"/>
      <c r="E258" s="297"/>
      <c r="F258" s="298"/>
      <c r="G258" s="110">
        <f t="shared" si="217"/>
        <v>0</v>
      </c>
      <c r="H258" s="111">
        <f t="shared" si="218"/>
        <v>0</v>
      </c>
      <c r="I258" s="112">
        <f t="shared" si="219"/>
        <v>0</v>
      </c>
      <c r="J258" s="328"/>
      <c r="K258" s="190">
        <f t="shared" si="220"/>
        <v>0</v>
      </c>
      <c r="L258" s="191" t="str">
        <f t="shared" si="222"/>
        <v>-</v>
      </c>
      <c r="M258" s="192" t="str">
        <f t="shared" si="223"/>
        <v>-</v>
      </c>
      <c r="N258" s="193" t="str">
        <f t="shared" si="221"/>
        <v>-</v>
      </c>
      <c r="O258" s="106"/>
      <c r="AI258" s="104"/>
    </row>
    <row r="259" spans="1:35">
      <c r="A259" s="295"/>
      <c r="B259" s="297"/>
      <c r="C259" s="297"/>
      <c r="D259" s="297"/>
      <c r="E259" s="297"/>
      <c r="F259" s="298"/>
      <c r="G259" s="110">
        <f t="shared" si="217"/>
        <v>0</v>
      </c>
      <c r="H259" s="111">
        <f t="shared" si="218"/>
        <v>0</v>
      </c>
      <c r="I259" s="112">
        <f t="shared" si="219"/>
        <v>0</v>
      </c>
      <c r="J259" s="328"/>
      <c r="K259" s="190">
        <f t="shared" si="220"/>
        <v>0</v>
      </c>
      <c r="L259" s="191" t="str">
        <f t="shared" si="222"/>
        <v>-</v>
      </c>
      <c r="M259" s="192" t="str">
        <f t="shared" si="223"/>
        <v>-</v>
      </c>
      <c r="N259" s="193" t="str">
        <f t="shared" si="221"/>
        <v>-</v>
      </c>
      <c r="O259" s="106"/>
      <c r="AI259" s="104"/>
    </row>
    <row r="260" spans="1:35">
      <c r="A260" s="295"/>
      <c r="B260" s="297"/>
      <c r="C260" s="297"/>
      <c r="D260" s="297"/>
      <c r="E260" s="297"/>
      <c r="F260" s="298"/>
      <c r="G260" s="110">
        <f t="shared" si="217"/>
        <v>0</v>
      </c>
      <c r="H260" s="111">
        <f t="shared" si="218"/>
        <v>0</v>
      </c>
      <c r="I260" s="112">
        <f t="shared" si="219"/>
        <v>0</v>
      </c>
      <c r="J260" s="328"/>
      <c r="K260" s="190">
        <f t="shared" si="220"/>
        <v>0</v>
      </c>
      <c r="L260" s="191" t="str">
        <f t="shared" si="222"/>
        <v>-</v>
      </c>
      <c r="M260" s="192" t="str">
        <f t="shared" si="223"/>
        <v>-</v>
      </c>
      <c r="N260" s="193" t="str">
        <f t="shared" si="221"/>
        <v>-</v>
      </c>
      <c r="O260" s="106"/>
      <c r="AI260" s="104"/>
    </row>
    <row r="261" spans="1:35">
      <c r="A261" s="295"/>
      <c r="B261" s="297"/>
      <c r="C261" s="297"/>
      <c r="D261" s="297"/>
      <c r="E261" s="297"/>
      <c r="F261" s="298"/>
      <c r="G261" s="110">
        <f t="shared" si="217"/>
        <v>0</v>
      </c>
      <c r="H261" s="111">
        <f t="shared" si="218"/>
        <v>0</v>
      </c>
      <c r="I261" s="112">
        <f t="shared" si="219"/>
        <v>0</v>
      </c>
      <c r="J261" s="328"/>
      <c r="K261" s="190">
        <f t="shared" si="220"/>
        <v>0</v>
      </c>
      <c r="L261" s="191" t="str">
        <f t="shared" si="222"/>
        <v>-</v>
      </c>
      <c r="M261" s="192" t="str">
        <f t="shared" si="223"/>
        <v>-</v>
      </c>
      <c r="N261" s="193" t="str">
        <f t="shared" si="221"/>
        <v>-</v>
      </c>
      <c r="O261" s="106"/>
      <c r="AI261" s="104"/>
    </row>
    <row r="262" spans="1:35">
      <c r="A262" s="295"/>
      <c r="B262" s="297"/>
      <c r="C262" s="297"/>
      <c r="D262" s="297"/>
      <c r="E262" s="297"/>
      <c r="F262" s="298"/>
      <c r="G262" s="110">
        <f t="shared" si="217"/>
        <v>0</v>
      </c>
      <c r="H262" s="111">
        <f t="shared" si="218"/>
        <v>0</v>
      </c>
      <c r="I262" s="112">
        <f t="shared" si="219"/>
        <v>0</v>
      </c>
      <c r="J262" s="328"/>
      <c r="K262" s="190">
        <f t="shared" si="220"/>
        <v>0</v>
      </c>
      <c r="L262" s="191" t="str">
        <f t="shared" si="222"/>
        <v>-</v>
      </c>
      <c r="M262" s="192" t="str">
        <f t="shared" si="223"/>
        <v>-</v>
      </c>
      <c r="N262" s="193" t="str">
        <f t="shared" si="221"/>
        <v>-</v>
      </c>
      <c r="O262" s="106"/>
      <c r="AI262" s="104"/>
    </row>
    <row r="263" spans="1:35">
      <c r="A263" s="295"/>
      <c r="B263" s="297"/>
      <c r="C263" s="297"/>
      <c r="D263" s="297"/>
      <c r="E263" s="297"/>
      <c r="F263" s="298"/>
      <c r="G263" s="110">
        <f t="shared" si="217"/>
        <v>0</v>
      </c>
      <c r="H263" s="111">
        <f t="shared" si="218"/>
        <v>0</v>
      </c>
      <c r="I263" s="112">
        <f t="shared" si="219"/>
        <v>0</v>
      </c>
      <c r="J263" s="328"/>
      <c r="K263" s="190">
        <f t="shared" si="220"/>
        <v>0</v>
      </c>
      <c r="L263" s="191" t="str">
        <f t="shared" si="222"/>
        <v>-</v>
      </c>
      <c r="M263" s="192" t="str">
        <f t="shared" si="223"/>
        <v>-</v>
      </c>
      <c r="N263" s="193" t="str">
        <f t="shared" si="221"/>
        <v>-</v>
      </c>
      <c r="O263" s="106"/>
      <c r="AI263" s="104"/>
    </row>
    <row r="264" spans="1:35">
      <c r="A264" s="295"/>
      <c r="B264" s="297"/>
      <c r="C264" s="297"/>
      <c r="D264" s="297"/>
      <c r="E264" s="297"/>
      <c r="F264" s="298"/>
      <c r="G264" s="110">
        <f t="shared" ref="G264:G327" si="224">IF(F264=0,0,VLOOKUP(C264,$V$8:$AE$13,6))</f>
        <v>0</v>
      </c>
      <c r="H264" s="111">
        <f t="shared" ref="H264:H327" si="225">IFERROR(F264+G264,"")</f>
        <v>0</v>
      </c>
      <c r="I264" s="112">
        <f t="shared" ref="I264:I327" si="226">IFERROR(H264*12/(VLOOKUP(C264,$V$8:$W$13,2)*$T$8*$T$9),"")</f>
        <v>0</v>
      </c>
      <c r="J264" s="328"/>
      <c r="K264" s="190">
        <f t="shared" ref="K264:K327" si="227">IFERROR((J264+G264)*12/(VLOOKUP(C264,$V$8:$W$13,2)*$T$8*$T$9),"")</f>
        <v>0</v>
      </c>
      <c r="L264" s="191" t="str">
        <f t="shared" si="222"/>
        <v>-</v>
      </c>
      <c r="M264" s="192" t="str">
        <f t="shared" si="223"/>
        <v>-</v>
      </c>
      <c r="N264" s="193" t="str">
        <f t="shared" si="221"/>
        <v>-</v>
      </c>
      <c r="O264" s="106"/>
      <c r="AI264" s="104"/>
    </row>
    <row r="265" spans="1:35">
      <c r="A265" s="295"/>
      <c r="B265" s="297"/>
      <c r="C265" s="297"/>
      <c r="D265" s="297"/>
      <c r="E265" s="297"/>
      <c r="F265" s="298"/>
      <c r="G265" s="110">
        <f t="shared" si="224"/>
        <v>0</v>
      </c>
      <c r="H265" s="111">
        <f t="shared" si="225"/>
        <v>0</v>
      </c>
      <c r="I265" s="112">
        <f t="shared" si="226"/>
        <v>0</v>
      </c>
      <c r="J265" s="328"/>
      <c r="K265" s="190">
        <f t="shared" si="227"/>
        <v>0</v>
      </c>
      <c r="L265" s="191" t="str">
        <f t="shared" si="222"/>
        <v>-</v>
      </c>
      <c r="M265" s="192" t="str">
        <f t="shared" si="223"/>
        <v>-</v>
      </c>
      <c r="N265" s="193" t="str">
        <f t="shared" si="221"/>
        <v>-</v>
      </c>
      <c r="O265" s="106"/>
      <c r="AI265" s="104"/>
    </row>
    <row r="266" spans="1:35">
      <c r="A266" s="295"/>
      <c r="B266" s="297"/>
      <c r="C266" s="297"/>
      <c r="D266" s="297"/>
      <c r="E266" s="297"/>
      <c r="F266" s="298"/>
      <c r="G266" s="110">
        <f t="shared" si="224"/>
        <v>0</v>
      </c>
      <c r="H266" s="111">
        <f t="shared" si="225"/>
        <v>0</v>
      </c>
      <c r="I266" s="112">
        <f t="shared" si="226"/>
        <v>0</v>
      </c>
      <c r="J266" s="328"/>
      <c r="K266" s="190">
        <f t="shared" si="227"/>
        <v>0</v>
      </c>
      <c r="L266" s="191" t="str">
        <f t="shared" si="222"/>
        <v>-</v>
      </c>
      <c r="M266" s="192" t="str">
        <f t="shared" si="223"/>
        <v>-</v>
      </c>
      <c r="N266" s="193" t="str">
        <f t="shared" ref="N266:N329" si="228">IF(L266="-","-",J266-F266)</f>
        <v>-</v>
      </c>
      <c r="O266" s="106"/>
      <c r="AI266" s="104"/>
    </row>
    <row r="267" spans="1:35">
      <c r="A267" s="295"/>
      <c r="B267" s="297"/>
      <c r="C267" s="297"/>
      <c r="D267" s="297"/>
      <c r="E267" s="297"/>
      <c r="F267" s="298"/>
      <c r="G267" s="110">
        <f t="shared" si="224"/>
        <v>0</v>
      </c>
      <c r="H267" s="111">
        <f t="shared" si="225"/>
        <v>0</v>
      </c>
      <c r="I267" s="112">
        <f t="shared" si="226"/>
        <v>0</v>
      </c>
      <c r="J267" s="328"/>
      <c r="K267" s="190">
        <f t="shared" si="227"/>
        <v>0</v>
      </c>
      <c r="L267" s="191" t="str">
        <f t="shared" si="222"/>
        <v>-</v>
      </c>
      <c r="M267" s="192" t="str">
        <f t="shared" si="223"/>
        <v>-</v>
      </c>
      <c r="N267" s="193" t="str">
        <f t="shared" si="228"/>
        <v>-</v>
      </c>
      <c r="O267" s="106"/>
      <c r="AI267" s="104"/>
    </row>
    <row r="268" spans="1:35">
      <c r="A268" s="295"/>
      <c r="B268" s="297"/>
      <c r="C268" s="297"/>
      <c r="D268" s="297"/>
      <c r="E268" s="297"/>
      <c r="F268" s="298"/>
      <c r="G268" s="110">
        <f t="shared" si="224"/>
        <v>0</v>
      </c>
      <c r="H268" s="111">
        <f t="shared" si="225"/>
        <v>0</v>
      </c>
      <c r="I268" s="112">
        <f t="shared" si="226"/>
        <v>0</v>
      </c>
      <c r="J268" s="328"/>
      <c r="K268" s="190">
        <f t="shared" si="227"/>
        <v>0</v>
      </c>
      <c r="L268" s="191" t="str">
        <f t="shared" ref="L268:L331" si="229">IF(OR(E268="market",E268="super"),"-",IF(J268-H268&gt;0,1,"-"))</f>
        <v>-</v>
      </c>
      <c r="M268" s="192" t="str">
        <f t="shared" ref="M268:M331" si="230">IF(L268="-","-",1-F268/J268)</f>
        <v>-</v>
      </c>
      <c r="N268" s="193" t="str">
        <f t="shared" si="228"/>
        <v>-</v>
      </c>
      <c r="O268" s="106"/>
      <c r="AI268" s="104"/>
    </row>
    <row r="269" spans="1:35">
      <c r="A269" s="295"/>
      <c r="B269" s="297"/>
      <c r="C269" s="297"/>
      <c r="D269" s="297"/>
      <c r="E269" s="297"/>
      <c r="F269" s="298"/>
      <c r="G269" s="110">
        <f t="shared" si="224"/>
        <v>0</v>
      </c>
      <c r="H269" s="111">
        <f t="shared" si="225"/>
        <v>0</v>
      </c>
      <c r="I269" s="112">
        <f t="shared" si="226"/>
        <v>0</v>
      </c>
      <c r="J269" s="328"/>
      <c r="K269" s="190">
        <f t="shared" si="227"/>
        <v>0</v>
      </c>
      <c r="L269" s="191" t="str">
        <f t="shared" si="229"/>
        <v>-</v>
      </c>
      <c r="M269" s="192" t="str">
        <f t="shared" si="230"/>
        <v>-</v>
      </c>
      <c r="N269" s="193" t="str">
        <f t="shared" si="228"/>
        <v>-</v>
      </c>
      <c r="O269" s="106"/>
      <c r="AI269" s="104"/>
    </row>
    <row r="270" spans="1:35">
      <c r="A270" s="295"/>
      <c r="B270" s="297"/>
      <c r="C270" s="297"/>
      <c r="D270" s="297"/>
      <c r="E270" s="297"/>
      <c r="F270" s="298"/>
      <c r="G270" s="110">
        <f t="shared" si="224"/>
        <v>0</v>
      </c>
      <c r="H270" s="111">
        <f t="shared" si="225"/>
        <v>0</v>
      </c>
      <c r="I270" s="112">
        <f t="shared" si="226"/>
        <v>0</v>
      </c>
      <c r="J270" s="328"/>
      <c r="K270" s="190">
        <f t="shared" si="227"/>
        <v>0</v>
      </c>
      <c r="L270" s="191" t="str">
        <f t="shared" si="229"/>
        <v>-</v>
      </c>
      <c r="M270" s="192" t="str">
        <f t="shared" si="230"/>
        <v>-</v>
      </c>
      <c r="N270" s="193" t="str">
        <f t="shared" si="228"/>
        <v>-</v>
      </c>
      <c r="O270" s="106"/>
      <c r="AI270" s="104"/>
    </row>
    <row r="271" spans="1:35">
      <c r="A271" s="295"/>
      <c r="B271" s="297"/>
      <c r="C271" s="297"/>
      <c r="D271" s="297"/>
      <c r="E271" s="297"/>
      <c r="F271" s="298"/>
      <c r="G271" s="110">
        <f t="shared" si="224"/>
        <v>0</v>
      </c>
      <c r="H271" s="111">
        <f t="shared" si="225"/>
        <v>0</v>
      </c>
      <c r="I271" s="112">
        <f t="shared" si="226"/>
        <v>0</v>
      </c>
      <c r="J271" s="328"/>
      <c r="K271" s="190">
        <f t="shared" si="227"/>
        <v>0</v>
      </c>
      <c r="L271" s="191" t="str">
        <f t="shared" si="229"/>
        <v>-</v>
      </c>
      <c r="M271" s="192" t="str">
        <f t="shared" si="230"/>
        <v>-</v>
      </c>
      <c r="N271" s="193" t="str">
        <f t="shared" si="228"/>
        <v>-</v>
      </c>
      <c r="O271" s="106"/>
      <c r="AI271" s="104"/>
    </row>
    <row r="272" spans="1:35">
      <c r="A272" s="295"/>
      <c r="B272" s="297"/>
      <c r="C272" s="297"/>
      <c r="D272" s="297"/>
      <c r="E272" s="297"/>
      <c r="F272" s="298"/>
      <c r="G272" s="110">
        <f t="shared" si="224"/>
        <v>0</v>
      </c>
      <c r="H272" s="111">
        <f t="shared" si="225"/>
        <v>0</v>
      </c>
      <c r="I272" s="112">
        <f t="shared" si="226"/>
        <v>0</v>
      </c>
      <c r="J272" s="328"/>
      <c r="K272" s="190">
        <f t="shared" si="227"/>
        <v>0</v>
      </c>
      <c r="L272" s="191" t="str">
        <f t="shared" si="229"/>
        <v>-</v>
      </c>
      <c r="M272" s="192" t="str">
        <f t="shared" si="230"/>
        <v>-</v>
      </c>
      <c r="N272" s="193" t="str">
        <f t="shared" si="228"/>
        <v>-</v>
      </c>
      <c r="O272" s="106"/>
      <c r="AI272" s="104"/>
    </row>
    <row r="273" spans="1:35">
      <c r="A273" s="295"/>
      <c r="B273" s="297"/>
      <c r="C273" s="297"/>
      <c r="D273" s="297"/>
      <c r="E273" s="297"/>
      <c r="F273" s="298"/>
      <c r="G273" s="110">
        <f t="shared" si="224"/>
        <v>0</v>
      </c>
      <c r="H273" s="111">
        <f t="shared" si="225"/>
        <v>0</v>
      </c>
      <c r="I273" s="112">
        <f t="shared" si="226"/>
        <v>0</v>
      </c>
      <c r="J273" s="328"/>
      <c r="K273" s="190">
        <f t="shared" si="227"/>
        <v>0</v>
      </c>
      <c r="L273" s="191" t="str">
        <f t="shared" si="229"/>
        <v>-</v>
      </c>
      <c r="M273" s="192" t="str">
        <f t="shared" si="230"/>
        <v>-</v>
      </c>
      <c r="N273" s="193" t="str">
        <f t="shared" si="228"/>
        <v>-</v>
      </c>
      <c r="O273" s="106"/>
      <c r="AI273" s="104"/>
    </row>
    <row r="274" spans="1:35">
      <c r="A274" s="295"/>
      <c r="B274" s="297"/>
      <c r="C274" s="297"/>
      <c r="D274" s="297"/>
      <c r="E274" s="297"/>
      <c r="F274" s="298"/>
      <c r="G274" s="110">
        <f t="shared" si="224"/>
        <v>0</v>
      </c>
      <c r="H274" s="111">
        <f t="shared" si="225"/>
        <v>0</v>
      </c>
      <c r="I274" s="112">
        <f t="shared" si="226"/>
        <v>0</v>
      </c>
      <c r="J274" s="328"/>
      <c r="K274" s="190">
        <f t="shared" si="227"/>
        <v>0</v>
      </c>
      <c r="L274" s="191" t="str">
        <f t="shared" si="229"/>
        <v>-</v>
      </c>
      <c r="M274" s="192" t="str">
        <f t="shared" si="230"/>
        <v>-</v>
      </c>
      <c r="N274" s="193" t="str">
        <f t="shared" si="228"/>
        <v>-</v>
      </c>
      <c r="O274" s="106"/>
      <c r="AI274" s="104"/>
    </row>
    <row r="275" spans="1:35">
      <c r="A275" s="295"/>
      <c r="B275" s="297"/>
      <c r="C275" s="297"/>
      <c r="D275" s="297"/>
      <c r="E275" s="297"/>
      <c r="F275" s="298"/>
      <c r="G275" s="110">
        <f t="shared" si="224"/>
        <v>0</v>
      </c>
      <c r="H275" s="111">
        <f t="shared" si="225"/>
        <v>0</v>
      </c>
      <c r="I275" s="112">
        <f t="shared" si="226"/>
        <v>0</v>
      </c>
      <c r="J275" s="328"/>
      <c r="K275" s="190">
        <f t="shared" si="227"/>
        <v>0</v>
      </c>
      <c r="L275" s="191" t="str">
        <f t="shared" si="229"/>
        <v>-</v>
      </c>
      <c r="M275" s="192" t="str">
        <f t="shared" si="230"/>
        <v>-</v>
      </c>
      <c r="N275" s="193" t="str">
        <f t="shared" si="228"/>
        <v>-</v>
      </c>
      <c r="O275" s="106"/>
      <c r="AI275" s="104"/>
    </row>
    <row r="276" spans="1:35">
      <c r="A276" s="295"/>
      <c r="B276" s="297"/>
      <c r="C276" s="297"/>
      <c r="D276" s="297"/>
      <c r="E276" s="297"/>
      <c r="F276" s="298"/>
      <c r="G276" s="110">
        <f t="shared" si="224"/>
        <v>0</v>
      </c>
      <c r="H276" s="111">
        <f t="shared" si="225"/>
        <v>0</v>
      </c>
      <c r="I276" s="112">
        <f t="shared" si="226"/>
        <v>0</v>
      </c>
      <c r="J276" s="328"/>
      <c r="K276" s="190">
        <f t="shared" si="227"/>
        <v>0</v>
      </c>
      <c r="L276" s="191" t="str">
        <f t="shared" si="229"/>
        <v>-</v>
      </c>
      <c r="M276" s="192" t="str">
        <f t="shared" si="230"/>
        <v>-</v>
      </c>
      <c r="N276" s="193" t="str">
        <f t="shared" si="228"/>
        <v>-</v>
      </c>
      <c r="O276" s="106"/>
      <c r="AI276" s="104"/>
    </row>
    <row r="277" spans="1:35">
      <c r="A277" s="295"/>
      <c r="B277" s="297"/>
      <c r="C277" s="297"/>
      <c r="D277" s="297"/>
      <c r="E277" s="297"/>
      <c r="F277" s="298"/>
      <c r="G277" s="110">
        <f t="shared" si="224"/>
        <v>0</v>
      </c>
      <c r="H277" s="111">
        <f t="shared" si="225"/>
        <v>0</v>
      </c>
      <c r="I277" s="112">
        <f t="shared" si="226"/>
        <v>0</v>
      </c>
      <c r="J277" s="328"/>
      <c r="K277" s="190">
        <f t="shared" si="227"/>
        <v>0</v>
      </c>
      <c r="L277" s="191" t="str">
        <f t="shared" si="229"/>
        <v>-</v>
      </c>
      <c r="M277" s="192" t="str">
        <f t="shared" si="230"/>
        <v>-</v>
      </c>
      <c r="N277" s="193" t="str">
        <f t="shared" si="228"/>
        <v>-</v>
      </c>
      <c r="O277" s="106"/>
      <c r="AI277" s="104"/>
    </row>
    <row r="278" spans="1:35">
      <c r="A278" s="295"/>
      <c r="B278" s="297"/>
      <c r="C278" s="297"/>
      <c r="D278" s="297"/>
      <c r="E278" s="297"/>
      <c r="F278" s="298"/>
      <c r="G278" s="110">
        <f t="shared" si="224"/>
        <v>0</v>
      </c>
      <c r="H278" s="111">
        <f t="shared" si="225"/>
        <v>0</v>
      </c>
      <c r="I278" s="112">
        <f t="shared" si="226"/>
        <v>0</v>
      </c>
      <c r="J278" s="328"/>
      <c r="K278" s="190">
        <f t="shared" si="227"/>
        <v>0</v>
      </c>
      <c r="L278" s="191" t="str">
        <f t="shared" si="229"/>
        <v>-</v>
      </c>
      <c r="M278" s="192" t="str">
        <f t="shared" si="230"/>
        <v>-</v>
      </c>
      <c r="N278" s="193" t="str">
        <f t="shared" si="228"/>
        <v>-</v>
      </c>
      <c r="O278" s="106"/>
      <c r="AI278" s="104"/>
    </row>
    <row r="279" spans="1:35">
      <c r="A279" s="295"/>
      <c r="B279" s="297"/>
      <c r="C279" s="297"/>
      <c r="D279" s="297"/>
      <c r="E279" s="297"/>
      <c r="F279" s="298"/>
      <c r="G279" s="110">
        <f t="shared" si="224"/>
        <v>0</v>
      </c>
      <c r="H279" s="111">
        <f t="shared" si="225"/>
        <v>0</v>
      </c>
      <c r="I279" s="112">
        <f t="shared" si="226"/>
        <v>0</v>
      </c>
      <c r="J279" s="328"/>
      <c r="K279" s="190">
        <f t="shared" si="227"/>
        <v>0</v>
      </c>
      <c r="L279" s="191" t="str">
        <f t="shared" si="229"/>
        <v>-</v>
      </c>
      <c r="M279" s="192" t="str">
        <f t="shared" si="230"/>
        <v>-</v>
      </c>
      <c r="N279" s="193" t="str">
        <f t="shared" si="228"/>
        <v>-</v>
      </c>
      <c r="O279" s="106"/>
      <c r="AI279" s="104"/>
    </row>
    <row r="280" spans="1:35">
      <c r="A280" s="295"/>
      <c r="B280" s="297"/>
      <c r="C280" s="297"/>
      <c r="D280" s="297"/>
      <c r="E280" s="297"/>
      <c r="F280" s="298"/>
      <c r="G280" s="110">
        <f t="shared" si="224"/>
        <v>0</v>
      </c>
      <c r="H280" s="111">
        <f t="shared" si="225"/>
        <v>0</v>
      </c>
      <c r="I280" s="112">
        <f t="shared" si="226"/>
        <v>0</v>
      </c>
      <c r="J280" s="328"/>
      <c r="K280" s="190">
        <f t="shared" si="227"/>
        <v>0</v>
      </c>
      <c r="L280" s="191" t="str">
        <f t="shared" si="229"/>
        <v>-</v>
      </c>
      <c r="M280" s="192" t="str">
        <f t="shared" si="230"/>
        <v>-</v>
      </c>
      <c r="N280" s="193" t="str">
        <f t="shared" si="228"/>
        <v>-</v>
      </c>
      <c r="O280" s="106"/>
      <c r="AI280" s="104"/>
    </row>
    <row r="281" spans="1:35">
      <c r="A281" s="295"/>
      <c r="B281" s="297"/>
      <c r="C281" s="297"/>
      <c r="D281" s="297"/>
      <c r="E281" s="297"/>
      <c r="F281" s="298"/>
      <c r="G281" s="110">
        <f t="shared" si="224"/>
        <v>0</v>
      </c>
      <c r="H281" s="111">
        <f t="shared" si="225"/>
        <v>0</v>
      </c>
      <c r="I281" s="112">
        <f t="shared" si="226"/>
        <v>0</v>
      </c>
      <c r="J281" s="328"/>
      <c r="K281" s="190">
        <f t="shared" si="227"/>
        <v>0</v>
      </c>
      <c r="L281" s="191" t="str">
        <f t="shared" si="229"/>
        <v>-</v>
      </c>
      <c r="M281" s="192" t="str">
        <f t="shared" si="230"/>
        <v>-</v>
      </c>
      <c r="N281" s="193" t="str">
        <f t="shared" si="228"/>
        <v>-</v>
      </c>
      <c r="O281" s="106"/>
      <c r="AI281" s="104"/>
    </row>
    <row r="282" spans="1:35">
      <c r="A282" s="295"/>
      <c r="B282" s="297"/>
      <c r="C282" s="297"/>
      <c r="D282" s="297"/>
      <c r="E282" s="297"/>
      <c r="F282" s="298"/>
      <c r="G282" s="110">
        <f t="shared" si="224"/>
        <v>0</v>
      </c>
      <c r="H282" s="111">
        <f t="shared" si="225"/>
        <v>0</v>
      </c>
      <c r="I282" s="112">
        <f t="shared" si="226"/>
        <v>0</v>
      </c>
      <c r="J282" s="328"/>
      <c r="K282" s="190">
        <f t="shared" si="227"/>
        <v>0</v>
      </c>
      <c r="L282" s="191" t="str">
        <f t="shared" si="229"/>
        <v>-</v>
      </c>
      <c r="M282" s="192" t="str">
        <f t="shared" si="230"/>
        <v>-</v>
      </c>
      <c r="N282" s="193" t="str">
        <f t="shared" si="228"/>
        <v>-</v>
      </c>
      <c r="O282" s="106"/>
      <c r="AI282" s="104"/>
    </row>
    <row r="283" spans="1:35">
      <c r="A283" s="295"/>
      <c r="B283" s="297"/>
      <c r="C283" s="297"/>
      <c r="D283" s="297"/>
      <c r="E283" s="297"/>
      <c r="F283" s="298"/>
      <c r="G283" s="110">
        <f t="shared" si="224"/>
        <v>0</v>
      </c>
      <c r="H283" s="111">
        <f t="shared" si="225"/>
        <v>0</v>
      </c>
      <c r="I283" s="112">
        <f t="shared" si="226"/>
        <v>0</v>
      </c>
      <c r="J283" s="328"/>
      <c r="K283" s="190">
        <f t="shared" si="227"/>
        <v>0</v>
      </c>
      <c r="L283" s="191" t="str">
        <f t="shared" si="229"/>
        <v>-</v>
      </c>
      <c r="M283" s="192" t="str">
        <f t="shared" si="230"/>
        <v>-</v>
      </c>
      <c r="N283" s="193" t="str">
        <f t="shared" si="228"/>
        <v>-</v>
      </c>
      <c r="O283" s="106"/>
      <c r="AI283" s="104"/>
    </row>
    <row r="284" spans="1:35">
      <c r="A284" s="295"/>
      <c r="B284" s="297"/>
      <c r="C284" s="297"/>
      <c r="D284" s="297"/>
      <c r="E284" s="297"/>
      <c r="F284" s="298"/>
      <c r="G284" s="110">
        <f t="shared" si="224"/>
        <v>0</v>
      </c>
      <c r="H284" s="111">
        <f t="shared" si="225"/>
        <v>0</v>
      </c>
      <c r="I284" s="112">
        <f t="shared" si="226"/>
        <v>0</v>
      </c>
      <c r="J284" s="328"/>
      <c r="K284" s="190">
        <f t="shared" si="227"/>
        <v>0</v>
      </c>
      <c r="L284" s="191" t="str">
        <f t="shared" si="229"/>
        <v>-</v>
      </c>
      <c r="M284" s="192" t="str">
        <f t="shared" si="230"/>
        <v>-</v>
      </c>
      <c r="N284" s="193" t="str">
        <f t="shared" si="228"/>
        <v>-</v>
      </c>
      <c r="O284" s="106"/>
      <c r="AI284" s="104"/>
    </row>
    <row r="285" spans="1:35">
      <c r="A285" s="295"/>
      <c r="B285" s="297"/>
      <c r="C285" s="297"/>
      <c r="D285" s="297"/>
      <c r="E285" s="297"/>
      <c r="F285" s="298"/>
      <c r="G285" s="110">
        <f t="shared" si="224"/>
        <v>0</v>
      </c>
      <c r="H285" s="111">
        <f t="shared" si="225"/>
        <v>0</v>
      </c>
      <c r="I285" s="112">
        <f t="shared" si="226"/>
        <v>0</v>
      </c>
      <c r="J285" s="328"/>
      <c r="K285" s="190">
        <f t="shared" si="227"/>
        <v>0</v>
      </c>
      <c r="L285" s="191" t="str">
        <f t="shared" si="229"/>
        <v>-</v>
      </c>
      <c r="M285" s="192" t="str">
        <f t="shared" si="230"/>
        <v>-</v>
      </c>
      <c r="N285" s="193" t="str">
        <f t="shared" si="228"/>
        <v>-</v>
      </c>
      <c r="O285" s="106"/>
      <c r="AI285" s="104"/>
    </row>
    <row r="286" spans="1:35">
      <c r="A286" s="295"/>
      <c r="B286" s="297"/>
      <c r="C286" s="297"/>
      <c r="D286" s="297"/>
      <c r="E286" s="297"/>
      <c r="F286" s="298"/>
      <c r="G286" s="110">
        <f t="shared" si="224"/>
        <v>0</v>
      </c>
      <c r="H286" s="111">
        <f t="shared" si="225"/>
        <v>0</v>
      </c>
      <c r="I286" s="112">
        <f t="shared" si="226"/>
        <v>0</v>
      </c>
      <c r="J286" s="328"/>
      <c r="K286" s="190">
        <f t="shared" si="227"/>
        <v>0</v>
      </c>
      <c r="L286" s="191" t="str">
        <f t="shared" si="229"/>
        <v>-</v>
      </c>
      <c r="M286" s="192" t="str">
        <f t="shared" si="230"/>
        <v>-</v>
      </c>
      <c r="N286" s="193" t="str">
        <f t="shared" si="228"/>
        <v>-</v>
      </c>
      <c r="O286" s="106"/>
      <c r="AI286" s="104"/>
    </row>
    <row r="287" spans="1:35">
      <c r="A287" s="295"/>
      <c r="B287" s="297"/>
      <c r="C287" s="297"/>
      <c r="D287" s="297"/>
      <c r="E287" s="297"/>
      <c r="F287" s="298"/>
      <c r="G287" s="110">
        <f t="shared" si="224"/>
        <v>0</v>
      </c>
      <c r="H287" s="111">
        <f t="shared" si="225"/>
        <v>0</v>
      </c>
      <c r="I287" s="112">
        <f t="shared" si="226"/>
        <v>0</v>
      </c>
      <c r="J287" s="328"/>
      <c r="K287" s="190">
        <f t="shared" si="227"/>
        <v>0</v>
      </c>
      <c r="L287" s="191" t="str">
        <f t="shared" si="229"/>
        <v>-</v>
      </c>
      <c r="M287" s="192" t="str">
        <f t="shared" si="230"/>
        <v>-</v>
      </c>
      <c r="N287" s="193" t="str">
        <f t="shared" si="228"/>
        <v>-</v>
      </c>
      <c r="O287" s="106"/>
      <c r="AI287" s="104"/>
    </row>
    <row r="288" spans="1:35">
      <c r="A288" s="295"/>
      <c r="B288" s="297"/>
      <c r="C288" s="297"/>
      <c r="D288" s="297"/>
      <c r="E288" s="297"/>
      <c r="F288" s="298"/>
      <c r="G288" s="110">
        <f t="shared" si="224"/>
        <v>0</v>
      </c>
      <c r="H288" s="111">
        <f t="shared" si="225"/>
        <v>0</v>
      </c>
      <c r="I288" s="112">
        <f t="shared" si="226"/>
        <v>0</v>
      </c>
      <c r="J288" s="328"/>
      <c r="K288" s="190">
        <f t="shared" si="227"/>
        <v>0</v>
      </c>
      <c r="L288" s="191" t="str">
        <f t="shared" si="229"/>
        <v>-</v>
      </c>
      <c r="M288" s="192" t="str">
        <f t="shared" si="230"/>
        <v>-</v>
      </c>
      <c r="N288" s="193" t="str">
        <f t="shared" si="228"/>
        <v>-</v>
      </c>
      <c r="O288" s="106"/>
      <c r="AI288" s="104"/>
    </row>
    <row r="289" spans="1:35">
      <c r="A289" s="295"/>
      <c r="B289" s="297"/>
      <c r="C289" s="297"/>
      <c r="D289" s="297"/>
      <c r="E289" s="297"/>
      <c r="F289" s="298"/>
      <c r="G289" s="110">
        <f t="shared" si="224"/>
        <v>0</v>
      </c>
      <c r="H289" s="111">
        <f t="shared" si="225"/>
        <v>0</v>
      </c>
      <c r="I289" s="112">
        <f t="shared" si="226"/>
        <v>0</v>
      </c>
      <c r="J289" s="328"/>
      <c r="K289" s="190">
        <f t="shared" si="227"/>
        <v>0</v>
      </c>
      <c r="L289" s="191" t="str">
        <f t="shared" si="229"/>
        <v>-</v>
      </c>
      <c r="M289" s="192" t="str">
        <f t="shared" si="230"/>
        <v>-</v>
      </c>
      <c r="N289" s="193" t="str">
        <f t="shared" si="228"/>
        <v>-</v>
      </c>
      <c r="O289" s="106"/>
      <c r="AI289" s="104"/>
    </row>
    <row r="290" spans="1:35">
      <c r="A290" s="295"/>
      <c r="B290" s="297"/>
      <c r="C290" s="297"/>
      <c r="D290" s="297"/>
      <c r="E290" s="297"/>
      <c r="F290" s="298"/>
      <c r="G290" s="110">
        <f t="shared" si="224"/>
        <v>0</v>
      </c>
      <c r="H290" s="111">
        <f t="shared" si="225"/>
        <v>0</v>
      </c>
      <c r="I290" s="112">
        <f t="shared" si="226"/>
        <v>0</v>
      </c>
      <c r="J290" s="328"/>
      <c r="K290" s="190">
        <f t="shared" si="227"/>
        <v>0</v>
      </c>
      <c r="L290" s="191" t="str">
        <f t="shared" si="229"/>
        <v>-</v>
      </c>
      <c r="M290" s="192" t="str">
        <f t="shared" si="230"/>
        <v>-</v>
      </c>
      <c r="N290" s="193" t="str">
        <f t="shared" si="228"/>
        <v>-</v>
      </c>
      <c r="O290" s="106"/>
      <c r="AI290" s="104"/>
    </row>
    <row r="291" spans="1:35">
      <c r="A291" s="295"/>
      <c r="B291" s="297"/>
      <c r="C291" s="297"/>
      <c r="D291" s="297"/>
      <c r="E291" s="297"/>
      <c r="F291" s="298"/>
      <c r="G291" s="110">
        <f t="shared" si="224"/>
        <v>0</v>
      </c>
      <c r="H291" s="111">
        <f t="shared" si="225"/>
        <v>0</v>
      </c>
      <c r="I291" s="112">
        <f t="shared" si="226"/>
        <v>0</v>
      </c>
      <c r="J291" s="328"/>
      <c r="K291" s="190">
        <f t="shared" si="227"/>
        <v>0</v>
      </c>
      <c r="L291" s="191" t="str">
        <f t="shared" si="229"/>
        <v>-</v>
      </c>
      <c r="M291" s="192" t="str">
        <f t="shared" si="230"/>
        <v>-</v>
      </c>
      <c r="N291" s="193" t="str">
        <f t="shared" si="228"/>
        <v>-</v>
      </c>
      <c r="O291" s="106"/>
      <c r="AI291" s="104"/>
    </row>
    <row r="292" spans="1:35">
      <c r="A292" s="295"/>
      <c r="B292" s="297"/>
      <c r="C292" s="297"/>
      <c r="D292" s="297"/>
      <c r="E292" s="297"/>
      <c r="F292" s="298"/>
      <c r="G292" s="110">
        <f t="shared" si="224"/>
        <v>0</v>
      </c>
      <c r="H292" s="111">
        <f t="shared" si="225"/>
        <v>0</v>
      </c>
      <c r="I292" s="112">
        <f t="shared" si="226"/>
        <v>0</v>
      </c>
      <c r="J292" s="328"/>
      <c r="K292" s="190">
        <f t="shared" si="227"/>
        <v>0</v>
      </c>
      <c r="L292" s="191" t="str">
        <f t="shared" si="229"/>
        <v>-</v>
      </c>
      <c r="M292" s="192" t="str">
        <f t="shared" si="230"/>
        <v>-</v>
      </c>
      <c r="N292" s="193" t="str">
        <f t="shared" si="228"/>
        <v>-</v>
      </c>
      <c r="O292" s="106"/>
      <c r="AI292" s="104"/>
    </row>
    <row r="293" spans="1:35">
      <c r="A293" s="295"/>
      <c r="B293" s="297"/>
      <c r="C293" s="297"/>
      <c r="D293" s="297"/>
      <c r="E293" s="297"/>
      <c r="F293" s="298"/>
      <c r="G293" s="110">
        <f t="shared" si="224"/>
        <v>0</v>
      </c>
      <c r="H293" s="111">
        <f t="shared" si="225"/>
        <v>0</v>
      </c>
      <c r="I293" s="112">
        <f t="shared" si="226"/>
        <v>0</v>
      </c>
      <c r="J293" s="328"/>
      <c r="K293" s="190">
        <f t="shared" si="227"/>
        <v>0</v>
      </c>
      <c r="L293" s="191" t="str">
        <f t="shared" si="229"/>
        <v>-</v>
      </c>
      <c r="M293" s="192" t="str">
        <f t="shared" si="230"/>
        <v>-</v>
      </c>
      <c r="N293" s="193" t="str">
        <f t="shared" si="228"/>
        <v>-</v>
      </c>
      <c r="O293" s="106"/>
      <c r="AI293" s="104"/>
    </row>
    <row r="294" spans="1:35">
      <c r="A294" s="295"/>
      <c r="B294" s="297"/>
      <c r="C294" s="297"/>
      <c r="D294" s="297"/>
      <c r="E294" s="297"/>
      <c r="F294" s="298"/>
      <c r="G294" s="110">
        <f t="shared" si="224"/>
        <v>0</v>
      </c>
      <c r="H294" s="111">
        <f t="shared" si="225"/>
        <v>0</v>
      </c>
      <c r="I294" s="112">
        <f t="shared" si="226"/>
        <v>0</v>
      </c>
      <c r="J294" s="328"/>
      <c r="K294" s="190">
        <f t="shared" si="227"/>
        <v>0</v>
      </c>
      <c r="L294" s="191" t="str">
        <f t="shared" si="229"/>
        <v>-</v>
      </c>
      <c r="M294" s="192" t="str">
        <f t="shared" si="230"/>
        <v>-</v>
      </c>
      <c r="N294" s="193" t="str">
        <f t="shared" si="228"/>
        <v>-</v>
      </c>
      <c r="O294" s="106"/>
      <c r="AI294" s="104"/>
    </row>
    <row r="295" spans="1:35">
      <c r="A295" s="295"/>
      <c r="B295" s="297"/>
      <c r="C295" s="297"/>
      <c r="D295" s="297"/>
      <c r="E295" s="297"/>
      <c r="F295" s="298"/>
      <c r="G295" s="110">
        <f t="shared" si="224"/>
        <v>0</v>
      </c>
      <c r="H295" s="111">
        <f t="shared" si="225"/>
        <v>0</v>
      </c>
      <c r="I295" s="112">
        <f t="shared" si="226"/>
        <v>0</v>
      </c>
      <c r="J295" s="328"/>
      <c r="K295" s="190">
        <f t="shared" si="227"/>
        <v>0</v>
      </c>
      <c r="L295" s="191" t="str">
        <f t="shared" si="229"/>
        <v>-</v>
      </c>
      <c r="M295" s="192" t="str">
        <f t="shared" si="230"/>
        <v>-</v>
      </c>
      <c r="N295" s="193" t="str">
        <f t="shared" si="228"/>
        <v>-</v>
      </c>
      <c r="O295" s="106"/>
      <c r="AI295" s="104"/>
    </row>
    <row r="296" spans="1:35">
      <c r="A296" s="295"/>
      <c r="B296" s="297"/>
      <c r="C296" s="297"/>
      <c r="D296" s="297"/>
      <c r="E296" s="297"/>
      <c r="F296" s="298"/>
      <c r="G296" s="110">
        <f t="shared" si="224"/>
        <v>0</v>
      </c>
      <c r="H296" s="111">
        <f t="shared" si="225"/>
        <v>0</v>
      </c>
      <c r="I296" s="112">
        <f t="shared" si="226"/>
        <v>0</v>
      </c>
      <c r="J296" s="328"/>
      <c r="K296" s="190">
        <f t="shared" si="227"/>
        <v>0</v>
      </c>
      <c r="L296" s="191" t="str">
        <f t="shared" si="229"/>
        <v>-</v>
      </c>
      <c r="M296" s="192" t="str">
        <f t="shared" si="230"/>
        <v>-</v>
      </c>
      <c r="N296" s="193" t="str">
        <f t="shared" si="228"/>
        <v>-</v>
      </c>
      <c r="O296" s="106"/>
      <c r="AI296" s="104"/>
    </row>
    <row r="297" spans="1:35">
      <c r="A297" s="295"/>
      <c r="B297" s="297"/>
      <c r="C297" s="297"/>
      <c r="D297" s="297"/>
      <c r="E297" s="297"/>
      <c r="F297" s="298"/>
      <c r="G297" s="110">
        <f t="shared" si="224"/>
        <v>0</v>
      </c>
      <c r="H297" s="111">
        <f t="shared" si="225"/>
        <v>0</v>
      </c>
      <c r="I297" s="112">
        <f t="shared" si="226"/>
        <v>0</v>
      </c>
      <c r="J297" s="328"/>
      <c r="K297" s="190">
        <f t="shared" si="227"/>
        <v>0</v>
      </c>
      <c r="L297" s="191" t="str">
        <f t="shared" si="229"/>
        <v>-</v>
      </c>
      <c r="M297" s="192" t="str">
        <f t="shared" si="230"/>
        <v>-</v>
      </c>
      <c r="N297" s="193" t="str">
        <f t="shared" si="228"/>
        <v>-</v>
      </c>
      <c r="O297" s="106"/>
      <c r="AI297" s="104"/>
    </row>
    <row r="298" spans="1:35">
      <c r="A298" s="295"/>
      <c r="B298" s="297"/>
      <c r="C298" s="297"/>
      <c r="D298" s="297"/>
      <c r="E298" s="297"/>
      <c r="F298" s="298"/>
      <c r="G298" s="110">
        <f t="shared" si="224"/>
        <v>0</v>
      </c>
      <c r="H298" s="111">
        <f t="shared" si="225"/>
        <v>0</v>
      </c>
      <c r="I298" s="112">
        <f t="shared" si="226"/>
        <v>0</v>
      </c>
      <c r="J298" s="328"/>
      <c r="K298" s="190">
        <f t="shared" si="227"/>
        <v>0</v>
      </c>
      <c r="L298" s="191" t="str">
        <f t="shared" si="229"/>
        <v>-</v>
      </c>
      <c r="M298" s="192" t="str">
        <f t="shared" si="230"/>
        <v>-</v>
      </c>
      <c r="N298" s="193" t="str">
        <f t="shared" si="228"/>
        <v>-</v>
      </c>
      <c r="O298" s="106"/>
      <c r="AI298" s="104"/>
    </row>
    <row r="299" spans="1:35">
      <c r="A299" s="295"/>
      <c r="B299" s="297"/>
      <c r="C299" s="297"/>
      <c r="D299" s="297"/>
      <c r="E299" s="297"/>
      <c r="F299" s="298"/>
      <c r="G299" s="110">
        <f t="shared" si="224"/>
        <v>0</v>
      </c>
      <c r="H299" s="111">
        <f t="shared" si="225"/>
        <v>0</v>
      </c>
      <c r="I299" s="112">
        <f t="shared" si="226"/>
        <v>0</v>
      </c>
      <c r="J299" s="328"/>
      <c r="K299" s="190">
        <f t="shared" si="227"/>
        <v>0</v>
      </c>
      <c r="L299" s="191" t="str">
        <f t="shared" si="229"/>
        <v>-</v>
      </c>
      <c r="M299" s="192" t="str">
        <f t="shared" si="230"/>
        <v>-</v>
      </c>
      <c r="N299" s="193" t="str">
        <f t="shared" si="228"/>
        <v>-</v>
      </c>
      <c r="O299" s="106"/>
      <c r="AI299" s="104"/>
    </row>
    <row r="300" spans="1:35">
      <c r="A300" s="295"/>
      <c r="B300" s="297"/>
      <c r="C300" s="297"/>
      <c r="D300" s="297"/>
      <c r="E300" s="297"/>
      <c r="F300" s="298"/>
      <c r="G300" s="110">
        <f t="shared" si="224"/>
        <v>0</v>
      </c>
      <c r="H300" s="111">
        <f t="shared" si="225"/>
        <v>0</v>
      </c>
      <c r="I300" s="112">
        <f t="shared" si="226"/>
        <v>0</v>
      </c>
      <c r="J300" s="328"/>
      <c r="K300" s="190">
        <f t="shared" si="227"/>
        <v>0</v>
      </c>
      <c r="L300" s="191" t="str">
        <f t="shared" si="229"/>
        <v>-</v>
      </c>
      <c r="M300" s="192" t="str">
        <f t="shared" si="230"/>
        <v>-</v>
      </c>
      <c r="N300" s="193" t="str">
        <f t="shared" si="228"/>
        <v>-</v>
      </c>
      <c r="O300" s="106"/>
      <c r="AI300" s="104"/>
    </row>
    <row r="301" spans="1:35">
      <c r="A301" s="295"/>
      <c r="B301" s="297"/>
      <c r="C301" s="297"/>
      <c r="D301" s="297"/>
      <c r="E301" s="297"/>
      <c r="F301" s="298"/>
      <c r="G301" s="110">
        <f t="shared" si="224"/>
        <v>0</v>
      </c>
      <c r="H301" s="111">
        <f t="shared" si="225"/>
        <v>0</v>
      </c>
      <c r="I301" s="112">
        <f t="shared" si="226"/>
        <v>0</v>
      </c>
      <c r="J301" s="328"/>
      <c r="K301" s="190">
        <f t="shared" si="227"/>
        <v>0</v>
      </c>
      <c r="L301" s="191" t="str">
        <f t="shared" si="229"/>
        <v>-</v>
      </c>
      <c r="M301" s="192" t="str">
        <f t="shared" si="230"/>
        <v>-</v>
      </c>
      <c r="N301" s="193" t="str">
        <f t="shared" si="228"/>
        <v>-</v>
      </c>
      <c r="O301" s="106"/>
      <c r="AI301" s="104"/>
    </row>
    <row r="302" spans="1:35">
      <c r="A302" s="295"/>
      <c r="B302" s="297"/>
      <c r="C302" s="297"/>
      <c r="D302" s="297"/>
      <c r="E302" s="297"/>
      <c r="F302" s="298"/>
      <c r="G302" s="110">
        <f t="shared" si="224"/>
        <v>0</v>
      </c>
      <c r="H302" s="111">
        <f t="shared" si="225"/>
        <v>0</v>
      </c>
      <c r="I302" s="112">
        <f t="shared" si="226"/>
        <v>0</v>
      </c>
      <c r="J302" s="328"/>
      <c r="K302" s="190">
        <f t="shared" si="227"/>
        <v>0</v>
      </c>
      <c r="L302" s="191" t="str">
        <f t="shared" si="229"/>
        <v>-</v>
      </c>
      <c r="M302" s="192" t="str">
        <f t="shared" si="230"/>
        <v>-</v>
      </c>
      <c r="N302" s="193" t="str">
        <f t="shared" si="228"/>
        <v>-</v>
      </c>
      <c r="O302" s="106"/>
      <c r="AI302" s="104"/>
    </row>
    <row r="303" spans="1:35">
      <c r="A303" s="295"/>
      <c r="B303" s="297"/>
      <c r="C303" s="297"/>
      <c r="D303" s="297"/>
      <c r="E303" s="297"/>
      <c r="F303" s="298"/>
      <c r="G303" s="110">
        <f t="shared" si="224"/>
        <v>0</v>
      </c>
      <c r="H303" s="111">
        <f t="shared" si="225"/>
        <v>0</v>
      </c>
      <c r="I303" s="112">
        <f t="shared" si="226"/>
        <v>0</v>
      </c>
      <c r="J303" s="328"/>
      <c r="K303" s="190">
        <f t="shared" si="227"/>
        <v>0</v>
      </c>
      <c r="L303" s="191" t="str">
        <f t="shared" si="229"/>
        <v>-</v>
      </c>
      <c r="M303" s="192" t="str">
        <f t="shared" si="230"/>
        <v>-</v>
      </c>
      <c r="N303" s="193" t="str">
        <f t="shared" si="228"/>
        <v>-</v>
      </c>
      <c r="O303" s="106"/>
      <c r="AI303" s="104"/>
    </row>
    <row r="304" spans="1:35">
      <c r="A304" s="295"/>
      <c r="B304" s="297"/>
      <c r="C304" s="297"/>
      <c r="D304" s="297"/>
      <c r="E304" s="297"/>
      <c r="F304" s="298"/>
      <c r="G304" s="110">
        <f t="shared" si="224"/>
        <v>0</v>
      </c>
      <c r="H304" s="111">
        <f t="shared" si="225"/>
        <v>0</v>
      </c>
      <c r="I304" s="112">
        <f t="shared" si="226"/>
        <v>0</v>
      </c>
      <c r="J304" s="328"/>
      <c r="K304" s="190">
        <f t="shared" si="227"/>
        <v>0</v>
      </c>
      <c r="L304" s="191" t="str">
        <f t="shared" si="229"/>
        <v>-</v>
      </c>
      <c r="M304" s="192" t="str">
        <f t="shared" si="230"/>
        <v>-</v>
      </c>
      <c r="N304" s="193" t="str">
        <f t="shared" si="228"/>
        <v>-</v>
      </c>
      <c r="O304" s="106"/>
      <c r="AI304" s="104"/>
    </row>
    <row r="305" spans="1:35">
      <c r="A305" s="295"/>
      <c r="B305" s="297"/>
      <c r="C305" s="297"/>
      <c r="D305" s="297"/>
      <c r="E305" s="297"/>
      <c r="F305" s="298"/>
      <c r="G305" s="110">
        <f t="shared" si="224"/>
        <v>0</v>
      </c>
      <c r="H305" s="111">
        <f t="shared" si="225"/>
        <v>0</v>
      </c>
      <c r="I305" s="112">
        <f t="shared" si="226"/>
        <v>0</v>
      </c>
      <c r="J305" s="328"/>
      <c r="K305" s="190">
        <f t="shared" si="227"/>
        <v>0</v>
      </c>
      <c r="L305" s="191" t="str">
        <f t="shared" si="229"/>
        <v>-</v>
      </c>
      <c r="M305" s="192" t="str">
        <f t="shared" si="230"/>
        <v>-</v>
      </c>
      <c r="N305" s="193" t="str">
        <f t="shared" si="228"/>
        <v>-</v>
      </c>
      <c r="O305" s="106"/>
      <c r="AI305" s="104"/>
    </row>
    <row r="306" spans="1:35">
      <c r="A306" s="295"/>
      <c r="B306" s="297"/>
      <c r="C306" s="297"/>
      <c r="D306" s="297"/>
      <c r="E306" s="297"/>
      <c r="F306" s="298"/>
      <c r="G306" s="110">
        <f t="shared" si="224"/>
        <v>0</v>
      </c>
      <c r="H306" s="111">
        <f t="shared" si="225"/>
        <v>0</v>
      </c>
      <c r="I306" s="112">
        <f t="shared" si="226"/>
        <v>0</v>
      </c>
      <c r="J306" s="328"/>
      <c r="K306" s="190">
        <f t="shared" si="227"/>
        <v>0</v>
      </c>
      <c r="L306" s="191" t="str">
        <f t="shared" si="229"/>
        <v>-</v>
      </c>
      <c r="M306" s="192" t="str">
        <f t="shared" si="230"/>
        <v>-</v>
      </c>
      <c r="N306" s="193" t="str">
        <f t="shared" si="228"/>
        <v>-</v>
      </c>
      <c r="O306" s="106"/>
      <c r="AI306" s="104"/>
    </row>
    <row r="307" spans="1:35">
      <c r="A307" s="295"/>
      <c r="B307" s="297"/>
      <c r="C307" s="297"/>
      <c r="D307" s="297"/>
      <c r="E307" s="297"/>
      <c r="F307" s="298"/>
      <c r="G307" s="110">
        <f t="shared" si="224"/>
        <v>0</v>
      </c>
      <c r="H307" s="111">
        <f t="shared" si="225"/>
        <v>0</v>
      </c>
      <c r="I307" s="112">
        <f t="shared" si="226"/>
        <v>0</v>
      </c>
      <c r="J307" s="328"/>
      <c r="K307" s="190">
        <f t="shared" si="227"/>
        <v>0</v>
      </c>
      <c r="L307" s="191" t="str">
        <f t="shared" si="229"/>
        <v>-</v>
      </c>
      <c r="M307" s="192" t="str">
        <f t="shared" si="230"/>
        <v>-</v>
      </c>
      <c r="N307" s="193" t="str">
        <f t="shared" si="228"/>
        <v>-</v>
      </c>
      <c r="O307" s="106"/>
      <c r="AI307" s="104"/>
    </row>
    <row r="308" spans="1:35">
      <c r="A308" s="295"/>
      <c r="B308" s="297"/>
      <c r="C308" s="297"/>
      <c r="D308" s="297"/>
      <c r="E308" s="297"/>
      <c r="F308" s="298"/>
      <c r="G308" s="110">
        <f t="shared" si="224"/>
        <v>0</v>
      </c>
      <c r="H308" s="111">
        <f t="shared" si="225"/>
        <v>0</v>
      </c>
      <c r="I308" s="112">
        <f t="shared" si="226"/>
        <v>0</v>
      </c>
      <c r="J308" s="328"/>
      <c r="K308" s="190">
        <f t="shared" si="227"/>
        <v>0</v>
      </c>
      <c r="L308" s="191" t="str">
        <f t="shared" si="229"/>
        <v>-</v>
      </c>
      <c r="M308" s="192" t="str">
        <f t="shared" si="230"/>
        <v>-</v>
      </c>
      <c r="N308" s="193" t="str">
        <f t="shared" si="228"/>
        <v>-</v>
      </c>
      <c r="O308" s="106"/>
      <c r="AI308" s="104"/>
    </row>
    <row r="309" spans="1:35">
      <c r="A309" s="295"/>
      <c r="B309" s="297"/>
      <c r="C309" s="297"/>
      <c r="D309" s="297"/>
      <c r="E309" s="297"/>
      <c r="F309" s="298"/>
      <c r="G309" s="110">
        <f t="shared" si="224"/>
        <v>0</v>
      </c>
      <c r="H309" s="111">
        <f t="shared" si="225"/>
        <v>0</v>
      </c>
      <c r="I309" s="112">
        <f t="shared" si="226"/>
        <v>0</v>
      </c>
      <c r="J309" s="328"/>
      <c r="K309" s="190">
        <f t="shared" si="227"/>
        <v>0</v>
      </c>
      <c r="L309" s="191" t="str">
        <f t="shared" si="229"/>
        <v>-</v>
      </c>
      <c r="M309" s="192" t="str">
        <f t="shared" si="230"/>
        <v>-</v>
      </c>
      <c r="N309" s="193" t="str">
        <f t="shared" si="228"/>
        <v>-</v>
      </c>
      <c r="O309" s="106"/>
      <c r="AI309" s="104"/>
    </row>
    <row r="310" spans="1:35">
      <c r="A310" s="295"/>
      <c r="B310" s="297"/>
      <c r="C310" s="297"/>
      <c r="D310" s="297"/>
      <c r="E310" s="297"/>
      <c r="F310" s="298"/>
      <c r="G310" s="110">
        <f t="shared" si="224"/>
        <v>0</v>
      </c>
      <c r="H310" s="111">
        <f t="shared" si="225"/>
        <v>0</v>
      </c>
      <c r="I310" s="112">
        <f t="shared" si="226"/>
        <v>0</v>
      </c>
      <c r="J310" s="328"/>
      <c r="K310" s="190">
        <f t="shared" si="227"/>
        <v>0</v>
      </c>
      <c r="L310" s="191" t="str">
        <f t="shared" si="229"/>
        <v>-</v>
      </c>
      <c r="M310" s="192" t="str">
        <f t="shared" si="230"/>
        <v>-</v>
      </c>
      <c r="N310" s="193" t="str">
        <f t="shared" si="228"/>
        <v>-</v>
      </c>
      <c r="O310" s="106"/>
      <c r="AI310" s="104"/>
    </row>
    <row r="311" spans="1:35">
      <c r="A311" s="295"/>
      <c r="B311" s="297"/>
      <c r="C311" s="297"/>
      <c r="D311" s="297"/>
      <c r="E311" s="297"/>
      <c r="F311" s="298"/>
      <c r="G311" s="110">
        <f t="shared" si="224"/>
        <v>0</v>
      </c>
      <c r="H311" s="111">
        <f t="shared" si="225"/>
        <v>0</v>
      </c>
      <c r="I311" s="112">
        <f t="shared" si="226"/>
        <v>0</v>
      </c>
      <c r="J311" s="328"/>
      <c r="K311" s="190">
        <f t="shared" si="227"/>
        <v>0</v>
      </c>
      <c r="L311" s="191" t="str">
        <f t="shared" si="229"/>
        <v>-</v>
      </c>
      <c r="M311" s="192" t="str">
        <f t="shared" si="230"/>
        <v>-</v>
      </c>
      <c r="N311" s="193" t="str">
        <f t="shared" si="228"/>
        <v>-</v>
      </c>
      <c r="O311" s="106"/>
      <c r="AI311" s="104"/>
    </row>
    <row r="312" spans="1:35">
      <c r="A312" s="295"/>
      <c r="B312" s="297"/>
      <c r="C312" s="297"/>
      <c r="D312" s="297"/>
      <c r="E312" s="297"/>
      <c r="F312" s="298"/>
      <c r="G312" s="110">
        <f t="shared" si="224"/>
        <v>0</v>
      </c>
      <c r="H312" s="111">
        <f t="shared" si="225"/>
        <v>0</v>
      </c>
      <c r="I312" s="112">
        <f t="shared" si="226"/>
        <v>0</v>
      </c>
      <c r="J312" s="328"/>
      <c r="K312" s="190">
        <f t="shared" si="227"/>
        <v>0</v>
      </c>
      <c r="L312" s="191" t="str">
        <f t="shared" si="229"/>
        <v>-</v>
      </c>
      <c r="M312" s="192" t="str">
        <f t="shared" si="230"/>
        <v>-</v>
      </c>
      <c r="N312" s="193" t="str">
        <f t="shared" si="228"/>
        <v>-</v>
      </c>
      <c r="O312" s="106"/>
      <c r="AI312" s="104"/>
    </row>
    <row r="313" spans="1:35">
      <c r="A313" s="295"/>
      <c r="B313" s="297"/>
      <c r="C313" s="297"/>
      <c r="D313" s="297"/>
      <c r="E313" s="297"/>
      <c r="F313" s="298"/>
      <c r="G313" s="110">
        <f t="shared" si="224"/>
        <v>0</v>
      </c>
      <c r="H313" s="111">
        <f t="shared" si="225"/>
        <v>0</v>
      </c>
      <c r="I313" s="112">
        <f t="shared" si="226"/>
        <v>0</v>
      </c>
      <c r="J313" s="328"/>
      <c r="K313" s="190">
        <f t="shared" si="227"/>
        <v>0</v>
      </c>
      <c r="L313" s="191" t="str">
        <f t="shared" si="229"/>
        <v>-</v>
      </c>
      <c r="M313" s="192" t="str">
        <f t="shared" si="230"/>
        <v>-</v>
      </c>
      <c r="N313" s="193" t="str">
        <f t="shared" si="228"/>
        <v>-</v>
      </c>
      <c r="O313" s="106"/>
      <c r="AI313" s="104"/>
    </row>
    <row r="314" spans="1:35">
      <c r="A314" s="295"/>
      <c r="B314" s="297"/>
      <c r="C314" s="297"/>
      <c r="D314" s="297"/>
      <c r="E314" s="297"/>
      <c r="F314" s="298"/>
      <c r="G314" s="110">
        <f t="shared" si="224"/>
        <v>0</v>
      </c>
      <c r="H314" s="111">
        <f t="shared" si="225"/>
        <v>0</v>
      </c>
      <c r="I314" s="112">
        <f t="shared" si="226"/>
        <v>0</v>
      </c>
      <c r="J314" s="328"/>
      <c r="K314" s="190">
        <f t="shared" si="227"/>
        <v>0</v>
      </c>
      <c r="L314" s="191" t="str">
        <f t="shared" si="229"/>
        <v>-</v>
      </c>
      <c r="M314" s="192" t="str">
        <f t="shared" si="230"/>
        <v>-</v>
      </c>
      <c r="N314" s="193" t="str">
        <f t="shared" si="228"/>
        <v>-</v>
      </c>
      <c r="O314" s="106"/>
      <c r="AI314" s="104"/>
    </row>
    <row r="315" spans="1:35">
      <c r="A315" s="295"/>
      <c r="B315" s="297"/>
      <c r="C315" s="297"/>
      <c r="D315" s="297"/>
      <c r="E315" s="297"/>
      <c r="F315" s="298"/>
      <c r="G315" s="110">
        <f t="shared" si="224"/>
        <v>0</v>
      </c>
      <c r="H315" s="111">
        <f t="shared" si="225"/>
        <v>0</v>
      </c>
      <c r="I315" s="112">
        <f t="shared" si="226"/>
        <v>0</v>
      </c>
      <c r="J315" s="328"/>
      <c r="K315" s="190">
        <f t="shared" si="227"/>
        <v>0</v>
      </c>
      <c r="L315" s="191" t="str">
        <f t="shared" si="229"/>
        <v>-</v>
      </c>
      <c r="M315" s="192" t="str">
        <f t="shared" si="230"/>
        <v>-</v>
      </c>
      <c r="N315" s="193" t="str">
        <f t="shared" si="228"/>
        <v>-</v>
      </c>
      <c r="O315" s="106"/>
      <c r="AI315" s="104"/>
    </row>
    <row r="316" spans="1:35">
      <c r="A316" s="295"/>
      <c r="B316" s="297"/>
      <c r="C316" s="297"/>
      <c r="D316" s="297"/>
      <c r="E316" s="297"/>
      <c r="F316" s="298"/>
      <c r="G316" s="110">
        <f t="shared" si="224"/>
        <v>0</v>
      </c>
      <c r="H316" s="111">
        <f t="shared" si="225"/>
        <v>0</v>
      </c>
      <c r="I316" s="112">
        <f t="shared" si="226"/>
        <v>0</v>
      </c>
      <c r="J316" s="328"/>
      <c r="K316" s="190">
        <f t="shared" si="227"/>
        <v>0</v>
      </c>
      <c r="L316" s="191" t="str">
        <f t="shared" si="229"/>
        <v>-</v>
      </c>
      <c r="M316" s="192" t="str">
        <f t="shared" si="230"/>
        <v>-</v>
      </c>
      <c r="N316" s="193" t="str">
        <f t="shared" si="228"/>
        <v>-</v>
      </c>
      <c r="O316" s="106"/>
      <c r="AI316" s="104"/>
    </row>
    <row r="317" spans="1:35">
      <c r="A317" s="295"/>
      <c r="B317" s="297"/>
      <c r="C317" s="297"/>
      <c r="D317" s="297"/>
      <c r="E317" s="297"/>
      <c r="F317" s="298"/>
      <c r="G317" s="110">
        <f t="shared" si="224"/>
        <v>0</v>
      </c>
      <c r="H317" s="111">
        <f t="shared" si="225"/>
        <v>0</v>
      </c>
      <c r="I317" s="112">
        <f t="shared" si="226"/>
        <v>0</v>
      </c>
      <c r="J317" s="328"/>
      <c r="K317" s="190">
        <f t="shared" si="227"/>
        <v>0</v>
      </c>
      <c r="L317" s="191" t="str">
        <f t="shared" si="229"/>
        <v>-</v>
      </c>
      <c r="M317" s="192" t="str">
        <f t="shared" si="230"/>
        <v>-</v>
      </c>
      <c r="N317" s="193" t="str">
        <f t="shared" si="228"/>
        <v>-</v>
      </c>
      <c r="O317" s="106"/>
      <c r="AI317" s="104"/>
    </row>
    <row r="318" spans="1:35">
      <c r="A318" s="295"/>
      <c r="B318" s="297"/>
      <c r="C318" s="297"/>
      <c r="D318" s="297"/>
      <c r="E318" s="297"/>
      <c r="F318" s="298"/>
      <c r="G318" s="110">
        <f t="shared" si="224"/>
        <v>0</v>
      </c>
      <c r="H318" s="111">
        <f t="shared" si="225"/>
        <v>0</v>
      </c>
      <c r="I318" s="112">
        <f t="shared" si="226"/>
        <v>0</v>
      </c>
      <c r="J318" s="328"/>
      <c r="K318" s="190">
        <f t="shared" si="227"/>
        <v>0</v>
      </c>
      <c r="L318" s="191" t="str">
        <f t="shared" si="229"/>
        <v>-</v>
      </c>
      <c r="M318" s="192" t="str">
        <f t="shared" si="230"/>
        <v>-</v>
      </c>
      <c r="N318" s="193" t="str">
        <f t="shared" si="228"/>
        <v>-</v>
      </c>
      <c r="O318" s="106"/>
      <c r="AI318" s="104"/>
    </row>
    <row r="319" spans="1:35">
      <c r="A319" s="295"/>
      <c r="B319" s="297"/>
      <c r="C319" s="297"/>
      <c r="D319" s="297"/>
      <c r="E319" s="297"/>
      <c r="F319" s="298"/>
      <c r="G319" s="110">
        <f t="shared" si="224"/>
        <v>0</v>
      </c>
      <c r="H319" s="111">
        <f t="shared" si="225"/>
        <v>0</v>
      </c>
      <c r="I319" s="112">
        <f t="shared" si="226"/>
        <v>0</v>
      </c>
      <c r="J319" s="328"/>
      <c r="K319" s="190">
        <f t="shared" si="227"/>
        <v>0</v>
      </c>
      <c r="L319" s="191" t="str">
        <f t="shared" si="229"/>
        <v>-</v>
      </c>
      <c r="M319" s="192" t="str">
        <f t="shared" si="230"/>
        <v>-</v>
      </c>
      <c r="N319" s="193" t="str">
        <f t="shared" si="228"/>
        <v>-</v>
      </c>
      <c r="O319" s="106"/>
      <c r="AI319" s="104"/>
    </row>
    <row r="320" spans="1:35">
      <c r="A320" s="295"/>
      <c r="B320" s="297"/>
      <c r="C320" s="297"/>
      <c r="D320" s="297"/>
      <c r="E320" s="297"/>
      <c r="F320" s="298"/>
      <c r="G320" s="110">
        <f t="shared" si="224"/>
        <v>0</v>
      </c>
      <c r="H320" s="111">
        <f t="shared" si="225"/>
        <v>0</v>
      </c>
      <c r="I320" s="112">
        <f t="shared" si="226"/>
        <v>0</v>
      </c>
      <c r="J320" s="328"/>
      <c r="K320" s="190">
        <f t="shared" si="227"/>
        <v>0</v>
      </c>
      <c r="L320" s="191" t="str">
        <f t="shared" si="229"/>
        <v>-</v>
      </c>
      <c r="M320" s="192" t="str">
        <f t="shared" si="230"/>
        <v>-</v>
      </c>
      <c r="N320" s="193" t="str">
        <f t="shared" si="228"/>
        <v>-</v>
      </c>
      <c r="O320" s="106"/>
      <c r="AI320" s="104"/>
    </row>
    <row r="321" spans="1:35">
      <c r="A321" s="295"/>
      <c r="B321" s="297"/>
      <c r="C321" s="297"/>
      <c r="D321" s="297"/>
      <c r="E321" s="297"/>
      <c r="F321" s="298"/>
      <c r="G321" s="110">
        <f t="shared" si="224"/>
        <v>0</v>
      </c>
      <c r="H321" s="111">
        <f t="shared" si="225"/>
        <v>0</v>
      </c>
      <c r="I321" s="112">
        <f t="shared" si="226"/>
        <v>0</v>
      </c>
      <c r="J321" s="328"/>
      <c r="K321" s="190">
        <f t="shared" si="227"/>
        <v>0</v>
      </c>
      <c r="L321" s="191" t="str">
        <f t="shared" si="229"/>
        <v>-</v>
      </c>
      <c r="M321" s="192" t="str">
        <f t="shared" si="230"/>
        <v>-</v>
      </c>
      <c r="N321" s="193" t="str">
        <f t="shared" si="228"/>
        <v>-</v>
      </c>
      <c r="O321" s="106"/>
      <c r="AI321" s="104"/>
    </row>
    <row r="322" spans="1:35">
      <c r="A322" s="295"/>
      <c r="B322" s="297"/>
      <c r="C322" s="297"/>
      <c r="D322" s="297"/>
      <c r="E322" s="297"/>
      <c r="F322" s="298"/>
      <c r="G322" s="110">
        <f t="shared" si="224"/>
        <v>0</v>
      </c>
      <c r="H322" s="111">
        <f t="shared" si="225"/>
        <v>0</v>
      </c>
      <c r="I322" s="112">
        <f t="shared" si="226"/>
        <v>0</v>
      </c>
      <c r="J322" s="328"/>
      <c r="K322" s="190">
        <f t="shared" si="227"/>
        <v>0</v>
      </c>
      <c r="L322" s="191" t="str">
        <f t="shared" si="229"/>
        <v>-</v>
      </c>
      <c r="M322" s="192" t="str">
        <f t="shared" si="230"/>
        <v>-</v>
      </c>
      <c r="N322" s="193" t="str">
        <f t="shared" si="228"/>
        <v>-</v>
      </c>
      <c r="O322" s="106"/>
      <c r="AI322" s="104"/>
    </row>
    <row r="323" spans="1:35">
      <c r="A323" s="295"/>
      <c r="B323" s="297"/>
      <c r="C323" s="297"/>
      <c r="D323" s="297"/>
      <c r="E323" s="297"/>
      <c r="F323" s="298"/>
      <c r="G323" s="110">
        <f t="shared" si="224"/>
        <v>0</v>
      </c>
      <c r="H323" s="111">
        <f t="shared" si="225"/>
        <v>0</v>
      </c>
      <c r="I323" s="112">
        <f t="shared" si="226"/>
        <v>0</v>
      </c>
      <c r="J323" s="328"/>
      <c r="K323" s="190">
        <f t="shared" si="227"/>
        <v>0</v>
      </c>
      <c r="L323" s="191" t="str">
        <f t="shared" si="229"/>
        <v>-</v>
      </c>
      <c r="M323" s="192" t="str">
        <f t="shared" si="230"/>
        <v>-</v>
      </c>
      <c r="N323" s="193" t="str">
        <f t="shared" si="228"/>
        <v>-</v>
      </c>
      <c r="O323" s="106"/>
      <c r="AI323" s="104"/>
    </row>
    <row r="324" spans="1:35">
      <c r="A324" s="295"/>
      <c r="B324" s="297"/>
      <c r="C324" s="297"/>
      <c r="D324" s="297"/>
      <c r="E324" s="297"/>
      <c r="F324" s="298"/>
      <c r="G324" s="110">
        <f t="shared" si="224"/>
        <v>0</v>
      </c>
      <c r="H324" s="111">
        <f t="shared" si="225"/>
        <v>0</v>
      </c>
      <c r="I324" s="112">
        <f t="shared" si="226"/>
        <v>0</v>
      </c>
      <c r="J324" s="328"/>
      <c r="K324" s="190">
        <f t="shared" si="227"/>
        <v>0</v>
      </c>
      <c r="L324" s="191" t="str">
        <f t="shared" si="229"/>
        <v>-</v>
      </c>
      <c r="M324" s="192" t="str">
        <f t="shared" si="230"/>
        <v>-</v>
      </c>
      <c r="N324" s="193" t="str">
        <f t="shared" si="228"/>
        <v>-</v>
      </c>
      <c r="O324" s="106"/>
      <c r="AI324" s="104"/>
    </row>
    <row r="325" spans="1:35">
      <c r="A325" s="295"/>
      <c r="B325" s="297"/>
      <c r="C325" s="297"/>
      <c r="D325" s="297"/>
      <c r="E325" s="297"/>
      <c r="F325" s="298"/>
      <c r="G325" s="110">
        <f t="shared" si="224"/>
        <v>0</v>
      </c>
      <c r="H325" s="111">
        <f t="shared" si="225"/>
        <v>0</v>
      </c>
      <c r="I325" s="112">
        <f t="shared" si="226"/>
        <v>0</v>
      </c>
      <c r="J325" s="328"/>
      <c r="K325" s="190">
        <f t="shared" si="227"/>
        <v>0</v>
      </c>
      <c r="L325" s="191" t="str">
        <f t="shared" si="229"/>
        <v>-</v>
      </c>
      <c r="M325" s="192" t="str">
        <f t="shared" si="230"/>
        <v>-</v>
      </c>
      <c r="N325" s="193" t="str">
        <f t="shared" si="228"/>
        <v>-</v>
      </c>
      <c r="O325" s="106"/>
      <c r="AI325" s="104"/>
    </row>
    <row r="326" spans="1:35">
      <c r="A326" s="295"/>
      <c r="B326" s="297"/>
      <c r="C326" s="297"/>
      <c r="D326" s="297"/>
      <c r="E326" s="297"/>
      <c r="F326" s="298"/>
      <c r="G326" s="110">
        <f t="shared" si="224"/>
        <v>0</v>
      </c>
      <c r="H326" s="111">
        <f t="shared" si="225"/>
        <v>0</v>
      </c>
      <c r="I326" s="112">
        <f t="shared" si="226"/>
        <v>0</v>
      </c>
      <c r="J326" s="328"/>
      <c r="K326" s="190">
        <f t="shared" si="227"/>
        <v>0</v>
      </c>
      <c r="L326" s="191" t="str">
        <f t="shared" si="229"/>
        <v>-</v>
      </c>
      <c r="M326" s="192" t="str">
        <f t="shared" si="230"/>
        <v>-</v>
      </c>
      <c r="N326" s="193" t="str">
        <f t="shared" si="228"/>
        <v>-</v>
      </c>
      <c r="O326" s="106"/>
      <c r="AI326" s="104"/>
    </row>
    <row r="327" spans="1:35">
      <c r="A327" s="295"/>
      <c r="B327" s="297"/>
      <c r="C327" s="297"/>
      <c r="D327" s="297"/>
      <c r="E327" s="297"/>
      <c r="F327" s="298"/>
      <c r="G327" s="110">
        <f t="shared" si="224"/>
        <v>0</v>
      </c>
      <c r="H327" s="111">
        <f t="shared" si="225"/>
        <v>0</v>
      </c>
      <c r="I327" s="112">
        <f t="shared" si="226"/>
        <v>0</v>
      </c>
      <c r="J327" s="328"/>
      <c r="K327" s="190">
        <f t="shared" si="227"/>
        <v>0</v>
      </c>
      <c r="L327" s="191" t="str">
        <f t="shared" si="229"/>
        <v>-</v>
      </c>
      <c r="M327" s="192" t="str">
        <f t="shared" si="230"/>
        <v>-</v>
      </c>
      <c r="N327" s="193" t="str">
        <f t="shared" si="228"/>
        <v>-</v>
      </c>
      <c r="O327" s="106"/>
      <c r="AI327" s="104"/>
    </row>
    <row r="328" spans="1:35">
      <c r="A328" s="295"/>
      <c r="B328" s="297"/>
      <c r="C328" s="297"/>
      <c r="D328" s="297"/>
      <c r="E328" s="297"/>
      <c r="F328" s="298"/>
      <c r="G328" s="110">
        <f t="shared" ref="G328:G391" si="231">IF(F328=0,0,VLOOKUP(C328,$V$8:$AE$13,6))</f>
        <v>0</v>
      </c>
      <c r="H328" s="111">
        <f t="shared" ref="H328:H391" si="232">IFERROR(F328+G328,"")</f>
        <v>0</v>
      </c>
      <c r="I328" s="112">
        <f t="shared" ref="I328:I391" si="233">IFERROR(H328*12/(VLOOKUP(C328,$V$8:$W$13,2)*$T$8*$T$9),"")</f>
        <v>0</v>
      </c>
      <c r="J328" s="328"/>
      <c r="K328" s="190">
        <f t="shared" ref="K328:K391" si="234">IFERROR((J328+G328)*12/(VLOOKUP(C328,$V$8:$W$13,2)*$T$8*$T$9),"")</f>
        <v>0</v>
      </c>
      <c r="L328" s="191" t="str">
        <f t="shared" si="229"/>
        <v>-</v>
      </c>
      <c r="M328" s="192" t="str">
        <f t="shared" si="230"/>
        <v>-</v>
      </c>
      <c r="N328" s="193" t="str">
        <f t="shared" si="228"/>
        <v>-</v>
      </c>
      <c r="O328" s="106"/>
      <c r="AI328" s="104"/>
    </row>
    <row r="329" spans="1:35">
      <c r="A329" s="295"/>
      <c r="B329" s="297"/>
      <c r="C329" s="297"/>
      <c r="D329" s="297"/>
      <c r="E329" s="297"/>
      <c r="F329" s="298"/>
      <c r="G329" s="110">
        <f t="shared" si="231"/>
        <v>0</v>
      </c>
      <c r="H329" s="111">
        <f t="shared" si="232"/>
        <v>0</v>
      </c>
      <c r="I329" s="112">
        <f t="shared" si="233"/>
        <v>0</v>
      </c>
      <c r="J329" s="328"/>
      <c r="K329" s="190">
        <f t="shared" si="234"/>
        <v>0</v>
      </c>
      <c r="L329" s="191" t="str">
        <f t="shared" si="229"/>
        <v>-</v>
      </c>
      <c r="M329" s="192" t="str">
        <f t="shared" si="230"/>
        <v>-</v>
      </c>
      <c r="N329" s="193" t="str">
        <f t="shared" si="228"/>
        <v>-</v>
      </c>
      <c r="O329" s="106"/>
      <c r="AI329" s="104"/>
    </row>
    <row r="330" spans="1:35">
      <c r="A330" s="295"/>
      <c r="B330" s="297"/>
      <c r="C330" s="297"/>
      <c r="D330" s="297"/>
      <c r="E330" s="297"/>
      <c r="F330" s="298"/>
      <c r="G330" s="110">
        <f t="shared" si="231"/>
        <v>0</v>
      </c>
      <c r="H330" s="111">
        <f t="shared" si="232"/>
        <v>0</v>
      </c>
      <c r="I330" s="112">
        <f t="shared" si="233"/>
        <v>0</v>
      </c>
      <c r="J330" s="328"/>
      <c r="K330" s="190">
        <f t="shared" si="234"/>
        <v>0</v>
      </c>
      <c r="L330" s="191" t="str">
        <f t="shared" si="229"/>
        <v>-</v>
      </c>
      <c r="M330" s="192" t="str">
        <f t="shared" si="230"/>
        <v>-</v>
      </c>
      <c r="N330" s="193" t="str">
        <f t="shared" ref="N330:N393" si="235">IF(L330="-","-",J330-F330)</f>
        <v>-</v>
      </c>
      <c r="O330" s="106"/>
      <c r="AI330" s="104"/>
    </row>
    <row r="331" spans="1:35">
      <c r="A331" s="295"/>
      <c r="B331" s="297"/>
      <c r="C331" s="297"/>
      <c r="D331" s="297"/>
      <c r="E331" s="297"/>
      <c r="F331" s="298"/>
      <c r="G331" s="110">
        <f t="shared" si="231"/>
        <v>0</v>
      </c>
      <c r="H331" s="111">
        <f t="shared" si="232"/>
        <v>0</v>
      </c>
      <c r="I331" s="112">
        <f t="shared" si="233"/>
        <v>0</v>
      </c>
      <c r="J331" s="328"/>
      <c r="K331" s="190">
        <f t="shared" si="234"/>
        <v>0</v>
      </c>
      <c r="L331" s="191" t="str">
        <f t="shared" si="229"/>
        <v>-</v>
      </c>
      <c r="M331" s="192" t="str">
        <f t="shared" si="230"/>
        <v>-</v>
      </c>
      <c r="N331" s="193" t="str">
        <f t="shared" si="235"/>
        <v>-</v>
      </c>
      <c r="O331" s="106"/>
      <c r="AI331" s="104"/>
    </row>
    <row r="332" spans="1:35">
      <c r="A332" s="295"/>
      <c r="B332" s="297"/>
      <c r="C332" s="297"/>
      <c r="D332" s="297"/>
      <c r="E332" s="297"/>
      <c r="F332" s="298"/>
      <c r="G332" s="110">
        <f t="shared" si="231"/>
        <v>0</v>
      </c>
      <c r="H332" s="111">
        <f t="shared" si="232"/>
        <v>0</v>
      </c>
      <c r="I332" s="112">
        <f t="shared" si="233"/>
        <v>0</v>
      </c>
      <c r="J332" s="328"/>
      <c r="K332" s="190">
        <f t="shared" si="234"/>
        <v>0</v>
      </c>
      <c r="L332" s="191" t="str">
        <f t="shared" ref="L332:L395" si="236">IF(OR(E332="market",E332="super"),"-",IF(J332-H332&gt;0,1,"-"))</f>
        <v>-</v>
      </c>
      <c r="M332" s="192" t="str">
        <f t="shared" ref="M332:M395" si="237">IF(L332="-","-",1-F332/J332)</f>
        <v>-</v>
      </c>
      <c r="N332" s="193" t="str">
        <f t="shared" si="235"/>
        <v>-</v>
      </c>
      <c r="O332" s="106"/>
      <c r="AI332" s="104"/>
    </row>
    <row r="333" spans="1:35">
      <c r="A333" s="295"/>
      <c r="B333" s="297"/>
      <c r="C333" s="297"/>
      <c r="D333" s="297"/>
      <c r="E333" s="297"/>
      <c r="F333" s="298"/>
      <c r="G333" s="110">
        <f t="shared" si="231"/>
        <v>0</v>
      </c>
      <c r="H333" s="111">
        <f t="shared" si="232"/>
        <v>0</v>
      </c>
      <c r="I333" s="112">
        <f t="shared" si="233"/>
        <v>0</v>
      </c>
      <c r="J333" s="328"/>
      <c r="K333" s="190">
        <f t="shared" si="234"/>
        <v>0</v>
      </c>
      <c r="L333" s="191" t="str">
        <f t="shared" si="236"/>
        <v>-</v>
      </c>
      <c r="M333" s="192" t="str">
        <f t="shared" si="237"/>
        <v>-</v>
      </c>
      <c r="N333" s="193" t="str">
        <f t="shared" si="235"/>
        <v>-</v>
      </c>
      <c r="O333" s="106"/>
      <c r="AI333" s="104"/>
    </row>
    <row r="334" spans="1:35">
      <c r="A334" s="295"/>
      <c r="B334" s="297"/>
      <c r="C334" s="297"/>
      <c r="D334" s="297"/>
      <c r="E334" s="297"/>
      <c r="F334" s="298"/>
      <c r="G334" s="110">
        <f t="shared" si="231"/>
        <v>0</v>
      </c>
      <c r="H334" s="111">
        <f t="shared" si="232"/>
        <v>0</v>
      </c>
      <c r="I334" s="112">
        <f t="shared" si="233"/>
        <v>0</v>
      </c>
      <c r="J334" s="328"/>
      <c r="K334" s="190">
        <f t="shared" si="234"/>
        <v>0</v>
      </c>
      <c r="L334" s="191" t="str">
        <f t="shared" si="236"/>
        <v>-</v>
      </c>
      <c r="M334" s="192" t="str">
        <f t="shared" si="237"/>
        <v>-</v>
      </c>
      <c r="N334" s="193" t="str">
        <f t="shared" si="235"/>
        <v>-</v>
      </c>
      <c r="O334" s="106"/>
      <c r="AI334" s="104"/>
    </row>
    <row r="335" spans="1:35">
      <c r="A335" s="295"/>
      <c r="B335" s="297"/>
      <c r="C335" s="297"/>
      <c r="D335" s="297"/>
      <c r="E335" s="297"/>
      <c r="F335" s="298"/>
      <c r="G335" s="110">
        <f t="shared" si="231"/>
        <v>0</v>
      </c>
      <c r="H335" s="111">
        <f t="shared" si="232"/>
        <v>0</v>
      </c>
      <c r="I335" s="112">
        <f t="shared" si="233"/>
        <v>0</v>
      </c>
      <c r="J335" s="328"/>
      <c r="K335" s="190">
        <f t="shared" si="234"/>
        <v>0</v>
      </c>
      <c r="L335" s="191" t="str">
        <f t="shared" si="236"/>
        <v>-</v>
      </c>
      <c r="M335" s="192" t="str">
        <f t="shared" si="237"/>
        <v>-</v>
      </c>
      <c r="N335" s="193" t="str">
        <f t="shared" si="235"/>
        <v>-</v>
      </c>
      <c r="O335" s="106"/>
      <c r="AI335" s="104"/>
    </row>
    <row r="336" spans="1:35">
      <c r="A336" s="295"/>
      <c r="B336" s="297"/>
      <c r="C336" s="297"/>
      <c r="D336" s="297"/>
      <c r="E336" s="297"/>
      <c r="F336" s="298"/>
      <c r="G336" s="110">
        <f t="shared" si="231"/>
        <v>0</v>
      </c>
      <c r="H336" s="111">
        <f t="shared" si="232"/>
        <v>0</v>
      </c>
      <c r="I336" s="112">
        <f t="shared" si="233"/>
        <v>0</v>
      </c>
      <c r="J336" s="328"/>
      <c r="K336" s="190">
        <f t="shared" si="234"/>
        <v>0</v>
      </c>
      <c r="L336" s="191" t="str">
        <f t="shared" si="236"/>
        <v>-</v>
      </c>
      <c r="M336" s="192" t="str">
        <f t="shared" si="237"/>
        <v>-</v>
      </c>
      <c r="N336" s="193" t="str">
        <f t="shared" si="235"/>
        <v>-</v>
      </c>
      <c r="O336" s="106"/>
      <c r="AI336" s="104"/>
    </row>
    <row r="337" spans="1:35">
      <c r="A337" s="295"/>
      <c r="B337" s="297"/>
      <c r="C337" s="297"/>
      <c r="D337" s="297"/>
      <c r="E337" s="297"/>
      <c r="F337" s="298"/>
      <c r="G337" s="110">
        <f t="shared" si="231"/>
        <v>0</v>
      </c>
      <c r="H337" s="111">
        <f t="shared" si="232"/>
        <v>0</v>
      </c>
      <c r="I337" s="112">
        <f t="shared" si="233"/>
        <v>0</v>
      </c>
      <c r="J337" s="328"/>
      <c r="K337" s="190">
        <f t="shared" si="234"/>
        <v>0</v>
      </c>
      <c r="L337" s="191" t="str">
        <f t="shared" si="236"/>
        <v>-</v>
      </c>
      <c r="M337" s="192" t="str">
        <f t="shared" si="237"/>
        <v>-</v>
      </c>
      <c r="N337" s="193" t="str">
        <f t="shared" si="235"/>
        <v>-</v>
      </c>
      <c r="O337" s="106"/>
      <c r="AI337" s="104"/>
    </row>
    <row r="338" spans="1:35">
      <c r="A338" s="295"/>
      <c r="B338" s="297"/>
      <c r="C338" s="297"/>
      <c r="D338" s="297"/>
      <c r="E338" s="297"/>
      <c r="F338" s="298"/>
      <c r="G338" s="110">
        <f t="shared" si="231"/>
        <v>0</v>
      </c>
      <c r="H338" s="111">
        <f t="shared" si="232"/>
        <v>0</v>
      </c>
      <c r="I338" s="112">
        <f t="shared" si="233"/>
        <v>0</v>
      </c>
      <c r="J338" s="328"/>
      <c r="K338" s="190">
        <f t="shared" si="234"/>
        <v>0</v>
      </c>
      <c r="L338" s="191" t="str">
        <f t="shared" si="236"/>
        <v>-</v>
      </c>
      <c r="M338" s="192" t="str">
        <f t="shared" si="237"/>
        <v>-</v>
      </c>
      <c r="N338" s="193" t="str">
        <f t="shared" si="235"/>
        <v>-</v>
      </c>
      <c r="O338" s="106"/>
      <c r="AI338" s="104"/>
    </row>
    <row r="339" spans="1:35">
      <c r="A339" s="295"/>
      <c r="B339" s="297"/>
      <c r="C339" s="297"/>
      <c r="D339" s="297"/>
      <c r="E339" s="297"/>
      <c r="F339" s="298"/>
      <c r="G339" s="110">
        <f t="shared" si="231"/>
        <v>0</v>
      </c>
      <c r="H339" s="111">
        <f t="shared" si="232"/>
        <v>0</v>
      </c>
      <c r="I339" s="112">
        <f t="shared" si="233"/>
        <v>0</v>
      </c>
      <c r="J339" s="328"/>
      <c r="K339" s="190">
        <f t="shared" si="234"/>
        <v>0</v>
      </c>
      <c r="L339" s="191" t="str">
        <f t="shared" si="236"/>
        <v>-</v>
      </c>
      <c r="M339" s="192" t="str">
        <f t="shared" si="237"/>
        <v>-</v>
      </c>
      <c r="N339" s="193" t="str">
        <f t="shared" si="235"/>
        <v>-</v>
      </c>
      <c r="O339" s="106"/>
      <c r="AI339" s="104"/>
    </row>
    <row r="340" spans="1:35">
      <c r="A340" s="295"/>
      <c r="B340" s="297"/>
      <c r="C340" s="297"/>
      <c r="D340" s="297"/>
      <c r="E340" s="297"/>
      <c r="F340" s="298"/>
      <c r="G340" s="110">
        <f t="shared" si="231"/>
        <v>0</v>
      </c>
      <c r="H340" s="111">
        <f t="shared" si="232"/>
        <v>0</v>
      </c>
      <c r="I340" s="112">
        <f t="shared" si="233"/>
        <v>0</v>
      </c>
      <c r="J340" s="328"/>
      <c r="K340" s="190">
        <f t="shared" si="234"/>
        <v>0</v>
      </c>
      <c r="L340" s="191" t="str">
        <f t="shared" si="236"/>
        <v>-</v>
      </c>
      <c r="M340" s="192" t="str">
        <f t="shared" si="237"/>
        <v>-</v>
      </c>
      <c r="N340" s="193" t="str">
        <f t="shared" si="235"/>
        <v>-</v>
      </c>
      <c r="O340" s="106"/>
      <c r="AI340" s="104"/>
    </row>
    <row r="341" spans="1:35">
      <c r="A341" s="295"/>
      <c r="B341" s="297"/>
      <c r="C341" s="297"/>
      <c r="D341" s="297"/>
      <c r="E341" s="297"/>
      <c r="F341" s="298"/>
      <c r="G341" s="110">
        <f t="shared" si="231"/>
        <v>0</v>
      </c>
      <c r="H341" s="111">
        <f t="shared" si="232"/>
        <v>0</v>
      </c>
      <c r="I341" s="112">
        <f t="shared" si="233"/>
        <v>0</v>
      </c>
      <c r="J341" s="328"/>
      <c r="K341" s="190">
        <f t="shared" si="234"/>
        <v>0</v>
      </c>
      <c r="L341" s="191" t="str">
        <f t="shared" si="236"/>
        <v>-</v>
      </c>
      <c r="M341" s="192" t="str">
        <f t="shared" si="237"/>
        <v>-</v>
      </c>
      <c r="N341" s="193" t="str">
        <f t="shared" si="235"/>
        <v>-</v>
      </c>
      <c r="O341" s="106"/>
      <c r="AI341" s="104"/>
    </row>
    <row r="342" spans="1:35">
      <c r="A342" s="295"/>
      <c r="B342" s="297"/>
      <c r="C342" s="297"/>
      <c r="D342" s="297"/>
      <c r="E342" s="297"/>
      <c r="F342" s="298"/>
      <c r="G342" s="110">
        <f t="shared" si="231"/>
        <v>0</v>
      </c>
      <c r="H342" s="111">
        <f t="shared" si="232"/>
        <v>0</v>
      </c>
      <c r="I342" s="112">
        <f t="shared" si="233"/>
        <v>0</v>
      </c>
      <c r="J342" s="328"/>
      <c r="K342" s="190">
        <f t="shared" si="234"/>
        <v>0</v>
      </c>
      <c r="L342" s="191" t="str">
        <f t="shared" si="236"/>
        <v>-</v>
      </c>
      <c r="M342" s="192" t="str">
        <f t="shared" si="237"/>
        <v>-</v>
      </c>
      <c r="N342" s="193" t="str">
        <f t="shared" si="235"/>
        <v>-</v>
      </c>
      <c r="O342" s="106"/>
      <c r="AI342" s="104"/>
    </row>
    <row r="343" spans="1:35">
      <c r="A343" s="295"/>
      <c r="B343" s="297"/>
      <c r="C343" s="297"/>
      <c r="D343" s="297"/>
      <c r="E343" s="297"/>
      <c r="F343" s="298"/>
      <c r="G343" s="110">
        <f t="shared" si="231"/>
        <v>0</v>
      </c>
      <c r="H343" s="111">
        <f t="shared" si="232"/>
        <v>0</v>
      </c>
      <c r="I343" s="112">
        <f t="shared" si="233"/>
        <v>0</v>
      </c>
      <c r="J343" s="328"/>
      <c r="K343" s="190">
        <f t="shared" si="234"/>
        <v>0</v>
      </c>
      <c r="L343" s="191" t="str">
        <f t="shared" si="236"/>
        <v>-</v>
      </c>
      <c r="M343" s="192" t="str">
        <f t="shared" si="237"/>
        <v>-</v>
      </c>
      <c r="N343" s="193" t="str">
        <f t="shared" si="235"/>
        <v>-</v>
      </c>
      <c r="O343" s="106"/>
      <c r="AI343" s="104"/>
    </row>
    <row r="344" spans="1:35">
      <c r="A344" s="295"/>
      <c r="B344" s="297"/>
      <c r="C344" s="297"/>
      <c r="D344" s="297"/>
      <c r="E344" s="297"/>
      <c r="F344" s="298"/>
      <c r="G344" s="110">
        <f t="shared" si="231"/>
        <v>0</v>
      </c>
      <c r="H344" s="111">
        <f t="shared" si="232"/>
        <v>0</v>
      </c>
      <c r="I344" s="112">
        <f t="shared" si="233"/>
        <v>0</v>
      </c>
      <c r="J344" s="328"/>
      <c r="K344" s="190">
        <f t="shared" si="234"/>
        <v>0</v>
      </c>
      <c r="L344" s="191" t="str">
        <f t="shared" si="236"/>
        <v>-</v>
      </c>
      <c r="M344" s="192" t="str">
        <f t="shared" si="237"/>
        <v>-</v>
      </c>
      <c r="N344" s="193" t="str">
        <f t="shared" si="235"/>
        <v>-</v>
      </c>
      <c r="O344" s="106"/>
      <c r="AI344" s="104"/>
    </row>
    <row r="345" spans="1:35">
      <c r="A345" s="295"/>
      <c r="B345" s="297"/>
      <c r="C345" s="297"/>
      <c r="D345" s="297"/>
      <c r="E345" s="297"/>
      <c r="F345" s="298"/>
      <c r="G345" s="110">
        <f t="shared" si="231"/>
        <v>0</v>
      </c>
      <c r="H345" s="111">
        <f t="shared" si="232"/>
        <v>0</v>
      </c>
      <c r="I345" s="112">
        <f t="shared" si="233"/>
        <v>0</v>
      </c>
      <c r="J345" s="328"/>
      <c r="K345" s="190">
        <f t="shared" si="234"/>
        <v>0</v>
      </c>
      <c r="L345" s="191" t="str">
        <f t="shared" si="236"/>
        <v>-</v>
      </c>
      <c r="M345" s="192" t="str">
        <f t="shared" si="237"/>
        <v>-</v>
      </c>
      <c r="N345" s="193" t="str">
        <f t="shared" si="235"/>
        <v>-</v>
      </c>
      <c r="O345" s="106"/>
      <c r="AI345" s="104"/>
    </row>
    <row r="346" spans="1:35">
      <c r="A346" s="295"/>
      <c r="B346" s="297"/>
      <c r="C346" s="297"/>
      <c r="D346" s="297"/>
      <c r="E346" s="297"/>
      <c r="F346" s="298"/>
      <c r="G346" s="110">
        <f t="shared" si="231"/>
        <v>0</v>
      </c>
      <c r="H346" s="111">
        <f t="shared" si="232"/>
        <v>0</v>
      </c>
      <c r="I346" s="112">
        <f t="shared" si="233"/>
        <v>0</v>
      </c>
      <c r="J346" s="328"/>
      <c r="K346" s="190">
        <f t="shared" si="234"/>
        <v>0</v>
      </c>
      <c r="L346" s="191" t="str">
        <f t="shared" si="236"/>
        <v>-</v>
      </c>
      <c r="M346" s="192" t="str">
        <f t="shared" si="237"/>
        <v>-</v>
      </c>
      <c r="N346" s="193" t="str">
        <f t="shared" si="235"/>
        <v>-</v>
      </c>
      <c r="O346" s="106"/>
      <c r="AI346" s="104"/>
    </row>
    <row r="347" spans="1:35">
      <c r="A347" s="295"/>
      <c r="B347" s="297"/>
      <c r="C347" s="297"/>
      <c r="D347" s="297"/>
      <c r="E347" s="297"/>
      <c r="F347" s="298"/>
      <c r="G347" s="110">
        <f t="shared" si="231"/>
        <v>0</v>
      </c>
      <c r="H347" s="111">
        <f t="shared" si="232"/>
        <v>0</v>
      </c>
      <c r="I347" s="112">
        <f t="shared" si="233"/>
        <v>0</v>
      </c>
      <c r="J347" s="328"/>
      <c r="K347" s="190">
        <f t="shared" si="234"/>
        <v>0</v>
      </c>
      <c r="L347" s="191" t="str">
        <f t="shared" si="236"/>
        <v>-</v>
      </c>
      <c r="M347" s="192" t="str">
        <f t="shared" si="237"/>
        <v>-</v>
      </c>
      <c r="N347" s="193" t="str">
        <f t="shared" si="235"/>
        <v>-</v>
      </c>
      <c r="O347" s="106"/>
      <c r="AI347" s="104"/>
    </row>
    <row r="348" spans="1:35">
      <c r="A348" s="295"/>
      <c r="B348" s="297"/>
      <c r="C348" s="297"/>
      <c r="D348" s="297"/>
      <c r="E348" s="297"/>
      <c r="F348" s="298"/>
      <c r="G348" s="110">
        <f t="shared" si="231"/>
        <v>0</v>
      </c>
      <c r="H348" s="111">
        <f t="shared" si="232"/>
        <v>0</v>
      </c>
      <c r="I348" s="112">
        <f t="shared" si="233"/>
        <v>0</v>
      </c>
      <c r="J348" s="328"/>
      <c r="K348" s="190">
        <f t="shared" si="234"/>
        <v>0</v>
      </c>
      <c r="L348" s="191" t="str">
        <f t="shared" si="236"/>
        <v>-</v>
      </c>
      <c r="M348" s="192" t="str">
        <f t="shared" si="237"/>
        <v>-</v>
      </c>
      <c r="N348" s="193" t="str">
        <f t="shared" si="235"/>
        <v>-</v>
      </c>
      <c r="O348" s="106"/>
      <c r="AI348" s="104"/>
    </row>
    <row r="349" spans="1:35">
      <c r="A349" s="295"/>
      <c r="B349" s="297"/>
      <c r="C349" s="297"/>
      <c r="D349" s="297"/>
      <c r="E349" s="297"/>
      <c r="F349" s="298"/>
      <c r="G349" s="110">
        <f t="shared" si="231"/>
        <v>0</v>
      </c>
      <c r="H349" s="111">
        <f t="shared" si="232"/>
        <v>0</v>
      </c>
      <c r="I349" s="112">
        <f t="shared" si="233"/>
        <v>0</v>
      </c>
      <c r="J349" s="328"/>
      <c r="K349" s="190">
        <f t="shared" si="234"/>
        <v>0</v>
      </c>
      <c r="L349" s="191" t="str">
        <f t="shared" si="236"/>
        <v>-</v>
      </c>
      <c r="M349" s="192" t="str">
        <f t="shared" si="237"/>
        <v>-</v>
      </c>
      <c r="N349" s="193" t="str">
        <f t="shared" si="235"/>
        <v>-</v>
      </c>
      <c r="O349" s="106"/>
      <c r="AI349" s="104"/>
    </row>
    <row r="350" spans="1:35">
      <c r="A350" s="295"/>
      <c r="B350" s="297"/>
      <c r="C350" s="297"/>
      <c r="D350" s="297"/>
      <c r="E350" s="297"/>
      <c r="F350" s="298"/>
      <c r="G350" s="110">
        <f t="shared" si="231"/>
        <v>0</v>
      </c>
      <c r="H350" s="111">
        <f t="shared" si="232"/>
        <v>0</v>
      </c>
      <c r="I350" s="112">
        <f t="shared" si="233"/>
        <v>0</v>
      </c>
      <c r="J350" s="328"/>
      <c r="K350" s="190">
        <f t="shared" si="234"/>
        <v>0</v>
      </c>
      <c r="L350" s="191" t="str">
        <f t="shared" si="236"/>
        <v>-</v>
      </c>
      <c r="M350" s="192" t="str">
        <f t="shared" si="237"/>
        <v>-</v>
      </c>
      <c r="N350" s="193" t="str">
        <f t="shared" si="235"/>
        <v>-</v>
      </c>
      <c r="O350" s="106"/>
      <c r="AI350" s="104"/>
    </row>
    <row r="351" spans="1:35">
      <c r="A351" s="295"/>
      <c r="B351" s="297"/>
      <c r="C351" s="297"/>
      <c r="D351" s="297"/>
      <c r="E351" s="297"/>
      <c r="F351" s="298"/>
      <c r="G351" s="110">
        <f t="shared" si="231"/>
        <v>0</v>
      </c>
      <c r="H351" s="111">
        <f t="shared" si="232"/>
        <v>0</v>
      </c>
      <c r="I351" s="112">
        <f t="shared" si="233"/>
        <v>0</v>
      </c>
      <c r="J351" s="328"/>
      <c r="K351" s="190">
        <f t="shared" si="234"/>
        <v>0</v>
      </c>
      <c r="L351" s="191" t="str">
        <f t="shared" si="236"/>
        <v>-</v>
      </c>
      <c r="M351" s="192" t="str">
        <f t="shared" si="237"/>
        <v>-</v>
      </c>
      <c r="N351" s="193" t="str">
        <f t="shared" si="235"/>
        <v>-</v>
      </c>
      <c r="O351" s="106"/>
      <c r="AI351" s="104"/>
    </row>
    <row r="352" spans="1:35">
      <c r="A352" s="295"/>
      <c r="B352" s="297"/>
      <c r="C352" s="297"/>
      <c r="D352" s="297"/>
      <c r="E352" s="297"/>
      <c r="F352" s="298"/>
      <c r="G352" s="110">
        <f t="shared" si="231"/>
        <v>0</v>
      </c>
      <c r="H352" s="111">
        <f t="shared" si="232"/>
        <v>0</v>
      </c>
      <c r="I352" s="112">
        <f t="shared" si="233"/>
        <v>0</v>
      </c>
      <c r="J352" s="328"/>
      <c r="K352" s="190">
        <f t="shared" si="234"/>
        <v>0</v>
      </c>
      <c r="L352" s="191" t="str">
        <f t="shared" si="236"/>
        <v>-</v>
      </c>
      <c r="M352" s="192" t="str">
        <f t="shared" si="237"/>
        <v>-</v>
      </c>
      <c r="N352" s="193" t="str">
        <f t="shared" si="235"/>
        <v>-</v>
      </c>
      <c r="O352" s="106"/>
      <c r="AI352" s="104"/>
    </row>
    <row r="353" spans="1:35">
      <c r="A353" s="295"/>
      <c r="B353" s="297"/>
      <c r="C353" s="297"/>
      <c r="D353" s="297"/>
      <c r="E353" s="297"/>
      <c r="F353" s="298"/>
      <c r="G353" s="110">
        <f t="shared" si="231"/>
        <v>0</v>
      </c>
      <c r="H353" s="111">
        <f t="shared" si="232"/>
        <v>0</v>
      </c>
      <c r="I353" s="112">
        <f t="shared" si="233"/>
        <v>0</v>
      </c>
      <c r="J353" s="328"/>
      <c r="K353" s="190">
        <f t="shared" si="234"/>
        <v>0</v>
      </c>
      <c r="L353" s="191" t="str">
        <f t="shared" si="236"/>
        <v>-</v>
      </c>
      <c r="M353" s="192" t="str">
        <f t="shared" si="237"/>
        <v>-</v>
      </c>
      <c r="N353" s="193" t="str">
        <f t="shared" si="235"/>
        <v>-</v>
      </c>
      <c r="O353" s="106"/>
      <c r="AI353" s="104"/>
    </row>
    <row r="354" spans="1:35">
      <c r="A354" s="295"/>
      <c r="B354" s="297"/>
      <c r="C354" s="297"/>
      <c r="D354" s="297"/>
      <c r="E354" s="297"/>
      <c r="F354" s="298"/>
      <c r="G354" s="110">
        <f t="shared" si="231"/>
        <v>0</v>
      </c>
      <c r="H354" s="111">
        <f t="shared" si="232"/>
        <v>0</v>
      </c>
      <c r="I354" s="112">
        <f t="shared" si="233"/>
        <v>0</v>
      </c>
      <c r="J354" s="328"/>
      <c r="K354" s="190">
        <f t="shared" si="234"/>
        <v>0</v>
      </c>
      <c r="L354" s="191" t="str">
        <f t="shared" si="236"/>
        <v>-</v>
      </c>
      <c r="M354" s="192" t="str">
        <f t="shared" si="237"/>
        <v>-</v>
      </c>
      <c r="N354" s="193" t="str">
        <f t="shared" si="235"/>
        <v>-</v>
      </c>
      <c r="O354" s="106"/>
      <c r="AI354" s="104"/>
    </row>
    <row r="355" spans="1:35">
      <c r="A355" s="295"/>
      <c r="B355" s="297"/>
      <c r="C355" s="297"/>
      <c r="D355" s="297"/>
      <c r="E355" s="297"/>
      <c r="F355" s="298"/>
      <c r="G355" s="110">
        <f t="shared" si="231"/>
        <v>0</v>
      </c>
      <c r="H355" s="111">
        <f t="shared" si="232"/>
        <v>0</v>
      </c>
      <c r="I355" s="112">
        <f t="shared" si="233"/>
        <v>0</v>
      </c>
      <c r="J355" s="328"/>
      <c r="K355" s="190">
        <f t="shared" si="234"/>
        <v>0</v>
      </c>
      <c r="L355" s="191" t="str">
        <f t="shared" si="236"/>
        <v>-</v>
      </c>
      <c r="M355" s="192" t="str">
        <f t="shared" si="237"/>
        <v>-</v>
      </c>
      <c r="N355" s="193" t="str">
        <f t="shared" si="235"/>
        <v>-</v>
      </c>
      <c r="O355" s="106"/>
      <c r="AI355" s="104"/>
    </row>
    <row r="356" spans="1:35">
      <c r="A356" s="295"/>
      <c r="B356" s="297"/>
      <c r="C356" s="297"/>
      <c r="D356" s="297"/>
      <c r="E356" s="297"/>
      <c r="F356" s="298"/>
      <c r="G356" s="110">
        <f t="shared" si="231"/>
        <v>0</v>
      </c>
      <c r="H356" s="111">
        <f t="shared" si="232"/>
        <v>0</v>
      </c>
      <c r="I356" s="112">
        <f t="shared" si="233"/>
        <v>0</v>
      </c>
      <c r="J356" s="328"/>
      <c r="K356" s="190">
        <f t="shared" si="234"/>
        <v>0</v>
      </c>
      <c r="L356" s="191" t="str">
        <f t="shared" si="236"/>
        <v>-</v>
      </c>
      <c r="M356" s="192" t="str">
        <f t="shared" si="237"/>
        <v>-</v>
      </c>
      <c r="N356" s="193" t="str">
        <f t="shared" si="235"/>
        <v>-</v>
      </c>
      <c r="O356" s="106"/>
      <c r="AI356" s="104"/>
    </row>
    <row r="357" spans="1:35">
      <c r="A357" s="295"/>
      <c r="B357" s="297"/>
      <c r="C357" s="297"/>
      <c r="D357" s="297"/>
      <c r="E357" s="297"/>
      <c r="F357" s="298"/>
      <c r="G357" s="110">
        <f t="shared" si="231"/>
        <v>0</v>
      </c>
      <c r="H357" s="111">
        <f t="shared" si="232"/>
        <v>0</v>
      </c>
      <c r="I357" s="112">
        <f t="shared" si="233"/>
        <v>0</v>
      </c>
      <c r="J357" s="328"/>
      <c r="K357" s="190">
        <f t="shared" si="234"/>
        <v>0</v>
      </c>
      <c r="L357" s="191" t="str">
        <f t="shared" si="236"/>
        <v>-</v>
      </c>
      <c r="M357" s="192" t="str">
        <f t="shared" si="237"/>
        <v>-</v>
      </c>
      <c r="N357" s="193" t="str">
        <f t="shared" si="235"/>
        <v>-</v>
      </c>
      <c r="O357" s="106"/>
      <c r="AI357" s="104"/>
    </row>
    <row r="358" spans="1:35">
      <c r="A358" s="295"/>
      <c r="B358" s="297"/>
      <c r="C358" s="297"/>
      <c r="D358" s="297"/>
      <c r="E358" s="297"/>
      <c r="F358" s="298"/>
      <c r="G358" s="110">
        <f t="shared" si="231"/>
        <v>0</v>
      </c>
      <c r="H358" s="111">
        <f t="shared" si="232"/>
        <v>0</v>
      </c>
      <c r="I358" s="112">
        <f t="shared" si="233"/>
        <v>0</v>
      </c>
      <c r="J358" s="328"/>
      <c r="K358" s="190">
        <f t="shared" si="234"/>
        <v>0</v>
      </c>
      <c r="L358" s="191" t="str">
        <f t="shared" si="236"/>
        <v>-</v>
      </c>
      <c r="M358" s="192" t="str">
        <f t="shared" si="237"/>
        <v>-</v>
      </c>
      <c r="N358" s="193" t="str">
        <f t="shared" si="235"/>
        <v>-</v>
      </c>
      <c r="O358" s="106"/>
      <c r="AI358" s="104"/>
    </row>
    <row r="359" spans="1:35">
      <c r="A359" s="295"/>
      <c r="B359" s="297"/>
      <c r="C359" s="297"/>
      <c r="D359" s="297"/>
      <c r="E359" s="297"/>
      <c r="F359" s="298"/>
      <c r="G359" s="110">
        <f t="shared" si="231"/>
        <v>0</v>
      </c>
      <c r="H359" s="111">
        <f t="shared" si="232"/>
        <v>0</v>
      </c>
      <c r="I359" s="112">
        <f t="shared" si="233"/>
        <v>0</v>
      </c>
      <c r="J359" s="328"/>
      <c r="K359" s="190">
        <f t="shared" si="234"/>
        <v>0</v>
      </c>
      <c r="L359" s="191" t="str">
        <f t="shared" si="236"/>
        <v>-</v>
      </c>
      <c r="M359" s="192" t="str">
        <f t="shared" si="237"/>
        <v>-</v>
      </c>
      <c r="N359" s="193" t="str">
        <f t="shared" si="235"/>
        <v>-</v>
      </c>
      <c r="O359" s="106"/>
      <c r="AI359" s="104"/>
    </row>
    <row r="360" spans="1:35">
      <c r="A360" s="295"/>
      <c r="B360" s="297"/>
      <c r="C360" s="297"/>
      <c r="D360" s="297"/>
      <c r="E360" s="297"/>
      <c r="F360" s="298"/>
      <c r="G360" s="110">
        <f t="shared" si="231"/>
        <v>0</v>
      </c>
      <c r="H360" s="111">
        <f t="shared" si="232"/>
        <v>0</v>
      </c>
      <c r="I360" s="112">
        <f t="shared" si="233"/>
        <v>0</v>
      </c>
      <c r="J360" s="328"/>
      <c r="K360" s="190">
        <f t="shared" si="234"/>
        <v>0</v>
      </c>
      <c r="L360" s="191" t="str">
        <f t="shared" si="236"/>
        <v>-</v>
      </c>
      <c r="M360" s="192" t="str">
        <f t="shared" si="237"/>
        <v>-</v>
      </c>
      <c r="N360" s="193" t="str">
        <f t="shared" si="235"/>
        <v>-</v>
      </c>
      <c r="O360" s="106"/>
      <c r="AI360" s="104"/>
    </row>
    <row r="361" spans="1:35">
      <c r="A361" s="295"/>
      <c r="B361" s="297"/>
      <c r="C361" s="297"/>
      <c r="D361" s="297"/>
      <c r="E361" s="297"/>
      <c r="F361" s="298"/>
      <c r="G361" s="110">
        <f t="shared" si="231"/>
        <v>0</v>
      </c>
      <c r="H361" s="111">
        <f t="shared" si="232"/>
        <v>0</v>
      </c>
      <c r="I361" s="112">
        <f t="shared" si="233"/>
        <v>0</v>
      </c>
      <c r="J361" s="328"/>
      <c r="K361" s="190">
        <f t="shared" si="234"/>
        <v>0</v>
      </c>
      <c r="L361" s="191" t="str">
        <f t="shared" si="236"/>
        <v>-</v>
      </c>
      <c r="M361" s="192" t="str">
        <f t="shared" si="237"/>
        <v>-</v>
      </c>
      <c r="N361" s="193" t="str">
        <f t="shared" si="235"/>
        <v>-</v>
      </c>
      <c r="O361" s="106"/>
      <c r="AI361" s="104"/>
    </row>
    <row r="362" spans="1:35">
      <c r="A362" s="295"/>
      <c r="B362" s="297"/>
      <c r="C362" s="297"/>
      <c r="D362" s="297"/>
      <c r="E362" s="297"/>
      <c r="F362" s="298"/>
      <c r="G362" s="110">
        <f t="shared" si="231"/>
        <v>0</v>
      </c>
      <c r="H362" s="111">
        <f t="shared" si="232"/>
        <v>0</v>
      </c>
      <c r="I362" s="112">
        <f t="shared" si="233"/>
        <v>0</v>
      </c>
      <c r="J362" s="328"/>
      <c r="K362" s="190">
        <f t="shared" si="234"/>
        <v>0</v>
      </c>
      <c r="L362" s="191" t="str">
        <f t="shared" si="236"/>
        <v>-</v>
      </c>
      <c r="M362" s="192" t="str">
        <f t="shared" si="237"/>
        <v>-</v>
      </c>
      <c r="N362" s="193" t="str">
        <f t="shared" si="235"/>
        <v>-</v>
      </c>
      <c r="O362" s="106"/>
      <c r="AI362" s="104"/>
    </row>
    <row r="363" spans="1:35">
      <c r="A363" s="295"/>
      <c r="B363" s="297"/>
      <c r="C363" s="297"/>
      <c r="D363" s="297"/>
      <c r="E363" s="297"/>
      <c r="F363" s="298"/>
      <c r="G363" s="110">
        <f t="shared" si="231"/>
        <v>0</v>
      </c>
      <c r="H363" s="111">
        <f t="shared" si="232"/>
        <v>0</v>
      </c>
      <c r="I363" s="112">
        <f t="shared" si="233"/>
        <v>0</v>
      </c>
      <c r="J363" s="328"/>
      <c r="K363" s="190">
        <f t="shared" si="234"/>
        <v>0</v>
      </c>
      <c r="L363" s="191" t="str">
        <f t="shared" si="236"/>
        <v>-</v>
      </c>
      <c r="M363" s="192" t="str">
        <f t="shared" si="237"/>
        <v>-</v>
      </c>
      <c r="N363" s="193" t="str">
        <f t="shared" si="235"/>
        <v>-</v>
      </c>
      <c r="O363" s="106"/>
      <c r="AI363" s="104"/>
    </row>
    <row r="364" spans="1:35">
      <c r="A364" s="295"/>
      <c r="B364" s="297"/>
      <c r="C364" s="297"/>
      <c r="D364" s="297"/>
      <c r="E364" s="297"/>
      <c r="F364" s="298"/>
      <c r="G364" s="110">
        <f t="shared" si="231"/>
        <v>0</v>
      </c>
      <c r="H364" s="111">
        <f t="shared" si="232"/>
        <v>0</v>
      </c>
      <c r="I364" s="112">
        <f t="shared" si="233"/>
        <v>0</v>
      </c>
      <c r="J364" s="328"/>
      <c r="K364" s="190">
        <f t="shared" si="234"/>
        <v>0</v>
      </c>
      <c r="L364" s="191" t="str">
        <f t="shared" si="236"/>
        <v>-</v>
      </c>
      <c r="M364" s="192" t="str">
        <f t="shared" si="237"/>
        <v>-</v>
      </c>
      <c r="N364" s="193" t="str">
        <f t="shared" si="235"/>
        <v>-</v>
      </c>
      <c r="O364" s="106"/>
      <c r="AI364" s="104"/>
    </row>
    <row r="365" spans="1:35">
      <c r="A365" s="295"/>
      <c r="B365" s="297"/>
      <c r="C365" s="297"/>
      <c r="D365" s="297"/>
      <c r="E365" s="297"/>
      <c r="F365" s="298"/>
      <c r="G365" s="110">
        <f t="shared" si="231"/>
        <v>0</v>
      </c>
      <c r="H365" s="111">
        <f t="shared" si="232"/>
        <v>0</v>
      </c>
      <c r="I365" s="112">
        <f t="shared" si="233"/>
        <v>0</v>
      </c>
      <c r="J365" s="328"/>
      <c r="K365" s="190">
        <f t="shared" si="234"/>
        <v>0</v>
      </c>
      <c r="L365" s="191" t="str">
        <f t="shared" si="236"/>
        <v>-</v>
      </c>
      <c r="M365" s="192" t="str">
        <f t="shared" si="237"/>
        <v>-</v>
      </c>
      <c r="N365" s="193" t="str">
        <f t="shared" si="235"/>
        <v>-</v>
      </c>
      <c r="O365" s="106"/>
      <c r="AI365" s="104"/>
    </row>
    <row r="366" spans="1:35">
      <c r="A366" s="295"/>
      <c r="B366" s="297"/>
      <c r="C366" s="297"/>
      <c r="D366" s="297"/>
      <c r="E366" s="297"/>
      <c r="F366" s="298"/>
      <c r="G366" s="110">
        <f t="shared" si="231"/>
        <v>0</v>
      </c>
      <c r="H366" s="111">
        <f t="shared" si="232"/>
        <v>0</v>
      </c>
      <c r="I366" s="112">
        <f t="shared" si="233"/>
        <v>0</v>
      </c>
      <c r="J366" s="328"/>
      <c r="K366" s="190">
        <f t="shared" si="234"/>
        <v>0</v>
      </c>
      <c r="L366" s="191" t="str">
        <f t="shared" si="236"/>
        <v>-</v>
      </c>
      <c r="M366" s="192" t="str">
        <f t="shared" si="237"/>
        <v>-</v>
      </c>
      <c r="N366" s="193" t="str">
        <f t="shared" si="235"/>
        <v>-</v>
      </c>
      <c r="O366" s="106"/>
      <c r="AI366" s="104"/>
    </row>
    <row r="367" spans="1:35">
      <c r="A367" s="295"/>
      <c r="B367" s="297"/>
      <c r="C367" s="297"/>
      <c r="D367" s="297"/>
      <c r="E367" s="297"/>
      <c r="F367" s="298"/>
      <c r="G367" s="110">
        <f t="shared" si="231"/>
        <v>0</v>
      </c>
      <c r="H367" s="111">
        <f t="shared" si="232"/>
        <v>0</v>
      </c>
      <c r="I367" s="112">
        <f t="shared" si="233"/>
        <v>0</v>
      </c>
      <c r="J367" s="328"/>
      <c r="K367" s="190">
        <f t="shared" si="234"/>
        <v>0</v>
      </c>
      <c r="L367" s="191" t="str">
        <f t="shared" si="236"/>
        <v>-</v>
      </c>
      <c r="M367" s="192" t="str">
        <f t="shared" si="237"/>
        <v>-</v>
      </c>
      <c r="N367" s="193" t="str">
        <f t="shared" si="235"/>
        <v>-</v>
      </c>
      <c r="O367" s="106"/>
      <c r="AI367" s="104"/>
    </row>
    <row r="368" spans="1:35">
      <c r="A368" s="295"/>
      <c r="B368" s="297"/>
      <c r="C368" s="297"/>
      <c r="D368" s="297"/>
      <c r="E368" s="297"/>
      <c r="F368" s="298"/>
      <c r="G368" s="110">
        <f t="shared" si="231"/>
        <v>0</v>
      </c>
      <c r="H368" s="111">
        <f t="shared" si="232"/>
        <v>0</v>
      </c>
      <c r="I368" s="112">
        <f t="shared" si="233"/>
        <v>0</v>
      </c>
      <c r="J368" s="328"/>
      <c r="K368" s="190">
        <f t="shared" si="234"/>
        <v>0</v>
      </c>
      <c r="L368" s="191" t="str">
        <f t="shared" si="236"/>
        <v>-</v>
      </c>
      <c r="M368" s="192" t="str">
        <f t="shared" si="237"/>
        <v>-</v>
      </c>
      <c r="N368" s="193" t="str">
        <f t="shared" si="235"/>
        <v>-</v>
      </c>
      <c r="O368" s="106"/>
      <c r="AI368" s="104"/>
    </row>
    <row r="369" spans="1:35">
      <c r="A369" s="295"/>
      <c r="B369" s="297"/>
      <c r="C369" s="297"/>
      <c r="D369" s="297"/>
      <c r="E369" s="297"/>
      <c r="F369" s="298"/>
      <c r="G369" s="110">
        <f t="shared" si="231"/>
        <v>0</v>
      </c>
      <c r="H369" s="111">
        <f t="shared" si="232"/>
        <v>0</v>
      </c>
      <c r="I369" s="112">
        <f t="shared" si="233"/>
        <v>0</v>
      </c>
      <c r="J369" s="328"/>
      <c r="K369" s="190">
        <f t="shared" si="234"/>
        <v>0</v>
      </c>
      <c r="L369" s="191" t="str">
        <f t="shared" si="236"/>
        <v>-</v>
      </c>
      <c r="M369" s="192" t="str">
        <f t="shared" si="237"/>
        <v>-</v>
      </c>
      <c r="N369" s="193" t="str">
        <f t="shared" si="235"/>
        <v>-</v>
      </c>
      <c r="O369" s="106"/>
      <c r="AI369" s="104"/>
    </row>
    <row r="370" spans="1:35">
      <c r="A370" s="295"/>
      <c r="B370" s="297"/>
      <c r="C370" s="297"/>
      <c r="D370" s="297"/>
      <c r="E370" s="297"/>
      <c r="F370" s="298"/>
      <c r="G370" s="110">
        <f t="shared" si="231"/>
        <v>0</v>
      </c>
      <c r="H370" s="111">
        <f t="shared" si="232"/>
        <v>0</v>
      </c>
      <c r="I370" s="112">
        <f t="shared" si="233"/>
        <v>0</v>
      </c>
      <c r="J370" s="328"/>
      <c r="K370" s="190">
        <f t="shared" si="234"/>
        <v>0</v>
      </c>
      <c r="L370" s="191" t="str">
        <f t="shared" si="236"/>
        <v>-</v>
      </c>
      <c r="M370" s="192" t="str">
        <f t="shared" si="237"/>
        <v>-</v>
      </c>
      <c r="N370" s="193" t="str">
        <f t="shared" si="235"/>
        <v>-</v>
      </c>
      <c r="O370" s="106"/>
      <c r="AI370" s="104"/>
    </row>
    <row r="371" spans="1:35">
      <c r="A371" s="295"/>
      <c r="B371" s="297"/>
      <c r="C371" s="297"/>
      <c r="D371" s="297"/>
      <c r="E371" s="297"/>
      <c r="F371" s="298"/>
      <c r="G371" s="110">
        <f t="shared" si="231"/>
        <v>0</v>
      </c>
      <c r="H371" s="111">
        <f t="shared" si="232"/>
        <v>0</v>
      </c>
      <c r="I371" s="112">
        <f t="shared" si="233"/>
        <v>0</v>
      </c>
      <c r="J371" s="328"/>
      <c r="K371" s="190">
        <f t="shared" si="234"/>
        <v>0</v>
      </c>
      <c r="L371" s="191" t="str">
        <f t="shared" si="236"/>
        <v>-</v>
      </c>
      <c r="M371" s="192" t="str">
        <f t="shared" si="237"/>
        <v>-</v>
      </c>
      <c r="N371" s="193" t="str">
        <f t="shared" si="235"/>
        <v>-</v>
      </c>
      <c r="O371" s="106"/>
      <c r="AI371" s="104"/>
    </row>
    <row r="372" spans="1:35">
      <c r="A372" s="295"/>
      <c r="B372" s="297"/>
      <c r="C372" s="297"/>
      <c r="D372" s="297"/>
      <c r="E372" s="297"/>
      <c r="F372" s="298"/>
      <c r="G372" s="110">
        <f t="shared" si="231"/>
        <v>0</v>
      </c>
      <c r="H372" s="111">
        <f t="shared" si="232"/>
        <v>0</v>
      </c>
      <c r="I372" s="112">
        <f t="shared" si="233"/>
        <v>0</v>
      </c>
      <c r="J372" s="328"/>
      <c r="K372" s="190">
        <f t="shared" si="234"/>
        <v>0</v>
      </c>
      <c r="L372" s="191" t="str">
        <f t="shared" si="236"/>
        <v>-</v>
      </c>
      <c r="M372" s="192" t="str">
        <f t="shared" si="237"/>
        <v>-</v>
      </c>
      <c r="N372" s="193" t="str">
        <f t="shared" si="235"/>
        <v>-</v>
      </c>
      <c r="O372" s="106"/>
      <c r="AI372" s="104"/>
    </row>
    <row r="373" spans="1:35">
      <c r="A373" s="295"/>
      <c r="B373" s="297"/>
      <c r="C373" s="297"/>
      <c r="D373" s="297"/>
      <c r="E373" s="297"/>
      <c r="F373" s="298"/>
      <c r="G373" s="110">
        <f t="shared" si="231"/>
        <v>0</v>
      </c>
      <c r="H373" s="111">
        <f t="shared" si="232"/>
        <v>0</v>
      </c>
      <c r="I373" s="112">
        <f t="shared" si="233"/>
        <v>0</v>
      </c>
      <c r="J373" s="328"/>
      <c r="K373" s="190">
        <f t="shared" si="234"/>
        <v>0</v>
      </c>
      <c r="L373" s="191" t="str">
        <f t="shared" si="236"/>
        <v>-</v>
      </c>
      <c r="M373" s="192" t="str">
        <f t="shared" si="237"/>
        <v>-</v>
      </c>
      <c r="N373" s="193" t="str">
        <f t="shared" si="235"/>
        <v>-</v>
      </c>
      <c r="O373" s="106"/>
      <c r="AI373" s="104"/>
    </row>
    <row r="374" spans="1:35">
      <c r="A374" s="295"/>
      <c r="B374" s="297"/>
      <c r="C374" s="297"/>
      <c r="D374" s="297"/>
      <c r="E374" s="297"/>
      <c r="F374" s="298"/>
      <c r="G374" s="110">
        <f t="shared" si="231"/>
        <v>0</v>
      </c>
      <c r="H374" s="111">
        <f t="shared" si="232"/>
        <v>0</v>
      </c>
      <c r="I374" s="112">
        <f t="shared" si="233"/>
        <v>0</v>
      </c>
      <c r="J374" s="328"/>
      <c r="K374" s="190">
        <f t="shared" si="234"/>
        <v>0</v>
      </c>
      <c r="L374" s="191" t="str">
        <f t="shared" si="236"/>
        <v>-</v>
      </c>
      <c r="M374" s="192" t="str">
        <f t="shared" si="237"/>
        <v>-</v>
      </c>
      <c r="N374" s="193" t="str">
        <f t="shared" si="235"/>
        <v>-</v>
      </c>
      <c r="O374" s="106"/>
      <c r="AI374" s="104"/>
    </row>
    <row r="375" spans="1:35">
      <c r="A375" s="295"/>
      <c r="B375" s="297"/>
      <c r="C375" s="297"/>
      <c r="D375" s="297"/>
      <c r="E375" s="297"/>
      <c r="F375" s="298"/>
      <c r="G375" s="110">
        <f t="shared" si="231"/>
        <v>0</v>
      </c>
      <c r="H375" s="111">
        <f t="shared" si="232"/>
        <v>0</v>
      </c>
      <c r="I375" s="112">
        <f t="shared" si="233"/>
        <v>0</v>
      </c>
      <c r="J375" s="328"/>
      <c r="K375" s="190">
        <f t="shared" si="234"/>
        <v>0</v>
      </c>
      <c r="L375" s="191" t="str">
        <f t="shared" si="236"/>
        <v>-</v>
      </c>
      <c r="M375" s="192" t="str">
        <f t="shared" si="237"/>
        <v>-</v>
      </c>
      <c r="N375" s="193" t="str">
        <f t="shared" si="235"/>
        <v>-</v>
      </c>
      <c r="O375" s="106"/>
      <c r="AI375" s="104"/>
    </row>
    <row r="376" spans="1:35">
      <c r="A376" s="295"/>
      <c r="B376" s="297"/>
      <c r="C376" s="297"/>
      <c r="D376" s="297"/>
      <c r="E376" s="297"/>
      <c r="F376" s="298"/>
      <c r="G376" s="110">
        <f t="shared" si="231"/>
        <v>0</v>
      </c>
      <c r="H376" s="111">
        <f t="shared" si="232"/>
        <v>0</v>
      </c>
      <c r="I376" s="112">
        <f t="shared" si="233"/>
        <v>0</v>
      </c>
      <c r="J376" s="328"/>
      <c r="K376" s="190">
        <f t="shared" si="234"/>
        <v>0</v>
      </c>
      <c r="L376" s="191" t="str">
        <f t="shared" si="236"/>
        <v>-</v>
      </c>
      <c r="M376" s="192" t="str">
        <f t="shared" si="237"/>
        <v>-</v>
      </c>
      <c r="N376" s="193" t="str">
        <f t="shared" si="235"/>
        <v>-</v>
      </c>
      <c r="O376" s="106"/>
      <c r="AI376" s="104"/>
    </row>
    <row r="377" spans="1:35">
      <c r="A377" s="295"/>
      <c r="B377" s="297"/>
      <c r="C377" s="297"/>
      <c r="D377" s="297"/>
      <c r="E377" s="297"/>
      <c r="F377" s="298"/>
      <c r="G377" s="110">
        <f t="shared" si="231"/>
        <v>0</v>
      </c>
      <c r="H377" s="111">
        <f t="shared" si="232"/>
        <v>0</v>
      </c>
      <c r="I377" s="112">
        <f t="shared" si="233"/>
        <v>0</v>
      </c>
      <c r="J377" s="328"/>
      <c r="K377" s="190">
        <f t="shared" si="234"/>
        <v>0</v>
      </c>
      <c r="L377" s="191" t="str">
        <f t="shared" si="236"/>
        <v>-</v>
      </c>
      <c r="M377" s="192" t="str">
        <f t="shared" si="237"/>
        <v>-</v>
      </c>
      <c r="N377" s="193" t="str">
        <f t="shared" si="235"/>
        <v>-</v>
      </c>
      <c r="O377" s="106"/>
      <c r="AI377" s="104"/>
    </row>
    <row r="378" spans="1:35">
      <c r="A378" s="295"/>
      <c r="B378" s="297"/>
      <c r="C378" s="297"/>
      <c r="D378" s="297"/>
      <c r="E378" s="297"/>
      <c r="F378" s="298"/>
      <c r="G378" s="110">
        <f t="shared" si="231"/>
        <v>0</v>
      </c>
      <c r="H378" s="111">
        <f t="shared" si="232"/>
        <v>0</v>
      </c>
      <c r="I378" s="112">
        <f t="shared" si="233"/>
        <v>0</v>
      </c>
      <c r="J378" s="328"/>
      <c r="K378" s="190">
        <f t="shared" si="234"/>
        <v>0</v>
      </c>
      <c r="L378" s="191" t="str">
        <f t="shared" si="236"/>
        <v>-</v>
      </c>
      <c r="M378" s="192" t="str">
        <f t="shared" si="237"/>
        <v>-</v>
      </c>
      <c r="N378" s="193" t="str">
        <f t="shared" si="235"/>
        <v>-</v>
      </c>
      <c r="O378" s="106"/>
      <c r="AI378" s="104"/>
    </row>
    <row r="379" spans="1:35">
      <c r="A379" s="295"/>
      <c r="B379" s="297"/>
      <c r="C379" s="297"/>
      <c r="D379" s="297"/>
      <c r="E379" s="297"/>
      <c r="F379" s="298"/>
      <c r="G379" s="110">
        <f t="shared" si="231"/>
        <v>0</v>
      </c>
      <c r="H379" s="111">
        <f t="shared" si="232"/>
        <v>0</v>
      </c>
      <c r="I379" s="112">
        <f t="shared" si="233"/>
        <v>0</v>
      </c>
      <c r="J379" s="328"/>
      <c r="K379" s="190">
        <f t="shared" si="234"/>
        <v>0</v>
      </c>
      <c r="L379" s="191" t="str">
        <f t="shared" si="236"/>
        <v>-</v>
      </c>
      <c r="M379" s="192" t="str">
        <f t="shared" si="237"/>
        <v>-</v>
      </c>
      <c r="N379" s="193" t="str">
        <f t="shared" si="235"/>
        <v>-</v>
      </c>
      <c r="O379" s="106"/>
      <c r="AI379" s="104"/>
    </row>
    <row r="380" spans="1:35">
      <c r="A380" s="295"/>
      <c r="B380" s="297"/>
      <c r="C380" s="297"/>
      <c r="D380" s="297"/>
      <c r="E380" s="297"/>
      <c r="F380" s="298"/>
      <c r="G380" s="110">
        <f t="shared" si="231"/>
        <v>0</v>
      </c>
      <c r="H380" s="111">
        <f t="shared" si="232"/>
        <v>0</v>
      </c>
      <c r="I380" s="112">
        <f t="shared" si="233"/>
        <v>0</v>
      </c>
      <c r="J380" s="328"/>
      <c r="K380" s="190">
        <f t="shared" si="234"/>
        <v>0</v>
      </c>
      <c r="L380" s="191" t="str">
        <f t="shared" si="236"/>
        <v>-</v>
      </c>
      <c r="M380" s="192" t="str">
        <f t="shared" si="237"/>
        <v>-</v>
      </c>
      <c r="N380" s="193" t="str">
        <f t="shared" si="235"/>
        <v>-</v>
      </c>
      <c r="O380" s="106"/>
      <c r="AI380" s="104"/>
    </row>
    <row r="381" spans="1:35">
      <c r="A381" s="295"/>
      <c r="B381" s="297"/>
      <c r="C381" s="297"/>
      <c r="D381" s="297"/>
      <c r="E381" s="297"/>
      <c r="F381" s="298"/>
      <c r="G381" s="110">
        <f t="shared" si="231"/>
        <v>0</v>
      </c>
      <c r="H381" s="111">
        <f t="shared" si="232"/>
        <v>0</v>
      </c>
      <c r="I381" s="112">
        <f t="shared" si="233"/>
        <v>0</v>
      </c>
      <c r="J381" s="328"/>
      <c r="K381" s="190">
        <f t="shared" si="234"/>
        <v>0</v>
      </c>
      <c r="L381" s="191" t="str">
        <f t="shared" si="236"/>
        <v>-</v>
      </c>
      <c r="M381" s="192" t="str">
        <f t="shared" si="237"/>
        <v>-</v>
      </c>
      <c r="N381" s="193" t="str">
        <f t="shared" si="235"/>
        <v>-</v>
      </c>
      <c r="O381" s="106"/>
      <c r="AI381" s="104"/>
    </row>
    <row r="382" spans="1:35">
      <c r="A382" s="295"/>
      <c r="B382" s="297"/>
      <c r="C382" s="297"/>
      <c r="D382" s="297"/>
      <c r="E382" s="297"/>
      <c r="F382" s="298"/>
      <c r="G382" s="110">
        <f t="shared" si="231"/>
        <v>0</v>
      </c>
      <c r="H382" s="111">
        <f t="shared" si="232"/>
        <v>0</v>
      </c>
      <c r="I382" s="112">
        <f t="shared" si="233"/>
        <v>0</v>
      </c>
      <c r="J382" s="328"/>
      <c r="K382" s="190">
        <f t="shared" si="234"/>
        <v>0</v>
      </c>
      <c r="L382" s="191" t="str">
        <f t="shared" si="236"/>
        <v>-</v>
      </c>
      <c r="M382" s="192" t="str">
        <f t="shared" si="237"/>
        <v>-</v>
      </c>
      <c r="N382" s="193" t="str">
        <f t="shared" si="235"/>
        <v>-</v>
      </c>
      <c r="O382" s="106"/>
      <c r="AI382" s="104"/>
    </row>
    <row r="383" spans="1:35">
      <c r="A383" s="295"/>
      <c r="B383" s="297"/>
      <c r="C383" s="297"/>
      <c r="D383" s="297"/>
      <c r="E383" s="297"/>
      <c r="F383" s="298"/>
      <c r="G383" s="110">
        <f t="shared" si="231"/>
        <v>0</v>
      </c>
      <c r="H383" s="111">
        <f t="shared" si="232"/>
        <v>0</v>
      </c>
      <c r="I383" s="112">
        <f t="shared" si="233"/>
        <v>0</v>
      </c>
      <c r="J383" s="328"/>
      <c r="K383" s="190">
        <f t="shared" si="234"/>
        <v>0</v>
      </c>
      <c r="L383" s="191" t="str">
        <f t="shared" si="236"/>
        <v>-</v>
      </c>
      <c r="M383" s="192" t="str">
        <f t="shared" si="237"/>
        <v>-</v>
      </c>
      <c r="N383" s="193" t="str">
        <f t="shared" si="235"/>
        <v>-</v>
      </c>
      <c r="O383" s="106"/>
      <c r="AI383" s="104"/>
    </row>
    <row r="384" spans="1:35">
      <c r="A384" s="295"/>
      <c r="B384" s="297"/>
      <c r="C384" s="297"/>
      <c r="D384" s="297"/>
      <c r="E384" s="297"/>
      <c r="F384" s="298"/>
      <c r="G384" s="110">
        <f t="shared" si="231"/>
        <v>0</v>
      </c>
      <c r="H384" s="111">
        <f t="shared" si="232"/>
        <v>0</v>
      </c>
      <c r="I384" s="112">
        <f t="shared" si="233"/>
        <v>0</v>
      </c>
      <c r="J384" s="328"/>
      <c r="K384" s="190">
        <f t="shared" si="234"/>
        <v>0</v>
      </c>
      <c r="L384" s="191" t="str">
        <f t="shared" si="236"/>
        <v>-</v>
      </c>
      <c r="M384" s="192" t="str">
        <f t="shared" si="237"/>
        <v>-</v>
      </c>
      <c r="N384" s="193" t="str">
        <f t="shared" si="235"/>
        <v>-</v>
      </c>
      <c r="O384" s="106"/>
      <c r="AI384" s="104"/>
    </row>
    <row r="385" spans="1:35">
      <c r="A385" s="295"/>
      <c r="B385" s="297"/>
      <c r="C385" s="297"/>
      <c r="D385" s="297"/>
      <c r="E385" s="297"/>
      <c r="F385" s="298"/>
      <c r="G385" s="110">
        <f t="shared" si="231"/>
        <v>0</v>
      </c>
      <c r="H385" s="111">
        <f t="shared" si="232"/>
        <v>0</v>
      </c>
      <c r="I385" s="112">
        <f t="shared" si="233"/>
        <v>0</v>
      </c>
      <c r="J385" s="328"/>
      <c r="K385" s="190">
        <f t="shared" si="234"/>
        <v>0</v>
      </c>
      <c r="L385" s="191" t="str">
        <f t="shared" si="236"/>
        <v>-</v>
      </c>
      <c r="M385" s="192" t="str">
        <f t="shared" si="237"/>
        <v>-</v>
      </c>
      <c r="N385" s="193" t="str">
        <f t="shared" si="235"/>
        <v>-</v>
      </c>
      <c r="O385" s="106"/>
      <c r="AI385" s="104"/>
    </row>
    <row r="386" spans="1:35">
      <c r="A386" s="295"/>
      <c r="B386" s="297"/>
      <c r="C386" s="297"/>
      <c r="D386" s="297"/>
      <c r="E386" s="297"/>
      <c r="F386" s="298"/>
      <c r="G386" s="110">
        <f t="shared" si="231"/>
        <v>0</v>
      </c>
      <c r="H386" s="111">
        <f t="shared" si="232"/>
        <v>0</v>
      </c>
      <c r="I386" s="112">
        <f t="shared" si="233"/>
        <v>0</v>
      </c>
      <c r="J386" s="328"/>
      <c r="K386" s="190">
        <f t="shared" si="234"/>
        <v>0</v>
      </c>
      <c r="L386" s="191" t="str">
        <f t="shared" si="236"/>
        <v>-</v>
      </c>
      <c r="M386" s="192" t="str">
        <f t="shared" si="237"/>
        <v>-</v>
      </c>
      <c r="N386" s="193" t="str">
        <f t="shared" si="235"/>
        <v>-</v>
      </c>
      <c r="O386" s="106"/>
      <c r="AI386" s="104"/>
    </row>
    <row r="387" spans="1:35">
      <c r="A387" s="295"/>
      <c r="B387" s="297"/>
      <c r="C387" s="297"/>
      <c r="D387" s="297"/>
      <c r="E387" s="297"/>
      <c r="F387" s="298"/>
      <c r="G387" s="110">
        <f t="shared" si="231"/>
        <v>0</v>
      </c>
      <c r="H387" s="111">
        <f t="shared" si="232"/>
        <v>0</v>
      </c>
      <c r="I387" s="112">
        <f t="shared" si="233"/>
        <v>0</v>
      </c>
      <c r="J387" s="328"/>
      <c r="K387" s="190">
        <f t="shared" si="234"/>
        <v>0</v>
      </c>
      <c r="L387" s="191" t="str">
        <f t="shared" si="236"/>
        <v>-</v>
      </c>
      <c r="M387" s="192" t="str">
        <f t="shared" si="237"/>
        <v>-</v>
      </c>
      <c r="N387" s="193" t="str">
        <f t="shared" si="235"/>
        <v>-</v>
      </c>
      <c r="O387" s="106"/>
      <c r="AI387" s="104"/>
    </row>
    <row r="388" spans="1:35">
      <c r="A388" s="295"/>
      <c r="B388" s="297"/>
      <c r="C388" s="297"/>
      <c r="D388" s="297"/>
      <c r="E388" s="297"/>
      <c r="F388" s="298"/>
      <c r="G388" s="110">
        <f t="shared" si="231"/>
        <v>0</v>
      </c>
      <c r="H388" s="111">
        <f t="shared" si="232"/>
        <v>0</v>
      </c>
      <c r="I388" s="112">
        <f t="shared" si="233"/>
        <v>0</v>
      </c>
      <c r="J388" s="328"/>
      <c r="K388" s="190">
        <f t="shared" si="234"/>
        <v>0</v>
      </c>
      <c r="L388" s="191" t="str">
        <f t="shared" si="236"/>
        <v>-</v>
      </c>
      <c r="M388" s="192" t="str">
        <f t="shared" si="237"/>
        <v>-</v>
      </c>
      <c r="N388" s="193" t="str">
        <f t="shared" si="235"/>
        <v>-</v>
      </c>
      <c r="O388" s="106"/>
      <c r="AI388" s="104"/>
    </row>
    <row r="389" spans="1:35">
      <c r="A389" s="295"/>
      <c r="B389" s="297"/>
      <c r="C389" s="297"/>
      <c r="D389" s="297"/>
      <c r="E389" s="297"/>
      <c r="F389" s="298"/>
      <c r="G389" s="110">
        <f t="shared" si="231"/>
        <v>0</v>
      </c>
      <c r="H389" s="111">
        <f t="shared" si="232"/>
        <v>0</v>
      </c>
      <c r="I389" s="112">
        <f t="shared" si="233"/>
        <v>0</v>
      </c>
      <c r="J389" s="328"/>
      <c r="K389" s="190">
        <f t="shared" si="234"/>
        <v>0</v>
      </c>
      <c r="L389" s="191" t="str">
        <f t="shared" si="236"/>
        <v>-</v>
      </c>
      <c r="M389" s="192" t="str">
        <f t="shared" si="237"/>
        <v>-</v>
      </c>
      <c r="N389" s="193" t="str">
        <f t="shared" si="235"/>
        <v>-</v>
      </c>
      <c r="O389" s="106"/>
      <c r="AI389" s="104"/>
    </row>
    <row r="390" spans="1:35">
      <c r="A390" s="295"/>
      <c r="B390" s="297"/>
      <c r="C390" s="297"/>
      <c r="D390" s="297"/>
      <c r="E390" s="297"/>
      <c r="F390" s="298"/>
      <c r="G390" s="110">
        <f t="shared" si="231"/>
        <v>0</v>
      </c>
      <c r="H390" s="111">
        <f t="shared" si="232"/>
        <v>0</v>
      </c>
      <c r="I390" s="112">
        <f t="shared" si="233"/>
        <v>0</v>
      </c>
      <c r="J390" s="328"/>
      <c r="K390" s="190">
        <f t="shared" si="234"/>
        <v>0</v>
      </c>
      <c r="L390" s="191" t="str">
        <f t="shared" si="236"/>
        <v>-</v>
      </c>
      <c r="M390" s="192" t="str">
        <f t="shared" si="237"/>
        <v>-</v>
      </c>
      <c r="N390" s="193" t="str">
        <f t="shared" si="235"/>
        <v>-</v>
      </c>
      <c r="O390" s="106"/>
      <c r="AI390" s="104"/>
    </row>
    <row r="391" spans="1:35">
      <c r="A391" s="295"/>
      <c r="B391" s="297"/>
      <c r="C391" s="297"/>
      <c r="D391" s="297"/>
      <c r="E391" s="297"/>
      <c r="F391" s="298"/>
      <c r="G391" s="110">
        <f t="shared" si="231"/>
        <v>0</v>
      </c>
      <c r="H391" s="111">
        <f t="shared" si="232"/>
        <v>0</v>
      </c>
      <c r="I391" s="112">
        <f t="shared" si="233"/>
        <v>0</v>
      </c>
      <c r="J391" s="328"/>
      <c r="K391" s="190">
        <f t="shared" si="234"/>
        <v>0</v>
      </c>
      <c r="L391" s="191" t="str">
        <f t="shared" si="236"/>
        <v>-</v>
      </c>
      <c r="M391" s="192" t="str">
        <f t="shared" si="237"/>
        <v>-</v>
      </c>
      <c r="N391" s="193" t="str">
        <f t="shared" si="235"/>
        <v>-</v>
      </c>
      <c r="O391" s="106"/>
      <c r="AI391" s="104"/>
    </row>
    <row r="392" spans="1:35">
      <c r="A392" s="295"/>
      <c r="B392" s="297"/>
      <c r="C392" s="297"/>
      <c r="D392" s="297"/>
      <c r="E392" s="297"/>
      <c r="F392" s="298"/>
      <c r="G392" s="110">
        <f t="shared" ref="G392:G455" si="238">IF(F392=0,0,VLOOKUP(C392,$V$8:$AE$13,6))</f>
        <v>0</v>
      </c>
      <c r="H392" s="111">
        <f t="shared" ref="H392:H455" si="239">IFERROR(F392+G392,"")</f>
        <v>0</v>
      </c>
      <c r="I392" s="112">
        <f t="shared" ref="I392:I455" si="240">IFERROR(H392*12/(VLOOKUP(C392,$V$8:$W$13,2)*$T$8*$T$9),"")</f>
        <v>0</v>
      </c>
      <c r="J392" s="328"/>
      <c r="K392" s="190">
        <f t="shared" ref="K392:K455" si="241">IFERROR((J392+G392)*12/(VLOOKUP(C392,$V$8:$W$13,2)*$T$8*$T$9),"")</f>
        <v>0</v>
      </c>
      <c r="L392" s="191" t="str">
        <f t="shared" si="236"/>
        <v>-</v>
      </c>
      <c r="M392" s="192" t="str">
        <f t="shared" si="237"/>
        <v>-</v>
      </c>
      <c r="N392" s="193" t="str">
        <f t="shared" si="235"/>
        <v>-</v>
      </c>
      <c r="O392" s="106"/>
      <c r="AI392" s="104"/>
    </row>
    <row r="393" spans="1:35">
      <c r="A393" s="295"/>
      <c r="B393" s="297"/>
      <c r="C393" s="297"/>
      <c r="D393" s="297"/>
      <c r="E393" s="297"/>
      <c r="F393" s="298"/>
      <c r="G393" s="110">
        <f t="shared" si="238"/>
        <v>0</v>
      </c>
      <c r="H393" s="111">
        <f t="shared" si="239"/>
        <v>0</v>
      </c>
      <c r="I393" s="112">
        <f t="shared" si="240"/>
        <v>0</v>
      </c>
      <c r="J393" s="328"/>
      <c r="K393" s="190">
        <f t="shared" si="241"/>
        <v>0</v>
      </c>
      <c r="L393" s="191" t="str">
        <f t="shared" si="236"/>
        <v>-</v>
      </c>
      <c r="M393" s="192" t="str">
        <f t="shared" si="237"/>
        <v>-</v>
      </c>
      <c r="N393" s="193" t="str">
        <f t="shared" si="235"/>
        <v>-</v>
      </c>
      <c r="O393" s="106"/>
      <c r="AI393" s="104"/>
    </row>
    <row r="394" spans="1:35">
      <c r="A394" s="295"/>
      <c r="B394" s="297"/>
      <c r="C394" s="297"/>
      <c r="D394" s="297"/>
      <c r="E394" s="297"/>
      <c r="F394" s="298"/>
      <c r="G394" s="110">
        <f t="shared" si="238"/>
        <v>0</v>
      </c>
      <c r="H394" s="111">
        <f t="shared" si="239"/>
        <v>0</v>
      </c>
      <c r="I394" s="112">
        <f t="shared" si="240"/>
        <v>0</v>
      </c>
      <c r="J394" s="328"/>
      <c r="K394" s="190">
        <f t="shared" si="241"/>
        <v>0</v>
      </c>
      <c r="L394" s="191" t="str">
        <f t="shared" si="236"/>
        <v>-</v>
      </c>
      <c r="M394" s="192" t="str">
        <f t="shared" si="237"/>
        <v>-</v>
      </c>
      <c r="N394" s="193" t="str">
        <f t="shared" ref="N394:N457" si="242">IF(L394="-","-",J394-F394)</f>
        <v>-</v>
      </c>
      <c r="O394" s="106"/>
      <c r="AI394" s="104"/>
    </row>
    <row r="395" spans="1:35">
      <c r="A395" s="295"/>
      <c r="B395" s="297"/>
      <c r="C395" s="297"/>
      <c r="D395" s="297"/>
      <c r="E395" s="297"/>
      <c r="F395" s="298"/>
      <c r="G395" s="110">
        <f t="shared" si="238"/>
        <v>0</v>
      </c>
      <c r="H395" s="111">
        <f t="shared" si="239"/>
        <v>0</v>
      </c>
      <c r="I395" s="112">
        <f t="shared" si="240"/>
        <v>0</v>
      </c>
      <c r="J395" s="328"/>
      <c r="K395" s="190">
        <f t="shared" si="241"/>
        <v>0</v>
      </c>
      <c r="L395" s="191" t="str">
        <f t="shared" si="236"/>
        <v>-</v>
      </c>
      <c r="M395" s="192" t="str">
        <f t="shared" si="237"/>
        <v>-</v>
      </c>
      <c r="N395" s="193" t="str">
        <f t="shared" si="242"/>
        <v>-</v>
      </c>
      <c r="O395" s="106"/>
      <c r="AI395" s="104"/>
    </row>
    <row r="396" spans="1:35">
      <c r="A396" s="295"/>
      <c r="B396" s="297"/>
      <c r="C396" s="297"/>
      <c r="D396" s="297"/>
      <c r="E396" s="297"/>
      <c r="F396" s="298"/>
      <c r="G396" s="110">
        <f t="shared" si="238"/>
        <v>0</v>
      </c>
      <c r="H396" s="111">
        <f t="shared" si="239"/>
        <v>0</v>
      </c>
      <c r="I396" s="112">
        <f t="shared" si="240"/>
        <v>0</v>
      </c>
      <c r="J396" s="328"/>
      <c r="K396" s="190">
        <f t="shared" si="241"/>
        <v>0</v>
      </c>
      <c r="L396" s="191" t="str">
        <f t="shared" ref="L396:L459" si="243">IF(OR(E396="market",E396="super"),"-",IF(J396-H396&gt;0,1,"-"))</f>
        <v>-</v>
      </c>
      <c r="M396" s="192" t="str">
        <f t="shared" ref="M396:M459" si="244">IF(L396="-","-",1-F396/J396)</f>
        <v>-</v>
      </c>
      <c r="N396" s="193" t="str">
        <f t="shared" si="242"/>
        <v>-</v>
      </c>
      <c r="O396" s="106"/>
      <c r="AI396" s="104"/>
    </row>
    <row r="397" spans="1:35">
      <c r="A397" s="295"/>
      <c r="B397" s="297"/>
      <c r="C397" s="297"/>
      <c r="D397" s="297"/>
      <c r="E397" s="297"/>
      <c r="F397" s="298"/>
      <c r="G397" s="110">
        <f t="shared" si="238"/>
        <v>0</v>
      </c>
      <c r="H397" s="111">
        <f t="shared" si="239"/>
        <v>0</v>
      </c>
      <c r="I397" s="112">
        <f t="shared" si="240"/>
        <v>0</v>
      </c>
      <c r="J397" s="328"/>
      <c r="K397" s="190">
        <f t="shared" si="241"/>
        <v>0</v>
      </c>
      <c r="L397" s="191" t="str">
        <f t="shared" si="243"/>
        <v>-</v>
      </c>
      <c r="M397" s="192" t="str">
        <f t="shared" si="244"/>
        <v>-</v>
      </c>
      <c r="N397" s="193" t="str">
        <f t="shared" si="242"/>
        <v>-</v>
      </c>
      <c r="O397" s="106"/>
      <c r="AI397" s="104"/>
    </row>
    <row r="398" spans="1:35">
      <c r="A398" s="295"/>
      <c r="B398" s="297"/>
      <c r="C398" s="297"/>
      <c r="D398" s="297"/>
      <c r="E398" s="297"/>
      <c r="F398" s="298"/>
      <c r="G398" s="110">
        <f t="shared" si="238"/>
        <v>0</v>
      </c>
      <c r="H398" s="111">
        <f t="shared" si="239"/>
        <v>0</v>
      </c>
      <c r="I398" s="112">
        <f t="shared" si="240"/>
        <v>0</v>
      </c>
      <c r="J398" s="328"/>
      <c r="K398" s="190">
        <f t="shared" si="241"/>
        <v>0</v>
      </c>
      <c r="L398" s="191" t="str">
        <f t="shared" si="243"/>
        <v>-</v>
      </c>
      <c r="M398" s="192" t="str">
        <f t="shared" si="244"/>
        <v>-</v>
      </c>
      <c r="N398" s="193" t="str">
        <f t="shared" si="242"/>
        <v>-</v>
      </c>
      <c r="O398" s="106"/>
      <c r="AI398" s="104"/>
    </row>
    <row r="399" spans="1:35">
      <c r="A399" s="295"/>
      <c r="B399" s="297"/>
      <c r="C399" s="297"/>
      <c r="D399" s="297"/>
      <c r="E399" s="297"/>
      <c r="F399" s="298"/>
      <c r="G399" s="110">
        <f t="shared" si="238"/>
        <v>0</v>
      </c>
      <c r="H399" s="111">
        <f t="shared" si="239"/>
        <v>0</v>
      </c>
      <c r="I399" s="112">
        <f t="shared" si="240"/>
        <v>0</v>
      </c>
      <c r="J399" s="328"/>
      <c r="K399" s="190">
        <f t="shared" si="241"/>
        <v>0</v>
      </c>
      <c r="L399" s="191" t="str">
        <f t="shared" si="243"/>
        <v>-</v>
      </c>
      <c r="M399" s="192" t="str">
        <f t="shared" si="244"/>
        <v>-</v>
      </c>
      <c r="N399" s="193" t="str">
        <f t="shared" si="242"/>
        <v>-</v>
      </c>
      <c r="O399" s="106"/>
      <c r="AI399" s="104"/>
    </row>
    <row r="400" spans="1:35">
      <c r="A400" s="295"/>
      <c r="B400" s="297"/>
      <c r="C400" s="297"/>
      <c r="D400" s="297"/>
      <c r="E400" s="297"/>
      <c r="F400" s="298"/>
      <c r="G400" s="110">
        <f t="shared" si="238"/>
        <v>0</v>
      </c>
      <c r="H400" s="111">
        <f t="shared" si="239"/>
        <v>0</v>
      </c>
      <c r="I400" s="112">
        <f t="shared" si="240"/>
        <v>0</v>
      </c>
      <c r="J400" s="328"/>
      <c r="K400" s="190">
        <f t="shared" si="241"/>
        <v>0</v>
      </c>
      <c r="L400" s="191" t="str">
        <f t="shared" si="243"/>
        <v>-</v>
      </c>
      <c r="M400" s="192" t="str">
        <f t="shared" si="244"/>
        <v>-</v>
      </c>
      <c r="N400" s="193" t="str">
        <f t="shared" si="242"/>
        <v>-</v>
      </c>
      <c r="O400" s="106"/>
      <c r="AI400" s="104"/>
    </row>
    <row r="401" spans="1:35">
      <c r="A401" s="295"/>
      <c r="B401" s="297"/>
      <c r="C401" s="297"/>
      <c r="D401" s="297"/>
      <c r="E401" s="297"/>
      <c r="F401" s="298"/>
      <c r="G401" s="110">
        <f t="shared" si="238"/>
        <v>0</v>
      </c>
      <c r="H401" s="111">
        <f t="shared" si="239"/>
        <v>0</v>
      </c>
      <c r="I401" s="112">
        <f t="shared" si="240"/>
        <v>0</v>
      </c>
      <c r="J401" s="328"/>
      <c r="K401" s="190">
        <f t="shared" si="241"/>
        <v>0</v>
      </c>
      <c r="L401" s="191" t="str">
        <f t="shared" si="243"/>
        <v>-</v>
      </c>
      <c r="M401" s="192" t="str">
        <f t="shared" si="244"/>
        <v>-</v>
      </c>
      <c r="N401" s="193" t="str">
        <f t="shared" si="242"/>
        <v>-</v>
      </c>
      <c r="O401" s="106"/>
      <c r="AI401" s="104"/>
    </row>
    <row r="402" spans="1:35">
      <c r="A402" s="295"/>
      <c r="B402" s="297"/>
      <c r="C402" s="297"/>
      <c r="D402" s="297"/>
      <c r="E402" s="297"/>
      <c r="F402" s="298"/>
      <c r="G402" s="110">
        <f t="shared" si="238"/>
        <v>0</v>
      </c>
      <c r="H402" s="111">
        <f t="shared" si="239"/>
        <v>0</v>
      </c>
      <c r="I402" s="112">
        <f t="shared" si="240"/>
        <v>0</v>
      </c>
      <c r="J402" s="328"/>
      <c r="K402" s="190">
        <f t="shared" si="241"/>
        <v>0</v>
      </c>
      <c r="L402" s="191" t="str">
        <f t="shared" si="243"/>
        <v>-</v>
      </c>
      <c r="M402" s="192" t="str">
        <f t="shared" si="244"/>
        <v>-</v>
      </c>
      <c r="N402" s="193" t="str">
        <f t="shared" si="242"/>
        <v>-</v>
      </c>
      <c r="O402" s="106"/>
      <c r="AI402" s="104"/>
    </row>
    <row r="403" spans="1:35">
      <c r="A403" s="295"/>
      <c r="B403" s="297"/>
      <c r="C403" s="297"/>
      <c r="D403" s="297"/>
      <c r="E403" s="297"/>
      <c r="F403" s="298"/>
      <c r="G403" s="110">
        <f t="shared" si="238"/>
        <v>0</v>
      </c>
      <c r="H403" s="111">
        <f t="shared" si="239"/>
        <v>0</v>
      </c>
      <c r="I403" s="112">
        <f t="shared" si="240"/>
        <v>0</v>
      </c>
      <c r="J403" s="328"/>
      <c r="K403" s="190">
        <f t="shared" si="241"/>
        <v>0</v>
      </c>
      <c r="L403" s="191" t="str">
        <f t="shared" si="243"/>
        <v>-</v>
      </c>
      <c r="M403" s="192" t="str">
        <f t="shared" si="244"/>
        <v>-</v>
      </c>
      <c r="N403" s="193" t="str">
        <f t="shared" si="242"/>
        <v>-</v>
      </c>
      <c r="O403" s="106"/>
      <c r="AI403" s="104"/>
    </row>
    <row r="404" spans="1:35">
      <c r="A404" s="295"/>
      <c r="B404" s="297"/>
      <c r="C404" s="297"/>
      <c r="D404" s="297"/>
      <c r="E404" s="297"/>
      <c r="F404" s="298"/>
      <c r="G404" s="110">
        <f t="shared" si="238"/>
        <v>0</v>
      </c>
      <c r="H404" s="111">
        <f t="shared" si="239"/>
        <v>0</v>
      </c>
      <c r="I404" s="112">
        <f t="shared" si="240"/>
        <v>0</v>
      </c>
      <c r="J404" s="328"/>
      <c r="K404" s="190">
        <f t="shared" si="241"/>
        <v>0</v>
      </c>
      <c r="L404" s="191" t="str">
        <f t="shared" si="243"/>
        <v>-</v>
      </c>
      <c r="M404" s="192" t="str">
        <f t="shared" si="244"/>
        <v>-</v>
      </c>
      <c r="N404" s="193" t="str">
        <f t="shared" si="242"/>
        <v>-</v>
      </c>
      <c r="O404" s="106"/>
      <c r="AI404" s="104"/>
    </row>
    <row r="405" spans="1:35">
      <c r="A405" s="295"/>
      <c r="B405" s="297"/>
      <c r="C405" s="297"/>
      <c r="D405" s="297"/>
      <c r="E405" s="297"/>
      <c r="F405" s="298"/>
      <c r="G405" s="110">
        <f t="shared" si="238"/>
        <v>0</v>
      </c>
      <c r="H405" s="111">
        <f t="shared" si="239"/>
        <v>0</v>
      </c>
      <c r="I405" s="112">
        <f t="shared" si="240"/>
        <v>0</v>
      </c>
      <c r="J405" s="328"/>
      <c r="K405" s="190">
        <f t="shared" si="241"/>
        <v>0</v>
      </c>
      <c r="L405" s="191" t="str">
        <f t="shared" si="243"/>
        <v>-</v>
      </c>
      <c r="M405" s="192" t="str">
        <f t="shared" si="244"/>
        <v>-</v>
      </c>
      <c r="N405" s="193" t="str">
        <f t="shared" si="242"/>
        <v>-</v>
      </c>
      <c r="O405" s="106"/>
      <c r="AI405" s="104"/>
    </row>
    <row r="406" spans="1:35">
      <c r="A406" s="295"/>
      <c r="B406" s="297"/>
      <c r="C406" s="297"/>
      <c r="D406" s="297"/>
      <c r="E406" s="297"/>
      <c r="F406" s="298"/>
      <c r="G406" s="110">
        <f t="shared" si="238"/>
        <v>0</v>
      </c>
      <c r="H406" s="111">
        <f t="shared" si="239"/>
        <v>0</v>
      </c>
      <c r="I406" s="112">
        <f t="shared" si="240"/>
        <v>0</v>
      </c>
      <c r="J406" s="328"/>
      <c r="K406" s="190">
        <f t="shared" si="241"/>
        <v>0</v>
      </c>
      <c r="L406" s="191" t="str">
        <f t="shared" si="243"/>
        <v>-</v>
      </c>
      <c r="M406" s="192" t="str">
        <f t="shared" si="244"/>
        <v>-</v>
      </c>
      <c r="N406" s="193" t="str">
        <f t="shared" si="242"/>
        <v>-</v>
      </c>
      <c r="O406" s="106"/>
      <c r="AI406" s="104"/>
    </row>
    <row r="407" spans="1:35">
      <c r="A407" s="295"/>
      <c r="B407" s="297"/>
      <c r="C407" s="297"/>
      <c r="D407" s="297"/>
      <c r="E407" s="297"/>
      <c r="F407" s="298"/>
      <c r="G407" s="110">
        <f t="shared" si="238"/>
        <v>0</v>
      </c>
      <c r="H407" s="111">
        <f t="shared" si="239"/>
        <v>0</v>
      </c>
      <c r="I407" s="112">
        <f t="shared" si="240"/>
        <v>0</v>
      </c>
      <c r="J407" s="328"/>
      <c r="K407" s="190">
        <f t="shared" si="241"/>
        <v>0</v>
      </c>
      <c r="L407" s="191" t="str">
        <f t="shared" si="243"/>
        <v>-</v>
      </c>
      <c r="M407" s="192" t="str">
        <f t="shared" si="244"/>
        <v>-</v>
      </c>
      <c r="N407" s="193" t="str">
        <f t="shared" si="242"/>
        <v>-</v>
      </c>
      <c r="O407" s="106"/>
      <c r="AI407" s="104"/>
    </row>
    <row r="408" spans="1:35">
      <c r="A408" s="295"/>
      <c r="B408" s="297"/>
      <c r="C408" s="297"/>
      <c r="D408" s="297"/>
      <c r="E408" s="297"/>
      <c r="F408" s="298"/>
      <c r="G408" s="110">
        <f t="shared" si="238"/>
        <v>0</v>
      </c>
      <c r="H408" s="111">
        <f t="shared" si="239"/>
        <v>0</v>
      </c>
      <c r="I408" s="112">
        <f t="shared" si="240"/>
        <v>0</v>
      </c>
      <c r="J408" s="328"/>
      <c r="K408" s="190">
        <f t="shared" si="241"/>
        <v>0</v>
      </c>
      <c r="L408" s="191" t="str">
        <f t="shared" si="243"/>
        <v>-</v>
      </c>
      <c r="M408" s="192" t="str">
        <f t="shared" si="244"/>
        <v>-</v>
      </c>
      <c r="N408" s="193" t="str">
        <f t="shared" si="242"/>
        <v>-</v>
      </c>
      <c r="O408" s="106"/>
      <c r="AI408" s="104"/>
    </row>
    <row r="409" spans="1:35">
      <c r="A409" s="295"/>
      <c r="B409" s="297"/>
      <c r="C409" s="297"/>
      <c r="D409" s="297"/>
      <c r="E409" s="297"/>
      <c r="F409" s="298"/>
      <c r="G409" s="110">
        <f t="shared" si="238"/>
        <v>0</v>
      </c>
      <c r="H409" s="111">
        <f t="shared" si="239"/>
        <v>0</v>
      </c>
      <c r="I409" s="112">
        <f t="shared" si="240"/>
        <v>0</v>
      </c>
      <c r="J409" s="328"/>
      <c r="K409" s="190">
        <f t="shared" si="241"/>
        <v>0</v>
      </c>
      <c r="L409" s="191" t="str">
        <f t="shared" si="243"/>
        <v>-</v>
      </c>
      <c r="M409" s="192" t="str">
        <f t="shared" si="244"/>
        <v>-</v>
      </c>
      <c r="N409" s="193" t="str">
        <f t="shared" si="242"/>
        <v>-</v>
      </c>
      <c r="O409" s="106"/>
      <c r="AI409" s="104"/>
    </row>
    <row r="410" spans="1:35">
      <c r="A410" s="295"/>
      <c r="B410" s="297"/>
      <c r="C410" s="297"/>
      <c r="D410" s="297"/>
      <c r="E410" s="297"/>
      <c r="F410" s="298"/>
      <c r="G410" s="110">
        <f t="shared" si="238"/>
        <v>0</v>
      </c>
      <c r="H410" s="111">
        <f t="shared" si="239"/>
        <v>0</v>
      </c>
      <c r="I410" s="112">
        <f t="shared" si="240"/>
        <v>0</v>
      </c>
      <c r="J410" s="328"/>
      <c r="K410" s="190">
        <f t="shared" si="241"/>
        <v>0</v>
      </c>
      <c r="L410" s="191" t="str">
        <f t="shared" si="243"/>
        <v>-</v>
      </c>
      <c r="M410" s="192" t="str">
        <f t="shared" si="244"/>
        <v>-</v>
      </c>
      <c r="N410" s="193" t="str">
        <f t="shared" si="242"/>
        <v>-</v>
      </c>
      <c r="O410" s="106"/>
      <c r="AI410" s="104"/>
    </row>
    <row r="411" spans="1:35">
      <c r="A411" s="295"/>
      <c r="B411" s="297"/>
      <c r="C411" s="297"/>
      <c r="D411" s="297"/>
      <c r="E411" s="297"/>
      <c r="F411" s="298"/>
      <c r="G411" s="110">
        <f t="shared" si="238"/>
        <v>0</v>
      </c>
      <c r="H411" s="111">
        <f t="shared" si="239"/>
        <v>0</v>
      </c>
      <c r="I411" s="112">
        <f t="shared" si="240"/>
        <v>0</v>
      </c>
      <c r="J411" s="328"/>
      <c r="K411" s="190">
        <f t="shared" si="241"/>
        <v>0</v>
      </c>
      <c r="L411" s="191" t="str">
        <f t="shared" si="243"/>
        <v>-</v>
      </c>
      <c r="M411" s="192" t="str">
        <f t="shared" si="244"/>
        <v>-</v>
      </c>
      <c r="N411" s="193" t="str">
        <f t="shared" si="242"/>
        <v>-</v>
      </c>
      <c r="O411" s="106"/>
      <c r="AI411" s="104"/>
    </row>
    <row r="412" spans="1:35">
      <c r="A412" s="295"/>
      <c r="B412" s="297"/>
      <c r="C412" s="297"/>
      <c r="D412" s="297"/>
      <c r="E412" s="297"/>
      <c r="F412" s="298"/>
      <c r="G412" s="110">
        <f t="shared" si="238"/>
        <v>0</v>
      </c>
      <c r="H412" s="111">
        <f t="shared" si="239"/>
        <v>0</v>
      </c>
      <c r="I412" s="112">
        <f t="shared" si="240"/>
        <v>0</v>
      </c>
      <c r="J412" s="328"/>
      <c r="K412" s="190">
        <f t="shared" si="241"/>
        <v>0</v>
      </c>
      <c r="L412" s="191" t="str">
        <f t="shared" si="243"/>
        <v>-</v>
      </c>
      <c r="M412" s="192" t="str">
        <f t="shared" si="244"/>
        <v>-</v>
      </c>
      <c r="N412" s="193" t="str">
        <f t="shared" si="242"/>
        <v>-</v>
      </c>
      <c r="O412" s="106"/>
      <c r="AI412" s="104"/>
    </row>
    <row r="413" spans="1:35">
      <c r="A413" s="295"/>
      <c r="B413" s="297"/>
      <c r="C413" s="297"/>
      <c r="D413" s="297"/>
      <c r="E413" s="297"/>
      <c r="F413" s="298"/>
      <c r="G413" s="110">
        <f t="shared" si="238"/>
        <v>0</v>
      </c>
      <c r="H413" s="111">
        <f t="shared" si="239"/>
        <v>0</v>
      </c>
      <c r="I413" s="112">
        <f t="shared" si="240"/>
        <v>0</v>
      </c>
      <c r="J413" s="328"/>
      <c r="K413" s="190">
        <f t="shared" si="241"/>
        <v>0</v>
      </c>
      <c r="L413" s="191" t="str">
        <f t="shared" si="243"/>
        <v>-</v>
      </c>
      <c r="M413" s="192" t="str">
        <f t="shared" si="244"/>
        <v>-</v>
      </c>
      <c r="N413" s="193" t="str">
        <f t="shared" si="242"/>
        <v>-</v>
      </c>
      <c r="O413" s="106"/>
      <c r="AI413" s="104"/>
    </row>
    <row r="414" spans="1:35">
      <c r="A414" s="295"/>
      <c r="B414" s="297"/>
      <c r="C414" s="297"/>
      <c r="D414" s="297"/>
      <c r="E414" s="297"/>
      <c r="F414" s="298"/>
      <c r="G414" s="110">
        <f t="shared" si="238"/>
        <v>0</v>
      </c>
      <c r="H414" s="111">
        <f t="shared" si="239"/>
        <v>0</v>
      </c>
      <c r="I414" s="112">
        <f t="shared" si="240"/>
        <v>0</v>
      </c>
      <c r="J414" s="328"/>
      <c r="K414" s="190">
        <f t="shared" si="241"/>
        <v>0</v>
      </c>
      <c r="L414" s="191" t="str">
        <f t="shared" si="243"/>
        <v>-</v>
      </c>
      <c r="M414" s="192" t="str">
        <f t="shared" si="244"/>
        <v>-</v>
      </c>
      <c r="N414" s="193" t="str">
        <f t="shared" si="242"/>
        <v>-</v>
      </c>
      <c r="O414" s="106"/>
      <c r="AI414" s="104"/>
    </row>
    <row r="415" spans="1:35">
      <c r="A415" s="295"/>
      <c r="B415" s="297"/>
      <c r="C415" s="297"/>
      <c r="D415" s="297"/>
      <c r="E415" s="297"/>
      <c r="F415" s="298"/>
      <c r="G415" s="110">
        <f t="shared" si="238"/>
        <v>0</v>
      </c>
      <c r="H415" s="111">
        <f t="shared" si="239"/>
        <v>0</v>
      </c>
      <c r="I415" s="112">
        <f t="shared" si="240"/>
        <v>0</v>
      </c>
      <c r="J415" s="328"/>
      <c r="K415" s="190">
        <f t="shared" si="241"/>
        <v>0</v>
      </c>
      <c r="L415" s="191" t="str">
        <f t="shared" si="243"/>
        <v>-</v>
      </c>
      <c r="M415" s="192" t="str">
        <f t="shared" si="244"/>
        <v>-</v>
      </c>
      <c r="N415" s="193" t="str">
        <f t="shared" si="242"/>
        <v>-</v>
      </c>
      <c r="O415" s="106"/>
      <c r="AI415" s="104"/>
    </row>
    <row r="416" spans="1:35">
      <c r="A416" s="295"/>
      <c r="B416" s="297"/>
      <c r="C416" s="297"/>
      <c r="D416" s="297"/>
      <c r="E416" s="297"/>
      <c r="F416" s="298"/>
      <c r="G416" s="110">
        <f t="shared" si="238"/>
        <v>0</v>
      </c>
      <c r="H416" s="111">
        <f t="shared" si="239"/>
        <v>0</v>
      </c>
      <c r="I416" s="112">
        <f t="shared" si="240"/>
        <v>0</v>
      </c>
      <c r="J416" s="328"/>
      <c r="K416" s="190">
        <f t="shared" si="241"/>
        <v>0</v>
      </c>
      <c r="L416" s="191" t="str">
        <f t="shared" si="243"/>
        <v>-</v>
      </c>
      <c r="M416" s="192" t="str">
        <f t="shared" si="244"/>
        <v>-</v>
      </c>
      <c r="N416" s="193" t="str">
        <f t="shared" si="242"/>
        <v>-</v>
      </c>
      <c r="O416" s="106"/>
      <c r="AI416" s="104"/>
    </row>
    <row r="417" spans="1:35">
      <c r="A417" s="295"/>
      <c r="B417" s="297"/>
      <c r="C417" s="297"/>
      <c r="D417" s="297"/>
      <c r="E417" s="297"/>
      <c r="F417" s="298"/>
      <c r="G417" s="110">
        <f t="shared" si="238"/>
        <v>0</v>
      </c>
      <c r="H417" s="111">
        <f t="shared" si="239"/>
        <v>0</v>
      </c>
      <c r="I417" s="112">
        <f t="shared" si="240"/>
        <v>0</v>
      </c>
      <c r="J417" s="328"/>
      <c r="K417" s="190">
        <f t="shared" si="241"/>
        <v>0</v>
      </c>
      <c r="L417" s="191" t="str">
        <f t="shared" si="243"/>
        <v>-</v>
      </c>
      <c r="M417" s="192" t="str">
        <f t="shared" si="244"/>
        <v>-</v>
      </c>
      <c r="N417" s="193" t="str">
        <f t="shared" si="242"/>
        <v>-</v>
      </c>
      <c r="O417" s="106"/>
      <c r="AI417" s="104"/>
    </row>
    <row r="418" spans="1:35">
      <c r="A418" s="295"/>
      <c r="B418" s="297"/>
      <c r="C418" s="297"/>
      <c r="D418" s="297"/>
      <c r="E418" s="297"/>
      <c r="F418" s="298"/>
      <c r="G418" s="110">
        <f t="shared" si="238"/>
        <v>0</v>
      </c>
      <c r="H418" s="111">
        <f t="shared" si="239"/>
        <v>0</v>
      </c>
      <c r="I418" s="112">
        <f t="shared" si="240"/>
        <v>0</v>
      </c>
      <c r="J418" s="328"/>
      <c r="K418" s="190">
        <f t="shared" si="241"/>
        <v>0</v>
      </c>
      <c r="L418" s="191" t="str">
        <f t="shared" si="243"/>
        <v>-</v>
      </c>
      <c r="M418" s="192" t="str">
        <f t="shared" si="244"/>
        <v>-</v>
      </c>
      <c r="N418" s="193" t="str">
        <f t="shared" si="242"/>
        <v>-</v>
      </c>
      <c r="O418" s="106"/>
      <c r="AI418" s="104"/>
    </row>
    <row r="419" spans="1:35">
      <c r="A419" s="295"/>
      <c r="B419" s="297"/>
      <c r="C419" s="297"/>
      <c r="D419" s="297"/>
      <c r="E419" s="297"/>
      <c r="F419" s="298"/>
      <c r="G419" s="110">
        <f t="shared" si="238"/>
        <v>0</v>
      </c>
      <c r="H419" s="111">
        <f t="shared" si="239"/>
        <v>0</v>
      </c>
      <c r="I419" s="112">
        <f t="shared" si="240"/>
        <v>0</v>
      </c>
      <c r="J419" s="328"/>
      <c r="K419" s="190">
        <f t="shared" si="241"/>
        <v>0</v>
      </c>
      <c r="L419" s="191" t="str">
        <f t="shared" si="243"/>
        <v>-</v>
      </c>
      <c r="M419" s="192" t="str">
        <f t="shared" si="244"/>
        <v>-</v>
      </c>
      <c r="N419" s="193" t="str">
        <f t="shared" si="242"/>
        <v>-</v>
      </c>
      <c r="O419" s="106"/>
      <c r="AI419" s="104"/>
    </row>
    <row r="420" spans="1:35">
      <c r="A420" s="295"/>
      <c r="B420" s="297"/>
      <c r="C420" s="297"/>
      <c r="D420" s="297"/>
      <c r="E420" s="297"/>
      <c r="F420" s="298"/>
      <c r="G420" s="110">
        <f t="shared" si="238"/>
        <v>0</v>
      </c>
      <c r="H420" s="111">
        <f t="shared" si="239"/>
        <v>0</v>
      </c>
      <c r="I420" s="112">
        <f t="shared" si="240"/>
        <v>0</v>
      </c>
      <c r="J420" s="328"/>
      <c r="K420" s="190">
        <f t="shared" si="241"/>
        <v>0</v>
      </c>
      <c r="L420" s="191" t="str">
        <f t="shared" si="243"/>
        <v>-</v>
      </c>
      <c r="M420" s="192" t="str">
        <f t="shared" si="244"/>
        <v>-</v>
      </c>
      <c r="N420" s="193" t="str">
        <f t="shared" si="242"/>
        <v>-</v>
      </c>
      <c r="O420" s="106"/>
      <c r="AI420" s="104"/>
    </row>
    <row r="421" spans="1:35">
      <c r="A421" s="295"/>
      <c r="B421" s="297"/>
      <c r="C421" s="297"/>
      <c r="D421" s="297"/>
      <c r="E421" s="297"/>
      <c r="F421" s="298"/>
      <c r="G421" s="110">
        <f t="shared" si="238"/>
        <v>0</v>
      </c>
      <c r="H421" s="111">
        <f t="shared" si="239"/>
        <v>0</v>
      </c>
      <c r="I421" s="112">
        <f t="shared" si="240"/>
        <v>0</v>
      </c>
      <c r="J421" s="328"/>
      <c r="K421" s="190">
        <f t="shared" si="241"/>
        <v>0</v>
      </c>
      <c r="L421" s="191" t="str">
        <f t="shared" si="243"/>
        <v>-</v>
      </c>
      <c r="M421" s="192" t="str">
        <f t="shared" si="244"/>
        <v>-</v>
      </c>
      <c r="N421" s="193" t="str">
        <f t="shared" si="242"/>
        <v>-</v>
      </c>
      <c r="O421" s="106"/>
      <c r="AI421" s="104"/>
    </row>
    <row r="422" spans="1:35">
      <c r="A422" s="295"/>
      <c r="B422" s="297"/>
      <c r="C422" s="297"/>
      <c r="D422" s="297"/>
      <c r="E422" s="297"/>
      <c r="F422" s="298"/>
      <c r="G422" s="110">
        <f t="shared" si="238"/>
        <v>0</v>
      </c>
      <c r="H422" s="111">
        <f t="shared" si="239"/>
        <v>0</v>
      </c>
      <c r="I422" s="112">
        <f t="shared" si="240"/>
        <v>0</v>
      </c>
      <c r="J422" s="328"/>
      <c r="K422" s="190">
        <f t="shared" si="241"/>
        <v>0</v>
      </c>
      <c r="L422" s="191" t="str">
        <f t="shared" si="243"/>
        <v>-</v>
      </c>
      <c r="M422" s="192" t="str">
        <f t="shared" si="244"/>
        <v>-</v>
      </c>
      <c r="N422" s="193" t="str">
        <f t="shared" si="242"/>
        <v>-</v>
      </c>
      <c r="O422" s="106"/>
      <c r="AI422" s="104"/>
    </row>
    <row r="423" spans="1:35">
      <c r="A423" s="295"/>
      <c r="B423" s="297"/>
      <c r="C423" s="297"/>
      <c r="D423" s="297"/>
      <c r="E423" s="297"/>
      <c r="F423" s="298"/>
      <c r="G423" s="110">
        <f t="shared" si="238"/>
        <v>0</v>
      </c>
      <c r="H423" s="111">
        <f t="shared" si="239"/>
        <v>0</v>
      </c>
      <c r="I423" s="112">
        <f t="shared" si="240"/>
        <v>0</v>
      </c>
      <c r="J423" s="328"/>
      <c r="K423" s="190">
        <f t="shared" si="241"/>
        <v>0</v>
      </c>
      <c r="L423" s="191" t="str">
        <f t="shared" si="243"/>
        <v>-</v>
      </c>
      <c r="M423" s="192" t="str">
        <f t="shared" si="244"/>
        <v>-</v>
      </c>
      <c r="N423" s="193" t="str">
        <f t="shared" si="242"/>
        <v>-</v>
      </c>
      <c r="O423" s="106"/>
      <c r="AI423" s="104"/>
    </row>
    <row r="424" spans="1:35">
      <c r="A424" s="295"/>
      <c r="B424" s="297"/>
      <c r="C424" s="297"/>
      <c r="D424" s="297"/>
      <c r="E424" s="297"/>
      <c r="F424" s="298"/>
      <c r="G424" s="110">
        <f t="shared" si="238"/>
        <v>0</v>
      </c>
      <c r="H424" s="111">
        <f t="shared" si="239"/>
        <v>0</v>
      </c>
      <c r="I424" s="112">
        <f t="shared" si="240"/>
        <v>0</v>
      </c>
      <c r="J424" s="328"/>
      <c r="K424" s="190">
        <f t="shared" si="241"/>
        <v>0</v>
      </c>
      <c r="L424" s="191" t="str">
        <f t="shared" si="243"/>
        <v>-</v>
      </c>
      <c r="M424" s="192" t="str">
        <f t="shared" si="244"/>
        <v>-</v>
      </c>
      <c r="N424" s="193" t="str">
        <f t="shared" si="242"/>
        <v>-</v>
      </c>
      <c r="O424" s="106"/>
      <c r="AI424" s="104"/>
    </row>
    <row r="425" spans="1:35">
      <c r="A425" s="295"/>
      <c r="B425" s="297"/>
      <c r="C425" s="297"/>
      <c r="D425" s="297"/>
      <c r="E425" s="297"/>
      <c r="F425" s="298"/>
      <c r="G425" s="110">
        <f t="shared" si="238"/>
        <v>0</v>
      </c>
      <c r="H425" s="111">
        <f t="shared" si="239"/>
        <v>0</v>
      </c>
      <c r="I425" s="112">
        <f t="shared" si="240"/>
        <v>0</v>
      </c>
      <c r="J425" s="328"/>
      <c r="K425" s="190">
        <f t="shared" si="241"/>
        <v>0</v>
      </c>
      <c r="L425" s="191" t="str">
        <f t="shared" si="243"/>
        <v>-</v>
      </c>
      <c r="M425" s="192" t="str">
        <f t="shared" si="244"/>
        <v>-</v>
      </c>
      <c r="N425" s="193" t="str">
        <f t="shared" si="242"/>
        <v>-</v>
      </c>
      <c r="O425" s="106"/>
      <c r="AI425" s="104"/>
    </row>
    <row r="426" spans="1:35">
      <c r="A426" s="295"/>
      <c r="B426" s="297"/>
      <c r="C426" s="297"/>
      <c r="D426" s="297"/>
      <c r="E426" s="297"/>
      <c r="F426" s="298"/>
      <c r="G426" s="110">
        <f t="shared" si="238"/>
        <v>0</v>
      </c>
      <c r="H426" s="111">
        <f t="shared" si="239"/>
        <v>0</v>
      </c>
      <c r="I426" s="112">
        <f t="shared" si="240"/>
        <v>0</v>
      </c>
      <c r="J426" s="328"/>
      <c r="K426" s="190">
        <f t="shared" si="241"/>
        <v>0</v>
      </c>
      <c r="L426" s="191" t="str">
        <f t="shared" si="243"/>
        <v>-</v>
      </c>
      <c r="M426" s="192" t="str">
        <f t="shared" si="244"/>
        <v>-</v>
      </c>
      <c r="N426" s="193" t="str">
        <f t="shared" si="242"/>
        <v>-</v>
      </c>
      <c r="O426" s="106"/>
      <c r="AI426" s="104"/>
    </row>
    <row r="427" spans="1:35">
      <c r="A427" s="295"/>
      <c r="B427" s="297"/>
      <c r="C427" s="297"/>
      <c r="D427" s="297"/>
      <c r="E427" s="297"/>
      <c r="F427" s="298"/>
      <c r="G427" s="110">
        <f t="shared" si="238"/>
        <v>0</v>
      </c>
      <c r="H427" s="111">
        <f t="shared" si="239"/>
        <v>0</v>
      </c>
      <c r="I427" s="112">
        <f t="shared" si="240"/>
        <v>0</v>
      </c>
      <c r="J427" s="328"/>
      <c r="K427" s="190">
        <f t="shared" si="241"/>
        <v>0</v>
      </c>
      <c r="L427" s="191" t="str">
        <f t="shared" si="243"/>
        <v>-</v>
      </c>
      <c r="M427" s="192" t="str">
        <f t="shared" si="244"/>
        <v>-</v>
      </c>
      <c r="N427" s="193" t="str">
        <f t="shared" si="242"/>
        <v>-</v>
      </c>
      <c r="O427" s="106"/>
      <c r="AI427" s="104"/>
    </row>
    <row r="428" spans="1:35">
      <c r="A428" s="295"/>
      <c r="B428" s="297"/>
      <c r="C428" s="297"/>
      <c r="D428" s="297"/>
      <c r="E428" s="297"/>
      <c r="F428" s="298"/>
      <c r="G428" s="110">
        <f t="shared" si="238"/>
        <v>0</v>
      </c>
      <c r="H428" s="111">
        <f t="shared" si="239"/>
        <v>0</v>
      </c>
      <c r="I428" s="112">
        <f t="shared" si="240"/>
        <v>0</v>
      </c>
      <c r="J428" s="328"/>
      <c r="K428" s="190">
        <f t="shared" si="241"/>
        <v>0</v>
      </c>
      <c r="L428" s="191" t="str">
        <f t="shared" si="243"/>
        <v>-</v>
      </c>
      <c r="M428" s="192" t="str">
        <f t="shared" si="244"/>
        <v>-</v>
      </c>
      <c r="N428" s="193" t="str">
        <f t="shared" si="242"/>
        <v>-</v>
      </c>
      <c r="O428" s="106"/>
      <c r="AI428" s="104"/>
    </row>
    <row r="429" spans="1:35">
      <c r="A429" s="295"/>
      <c r="B429" s="297"/>
      <c r="C429" s="297"/>
      <c r="D429" s="297"/>
      <c r="E429" s="297"/>
      <c r="F429" s="298"/>
      <c r="G429" s="110">
        <f t="shared" si="238"/>
        <v>0</v>
      </c>
      <c r="H429" s="111">
        <f t="shared" si="239"/>
        <v>0</v>
      </c>
      <c r="I429" s="112">
        <f t="shared" si="240"/>
        <v>0</v>
      </c>
      <c r="J429" s="328"/>
      <c r="K429" s="190">
        <f t="shared" si="241"/>
        <v>0</v>
      </c>
      <c r="L429" s="191" t="str">
        <f t="shared" si="243"/>
        <v>-</v>
      </c>
      <c r="M429" s="192" t="str">
        <f t="shared" si="244"/>
        <v>-</v>
      </c>
      <c r="N429" s="193" t="str">
        <f t="shared" si="242"/>
        <v>-</v>
      </c>
      <c r="O429" s="106"/>
      <c r="AI429" s="104"/>
    </row>
    <row r="430" spans="1:35">
      <c r="A430" s="295"/>
      <c r="B430" s="297"/>
      <c r="C430" s="297"/>
      <c r="D430" s="297"/>
      <c r="E430" s="297"/>
      <c r="F430" s="298"/>
      <c r="G430" s="110">
        <f t="shared" si="238"/>
        <v>0</v>
      </c>
      <c r="H430" s="111">
        <f t="shared" si="239"/>
        <v>0</v>
      </c>
      <c r="I430" s="112">
        <f t="shared" si="240"/>
        <v>0</v>
      </c>
      <c r="J430" s="328"/>
      <c r="K430" s="190">
        <f t="shared" si="241"/>
        <v>0</v>
      </c>
      <c r="L430" s="191" t="str">
        <f t="shared" si="243"/>
        <v>-</v>
      </c>
      <c r="M430" s="192" t="str">
        <f t="shared" si="244"/>
        <v>-</v>
      </c>
      <c r="N430" s="193" t="str">
        <f t="shared" si="242"/>
        <v>-</v>
      </c>
      <c r="O430" s="106"/>
      <c r="AI430" s="104"/>
    </row>
    <row r="431" spans="1:35">
      <c r="A431" s="295"/>
      <c r="B431" s="297"/>
      <c r="C431" s="297"/>
      <c r="D431" s="297"/>
      <c r="E431" s="297"/>
      <c r="F431" s="298"/>
      <c r="G431" s="110">
        <f t="shared" si="238"/>
        <v>0</v>
      </c>
      <c r="H431" s="111">
        <f t="shared" si="239"/>
        <v>0</v>
      </c>
      <c r="I431" s="112">
        <f t="shared" si="240"/>
        <v>0</v>
      </c>
      <c r="J431" s="328"/>
      <c r="K431" s="190">
        <f t="shared" si="241"/>
        <v>0</v>
      </c>
      <c r="L431" s="191" t="str">
        <f t="shared" si="243"/>
        <v>-</v>
      </c>
      <c r="M431" s="192" t="str">
        <f t="shared" si="244"/>
        <v>-</v>
      </c>
      <c r="N431" s="193" t="str">
        <f t="shared" si="242"/>
        <v>-</v>
      </c>
      <c r="O431" s="106"/>
      <c r="AI431" s="104"/>
    </row>
    <row r="432" spans="1:35">
      <c r="A432" s="295"/>
      <c r="B432" s="297"/>
      <c r="C432" s="297"/>
      <c r="D432" s="297"/>
      <c r="E432" s="297"/>
      <c r="F432" s="298"/>
      <c r="G432" s="110">
        <f t="shared" si="238"/>
        <v>0</v>
      </c>
      <c r="H432" s="111">
        <f t="shared" si="239"/>
        <v>0</v>
      </c>
      <c r="I432" s="112">
        <f t="shared" si="240"/>
        <v>0</v>
      </c>
      <c r="J432" s="328"/>
      <c r="K432" s="190">
        <f t="shared" si="241"/>
        <v>0</v>
      </c>
      <c r="L432" s="191" t="str">
        <f t="shared" si="243"/>
        <v>-</v>
      </c>
      <c r="M432" s="192" t="str">
        <f t="shared" si="244"/>
        <v>-</v>
      </c>
      <c r="N432" s="193" t="str">
        <f t="shared" si="242"/>
        <v>-</v>
      </c>
      <c r="O432" s="106"/>
      <c r="AI432" s="104"/>
    </row>
    <row r="433" spans="1:35">
      <c r="A433" s="295"/>
      <c r="B433" s="297"/>
      <c r="C433" s="297"/>
      <c r="D433" s="297"/>
      <c r="E433" s="297"/>
      <c r="F433" s="298"/>
      <c r="G433" s="110">
        <f t="shared" si="238"/>
        <v>0</v>
      </c>
      <c r="H433" s="111">
        <f t="shared" si="239"/>
        <v>0</v>
      </c>
      <c r="I433" s="112">
        <f t="shared" si="240"/>
        <v>0</v>
      </c>
      <c r="J433" s="328"/>
      <c r="K433" s="190">
        <f t="shared" si="241"/>
        <v>0</v>
      </c>
      <c r="L433" s="191" t="str">
        <f t="shared" si="243"/>
        <v>-</v>
      </c>
      <c r="M433" s="192" t="str">
        <f t="shared" si="244"/>
        <v>-</v>
      </c>
      <c r="N433" s="193" t="str">
        <f t="shared" si="242"/>
        <v>-</v>
      </c>
      <c r="O433" s="106"/>
      <c r="AI433" s="104"/>
    </row>
    <row r="434" spans="1:35">
      <c r="A434" s="295"/>
      <c r="B434" s="297"/>
      <c r="C434" s="297"/>
      <c r="D434" s="297"/>
      <c r="E434" s="297"/>
      <c r="F434" s="298"/>
      <c r="G434" s="110">
        <f t="shared" si="238"/>
        <v>0</v>
      </c>
      <c r="H434" s="111">
        <f t="shared" si="239"/>
        <v>0</v>
      </c>
      <c r="I434" s="112">
        <f t="shared" si="240"/>
        <v>0</v>
      </c>
      <c r="J434" s="328"/>
      <c r="K434" s="190">
        <f t="shared" si="241"/>
        <v>0</v>
      </c>
      <c r="L434" s="191" t="str">
        <f t="shared" si="243"/>
        <v>-</v>
      </c>
      <c r="M434" s="192" t="str">
        <f t="shared" si="244"/>
        <v>-</v>
      </c>
      <c r="N434" s="193" t="str">
        <f t="shared" si="242"/>
        <v>-</v>
      </c>
      <c r="O434" s="106"/>
      <c r="AI434" s="104"/>
    </row>
    <row r="435" spans="1:35">
      <c r="A435" s="295"/>
      <c r="B435" s="297"/>
      <c r="C435" s="297"/>
      <c r="D435" s="297"/>
      <c r="E435" s="297"/>
      <c r="F435" s="298"/>
      <c r="G435" s="110">
        <f t="shared" si="238"/>
        <v>0</v>
      </c>
      <c r="H435" s="111">
        <f t="shared" si="239"/>
        <v>0</v>
      </c>
      <c r="I435" s="112">
        <f t="shared" si="240"/>
        <v>0</v>
      </c>
      <c r="J435" s="328"/>
      <c r="K435" s="190">
        <f t="shared" si="241"/>
        <v>0</v>
      </c>
      <c r="L435" s="191" t="str">
        <f t="shared" si="243"/>
        <v>-</v>
      </c>
      <c r="M435" s="192" t="str">
        <f t="shared" si="244"/>
        <v>-</v>
      </c>
      <c r="N435" s="193" t="str">
        <f t="shared" si="242"/>
        <v>-</v>
      </c>
      <c r="O435" s="106"/>
      <c r="AI435" s="104"/>
    </row>
    <row r="436" spans="1:35">
      <c r="A436" s="295"/>
      <c r="B436" s="297"/>
      <c r="C436" s="297"/>
      <c r="D436" s="297"/>
      <c r="E436" s="297"/>
      <c r="F436" s="298"/>
      <c r="G436" s="110">
        <f t="shared" si="238"/>
        <v>0</v>
      </c>
      <c r="H436" s="111">
        <f t="shared" si="239"/>
        <v>0</v>
      </c>
      <c r="I436" s="112">
        <f t="shared" si="240"/>
        <v>0</v>
      </c>
      <c r="J436" s="328"/>
      <c r="K436" s="190">
        <f t="shared" si="241"/>
        <v>0</v>
      </c>
      <c r="L436" s="191" t="str">
        <f t="shared" si="243"/>
        <v>-</v>
      </c>
      <c r="M436" s="192" t="str">
        <f t="shared" si="244"/>
        <v>-</v>
      </c>
      <c r="N436" s="193" t="str">
        <f t="shared" si="242"/>
        <v>-</v>
      </c>
      <c r="O436" s="106"/>
      <c r="AI436" s="104"/>
    </row>
    <row r="437" spans="1:35">
      <c r="A437" s="295"/>
      <c r="B437" s="297"/>
      <c r="C437" s="297"/>
      <c r="D437" s="297"/>
      <c r="E437" s="297"/>
      <c r="F437" s="298"/>
      <c r="G437" s="110">
        <f t="shared" si="238"/>
        <v>0</v>
      </c>
      <c r="H437" s="111">
        <f t="shared" si="239"/>
        <v>0</v>
      </c>
      <c r="I437" s="112">
        <f t="shared" si="240"/>
        <v>0</v>
      </c>
      <c r="J437" s="328"/>
      <c r="K437" s="190">
        <f t="shared" si="241"/>
        <v>0</v>
      </c>
      <c r="L437" s="191" t="str">
        <f t="shared" si="243"/>
        <v>-</v>
      </c>
      <c r="M437" s="192" t="str">
        <f t="shared" si="244"/>
        <v>-</v>
      </c>
      <c r="N437" s="193" t="str">
        <f t="shared" si="242"/>
        <v>-</v>
      </c>
      <c r="O437" s="106"/>
      <c r="AI437" s="104"/>
    </row>
    <row r="438" spans="1:35">
      <c r="A438" s="295"/>
      <c r="B438" s="297"/>
      <c r="C438" s="297"/>
      <c r="D438" s="297"/>
      <c r="E438" s="297"/>
      <c r="F438" s="298"/>
      <c r="G438" s="110">
        <f t="shared" si="238"/>
        <v>0</v>
      </c>
      <c r="H438" s="111">
        <f t="shared" si="239"/>
        <v>0</v>
      </c>
      <c r="I438" s="112">
        <f t="shared" si="240"/>
        <v>0</v>
      </c>
      <c r="J438" s="328"/>
      <c r="K438" s="190">
        <f t="shared" si="241"/>
        <v>0</v>
      </c>
      <c r="L438" s="191" t="str">
        <f t="shared" si="243"/>
        <v>-</v>
      </c>
      <c r="M438" s="192" t="str">
        <f t="shared" si="244"/>
        <v>-</v>
      </c>
      <c r="N438" s="193" t="str">
        <f t="shared" si="242"/>
        <v>-</v>
      </c>
      <c r="O438" s="106"/>
      <c r="AI438" s="104"/>
    </row>
    <row r="439" spans="1:35">
      <c r="A439" s="295"/>
      <c r="B439" s="297"/>
      <c r="C439" s="297"/>
      <c r="D439" s="297"/>
      <c r="E439" s="297"/>
      <c r="F439" s="298"/>
      <c r="G439" s="110">
        <f t="shared" si="238"/>
        <v>0</v>
      </c>
      <c r="H439" s="111">
        <f t="shared" si="239"/>
        <v>0</v>
      </c>
      <c r="I439" s="112">
        <f t="shared" si="240"/>
        <v>0</v>
      </c>
      <c r="J439" s="328"/>
      <c r="K439" s="190">
        <f t="shared" si="241"/>
        <v>0</v>
      </c>
      <c r="L439" s="191" t="str">
        <f t="shared" si="243"/>
        <v>-</v>
      </c>
      <c r="M439" s="192" t="str">
        <f t="shared" si="244"/>
        <v>-</v>
      </c>
      <c r="N439" s="193" t="str">
        <f t="shared" si="242"/>
        <v>-</v>
      </c>
      <c r="O439" s="106"/>
      <c r="AI439" s="104"/>
    </row>
    <row r="440" spans="1:35">
      <c r="A440" s="295"/>
      <c r="B440" s="297"/>
      <c r="C440" s="297"/>
      <c r="D440" s="297"/>
      <c r="E440" s="297"/>
      <c r="F440" s="298"/>
      <c r="G440" s="110">
        <f t="shared" si="238"/>
        <v>0</v>
      </c>
      <c r="H440" s="111">
        <f t="shared" si="239"/>
        <v>0</v>
      </c>
      <c r="I440" s="112">
        <f t="shared" si="240"/>
        <v>0</v>
      </c>
      <c r="J440" s="328"/>
      <c r="K440" s="190">
        <f t="shared" si="241"/>
        <v>0</v>
      </c>
      <c r="L440" s="191" t="str">
        <f t="shared" si="243"/>
        <v>-</v>
      </c>
      <c r="M440" s="192" t="str">
        <f t="shared" si="244"/>
        <v>-</v>
      </c>
      <c r="N440" s="193" t="str">
        <f t="shared" si="242"/>
        <v>-</v>
      </c>
      <c r="O440" s="106"/>
      <c r="AI440" s="104"/>
    </row>
    <row r="441" spans="1:35">
      <c r="A441" s="295"/>
      <c r="B441" s="297"/>
      <c r="C441" s="297"/>
      <c r="D441" s="297"/>
      <c r="E441" s="297"/>
      <c r="F441" s="298"/>
      <c r="G441" s="110">
        <f t="shared" si="238"/>
        <v>0</v>
      </c>
      <c r="H441" s="111">
        <f t="shared" si="239"/>
        <v>0</v>
      </c>
      <c r="I441" s="112">
        <f t="shared" si="240"/>
        <v>0</v>
      </c>
      <c r="J441" s="328"/>
      <c r="K441" s="190">
        <f t="shared" si="241"/>
        <v>0</v>
      </c>
      <c r="L441" s="191" t="str">
        <f t="shared" si="243"/>
        <v>-</v>
      </c>
      <c r="M441" s="192" t="str">
        <f t="shared" si="244"/>
        <v>-</v>
      </c>
      <c r="N441" s="193" t="str">
        <f t="shared" si="242"/>
        <v>-</v>
      </c>
      <c r="O441" s="106"/>
      <c r="AI441" s="104"/>
    </row>
    <row r="442" spans="1:35">
      <c r="A442" s="295"/>
      <c r="B442" s="297"/>
      <c r="C442" s="297"/>
      <c r="D442" s="297"/>
      <c r="E442" s="297"/>
      <c r="F442" s="298"/>
      <c r="G442" s="110">
        <f t="shared" si="238"/>
        <v>0</v>
      </c>
      <c r="H442" s="111">
        <f t="shared" si="239"/>
        <v>0</v>
      </c>
      <c r="I442" s="112">
        <f t="shared" si="240"/>
        <v>0</v>
      </c>
      <c r="J442" s="328"/>
      <c r="K442" s="190">
        <f t="shared" si="241"/>
        <v>0</v>
      </c>
      <c r="L442" s="191" t="str">
        <f t="shared" si="243"/>
        <v>-</v>
      </c>
      <c r="M442" s="192" t="str">
        <f t="shared" si="244"/>
        <v>-</v>
      </c>
      <c r="N442" s="193" t="str">
        <f t="shared" si="242"/>
        <v>-</v>
      </c>
      <c r="O442" s="106"/>
      <c r="AI442" s="104"/>
    </row>
    <row r="443" spans="1:35">
      <c r="A443" s="295"/>
      <c r="B443" s="297"/>
      <c r="C443" s="297"/>
      <c r="D443" s="297"/>
      <c r="E443" s="297"/>
      <c r="F443" s="298"/>
      <c r="G443" s="110">
        <f t="shared" si="238"/>
        <v>0</v>
      </c>
      <c r="H443" s="111">
        <f t="shared" si="239"/>
        <v>0</v>
      </c>
      <c r="I443" s="112">
        <f t="shared" si="240"/>
        <v>0</v>
      </c>
      <c r="J443" s="328"/>
      <c r="K443" s="190">
        <f t="shared" si="241"/>
        <v>0</v>
      </c>
      <c r="L443" s="191" t="str">
        <f t="shared" si="243"/>
        <v>-</v>
      </c>
      <c r="M443" s="192" t="str">
        <f t="shared" si="244"/>
        <v>-</v>
      </c>
      <c r="N443" s="193" t="str">
        <f t="shared" si="242"/>
        <v>-</v>
      </c>
      <c r="O443" s="106"/>
      <c r="AI443" s="104"/>
    </row>
    <row r="444" spans="1:35">
      <c r="A444" s="295"/>
      <c r="B444" s="297"/>
      <c r="C444" s="297"/>
      <c r="D444" s="297"/>
      <c r="E444" s="297"/>
      <c r="F444" s="298"/>
      <c r="G444" s="110">
        <f t="shared" si="238"/>
        <v>0</v>
      </c>
      <c r="H444" s="111">
        <f t="shared" si="239"/>
        <v>0</v>
      </c>
      <c r="I444" s="112">
        <f t="shared" si="240"/>
        <v>0</v>
      </c>
      <c r="J444" s="328"/>
      <c r="K444" s="190">
        <f t="shared" si="241"/>
        <v>0</v>
      </c>
      <c r="L444" s="191" t="str">
        <f t="shared" si="243"/>
        <v>-</v>
      </c>
      <c r="M444" s="192" t="str">
        <f t="shared" si="244"/>
        <v>-</v>
      </c>
      <c r="N444" s="193" t="str">
        <f t="shared" si="242"/>
        <v>-</v>
      </c>
      <c r="O444" s="106"/>
      <c r="AI444" s="104"/>
    </row>
    <row r="445" spans="1:35">
      <c r="A445" s="295"/>
      <c r="B445" s="297"/>
      <c r="C445" s="297"/>
      <c r="D445" s="297"/>
      <c r="E445" s="297"/>
      <c r="F445" s="298"/>
      <c r="G445" s="110">
        <f t="shared" si="238"/>
        <v>0</v>
      </c>
      <c r="H445" s="111">
        <f t="shared" si="239"/>
        <v>0</v>
      </c>
      <c r="I445" s="112">
        <f t="shared" si="240"/>
        <v>0</v>
      </c>
      <c r="J445" s="328"/>
      <c r="K445" s="190">
        <f t="shared" si="241"/>
        <v>0</v>
      </c>
      <c r="L445" s="191" t="str">
        <f t="shared" si="243"/>
        <v>-</v>
      </c>
      <c r="M445" s="192" t="str">
        <f t="shared" si="244"/>
        <v>-</v>
      </c>
      <c r="N445" s="193" t="str">
        <f t="shared" si="242"/>
        <v>-</v>
      </c>
      <c r="O445" s="106"/>
      <c r="AI445" s="104"/>
    </row>
    <row r="446" spans="1:35">
      <c r="A446" s="295"/>
      <c r="B446" s="297"/>
      <c r="C446" s="297"/>
      <c r="D446" s="297"/>
      <c r="E446" s="297"/>
      <c r="F446" s="298"/>
      <c r="G446" s="110">
        <f t="shared" si="238"/>
        <v>0</v>
      </c>
      <c r="H446" s="111">
        <f t="shared" si="239"/>
        <v>0</v>
      </c>
      <c r="I446" s="112">
        <f t="shared" si="240"/>
        <v>0</v>
      </c>
      <c r="J446" s="328"/>
      <c r="K446" s="190">
        <f t="shared" si="241"/>
        <v>0</v>
      </c>
      <c r="L446" s="191" t="str">
        <f t="shared" si="243"/>
        <v>-</v>
      </c>
      <c r="M446" s="192" t="str">
        <f t="shared" si="244"/>
        <v>-</v>
      </c>
      <c r="N446" s="193" t="str">
        <f t="shared" si="242"/>
        <v>-</v>
      </c>
      <c r="O446" s="106"/>
      <c r="AI446" s="104"/>
    </row>
    <row r="447" spans="1:35">
      <c r="A447" s="295"/>
      <c r="B447" s="297"/>
      <c r="C447" s="297"/>
      <c r="D447" s="297"/>
      <c r="E447" s="297"/>
      <c r="F447" s="298"/>
      <c r="G447" s="110">
        <f t="shared" si="238"/>
        <v>0</v>
      </c>
      <c r="H447" s="111">
        <f t="shared" si="239"/>
        <v>0</v>
      </c>
      <c r="I447" s="112">
        <f t="shared" si="240"/>
        <v>0</v>
      </c>
      <c r="J447" s="328"/>
      <c r="K447" s="190">
        <f t="shared" si="241"/>
        <v>0</v>
      </c>
      <c r="L447" s="191" t="str">
        <f t="shared" si="243"/>
        <v>-</v>
      </c>
      <c r="M447" s="192" t="str">
        <f t="shared" si="244"/>
        <v>-</v>
      </c>
      <c r="N447" s="193" t="str">
        <f t="shared" si="242"/>
        <v>-</v>
      </c>
      <c r="O447" s="106"/>
      <c r="AI447" s="104"/>
    </row>
    <row r="448" spans="1:35">
      <c r="A448" s="295"/>
      <c r="B448" s="297"/>
      <c r="C448" s="297"/>
      <c r="D448" s="297"/>
      <c r="E448" s="297"/>
      <c r="F448" s="298"/>
      <c r="G448" s="110">
        <f t="shared" si="238"/>
        <v>0</v>
      </c>
      <c r="H448" s="111">
        <f t="shared" si="239"/>
        <v>0</v>
      </c>
      <c r="I448" s="112">
        <f t="shared" si="240"/>
        <v>0</v>
      </c>
      <c r="J448" s="328"/>
      <c r="K448" s="190">
        <f t="shared" si="241"/>
        <v>0</v>
      </c>
      <c r="L448" s="191" t="str">
        <f t="shared" si="243"/>
        <v>-</v>
      </c>
      <c r="M448" s="192" t="str">
        <f t="shared" si="244"/>
        <v>-</v>
      </c>
      <c r="N448" s="193" t="str">
        <f t="shared" si="242"/>
        <v>-</v>
      </c>
      <c r="O448" s="106"/>
      <c r="AI448" s="104"/>
    </row>
    <row r="449" spans="1:35">
      <c r="A449" s="295"/>
      <c r="B449" s="297"/>
      <c r="C449" s="297"/>
      <c r="D449" s="297"/>
      <c r="E449" s="297"/>
      <c r="F449" s="298"/>
      <c r="G449" s="110">
        <f t="shared" si="238"/>
        <v>0</v>
      </c>
      <c r="H449" s="111">
        <f t="shared" si="239"/>
        <v>0</v>
      </c>
      <c r="I449" s="112">
        <f t="shared" si="240"/>
        <v>0</v>
      </c>
      <c r="J449" s="328"/>
      <c r="K449" s="190">
        <f t="shared" si="241"/>
        <v>0</v>
      </c>
      <c r="L449" s="191" t="str">
        <f t="shared" si="243"/>
        <v>-</v>
      </c>
      <c r="M449" s="192" t="str">
        <f t="shared" si="244"/>
        <v>-</v>
      </c>
      <c r="N449" s="193" t="str">
        <f t="shared" si="242"/>
        <v>-</v>
      </c>
      <c r="O449" s="106"/>
      <c r="AI449" s="104"/>
    </row>
    <row r="450" spans="1:35">
      <c r="A450" s="295"/>
      <c r="B450" s="297"/>
      <c r="C450" s="297"/>
      <c r="D450" s="297"/>
      <c r="E450" s="297"/>
      <c r="F450" s="298"/>
      <c r="G450" s="110">
        <f t="shared" si="238"/>
        <v>0</v>
      </c>
      <c r="H450" s="111">
        <f t="shared" si="239"/>
        <v>0</v>
      </c>
      <c r="I450" s="112">
        <f t="shared" si="240"/>
        <v>0</v>
      </c>
      <c r="J450" s="328"/>
      <c r="K450" s="190">
        <f t="shared" si="241"/>
        <v>0</v>
      </c>
      <c r="L450" s="191" t="str">
        <f t="shared" si="243"/>
        <v>-</v>
      </c>
      <c r="M450" s="192" t="str">
        <f t="shared" si="244"/>
        <v>-</v>
      </c>
      <c r="N450" s="193" t="str">
        <f t="shared" si="242"/>
        <v>-</v>
      </c>
      <c r="O450" s="106"/>
      <c r="AI450" s="104"/>
    </row>
    <row r="451" spans="1:35">
      <c r="A451" s="295"/>
      <c r="B451" s="297"/>
      <c r="C451" s="297"/>
      <c r="D451" s="297"/>
      <c r="E451" s="297"/>
      <c r="F451" s="298"/>
      <c r="G451" s="110">
        <f t="shared" si="238"/>
        <v>0</v>
      </c>
      <c r="H451" s="111">
        <f t="shared" si="239"/>
        <v>0</v>
      </c>
      <c r="I451" s="112">
        <f t="shared" si="240"/>
        <v>0</v>
      </c>
      <c r="J451" s="328"/>
      <c r="K451" s="190">
        <f t="shared" si="241"/>
        <v>0</v>
      </c>
      <c r="L451" s="191" t="str">
        <f t="shared" si="243"/>
        <v>-</v>
      </c>
      <c r="M451" s="192" t="str">
        <f t="shared" si="244"/>
        <v>-</v>
      </c>
      <c r="N451" s="193" t="str">
        <f t="shared" si="242"/>
        <v>-</v>
      </c>
      <c r="O451" s="106"/>
      <c r="AI451" s="104"/>
    </row>
    <row r="452" spans="1:35">
      <c r="A452" s="295"/>
      <c r="B452" s="297"/>
      <c r="C452" s="297"/>
      <c r="D452" s="297"/>
      <c r="E452" s="297"/>
      <c r="F452" s="298"/>
      <c r="G452" s="110">
        <f t="shared" si="238"/>
        <v>0</v>
      </c>
      <c r="H452" s="111">
        <f t="shared" si="239"/>
        <v>0</v>
      </c>
      <c r="I452" s="112">
        <f t="shared" si="240"/>
        <v>0</v>
      </c>
      <c r="J452" s="328"/>
      <c r="K452" s="190">
        <f t="shared" si="241"/>
        <v>0</v>
      </c>
      <c r="L452" s="191" t="str">
        <f t="shared" si="243"/>
        <v>-</v>
      </c>
      <c r="M452" s="192" t="str">
        <f t="shared" si="244"/>
        <v>-</v>
      </c>
      <c r="N452" s="193" t="str">
        <f t="shared" si="242"/>
        <v>-</v>
      </c>
      <c r="O452" s="106"/>
      <c r="AI452" s="104"/>
    </row>
    <row r="453" spans="1:35">
      <c r="A453" s="295"/>
      <c r="B453" s="297"/>
      <c r="C453" s="297"/>
      <c r="D453" s="297"/>
      <c r="E453" s="297"/>
      <c r="F453" s="298"/>
      <c r="G453" s="110">
        <f t="shared" si="238"/>
        <v>0</v>
      </c>
      <c r="H453" s="111">
        <f t="shared" si="239"/>
        <v>0</v>
      </c>
      <c r="I453" s="112">
        <f t="shared" si="240"/>
        <v>0</v>
      </c>
      <c r="J453" s="328"/>
      <c r="K453" s="190">
        <f t="shared" si="241"/>
        <v>0</v>
      </c>
      <c r="L453" s="191" t="str">
        <f t="shared" si="243"/>
        <v>-</v>
      </c>
      <c r="M453" s="192" t="str">
        <f t="shared" si="244"/>
        <v>-</v>
      </c>
      <c r="N453" s="193" t="str">
        <f t="shared" si="242"/>
        <v>-</v>
      </c>
      <c r="O453" s="106"/>
      <c r="AI453" s="104"/>
    </row>
    <row r="454" spans="1:35">
      <c r="A454" s="295"/>
      <c r="B454" s="297"/>
      <c r="C454" s="297"/>
      <c r="D454" s="297"/>
      <c r="E454" s="297"/>
      <c r="F454" s="298"/>
      <c r="G454" s="110">
        <f t="shared" si="238"/>
        <v>0</v>
      </c>
      <c r="H454" s="111">
        <f t="shared" si="239"/>
        <v>0</v>
      </c>
      <c r="I454" s="112">
        <f t="shared" si="240"/>
        <v>0</v>
      </c>
      <c r="J454" s="328"/>
      <c r="K454" s="190">
        <f t="shared" si="241"/>
        <v>0</v>
      </c>
      <c r="L454" s="191" t="str">
        <f t="shared" si="243"/>
        <v>-</v>
      </c>
      <c r="M454" s="192" t="str">
        <f t="shared" si="244"/>
        <v>-</v>
      </c>
      <c r="N454" s="193" t="str">
        <f t="shared" si="242"/>
        <v>-</v>
      </c>
      <c r="O454" s="106"/>
      <c r="AI454" s="104"/>
    </row>
    <row r="455" spans="1:35">
      <c r="A455" s="295"/>
      <c r="B455" s="297"/>
      <c r="C455" s="297"/>
      <c r="D455" s="297"/>
      <c r="E455" s="297"/>
      <c r="F455" s="298"/>
      <c r="G455" s="110">
        <f t="shared" si="238"/>
        <v>0</v>
      </c>
      <c r="H455" s="111">
        <f t="shared" si="239"/>
        <v>0</v>
      </c>
      <c r="I455" s="112">
        <f t="shared" si="240"/>
        <v>0</v>
      </c>
      <c r="J455" s="328"/>
      <c r="K455" s="190">
        <f t="shared" si="241"/>
        <v>0</v>
      </c>
      <c r="L455" s="191" t="str">
        <f t="shared" si="243"/>
        <v>-</v>
      </c>
      <c r="M455" s="192" t="str">
        <f t="shared" si="244"/>
        <v>-</v>
      </c>
      <c r="N455" s="193" t="str">
        <f t="shared" si="242"/>
        <v>-</v>
      </c>
      <c r="O455" s="106"/>
      <c r="AI455" s="104"/>
    </row>
    <row r="456" spans="1:35">
      <c r="A456" s="295"/>
      <c r="B456" s="297"/>
      <c r="C456" s="297"/>
      <c r="D456" s="297"/>
      <c r="E456" s="297"/>
      <c r="F456" s="298"/>
      <c r="G456" s="110">
        <f t="shared" ref="G456:G519" si="245">IF(F456=0,0,VLOOKUP(C456,$V$8:$AE$13,6))</f>
        <v>0</v>
      </c>
      <c r="H456" s="111">
        <f t="shared" ref="H456:H519" si="246">IFERROR(F456+G456,"")</f>
        <v>0</v>
      </c>
      <c r="I456" s="112">
        <f t="shared" ref="I456:I519" si="247">IFERROR(H456*12/(VLOOKUP(C456,$V$8:$W$13,2)*$T$8*$T$9),"")</f>
        <v>0</v>
      </c>
      <c r="J456" s="328"/>
      <c r="K456" s="190">
        <f t="shared" ref="K456:K519" si="248">IFERROR((J456+G456)*12/(VLOOKUP(C456,$V$8:$W$13,2)*$T$8*$T$9),"")</f>
        <v>0</v>
      </c>
      <c r="L456" s="191" t="str">
        <f t="shared" si="243"/>
        <v>-</v>
      </c>
      <c r="M456" s="192" t="str">
        <f t="shared" si="244"/>
        <v>-</v>
      </c>
      <c r="N456" s="193" t="str">
        <f t="shared" si="242"/>
        <v>-</v>
      </c>
      <c r="O456" s="106"/>
      <c r="AI456" s="104"/>
    </row>
    <row r="457" spans="1:35">
      <c r="A457" s="295"/>
      <c r="B457" s="297"/>
      <c r="C457" s="297"/>
      <c r="D457" s="297"/>
      <c r="E457" s="297"/>
      <c r="F457" s="298"/>
      <c r="G457" s="110">
        <f t="shared" si="245"/>
        <v>0</v>
      </c>
      <c r="H457" s="111">
        <f t="shared" si="246"/>
        <v>0</v>
      </c>
      <c r="I457" s="112">
        <f t="shared" si="247"/>
        <v>0</v>
      </c>
      <c r="J457" s="328"/>
      <c r="K457" s="190">
        <f t="shared" si="248"/>
        <v>0</v>
      </c>
      <c r="L457" s="191" t="str">
        <f t="shared" si="243"/>
        <v>-</v>
      </c>
      <c r="M457" s="192" t="str">
        <f t="shared" si="244"/>
        <v>-</v>
      </c>
      <c r="N457" s="193" t="str">
        <f t="shared" si="242"/>
        <v>-</v>
      </c>
      <c r="O457" s="106"/>
      <c r="AI457" s="104"/>
    </row>
    <row r="458" spans="1:35">
      <c r="A458" s="295"/>
      <c r="B458" s="297"/>
      <c r="C458" s="297"/>
      <c r="D458" s="297"/>
      <c r="E458" s="297"/>
      <c r="F458" s="298"/>
      <c r="G458" s="110">
        <f t="shared" si="245"/>
        <v>0</v>
      </c>
      <c r="H458" s="111">
        <f t="shared" si="246"/>
        <v>0</v>
      </c>
      <c r="I458" s="112">
        <f t="shared" si="247"/>
        <v>0</v>
      </c>
      <c r="J458" s="328"/>
      <c r="K458" s="190">
        <f t="shared" si="248"/>
        <v>0</v>
      </c>
      <c r="L458" s="191" t="str">
        <f t="shared" si="243"/>
        <v>-</v>
      </c>
      <c r="M458" s="192" t="str">
        <f t="shared" si="244"/>
        <v>-</v>
      </c>
      <c r="N458" s="193" t="str">
        <f t="shared" ref="N458:N521" si="249">IF(L458="-","-",J458-F458)</f>
        <v>-</v>
      </c>
      <c r="O458" s="106"/>
      <c r="AI458" s="104"/>
    </row>
    <row r="459" spans="1:35">
      <c r="A459" s="295"/>
      <c r="B459" s="297"/>
      <c r="C459" s="297"/>
      <c r="D459" s="297"/>
      <c r="E459" s="297"/>
      <c r="F459" s="298"/>
      <c r="G459" s="110">
        <f t="shared" si="245"/>
        <v>0</v>
      </c>
      <c r="H459" s="111">
        <f t="shared" si="246"/>
        <v>0</v>
      </c>
      <c r="I459" s="112">
        <f t="shared" si="247"/>
        <v>0</v>
      </c>
      <c r="J459" s="328"/>
      <c r="K459" s="190">
        <f t="shared" si="248"/>
        <v>0</v>
      </c>
      <c r="L459" s="191" t="str">
        <f t="shared" si="243"/>
        <v>-</v>
      </c>
      <c r="M459" s="192" t="str">
        <f t="shared" si="244"/>
        <v>-</v>
      </c>
      <c r="N459" s="193" t="str">
        <f t="shared" si="249"/>
        <v>-</v>
      </c>
      <c r="O459" s="106"/>
      <c r="AI459" s="104"/>
    </row>
    <row r="460" spans="1:35">
      <c r="A460" s="295"/>
      <c r="B460" s="297"/>
      <c r="C460" s="297"/>
      <c r="D460" s="297"/>
      <c r="E460" s="297"/>
      <c r="F460" s="298"/>
      <c r="G460" s="110">
        <f t="shared" si="245"/>
        <v>0</v>
      </c>
      <c r="H460" s="111">
        <f t="shared" si="246"/>
        <v>0</v>
      </c>
      <c r="I460" s="112">
        <f t="shared" si="247"/>
        <v>0</v>
      </c>
      <c r="J460" s="328"/>
      <c r="K460" s="190">
        <f t="shared" si="248"/>
        <v>0</v>
      </c>
      <c r="L460" s="191" t="str">
        <f t="shared" ref="L460:L523" si="250">IF(OR(E460="market",E460="super"),"-",IF(J460-H460&gt;0,1,"-"))</f>
        <v>-</v>
      </c>
      <c r="M460" s="192" t="str">
        <f t="shared" ref="M460:M523" si="251">IF(L460="-","-",1-F460/J460)</f>
        <v>-</v>
      </c>
      <c r="N460" s="193" t="str">
        <f t="shared" si="249"/>
        <v>-</v>
      </c>
      <c r="O460" s="106"/>
      <c r="AI460" s="104"/>
    </row>
    <row r="461" spans="1:35">
      <c r="A461" s="295"/>
      <c r="B461" s="297"/>
      <c r="C461" s="297"/>
      <c r="D461" s="297"/>
      <c r="E461" s="297"/>
      <c r="F461" s="298"/>
      <c r="G461" s="110">
        <f t="shared" si="245"/>
        <v>0</v>
      </c>
      <c r="H461" s="111">
        <f t="shared" si="246"/>
        <v>0</v>
      </c>
      <c r="I461" s="112">
        <f t="shared" si="247"/>
        <v>0</v>
      </c>
      <c r="J461" s="328"/>
      <c r="K461" s="190">
        <f t="shared" si="248"/>
        <v>0</v>
      </c>
      <c r="L461" s="191" t="str">
        <f t="shared" si="250"/>
        <v>-</v>
      </c>
      <c r="M461" s="192" t="str">
        <f t="shared" si="251"/>
        <v>-</v>
      </c>
      <c r="N461" s="193" t="str">
        <f t="shared" si="249"/>
        <v>-</v>
      </c>
      <c r="O461" s="106"/>
      <c r="AI461" s="104"/>
    </row>
    <row r="462" spans="1:35">
      <c r="A462" s="295"/>
      <c r="B462" s="297"/>
      <c r="C462" s="297"/>
      <c r="D462" s="297"/>
      <c r="E462" s="297"/>
      <c r="F462" s="298"/>
      <c r="G462" s="110">
        <f t="shared" si="245"/>
        <v>0</v>
      </c>
      <c r="H462" s="111">
        <f t="shared" si="246"/>
        <v>0</v>
      </c>
      <c r="I462" s="112">
        <f t="shared" si="247"/>
        <v>0</v>
      </c>
      <c r="J462" s="328"/>
      <c r="K462" s="190">
        <f t="shared" si="248"/>
        <v>0</v>
      </c>
      <c r="L462" s="191" t="str">
        <f t="shared" si="250"/>
        <v>-</v>
      </c>
      <c r="M462" s="192" t="str">
        <f t="shared" si="251"/>
        <v>-</v>
      </c>
      <c r="N462" s="193" t="str">
        <f t="shared" si="249"/>
        <v>-</v>
      </c>
      <c r="O462" s="106"/>
      <c r="AI462" s="104"/>
    </row>
    <row r="463" spans="1:35">
      <c r="A463" s="295"/>
      <c r="B463" s="297"/>
      <c r="C463" s="297"/>
      <c r="D463" s="297"/>
      <c r="E463" s="297"/>
      <c r="F463" s="298"/>
      <c r="G463" s="110">
        <f t="shared" si="245"/>
        <v>0</v>
      </c>
      <c r="H463" s="111">
        <f t="shared" si="246"/>
        <v>0</v>
      </c>
      <c r="I463" s="112">
        <f t="shared" si="247"/>
        <v>0</v>
      </c>
      <c r="J463" s="328"/>
      <c r="K463" s="190">
        <f t="shared" si="248"/>
        <v>0</v>
      </c>
      <c r="L463" s="191" t="str">
        <f t="shared" si="250"/>
        <v>-</v>
      </c>
      <c r="M463" s="192" t="str">
        <f t="shared" si="251"/>
        <v>-</v>
      </c>
      <c r="N463" s="193" t="str">
        <f t="shared" si="249"/>
        <v>-</v>
      </c>
      <c r="O463" s="106"/>
      <c r="AI463" s="104"/>
    </row>
    <row r="464" spans="1:35">
      <c r="A464" s="295"/>
      <c r="B464" s="297"/>
      <c r="C464" s="297"/>
      <c r="D464" s="297"/>
      <c r="E464" s="297"/>
      <c r="F464" s="298"/>
      <c r="G464" s="110">
        <f t="shared" si="245"/>
        <v>0</v>
      </c>
      <c r="H464" s="111">
        <f t="shared" si="246"/>
        <v>0</v>
      </c>
      <c r="I464" s="112">
        <f t="shared" si="247"/>
        <v>0</v>
      </c>
      <c r="J464" s="328"/>
      <c r="K464" s="190">
        <f t="shared" si="248"/>
        <v>0</v>
      </c>
      <c r="L464" s="191" t="str">
        <f t="shared" si="250"/>
        <v>-</v>
      </c>
      <c r="M464" s="192" t="str">
        <f t="shared" si="251"/>
        <v>-</v>
      </c>
      <c r="N464" s="193" t="str">
        <f t="shared" si="249"/>
        <v>-</v>
      </c>
      <c r="O464" s="106"/>
      <c r="AI464" s="104"/>
    </row>
    <row r="465" spans="1:35">
      <c r="A465" s="295"/>
      <c r="B465" s="297"/>
      <c r="C465" s="297"/>
      <c r="D465" s="297"/>
      <c r="E465" s="297"/>
      <c r="F465" s="298"/>
      <c r="G465" s="110">
        <f t="shared" si="245"/>
        <v>0</v>
      </c>
      <c r="H465" s="111">
        <f t="shared" si="246"/>
        <v>0</v>
      </c>
      <c r="I465" s="112">
        <f t="shared" si="247"/>
        <v>0</v>
      </c>
      <c r="J465" s="328"/>
      <c r="K465" s="190">
        <f t="shared" si="248"/>
        <v>0</v>
      </c>
      <c r="L465" s="191" t="str">
        <f t="shared" si="250"/>
        <v>-</v>
      </c>
      <c r="M465" s="192" t="str">
        <f t="shared" si="251"/>
        <v>-</v>
      </c>
      <c r="N465" s="193" t="str">
        <f t="shared" si="249"/>
        <v>-</v>
      </c>
      <c r="O465" s="106"/>
      <c r="AI465" s="104"/>
    </row>
    <row r="466" spans="1:35">
      <c r="A466" s="295"/>
      <c r="B466" s="297"/>
      <c r="C466" s="297"/>
      <c r="D466" s="297"/>
      <c r="E466" s="297"/>
      <c r="F466" s="298"/>
      <c r="G466" s="110">
        <f t="shared" si="245"/>
        <v>0</v>
      </c>
      <c r="H466" s="111">
        <f t="shared" si="246"/>
        <v>0</v>
      </c>
      <c r="I466" s="112">
        <f t="shared" si="247"/>
        <v>0</v>
      </c>
      <c r="J466" s="328"/>
      <c r="K466" s="190">
        <f t="shared" si="248"/>
        <v>0</v>
      </c>
      <c r="L466" s="191" t="str">
        <f t="shared" si="250"/>
        <v>-</v>
      </c>
      <c r="M466" s="192" t="str">
        <f t="shared" si="251"/>
        <v>-</v>
      </c>
      <c r="N466" s="193" t="str">
        <f t="shared" si="249"/>
        <v>-</v>
      </c>
      <c r="O466" s="106"/>
      <c r="AI466" s="104"/>
    </row>
    <row r="467" spans="1:35">
      <c r="A467" s="295"/>
      <c r="B467" s="297"/>
      <c r="C467" s="297"/>
      <c r="D467" s="297"/>
      <c r="E467" s="297"/>
      <c r="F467" s="298"/>
      <c r="G467" s="110">
        <f t="shared" si="245"/>
        <v>0</v>
      </c>
      <c r="H467" s="111">
        <f t="shared" si="246"/>
        <v>0</v>
      </c>
      <c r="I467" s="112">
        <f t="shared" si="247"/>
        <v>0</v>
      </c>
      <c r="J467" s="328"/>
      <c r="K467" s="190">
        <f t="shared" si="248"/>
        <v>0</v>
      </c>
      <c r="L467" s="191" t="str">
        <f t="shared" si="250"/>
        <v>-</v>
      </c>
      <c r="M467" s="192" t="str">
        <f t="shared" si="251"/>
        <v>-</v>
      </c>
      <c r="N467" s="193" t="str">
        <f t="shared" si="249"/>
        <v>-</v>
      </c>
      <c r="O467" s="106"/>
      <c r="AI467" s="104"/>
    </row>
    <row r="468" spans="1:35">
      <c r="A468" s="295"/>
      <c r="B468" s="297"/>
      <c r="C468" s="297"/>
      <c r="D468" s="297"/>
      <c r="E468" s="297"/>
      <c r="F468" s="298"/>
      <c r="G468" s="110">
        <f t="shared" si="245"/>
        <v>0</v>
      </c>
      <c r="H468" s="111">
        <f t="shared" si="246"/>
        <v>0</v>
      </c>
      <c r="I468" s="112">
        <f t="shared" si="247"/>
        <v>0</v>
      </c>
      <c r="J468" s="328"/>
      <c r="K468" s="190">
        <f t="shared" si="248"/>
        <v>0</v>
      </c>
      <c r="L468" s="191" t="str">
        <f t="shared" si="250"/>
        <v>-</v>
      </c>
      <c r="M468" s="192" t="str">
        <f t="shared" si="251"/>
        <v>-</v>
      </c>
      <c r="N468" s="193" t="str">
        <f t="shared" si="249"/>
        <v>-</v>
      </c>
      <c r="O468" s="106"/>
      <c r="AI468" s="104"/>
    </row>
    <row r="469" spans="1:35">
      <c r="A469" s="295"/>
      <c r="B469" s="297"/>
      <c r="C469" s="297"/>
      <c r="D469" s="297"/>
      <c r="E469" s="297"/>
      <c r="F469" s="298"/>
      <c r="G469" s="110">
        <f t="shared" si="245"/>
        <v>0</v>
      </c>
      <c r="H469" s="111">
        <f t="shared" si="246"/>
        <v>0</v>
      </c>
      <c r="I469" s="112">
        <f t="shared" si="247"/>
        <v>0</v>
      </c>
      <c r="J469" s="328"/>
      <c r="K469" s="190">
        <f t="shared" si="248"/>
        <v>0</v>
      </c>
      <c r="L469" s="191" t="str">
        <f t="shared" si="250"/>
        <v>-</v>
      </c>
      <c r="M469" s="192" t="str">
        <f t="shared" si="251"/>
        <v>-</v>
      </c>
      <c r="N469" s="193" t="str">
        <f t="shared" si="249"/>
        <v>-</v>
      </c>
      <c r="O469" s="106"/>
      <c r="AI469" s="104"/>
    </row>
    <row r="470" spans="1:35">
      <c r="A470" s="295"/>
      <c r="B470" s="297"/>
      <c r="C470" s="297"/>
      <c r="D470" s="297"/>
      <c r="E470" s="297"/>
      <c r="F470" s="298"/>
      <c r="G470" s="110">
        <f t="shared" si="245"/>
        <v>0</v>
      </c>
      <c r="H470" s="111">
        <f t="shared" si="246"/>
        <v>0</v>
      </c>
      <c r="I470" s="112">
        <f t="shared" si="247"/>
        <v>0</v>
      </c>
      <c r="J470" s="328"/>
      <c r="K470" s="190">
        <f t="shared" si="248"/>
        <v>0</v>
      </c>
      <c r="L470" s="191" t="str">
        <f t="shared" si="250"/>
        <v>-</v>
      </c>
      <c r="M470" s="192" t="str">
        <f t="shared" si="251"/>
        <v>-</v>
      </c>
      <c r="N470" s="193" t="str">
        <f t="shared" si="249"/>
        <v>-</v>
      </c>
      <c r="O470" s="106"/>
      <c r="AI470" s="104"/>
    </row>
    <row r="471" spans="1:35">
      <c r="A471" s="295"/>
      <c r="B471" s="297"/>
      <c r="C471" s="297"/>
      <c r="D471" s="297"/>
      <c r="E471" s="297"/>
      <c r="F471" s="298"/>
      <c r="G471" s="110">
        <f t="shared" si="245"/>
        <v>0</v>
      </c>
      <c r="H471" s="111">
        <f t="shared" si="246"/>
        <v>0</v>
      </c>
      <c r="I471" s="112">
        <f t="shared" si="247"/>
        <v>0</v>
      </c>
      <c r="J471" s="328"/>
      <c r="K471" s="190">
        <f t="shared" si="248"/>
        <v>0</v>
      </c>
      <c r="L471" s="191" t="str">
        <f t="shared" si="250"/>
        <v>-</v>
      </c>
      <c r="M471" s="192" t="str">
        <f t="shared" si="251"/>
        <v>-</v>
      </c>
      <c r="N471" s="193" t="str">
        <f t="shared" si="249"/>
        <v>-</v>
      </c>
      <c r="O471" s="106"/>
      <c r="AI471" s="104"/>
    </row>
    <row r="472" spans="1:35">
      <c r="A472" s="295"/>
      <c r="B472" s="297"/>
      <c r="C472" s="297"/>
      <c r="D472" s="297"/>
      <c r="E472" s="297"/>
      <c r="F472" s="298"/>
      <c r="G472" s="110">
        <f t="shared" si="245"/>
        <v>0</v>
      </c>
      <c r="H472" s="111">
        <f t="shared" si="246"/>
        <v>0</v>
      </c>
      <c r="I472" s="112">
        <f t="shared" si="247"/>
        <v>0</v>
      </c>
      <c r="J472" s="328"/>
      <c r="K472" s="190">
        <f t="shared" si="248"/>
        <v>0</v>
      </c>
      <c r="L472" s="191" t="str">
        <f t="shared" si="250"/>
        <v>-</v>
      </c>
      <c r="M472" s="192" t="str">
        <f t="shared" si="251"/>
        <v>-</v>
      </c>
      <c r="N472" s="193" t="str">
        <f t="shared" si="249"/>
        <v>-</v>
      </c>
      <c r="O472" s="106"/>
      <c r="AI472" s="104"/>
    </row>
    <row r="473" spans="1:35">
      <c r="A473" s="295"/>
      <c r="B473" s="297"/>
      <c r="C473" s="297"/>
      <c r="D473" s="297"/>
      <c r="E473" s="297"/>
      <c r="F473" s="298"/>
      <c r="G473" s="110">
        <f t="shared" si="245"/>
        <v>0</v>
      </c>
      <c r="H473" s="111">
        <f t="shared" si="246"/>
        <v>0</v>
      </c>
      <c r="I473" s="112">
        <f t="shared" si="247"/>
        <v>0</v>
      </c>
      <c r="J473" s="328"/>
      <c r="K473" s="190">
        <f t="shared" si="248"/>
        <v>0</v>
      </c>
      <c r="L473" s="191" t="str">
        <f t="shared" si="250"/>
        <v>-</v>
      </c>
      <c r="M473" s="192" t="str">
        <f t="shared" si="251"/>
        <v>-</v>
      </c>
      <c r="N473" s="193" t="str">
        <f t="shared" si="249"/>
        <v>-</v>
      </c>
      <c r="O473" s="106"/>
      <c r="AI473" s="104"/>
    </row>
    <row r="474" spans="1:35">
      <c r="A474" s="295"/>
      <c r="B474" s="297"/>
      <c r="C474" s="297"/>
      <c r="D474" s="297"/>
      <c r="E474" s="297"/>
      <c r="F474" s="298"/>
      <c r="G474" s="110">
        <f t="shared" si="245"/>
        <v>0</v>
      </c>
      <c r="H474" s="111">
        <f t="shared" si="246"/>
        <v>0</v>
      </c>
      <c r="I474" s="112">
        <f t="shared" si="247"/>
        <v>0</v>
      </c>
      <c r="J474" s="328"/>
      <c r="K474" s="190">
        <f t="shared" si="248"/>
        <v>0</v>
      </c>
      <c r="L474" s="191" t="str">
        <f t="shared" si="250"/>
        <v>-</v>
      </c>
      <c r="M474" s="192" t="str">
        <f t="shared" si="251"/>
        <v>-</v>
      </c>
      <c r="N474" s="193" t="str">
        <f t="shared" si="249"/>
        <v>-</v>
      </c>
      <c r="O474" s="106"/>
      <c r="AI474" s="104"/>
    </row>
    <row r="475" spans="1:35">
      <c r="A475" s="295"/>
      <c r="B475" s="297"/>
      <c r="C475" s="297"/>
      <c r="D475" s="297"/>
      <c r="E475" s="297"/>
      <c r="F475" s="298"/>
      <c r="G475" s="110">
        <f t="shared" si="245"/>
        <v>0</v>
      </c>
      <c r="H475" s="111">
        <f t="shared" si="246"/>
        <v>0</v>
      </c>
      <c r="I475" s="112">
        <f t="shared" si="247"/>
        <v>0</v>
      </c>
      <c r="J475" s="328"/>
      <c r="K475" s="190">
        <f t="shared" si="248"/>
        <v>0</v>
      </c>
      <c r="L475" s="191" t="str">
        <f t="shared" si="250"/>
        <v>-</v>
      </c>
      <c r="M475" s="192" t="str">
        <f t="shared" si="251"/>
        <v>-</v>
      </c>
      <c r="N475" s="193" t="str">
        <f t="shared" si="249"/>
        <v>-</v>
      </c>
      <c r="O475" s="106"/>
      <c r="AI475" s="104"/>
    </row>
    <row r="476" spans="1:35">
      <c r="A476" s="295"/>
      <c r="B476" s="297"/>
      <c r="C476" s="297"/>
      <c r="D476" s="297"/>
      <c r="E476" s="297"/>
      <c r="F476" s="298"/>
      <c r="G476" s="110">
        <f t="shared" si="245"/>
        <v>0</v>
      </c>
      <c r="H476" s="111">
        <f t="shared" si="246"/>
        <v>0</v>
      </c>
      <c r="I476" s="112">
        <f t="shared" si="247"/>
        <v>0</v>
      </c>
      <c r="J476" s="328"/>
      <c r="K476" s="190">
        <f t="shared" si="248"/>
        <v>0</v>
      </c>
      <c r="L476" s="191" t="str">
        <f t="shared" si="250"/>
        <v>-</v>
      </c>
      <c r="M476" s="192" t="str">
        <f t="shared" si="251"/>
        <v>-</v>
      </c>
      <c r="N476" s="193" t="str">
        <f t="shared" si="249"/>
        <v>-</v>
      </c>
      <c r="O476" s="106"/>
      <c r="AI476" s="104"/>
    </row>
    <row r="477" spans="1:35">
      <c r="A477" s="295"/>
      <c r="B477" s="297"/>
      <c r="C477" s="297"/>
      <c r="D477" s="297"/>
      <c r="E477" s="297"/>
      <c r="F477" s="298"/>
      <c r="G477" s="110">
        <f t="shared" si="245"/>
        <v>0</v>
      </c>
      <c r="H477" s="111">
        <f t="shared" si="246"/>
        <v>0</v>
      </c>
      <c r="I477" s="112">
        <f t="shared" si="247"/>
        <v>0</v>
      </c>
      <c r="J477" s="328"/>
      <c r="K477" s="190">
        <f t="shared" si="248"/>
        <v>0</v>
      </c>
      <c r="L477" s="191" t="str">
        <f t="shared" si="250"/>
        <v>-</v>
      </c>
      <c r="M477" s="192" t="str">
        <f t="shared" si="251"/>
        <v>-</v>
      </c>
      <c r="N477" s="193" t="str">
        <f t="shared" si="249"/>
        <v>-</v>
      </c>
      <c r="O477" s="106"/>
      <c r="AI477" s="104"/>
    </row>
    <row r="478" spans="1:35">
      <c r="A478" s="295"/>
      <c r="B478" s="297"/>
      <c r="C478" s="297"/>
      <c r="D478" s="297"/>
      <c r="E478" s="297"/>
      <c r="F478" s="298"/>
      <c r="G478" s="110">
        <f t="shared" si="245"/>
        <v>0</v>
      </c>
      <c r="H478" s="111">
        <f t="shared" si="246"/>
        <v>0</v>
      </c>
      <c r="I478" s="112">
        <f t="shared" si="247"/>
        <v>0</v>
      </c>
      <c r="J478" s="328"/>
      <c r="K478" s="190">
        <f t="shared" si="248"/>
        <v>0</v>
      </c>
      <c r="L478" s="191" t="str">
        <f t="shared" si="250"/>
        <v>-</v>
      </c>
      <c r="M478" s="192" t="str">
        <f t="shared" si="251"/>
        <v>-</v>
      </c>
      <c r="N478" s="193" t="str">
        <f t="shared" si="249"/>
        <v>-</v>
      </c>
      <c r="O478" s="106"/>
      <c r="AI478" s="104"/>
    </row>
    <row r="479" spans="1:35">
      <c r="A479" s="295"/>
      <c r="B479" s="297"/>
      <c r="C479" s="297"/>
      <c r="D479" s="297"/>
      <c r="E479" s="297"/>
      <c r="F479" s="298"/>
      <c r="G479" s="110">
        <f t="shared" si="245"/>
        <v>0</v>
      </c>
      <c r="H479" s="111">
        <f t="shared" si="246"/>
        <v>0</v>
      </c>
      <c r="I479" s="112">
        <f t="shared" si="247"/>
        <v>0</v>
      </c>
      <c r="J479" s="328"/>
      <c r="K479" s="190">
        <f t="shared" si="248"/>
        <v>0</v>
      </c>
      <c r="L479" s="191" t="str">
        <f t="shared" si="250"/>
        <v>-</v>
      </c>
      <c r="M479" s="192" t="str">
        <f t="shared" si="251"/>
        <v>-</v>
      </c>
      <c r="N479" s="193" t="str">
        <f t="shared" si="249"/>
        <v>-</v>
      </c>
      <c r="O479" s="106"/>
      <c r="AI479" s="104"/>
    </row>
    <row r="480" spans="1:35">
      <c r="A480" s="295"/>
      <c r="B480" s="297"/>
      <c r="C480" s="297"/>
      <c r="D480" s="297"/>
      <c r="E480" s="297"/>
      <c r="F480" s="298"/>
      <c r="G480" s="110">
        <f t="shared" si="245"/>
        <v>0</v>
      </c>
      <c r="H480" s="111">
        <f t="shared" si="246"/>
        <v>0</v>
      </c>
      <c r="I480" s="112">
        <f t="shared" si="247"/>
        <v>0</v>
      </c>
      <c r="J480" s="328"/>
      <c r="K480" s="190">
        <f t="shared" si="248"/>
        <v>0</v>
      </c>
      <c r="L480" s="191" t="str">
        <f t="shared" si="250"/>
        <v>-</v>
      </c>
      <c r="M480" s="192" t="str">
        <f t="shared" si="251"/>
        <v>-</v>
      </c>
      <c r="N480" s="193" t="str">
        <f t="shared" si="249"/>
        <v>-</v>
      </c>
      <c r="O480" s="106"/>
      <c r="AI480" s="104"/>
    </row>
    <row r="481" spans="1:35">
      <c r="A481" s="295"/>
      <c r="B481" s="297"/>
      <c r="C481" s="297"/>
      <c r="D481" s="297"/>
      <c r="E481" s="297"/>
      <c r="F481" s="298"/>
      <c r="G481" s="110">
        <f t="shared" si="245"/>
        <v>0</v>
      </c>
      <c r="H481" s="111">
        <f t="shared" si="246"/>
        <v>0</v>
      </c>
      <c r="I481" s="112">
        <f t="shared" si="247"/>
        <v>0</v>
      </c>
      <c r="J481" s="328"/>
      <c r="K481" s="190">
        <f t="shared" si="248"/>
        <v>0</v>
      </c>
      <c r="L481" s="191" t="str">
        <f t="shared" si="250"/>
        <v>-</v>
      </c>
      <c r="M481" s="192" t="str">
        <f t="shared" si="251"/>
        <v>-</v>
      </c>
      <c r="N481" s="193" t="str">
        <f t="shared" si="249"/>
        <v>-</v>
      </c>
      <c r="O481" s="106"/>
      <c r="AI481" s="104"/>
    </row>
    <row r="482" spans="1:35">
      <c r="A482" s="295"/>
      <c r="B482" s="297"/>
      <c r="C482" s="297"/>
      <c r="D482" s="297"/>
      <c r="E482" s="297"/>
      <c r="F482" s="298"/>
      <c r="G482" s="110">
        <f t="shared" si="245"/>
        <v>0</v>
      </c>
      <c r="H482" s="111">
        <f t="shared" si="246"/>
        <v>0</v>
      </c>
      <c r="I482" s="112">
        <f t="shared" si="247"/>
        <v>0</v>
      </c>
      <c r="J482" s="328"/>
      <c r="K482" s="190">
        <f t="shared" si="248"/>
        <v>0</v>
      </c>
      <c r="L482" s="191" t="str">
        <f t="shared" si="250"/>
        <v>-</v>
      </c>
      <c r="M482" s="192" t="str">
        <f t="shared" si="251"/>
        <v>-</v>
      </c>
      <c r="N482" s="193" t="str">
        <f t="shared" si="249"/>
        <v>-</v>
      </c>
      <c r="O482" s="106"/>
      <c r="AI482" s="104"/>
    </row>
    <row r="483" spans="1:35">
      <c r="A483" s="295"/>
      <c r="B483" s="297"/>
      <c r="C483" s="297"/>
      <c r="D483" s="297"/>
      <c r="E483" s="297"/>
      <c r="F483" s="298"/>
      <c r="G483" s="110">
        <f t="shared" si="245"/>
        <v>0</v>
      </c>
      <c r="H483" s="111">
        <f t="shared" si="246"/>
        <v>0</v>
      </c>
      <c r="I483" s="112">
        <f t="shared" si="247"/>
        <v>0</v>
      </c>
      <c r="J483" s="328"/>
      <c r="K483" s="190">
        <f t="shared" si="248"/>
        <v>0</v>
      </c>
      <c r="L483" s="191" t="str">
        <f t="shared" si="250"/>
        <v>-</v>
      </c>
      <c r="M483" s="192" t="str">
        <f t="shared" si="251"/>
        <v>-</v>
      </c>
      <c r="N483" s="193" t="str">
        <f t="shared" si="249"/>
        <v>-</v>
      </c>
      <c r="O483" s="106"/>
      <c r="AI483" s="104"/>
    </row>
    <row r="484" spans="1:35">
      <c r="A484" s="295"/>
      <c r="B484" s="297"/>
      <c r="C484" s="297"/>
      <c r="D484" s="297"/>
      <c r="E484" s="297"/>
      <c r="F484" s="298"/>
      <c r="G484" s="110">
        <f t="shared" si="245"/>
        <v>0</v>
      </c>
      <c r="H484" s="111">
        <f t="shared" si="246"/>
        <v>0</v>
      </c>
      <c r="I484" s="112">
        <f t="shared" si="247"/>
        <v>0</v>
      </c>
      <c r="J484" s="328"/>
      <c r="K484" s="190">
        <f t="shared" si="248"/>
        <v>0</v>
      </c>
      <c r="L484" s="191" t="str">
        <f t="shared" si="250"/>
        <v>-</v>
      </c>
      <c r="M484" s="192" t="str">
        <f t="shared" si="251"/>
        <v>-</v>
      </c>
      <c r="N484" s="193" t="str">
        <f t="shared" si="249"/>
        <v>-</v>
      </c>
      <c r="O484" s="106"/>
      <c r="AI484" s="104"/>
    </row>
    <row r="485" spans="1:35">
      <c r="A485" s="295"/>
      <c r="B485" s="297"/>
      <c r="C485" s="297"/>
      <c r="D485" s="297"/>
      <c r="E485" s="297"/>
      <c r="F485" s="298"/>
      <c r="G485" s="110">
        <f t="shared" si="245"/>
        <v>0</v>
      </c>
      <c r="H485" s="111">
        <f t="shared" si="246"/>
        <v>0</v>
      </c>
      <c r="I485" s="112">
        <f t="shared" si="247"/>
        <v>0</v>
      </c>
      <c r="J485" s="328"/>
      <c r="K485" s="190">
        <f t="shared" si="248"/>
        <v>0</v>
      </c>
      <c r="L485" s="191" t="str">
        <f t="shared" si="250"/>
        <v>-</v>
      </c>
      <c r="M485" s="192" t="str">
        <f t="shared" si="251"/>
        <v>-</v>
      </c>
      <c r="N485" s="193" t="str">
        <f t="shared" si="249"/>
        <v>-</v>
      </c>
      <c r="O485" s="106"/>
      <c r="AI485" s="104"/>
    </row>
    <row r="486" spans="1:35">
      <c r="A486" s="295"/>
      <c r="B486" s="297"/>
      <c r="C486" s="297"/>
      <c r="D486" s="297"/>
      <c r="E486" s="297"/>
      <c r="F486" s="298"/>
      <c r="G486" s="110">
        <f t="shared" si="245"/>
        <v>0</v>
      </c>
      <c r="H486" s="111">
        <f t="shared" si="246"/>
        <v>0</v>
      </c>
      <c r="I486" s="112">
        <f t="shared" si="247"/>
        <v>0</v>
      </c>
      <c r="J486" s="328"/>
      <c r="K486" s="190">
        <f t="shared" si="248"/>
        <v>0</v>
      </c>
      <c r="L486" s="191" t="str">
        <f t="shared" si="250"/>
        <v>-</v>
      </c>
      <c r="M486" s="192" t="str">
        <f t="shared" si="251"/>
        <v>-</v>
      </c>
      <c r="N486" s="193" t="str">
        <f t="shared" si="249"/>
        <v>-</v>
      </c>
      <c r="O486" s="106"/>
      <c r="AI486" s="104"/>
    </row>
    <row r="487" spans="1:35">
      <c r="A487" s="295"/>
      <c r="B487" s="297"/>
      <c r="C487" s="297"/>
      <c r="D487" s="297"/>
      <c r="E487" s="297"/>
      <c r="F487" s="298"/>
      <c r="G487" s="110">
        <f t="shared" si="245"/>
        <v>0</v>
      </c>
      <c r="H487" s="111">
        <f t="shared" si="246"/>
        <v>0</v>
      </c>
      <c r="I487" s="112">
        <f t="shared" si="247"/>
        <v>0</v>
      </c>
      <c r="J487" s="328"/>
      <c r="K487" s="190">
        <f t="shared" si="248"/>
        <v>0</v>
      </c>
      <c r="L487" s="191" t="str">
        <f t="shared" si="250"/>
        <v>-</v>
      </c>
      <c r="M487" s="192" t="str">
        <f t="shared" si="251"/>
        <v>-</v>
      </c>
      <c r="N487" s="193" t="str">
        <f t="shared" si="249"/>
        <v>-</v>
      </c>
      <c r="O487" s="106"/>
      <c r="AI487" s="104"/>
    </row>
    <row r="488" spans="1:35">
      <c r="A488" s="295"/>
      <c r="B488" s="297"/>
      <c r="C488" s="297"/>
      <c r="D488" s="297"/>
      <c r="E488" s="297"/>
      <c r="F488" s="298"/>
      <c r="G488" s="110">
        <f t="shared" si="245"/>
        <v>0</v>
      </c>
      <c r="H488" s="111">
        <f t="shared" si="246"/>
        <v>0</v>
      </c>
      <c r="I488" s="112">
        <f t="shared" si="247"/>
        <v>0</v>
      </c>
      <c r="J488" s="328"/>
      <c r="K488" s="190">
        <f t="shared" si="248"/>
        <v>0</v>
      </c>
      <c r="L488" s="191" t="str">
        <f t="shared" si="250"/>
        <v>-</v>
      </c>
      <c r="M488" s="192" t="str">
        <f t="shared" si="251"/>
        <v>-</v>
      </c>
      <c r="N488" s="193" t="str">
        <f t="shared" si="249"/>
        <v>-</v>
      </c>
      <c r="O488" s="106"/>
      <c r="AI488" s="104"/>
    </row>
    <row r="489" spans="1:35">
      <c r="A489" s="295"/>
      <c r="B489" s="297"/>
      <c r="C489" s="297"/>
      <c r="D489" s="297"/>
      <c r="E489" s="297"/>
      <c r="F489" s="298"/>
      <c r="G489" s="110">
        <f t="shared" si="245"/>
        <v>0</v>
      </c>
      <c r="H489" s="111">
        <f t="shared" si="246"/>
        <v>0</v>
      </c>
      <c r="I489" s="112">
        <f t="shared" si="247"/>
        <v>0</v>
      </c>
      <c r="J489" s="328"/>
      <c r="K489" s="190">
        <f t="shared" si="248"/>
        <v>0</v>
      </c>
      <c r="L489" s="191" t="str">
        <f t="shared" si="250"/>
        <v>-</v>
      </c>
      <c r="M489" s="192" t="str">
        <f t="shared" si="251"/>
        <v>-</v>
      </c>
      <c r="N489" s="193" t="str">
        <f t="shared" si="249"/>
        <v>-</v>
      </c>
      <c r="O489" s="106"/>
      <c r="AI489" s="104"/>
    </row>
    <row r="490" spans="1:35">
      <c r="A490" s="295"/>
      <c r="B490" s="297"/>
      <c r="C490" s="297"/>
      <c r="D490" s="297"/>
      <c r="E490" s="297"/>
      <c r="F490" s="298"/>
      <c r="G490" s="110">
        <f t="shared" si="245"/>
        <v>0</v>
      </c>
      <c r="H490" s="111">
        <f t="shared" si="246"/>
        <v>0</v>
      </c>
      <c r="I490" s="112">
        <f t="shared" si="247"/>
        <v>0</v>
      </c>
      <c r="J490" s="328"/>
      <c r="K490" s="190">
        <f t="shared" si="248"/>
        <v>0</v>
      </c>
      <c r="L490" s="191" t="str">
        <f t="shared" si="250"/>
        <v>-</v>
      </c>
      <c r="M490" s="192" t="str">
        <f t="shared" si="251"/>
        <v>-</v>
      </c>
      <c r="N490" s="193" t="str">
        <f t="shared" si="249"/>
        <v>-</v>
      </c>
      <c r="O490" s="106"/>
      <c r="AI490" s="104"/>
    </row>
    <row r="491" spans="1:35">
      <c r="A491" s="295"/>
      <c r="B491" s="297"/>
      <c r="C491" s="297"/>
      <c r="D491" s="297"/>
      <c r="E491" s="297"/>
      <c r="F491" s="298"/>
      <c r="G491" s="110">
        <f t="shared" si="245"/>
        <v>0</v>
      </c>
      <c r="H491" s="111">
        <f t="shared" si="246"/>
        <v>0</v>
      </c>
      <c r="I491" s="112">
        <f t="shared" si="247"/>
        <v>0</v>
      </c>
      <c r="J491" s="328"/>
      <c r="K491" s="190">
        <f t="shared" si="248"/>
        <v>0</v>
      </c>
      <c r="L491" s="191" t="str">
        <f t="shared" si="250"/>
        <v>-</v>
      </c>
      <c r="M491" s="192" t="str">
        <f t="shared" si="251"/>
        <v>-</v>
      </c>
      <c r="N491" s="193" t="str">
        <f t="shared" si="249"/>
        <v>-</v>
      </c>
      <c r="O491" s="106"/>
      <c r="AI491" s="104"/>
    </row>
    <row r="492" spans="1:35">
      <c r="A492" s="295"/>
      <c r="B492" s="297"/>
      <c r="C492" s="297"/>
      <c r="D492" s="297"/>
      <c r="E492" s="297"/>
      <c r="F492" s="298"/>
      <c r="G492" s="110">
        <f t="shared" si="245"/>
        <v>0</v>
      </c>
      <c r="H492" s="111">
        <f t="shared" si="246"/>
        <v>0</v>
      </c>
      <c r="I492" s="112">
        <f t="shared" si="247"/>
        <v>0</v>
      </c>
      <c r="J492" s="328"/>
      <c r="K492" s="190">
        <f t="shared" si="248"/>
        <v>0</v>
      </c>
      <c r="L492" s="191" t="str">
        <f t="shared" si="250"/>
        <v>-</v>
      </c>
      <c r="M492" s="192" t="str">
        <f t="shared" si="251"/>
        <v>-</v>
      </c>
      <c r="N492" s="193" t="str">
        <f t="shared" si="249"/>
        <v>-</v>
      </c>
      <c r="O492" s="106"/>
      <c r="AI492" s="104"/>
    </row>
    <row r="493" spans="1:35">
      <c r="A493" s="295"/>
      <c r="B493" s="297"/>
      <c r="C493" s="297"/>
      <c r="D493" s="297"/>
      <c r="E493" s="297"/>
      <c r="F493" s="298"/>
      <c r="G493" s="110">
        <f t="shared" si="245"/>
        <v>0</v>
      </c>
      <c r="H493" s="111">
        <f t="shared" si="246"/>
        <v>0</v>
      </c>
      <c r="I493" s="112">
        <f t="shared" si="247"/>
        <v>0</v>
      </c>
      <c r="J493" s="328"/>
      <c r="K493" s="190">
        <f t="shared" si="248"/>
        <v>0</v>
      </c>
      <c r="L493" s="191" t="str">
        <f t="shared" si="250"/>
        <v>-</v>
      </c>
      <c r="M493" s="192" t="str">
        <f t="shared" si="251"/>
        <v>-</v>
      </c>
      <c r="N493" s="193" t="str">
        <f t="shared" si="249"/>
        <v>-</v>
      </c>
      <c r="O493" s="106"/>
      <c r="AI493" s="104"/>
    </row>
    <row r="494" spans="1:35">
      <c r="A494" s="295"/>
      <c r="B494" s="297"/>
      <c r="C494" s="297"/>
      <c r="D494" s="297"/>
      <c r="E494" s="297"/>
      <c r="F494" s="298"/>
      <c r="G494" s="110">
        <f t="shared" si="245"/>
        <v>0</v>
      </c>
      <c r="H494" s="111">
        <f t="shared" si="246"/>
        <v>0</v>
      </c>
      <c r="I494" s="112">
        <f t="shared" si="247"/>
        <v>0</v>
      </c>
      <c r="J494" s="328"/>
      <c r="K494" s="190">
        <f t="shared" si="248"/>
        <v>0</v>
      </c>
      <c r="L494" s="191" t="str">
        <f t="shared" si="250"/>
        <v>-</v>
      </c>
      <c r="M494" s="192" t="str">
        <f t="shared" si="251"/>
        <v>-</v>
      </c>
      <c r="N494" s="193" t="str">
        <f t="shared" si="249"/>
        <v>-</v>
      </c>
      <c r="O494" s="106"/>
      <c r="AI494" s="104"/>
    </row>
    <row r="495" spans="1:35">
      <c r="A495" s="295"/>
      <c r="B495" s="297"/>
      <c r="C495" s="297"/>
      <c r="D495" s="297"/>
      <c r="E495" s="297"/>
      <c r="F495" s="298"/>
      <c r="G495" s="110">
        <f t="shared" si="245"/>
        <v>0</v>
      </c>
      <c r="H495" s="111">
        <f t="shared" si="246"/>
        <v>0</v>
      </c>
      <c r="I495" s="112">
        <f t="shared" si="247"/>
        <v>0</v>
      </c>
      <c r="J495" s="328"/>
      <c r="K495" s="190">
        <f t="shared" si="248"/>
        <v>0</v>
      </c>
      <c r="L495" s="191" t="str">
        <f t="shared" si="250"/>
        <v>-</v>
      </c>
      <c r="M495" s="192" t="str">
        <f t="shared" si="251"/>
        <v>-</v>
      </c>
      <c r="N495" s="193" t="str">
        <f t="shared" si="249"/>
        <v>-</v>
      </c>
      <c r="O495" s="106"/>
      <c r="AI495" s="104"/>
    </row>
    <row r="496" spans="1:35">
      <c r="A496" s="295"/>
      <c r="B496" s="297"/>
      <c r="C496" s="297"/>
      <c r="D496" s="297"/>
      <c r="E496" s="297"/>
      <c r="F496" s="298"/>
      <c r="G496" s="110">
        <f t="shared" si="245"/>
        <v>0</v>
      </c>
      <c r="H496" s="111">
        <f t="shared" si="246"/>
        <v>0</v>
      </c>
      <c r="I496" s="112">
        <f t="shared" si="247"/>
        <v>0</v>
      </c>
      <c r="J496" s="328"/>
      <c r="K496" s="190">
        <f t="shared" si="248"/>
        <v>0</v>
      </c>
      <c r="L496" s="191" t="str">
        <f t="shared" si="250"/>
        <v>-</v>
      </c>
      <c r="M496" s="192" t="str">
        <f t="shared" si="251"/>
        <v>-</v>
      </c>
      <c r="N496" s="193" t="str">
        <f t="shared" si="249"/>
        <v>-</v>
      </c>
      <c r="O496" s="106"/>
      <c r="AI496" s="104"/>
    </row>
    <row r="497" spans="1:35">
      <c r="A497" s="295"/>
      <c r="B497" s="297"/>
      <c r="C497" s="297"/>
      <c r="D497" s="297"/>
      <c r="E497" s="297"/>
      <c r="F497" s="298"/>
      <c r="G497" s="110">
        <f t="shared" si="245"/>
        <v>0</v>
      </c>
      <c r="H497" s="111">
        <f t="shared" si="246"/>
        <v>0</v>
      </c>
      <c r="I497" s="112">
        <f t="shared" si="247"/>
        <v>0</v>
      </c>
      <c r="J497" s="328"/>
      <c r="K497" s="190">
        <f t="shared" si="248"/>
        <v>0</v>
      </c>
      <c r="L497" s="191" t="str">
        <f t="shared" si="250"/>
        <v>-</v>
      </c>
      <c r="M497" s="192" t="str">
        <f t="shared" si="251"/>
        <v>-</v>
      </c>
      <c r="N497" s="193" t="str">
        <f t="shared" si="249"/>
        <v>-</v>
      </c>
      <c r="O497" s="106"/>
      <c r="AI497" s="104"/>
    </row>
    <row r="498" spans="1:35">
      <c r="A498" s="295"/>
      <c r="B498" s="297"/>
      <c r="C498" s="297"/>
      <c r="D498" s="297"/>
      <c r="E498" s="297"/>
      <c r="F498" s="298"/>
      <c r="G498" s="110">
        <f t="shared" si="245"/>
        <v>0</v>
      </c>
      <c r="H498" s="111">
        <f t="shared" si="246"/>
        <v>0</v>
      </c>
      <c r="I498" s="112">
        <f t="shared" si="247"/>
        <v>0</v>
      </c>
      <c r="J498" s="328"/>
      <c r="K498" s="190">
        <f t="shared" si="248"/>
        <v>0</v>
      </c>
      <c r="L498" s="191" t="str">
        <f t="shared" si="250"/>
        <v>-</v>
      </c>
      <c r="M498" s="192" t="str">
        <f t="shared" si="251"/>
        <v>-</v>
      </c>
      <c r="N498" s="193" t="str">
        <f t="shared" si="249"/>
        <v>-</v>
      </c>
      <c r="O498" s="106"/>
      <c r="AI498" s="104"/>
    </row>
    <row r="499" spans="1:35">
      <c r="A499" s="295"/>
      <c r="B499" s="297"/>
      <c r="C499" s="297"/>
      <c r="D499" s="297"/>
      <c r="E499" s="297"/>
      <c r="F499" s="298"/>
      <c r="G499" s="110">
        <f t="shared" si="245"/>
        <v>0</v>
      </c>
      <c r="H499" s="111">
        <f t="shared" si="246"/>
        <v>0</v>
      </c>
      <c r="I499" s="112">
        <f t="shared" si="247"/>
        <v>0</v>
      </c>
      <c r="J499" s="328"/>
      <c r="K499" s="190">
        <f t="shared" si="248"/>
        <v>0</v>
      </c>
      <c r="L499" s="191" t="str">
        <f t="shared" si="250"/>
        <v>-</v>
      </c>
      <c r="M499" s="192" t="str">
        <f t="shared" si="251"/>
        <v>-</v>
      </c>
      <c r="N499" s="193" t="str">
        <f t="shared" si="249"/>
        <v>-</v>
      </c>
      <c r="O499" s="106"/>
      <c r="AI499" s="104"/>
    </row>
    <row r="500" spans="1:35">
      <c r="A500" s="295"/>
      <c r="B500" s="297"/>
      <c r="C500" s="297"/>
      <c r="D500" s="297"/>
      <c r="E500" s="297"/>
      <c r="F500" s="298"/>
      <c r="G500" s="110">
        <f t="shared" si="245"/>
        <v>0</v>
      </c>
      <c r="H500" s="111">
        <f t="shared" si="246"/>
        <v>0</v>
      </c>
      <c r="I500" s="112">
        <f t="shared" si="247"/>
        <v>0</v>
      </c>
      <c r="J500" s="328"/>
      <c r="K500" s="190">
        <f t="shared" si="248"/>
        <v>0</v>
      </c>
      <c r="L500" s="191" t="str">
        <f t="shared" si="250"/>
        <v>-</v>
      </c>
      <c r="M500" s="192" t="str">
        <f t="shared" si="251"/>
        <v>-</v>
      </c>
      <c r="N500" s="193" t="str">
        <f t="shared" si="249"/>
        <v>-</v>
      </c>
      <c r="O500" s="106"/>
      <c r="AI500" s="104"/>
    </row>
    <row r="501" spans="1:35">
      <c r="A501" s="295"/>
      <c r="B501" s="297"/>
      <c r="C501" s="297"/>
      <c r="D501" s="297"/>
      <c r="E501" s="297"/>
      <c r="F501" s="298"/>
      <c r="G501" s="110">
        <f t="shared" si="245"/>
        <v>0</v>
      </c>
      <c r="H501" s="111">
        <f t="shared" si="246"/>
        <v>0</v>
      </c>
      <c r="I501" s="112">
        <f t="shared" si="247"/>
        <v>0</v>
      </c>
      <c r="J501" s="328"/>
      <c r="K501" s="190">
        <f t="shared" si="248"/>
        <v>0</v>
      </c>
      <c r="L501" s="191" t="str">
        <f t="shared" si="250"/>
        <v>-</v>
      </c>
      <c r="M501" s="192" t="str">
        <f t="shared" si="251"/>
        <v>-</v>
      </c>
      <c r="N501" s="193" t="str">
        <f t="shared" si="249"/>
        <v>-</v>
      </c>
      <c r="O501" s="106"/>
      <c r="AI501" s="104"/>
    </row>
    <row r="502" spans="1:35">
      <c r="A502" s="295"/>
      <c r="B502" s="297"/>
      <c r="C502" s="297"/>
      <c r="D502" s="297"/>
      <c r="E502" s="297"/>
      <c r="F502" s="298"/>
      <c r="G502" s="110">
        <f t="shared" si="245"/>
        <v>0</v>
      </c>
      <c r="H502" s="111">
        <f t="shared" si="246"/>
        <v>0</v>
      </c>
      <c r="I502" s="112">
        <f t="shared" si="247"/>
        <v>0</v>
      </c>
      <c r="J502" s="328"/>
      <c r="K502" s="190">
        <f t="shared" si="248"/>
        <v>0</v>
      </c>
      <c r="L502" s="191" t="str">
        <f t="shared" si="250"/>
        <v>-</v>
      </c>
      <c r="M502" s="192" t="str">
        <f t="shared" si="251"/>
        <v>-</v>
      </c>
      <c r="N502" s="193" t="str">
        <f t="shared" si="249"/>
        <v>-</v>
      </c>
      <c r="O502" s="106"/>
      <c r="AI502" s="104"/>
    </row>
    <row r="503" spans="1:35">
      <c r="A503" s="295"/>
      <c r="B503" s="297"/>
      <c r="C503" s="297"/>
      <c r="D503" s="297"/>
      <c r="E503" s="297"/>
      <c r="F503" s="298"/>
      <c r="G503" s="110">
        <f t="shared" si="245"/>
        <v>0</v>
      </c>
      <c r="H503" s="111">
        <f t="shared" si="246"/>
        <v>0</v>
      </c>
      <c r="I503" s="112">
        <f t="shared" si="247"/>
        <v>0</v>
      </c>
      <c r="J503" s="328"/>
      <c r="K503" s="190">
        <f t="shared" si="248"/>
        <v>0</v>
      </c>
      <c r="L503" s="191" t="str">
        <f t="shared" si="250"/>
        <v>-</v>
      </c>
      <c r="M503" s="192" t="str">
        <f t="shared" si="251"/>
        <v>-</v>
      </c>
      <c r="N503" s="193" t="str">
        <f t="shared" si="249"/>
        <v>-</v>
      </c>
      <c r="O503" s="106"/>
      <c r="AI503" s="104"/>
    </row>
    <row r="504" spans="1:35">
      <c r="A504" s="295"/>
      <c r="B504" s="297"/>
      <c r="C504" s="297"/>
      <c r="D504" s="297"/>
      <c r="E504" s="297"/>
      <c r="F504" s="298"/>
      <c r="G504" s="110">
        <f t="shared" si="245"/>
        <v>0</v>
      </c>
      <c r="H504" s="111">
        <f t="shared" si="246"/>
        <v>0</v>
      </c>
      <c r="I504" s="112">
        <f t="shared" si="247"/>
        <v>0</v>
      </c>
      <c r="J504" s="328"/>
      <c r="K504" s="190">
        <f t="shared" si="248"/>
        <v>0</v>
      </c>
      <c r="L504" s="191" t="str">
        <f t="shared" si="250"/>
        <v>-</v>
      </c>
      <c r="M504" s="192" t="str">
        <f t="shared" si="251"/>
        <v>-</v>
      </c>
      <c r="N504" s="193" t="str">
        <f t="shared" si="249"/>
        <v>-</v>
      </c>
      <c r="O504" s="106"/>
      <c r="AI504" s="104"/>
    </row>
    <row r="505" spans="1:35">
      <c r="A505" s="295"/>
      <c r="B505" s="297"/>
      <c r="C505" s="297"/>
      <c r="D505" s="297"/>
      <c r="E505" s="297"/>
      <c r="F505" s="298"/>
      <c r="G505" s="110">
        <f t="shared" si="245"/>
        <v>0</v>
      </c>
      <c r="H505" s="111">
        <f t="shared" si="246"/>
        <v>0</v>
      </c>
      <c r="I505" s="112">
        <f t="shared" si="247"/>
        <v>0</v>
      </c>
      <c r="J505" s="328"/>
      <c r="K505" s="190">
        <f t="shared" si="248"/>
        <v>0</v>
      </c>
      <c r="L505" s="191" t="str">
        <f t="shared" si="250"/>
        <v>-</v>
      </c>
      <c r="M505" s="192" t="str">
        <f t="shared" si="251"/>
        <v>-</v>
      </c>
      <c r="N505" s="193" t="str">
        <f t="shared" si="249"/>
        <v>-</v>
      </c>
      <c r="O505" s="106"/>
      <c r="AI505" s="104"/>
    </row>
    <row r="506" spans="1:35">
      <c r="A506" s="295"/>
      <c r="B506" s="297"/>
      <c r="C506" s="297"/>
      <c r="D506" s="297"/>
      <c r="E506" s="297"/>
      <c r="F506" s="298"/>
      <c r="G506" s="110">
        <f t="shared" si="245"/>
        <v>0</v>
      </c>
      <c r="H506" s="111">
        <f t="shared" si="246"/>
        <v>0</v>
      </c>
      <c r="I506" s="112">
        <f t="shared" si="247"/>
        <v>0</v>
      </c>
      <c r="J506" s="328"/>
      <c r="K506" s="190">
        <f t="shared" si="248"/>
        <v>0</v>
      </c>
      <c r="L506" s="191" t="str">
        <f t="shared" si="250"/>
        <v>-</v>
      </c>
      <c r="M506" s="192" t="str">
        <f t="shared" si="251"/>
        <v>-</v>
      </c>
      <c r="N506" s="193" t="str">
        <f t="shared" si="249"/>
        <v>-</v>
      </c>
      <c r="O506" s="106"/>
      <c r="AI506" s="104"/>
    </row>
    <row r="507" spans="1:35">
      <c r="A507" s="295"/>
      <c r="B507" s="297"/>
      <c r="C507" s="297"/>
      <c r="D507" s="297"/>
      <c r="E507" s="297"/>
      <c r="F507" s="298"/>
      <c r="G507" s="110">
        <f t="shared" si="245"/>
        <v>0</v>
      </c>
      <c r="H507" s="111">
        <f t="shared" si="246"/>
        <v>0</v>
      </c>
      <c r="I507" s="112">
        <f t="shared" si="247"/>
        <v>0</v>
      </c>
      <c r="J507" s="328"/>
      <c r="K507" s="190">
        <f t="shared" si="248"/>
        <v>0</v>
      </c>
      <c r="L507" s="191" t="str">
        <f t="shared" si="250"/>
        <v>-</v>
      </c>
      <c r="M507" s="192" t="str">
        <f t="shared" si="251"/>
        <v>-</v>
      </c>
      <c r="N507" s="193" t="str">
        <f t="shared" si="249"/>
        <v>-</v>
      </c>
      <c r="O507" s="106"/>
      <c r="AI507" s="104"/>
    </row>
    <row r="508" spans="1:35">
      <c r="A508" s="295"/>
      <c r="B508" s="297"/>
      <c r="C508" s="297"/>
      <c r="D508" s="297"/>
      <c r="E508" s="297"/>
      <c r="F508" s="298"/>
      <c r="G508" s="110">
        <f t="shared" si="245"/>
        <v>0</v>
      </c>
      <c r="H508" s="111">
        <f t="shared" si="246"/>
        <v>0</v>
      </c>
      <c r="I508" s="112">
        <f t="shared" si="247"/>
        <v>0</v>
      </c>
      <c r="J508" s="328"/>
      <c r="K508" s="190">
        <f t="shared" si="248"/>
        <v>0</v>
      </c>
      <c r="L508" s="191" t="str">
        <f t="shared" si="250"/>
        <v>-</v>
      </c>
      <c r="M508" s="192" t="str">
        <f t="shared" si="251"/>
        <v>-</v>
      </c>
      <c r="N508" s="193" t="str">
        <f t="shared" si="249"/>
        <v>-</v>
      </c>
      <c r="O508" s="106"/>
      <c r="AI508" s="104"/>
    </row>
    <row r="509" spans="1:35">
      <c r="A509" s="295"/>
      <c r="B509" s="297"/>
      <c r="C509" s="297"/>
      <c r="D509" s="297"/>
      <c r="E509" s="297"/>
      <c r="F509" s="298"/>
      <c r="G509" s="110">
        <f t="shared" si="245"/>
        <v>0</v>
      </c>
      <c r="H509" s="111">
        <f t="shared" si="246"/>
        <v>0</v>
      </c>
      <c r="I509" s="112">
        <f t="shared" si="247"/>
        <v>0</v>
      </c>
      <c r="J509" s="328"/>
      <c r="K509" s="190">
        <f t="shared" si="248"/>
        <v>0</v>
      </c>
      <c r="L509" s="191" t="str">
        <f t="shared" si="250"/>
        <v>-</v>
      </c>
      <c r="M509" s="192" t="str">
        <f t="shared" si="251"/>
        <v>-</v>
      </c>
      <c r="N509" s="193" t="str">
        <f t="shared" si="249"/>
        <v>-</v>
      </c>
      <c r="O509" s="106"/>
      <c r="AI509" s="104"/>
    </row>
    <row r="510" spans="1:35">
      <c r="A510" s="295"/>
      <c r="B510" s="297"/>
      <c r="C510" s="297"/>
      <c r="D510" s="297"/>
      <c r="E510" s="297"/>
      <c r="F510" s="298"/>
      <c r="G510" s="110">
        <f t="shared" si="245"/>
        <v>0</v>
      </c>
      <c r="H510" s="111">
        <f t="shared" si="246"/>
        <v>0</v>
      </c>
      <c r="I510" s="112">
        <f t="shared" si="247"/>
        <v>0</v>
      </c>
      <c r="J510" s="328"/>
      <c r="K510" s="190">
        <f t="shared" si="248"/>
        <v>0</v>
      </c>
      <c r="L510" s="191" t="str">
        <f t="shared" si="250"/>
        <v>-</v>
      </c>
      <c r="M510" s="192" t="str">
        <f t="shared" si="251"/>
        <v>-</v>
      </c>
      <c r="N510" s="193" t="str">
        <f t="shared" si="249"/>
        <v>-</v>
      </c>
      <c r="O510" s="106"/>
      <c r="AI510" s="104"/>
    </row>
    <row r="511" spans="1:35">
      <c r="A511" s="295"/>
      <c r="B511" s="297"/>
      <c r="C511" s="297"/>
      <c r="D511" s="297"/>
      <c r="E511" s="297"/>
      <c r="F511" s="298"/>
      <c r="G511" s="110">
        <f t="shared" si="245"/>
        <v>0</v>
      </c>
      <c r="H511" s="111">
        <f t="shared" si="246"/>
        <v>0</v>
      </c>
      <c r="I511" s="112">
        <f t="shared" si="247"/>
        <v>0</v>
      </c>
      <c r="J511" s="328"/>
      <c r="K511" s="190">
        <f t="shared" si="248"/>
        <v>0</v>
      </c>
      <c r="L511" s="191" t="str">
        <f t="shared" si="250"/>
        <v>-</v>
      </c>
      <c r="M511" s="192" t="str">
        <f t="shared" si="251"/>
        <v>-</v>
      </c>
      <c r="N511" s="193" t="str">
        <f t="shared" si="249"/>
        <v>-</v>
      </c>
      <c r="O511" s="106"/>
      <c r="AI511" s="104"/>
    </row>
    <row r="512" spans="1:35">
      <c r="A512" s="295"/>
      <c r="B512" s="297"/>
      <c r="C512" s="297"/>
      <c r="D512" s="297"/>
      <c r="E512" s="297"/>
      <c r="F512" s="298"/>
      <c r="G512" s="110">
        <f t="shared" si="245"/>
        <v>0</v>
      </c>
      <c r="H512" s="111">
        <f t="shared" si="246"/>
        <v>0</v>
      </c>
      <c r="I512" s="112">
        <f t="shared" si="247"/>
        <v>0</v>
      </c>
      <c r="J512" s="328"/>
      <c r="K512" s="190">
        <f t="shared" si="248"/>
        <v>0</v>
      </c>
      <c r="L512" s="191" t="str">
        <f t="shared" si="250"/>
        <v>-</v>
      </c>
      <c r="M512" s="192" t="str">
        <f t="shared" si="251"/>
        <v>-</v>
      </c>
      <c r="N512" s="193" t="str">
        <f t="shared" si="249"/>
        <v>-</v>
      </c>
      <c r="O512" s="106"/>
      <c r="AI512" s="104"/>
    </row>
    <row r="513" spans="1:35">
      <c r="A513" s="295"/>
      <c r="B513" s="297"/>
      <c r="C513" s="297"/>
      <c r="D513" s="297"/>
      <c r="E513" s="297"/>
      <c r="F513" s="298"/>
      <c r="G513" s="110">
        <f t="shared" si="245"/>
        <v>0</v>
      </c>
      <c r="H513" s="111">
        <f t="shared" si="246"/>
        <v>0</v>
      </c>
      <c r="I513" s="112">
        <f t="shared" si="247"/>
        <v>0</v>
      </c>
      <c r="J513" s="328"/>
      <c r="K513" s="190">
        <f t="shared" si="248"/>
        <v>0</v>
      </c>
      <c r="L513" s="191" t="str">
        <f t="shared" si="250"/>
        <v>-</v>
      </c>
      <c r="M513" s="192" t="str">
        <f t="shared" si="251"/>
        <v>-</v>
      </c>
      <c r="N513" s="193" t="str">
        <f t="shared" si="249"/>
        <v>-</v>
      </c>
      <c r="O513" s="106"/>
      <c r="AI513" s="104"/>
    </row>
    <row r="514" spans="1:35">
      <c r="A514" s="295"/>
      <c r="B514" s="297"/>
      <c r="C514" s="297"/>
      <c r="D514" s="297"/>
      <c r="E514" s="297"/>
      <c r="F514" s="298"/>
      <c r="G514" s="110">
        <f t="shared" si="245"/>
        <v>0</v>
      </c>
      <c r="H514" s="111">
        <f t="shared" si="246"/>
        <v>0</v>
      </c>
      <c r="I514" s="112">
        <f t="shared" si="247"/>
        <v>0</v>
      </c>
      <c r="J514" s="328"/>
      <c r="K514" s="190">
        <f t="shared" si="248"/>
        <v>0</v>
      </c>
      <c r="L514" s="191" t="str">
        <f t="shared" si="250"/>
        <v>-</v>
      </c>
      <c r="M514" s="192" t="str">
        <f t="shared" si="251"/>
        <v>-</v>
      </c>
      <c r="N514" s="193" t="str">
        <f t="shared" si="249"/>
        <v>-</v>
      </c>
      <c r="O514" s="106"/>
      <c r="AI514" s="104"/>
    </row>
    <row r="515" spans="1:35">
      <c r="A515" s="295"/>
      <c r="B515" s="297"/>
      <c r="C515" s="297"/>
      <c r="D515" s="297"/>
      <c r="E515" s="297"/>
      <c r="F515" s="298"/>
      <c r="G515" s="110">
        <f t="shared" si="245"/>
        <v>0</v>
      </c>
      <c r="H515" s="111">
        <f t="shared" si="246"/>
        <v>0</v>
      </c>
      <c r="I515" s="112">
        <f t="shared" si="247"/>
        <v>0</v>
      </c>
      <c r="J515" s="328"/>
      <c r="K515" s="190">
        <f t="shared" si="248"/>
        <v>0</v>
      </c>
      <c r="L515" s="191" t="str">
        <f t="shared" si="250"/>
        <v>-</v>
      </c>
      <c r="M515" s="192" t="str">
        <f t="shared" si="251"/>
        <v>-</v>
      </c>
      <c r="N515" s="193" t="str">
        <f t="shared" si="249"/>
        <v>-</v>
      </c>
      <c r="O515" s="106"/>
      <c r="AI515" s="104"/>
    </row>
    <row r="516" spans="1:35">
      <c r="A516" s="295"/>
      <c r="B516" s="297"/>
      <c r="C516" s="297"/>
      <c r="D516" s="297"/>
      <c r="E516" s="297"/>
      <c r="F516" s="298"/>
      <c r="G516" s="110">
        <f t="shared" si="245"/>
        <v>0</v>
      </c>
      <c r="H516" s="111">
        <f t="shared" si="246"/>
        <v>0</v>
      </c>
      <c r="I516" s="112">
        <f t="shared" si="247"/>
        <v>0</v>
      </c>
      <c r="J516" s="328"/>
      <c r="K516" s="190">
        <f t="shared" si="248"/>
        <v>0</v>
      </c>
      <c r="L516" s="191" t="str">
        <f t="shared" si="250"/>
        <v>-</v>
      </c>
      <c r="M516" s="192" t="str">
        <f t="shared" si="251"/>
        <v>-</v>
      </c>
      <c r="N516" s="193" t="str">
        <f t="shared" si="249"/>
        <v>-</v>
      </c>
      <c r="O516" s="106"/>
      <c r="AI516" s="104"/>
    </row>
    <row r="517" spans="1:35">
      <c r="A517" s="295"/>
      <c r="B517" s="297"/>
      <c r="C517" s="297"/>
      <c r="D517" s="297"/>
      <c r="E517" s="297"/>
      <c r="F517" s="298"/>
      <c r="G517" s="110">
        <f t="shared" si="245"/>
        <v>0</v>
      </c>
      <c r="H517" s="111">
        <f t="shared" si="246"/>
        <v>0</v>
      </c>
      <c r="I517" s="112">
        <f t="shared" si="247"/>
        <v>0</v>
      </c>
      <c r="J517" s="328"/>
      <c r="K517" s="190">
        <f t="shared" si="248"/>
        <v>0</v>
      </c>
      <c r="L517" s="191" t="str">
        <f t="shared" si="250"/>
        <v>-</v>
      </c>
      <c r="M517" s="192" t="str">
        <f t="shared" si="251"/>
        <v>-</v>
      </c>
      <c r="N517" s="193" t="str">
        <f t="shared" si="249"/>
        <v>-</v>
      </c>
      <c r="O517" s="106"/>
      <c r="AI517" s="104"/>
    </row>
    <row r="518" spans="1:35">
      <c r="A518" s="295"/>
      <c r="B518" s="297"/>
      <c r="C518" s="297"/>
      <c r="D518" s="297"/>
      <c r="E518" s="297"/>
      <c r="F518" s="298"/>
      <c r="G518" s="110">
        <f t="shared" si="245"/>
        <v>0</v>
      </c>
      <c r="H518" s="111">
        <f t="shared" si="246"/>
        <v>0</v>
      </c>
      <c r="I518" s="112">
        <f t="shared" si="247"/>
        <v>0</v>
      </c>
      <c r="J518" s="328"/>
      <c r="K518" s="190">
        <f t="shared" si="248"/>
        <v>0</v>
      </c>
      <c r="L518" s="191" t="str">
        <f t="shared" si="250"/>
        <v>-</v>
      </c>
      <c r="M518" s="192" t="str">
        <f t="shared" si="251"/>
        <v>-</v>
      </c>
      <c r="N518" s="193" t="str">
        <f t="shared" si="249"/>
        <v>-</v>
      </c>
      <c r="O518" s="106"/>
      <c r="AI518" s="104"/>
    </row>
    <row r="519" spans="1:35">
      <c r="A519" s="295"/>
      <c r="B519" s="297"/>
      <c r="C519" s="297"/>
      <c r="D519" s="297"/>
      <c r="E519" s="297"/>
      <c r="F519" s="298"/>
      <c r="G519" s="110">
        <f t="shared" si="245"/>
        <v>0</v>
      </c>
      <c r="H519" s="111">
        <f t="shared" si="246"/>
        <v>0</v>
      </c>
      <c r="I519" s="112">
        <f t="shared" si="247"/>
        <v>0</v>
      </c>
      <c r="J519" s="328"/>
      <c r="K519" s="190">
        <f t="shared" si="248"/>
        <v>0</v>
      </c>
      <c r="L519" s="191" t="str">
        <f t="shared" si="250"/>
        <v>-</v>
      </c>
      <c r="M519" s="192" t="str">
        <f t="shared" si="251"/>
        <v>-</v>
      </c>
      <c r="N519" s="193" t="str">
        <f t="shared" si="249"/>
        <v>-</v>
      </c>
      <c r="O519" s="106"/>
      <c r="AI519" s="104"/>
    </row>
    <row r="520" spans="1:35">
      <c r="A520" s="295"/>
      <c r="B520" s="297"/>
      <c r="C520" s="297"/>
      <c r="D520" s="297"/>
      <c r="E520" s="297"/>
      <c r="F520" s="298"/>
      <c r="G520" s="110">
        <f t="shared" ref="G520:G583" si="252">IF(F520=0,0,VLOOKUP(C520,$V$8:$AE$13,6))</f>
        <v>0</v>
      </c>
      <c r="H520" s="111">
        <f t="shared" ref="H520:H583" si="253">IFERROR(F520+G520,"")</f>
        <v>0</v>
      </c>
      <c r="I520" s="112">
        <f t="shared" ref="I520:I583" si="254">IFERROR(H520*12/(VLOOKUP(C520,$V$8:$W$13,2)*$T$8*$T$9),"")</f>
        <v>0</v>
      </c>
      <c r="J520" s="328"/>
      <c r="K520" s="190">
        <f t="shared" ref="K520:K583" si="255">IFERROR((J520+G520)*12/(VLOOKUP(C520,$V$8:$W$13,2)*$T$8*$T$9),"")</f>
        <v>0</v>
      </c>
      <c r="L520" s="191" t="str">
        <f t="shared" si="250"/>
        <v>-</v>
      </c>
      <c r="M520" s="192" t="str">
        <f t="shared" si="251"/>
        <v>-</v>
      </c>
      <c r="N520" s="193" t="str">
        <f t="shared" si="249"/>
        <v>-</v>
      </c>
      <c r="O520" s="106"/>
      <c r="AI520" s="104"/>
    </row>
    <row r="521" spans="1:35">
      <c r="A521" s="295"/>
      <c r="B521" s="297"/>
      <c r="C521" s="297"/>
      <c r="D521" s="297"/>
      <c r="E521" s="297"/>
      <c r="F521" s="298"/>
      <c r="G521" s="110">
        <f t="shared" si="252"/>
        <v>0</v>
      </c>
      <c r="H521" s="111">
        <f t="shared" si="253"/>
        <v>0</v>
      </c>
      <c r="I521" s="112">
        <f t="shared" si="254"/>
        <v>0</v>
      </c>
      <c r="J521" s="328"/>
      <c r="K521" s="190">
        <f t="shared" si="255"/>
        <v>0</v>
      </c>
      <c r="L521" s="191" t="str">
        <f t="shared" si="250"/>
        <v>-</v>
      </c>
      <c r="M521" s="192" t="str">
        <f t="shared" si="251"/>
        <v>-</v>
      </c>
      <c r="N521" s="193" t="str">
        <f t="shared" si="249"/>
        <v>-</v>
      </c>
      <c r="O521" s="106"/>
      <c r="AI521" s="104"/>
    </row>
    <row r="522" spans="1:35">
      <c r="A522" s="295"/>
      <c r="B522" s="297"/>
      <c r="C522" s="297"/>
      <c r="D522" s="297"/>
      <c r="E522" s="297"/>
      <c r="F522" s="298"/>
      <c r="G522" s="110">
        <f t="shared" si="252"/>
        <v>0</v>
      </c>
      <c r="H522" s="111">
        <f t="shared" si="253"/>
        <v>0</v>
      </c>
      <c r="I522" s="112">
        <f t="shared" si="254"/>
        <v>0</v>
      </c>
      <c r="J522" s="328"/>
      <c r="K522" s="190">
        <f t="shared" si="255"/>
        <v>0</v>
      </c>
      <c r="L522" s="191" t="str">
        <f t="shared" si="250"/>
        <v>-</v>
      </c>
      <c r="M522" s="192" t="str">
        <f t="shared" si="251"/>
        <v>-</v>
      </c>
      <c r="N522" s="193" t="str">
        <f t="shared" ref="N522:N585" si="256">IF(L522="-","-",J522-F522)</f>
        <v>-</v>
      </c>
      <c r="O522" s="106"/>
      <c r="AI522" s="104"/>
    </row>
    <row r="523" spans="1:35">
      <c r="A523" s="295"/>
      <c r="B523" s="297"/>
      <c r="C523" s="297"/>
      <c r="D523" s="297"/>
      <c r="E523" s="297"/>
      <c r="F523" s="298"/>
      <c r="G523" s="110">
        <f t="shared" si="252"/>
        <v>0</v>
      </c>
      <c r="H523" s="111">
        <f t="shared" si="253"/>
        <v>0</v>
      </c>
      <c r="I523" s="112">
        <f t="shared" si="254"/>
        <v>0</v>
      </c>
      <c r="J523" s="328"/>
      <c r="K523" s="190">
        <f t="shared" si="255"/>
        <v>0</v>
      </c>
      <c r="L523" s="191" t="str">
        <f t="shared" si="250"/>
        <v>-</v>
      </c>
      <c r="M523" s="192" t="str">
        <f t="shared" si="251"/>
        <v>-</v>
      </c>
      <c r="N523" s="193" t="str">
        <f t="shared" si="256"/>
        <v>-</v>
      </c>
      <c r="O523" s="106"/>
      <c r="AI523" s="104"/>
    </row>
    <row r="524" spans="1:35">
      <c r="A524" s="295"/>
      <c r="B524" s="297"/>
      <c r="C524" s="297"/>
      <c r="D524" s="297"/>
      <c r="E524" s="297"/>
      <c r="F524" s="298"/>
      <c r="G524" s="110">
        <f t="shared" si="252"/>
        <v>0</v>
      </c>
      <c r="H524" s="111">
        <f t="shared" si="253"/>
        <v>0</v>
      </c>
      <c r="I524" s="112">
        <f t="shared" si="254"/>
        <v>0</v>
      </c>
      <c r="J524" s="328"/>
      <c r="K524" s="190">
        <f t="shared" si="255"/>
        <v>0</v>
      </c>
      <c r="L524" s="191" t="str">
        <f t="shared" ref="L524:L587" si="257">IF(OR(E524="market",E524="super"),"-",IF(J524-H524&gt;0,1,"-"))</f>
        <v>-</v>
      </c>
      <c r="M524" s="192" t="str">
        <f t="shared" ref="M524:M587" si="258">IF(L524="-","-",1-F524/J524)</f>
        <v>-</v>
      </c>
      <c r="N524" s="193" t="str">
        <f t="shared" si="256"/>
        <v>-</v>
      </c>
      <c r="O524" s="106"/>
      <c r="AI524" s="104"/>
    </row>
    <row r="525" spans="1:35">
      <c r="A525" s="295"/>
      <c r="B525" s="297"/>
      <c r="C525" s="297"/>
      <c r="D525" s="297"/>
      <c r="E525" s="297"/>
      <c r="F525" s="298"/>
      <c r="G525" s="110">
        <f t="shared" si="252"/>
        <v>0</v>
      </c>
      <c r="H525" s="111">
        <f t="shared" si="253"/>
        <v>0</v>
      </c>
      <c r="I525" s="112">
        <f t="shared" si="254"/>
        <v>0</v>
      </c>
      <c r="J525" s="328"/>
      <c r="K525" s="190">
        <f t="shared" si="255"/>
        <v>0</v>
      </c>
      <c r="L525" s="191" t="str">
        <f t="shared" si="257"/>
        <v>-</v>
      </c>
      <c r="M525" s="192" t="str">
        <f t="shared" si="258"/>
        <v>-</v>
      </c>
      <c r="N525" s="193" t="str">
        <f t="shared" si="256"/>
        <v>-</v>
      </c>
      <c r="O525" s="106"/>
      <c r="AI525" s="104"/>
    </row>
    <row r="526" spans="1:35">
      <c r="A526" s="295"/>
      <c r="B526" s="297"/>
      <c r="C526" s="297"/>
      <c r="D526" s="297"/>
      <c r="E526" s="297"/>
      <c r="F526" s="298"/>
      <c r="G526" s="110">
        <f t="shared" si="252"/>
        <v>0</v>
      </c>
      <c r="H526" s="111">
        <f t="shared" si="253"/>
        <v>0</v>
      </c>
      <c r="I526" s="112">
        <f t="shared" si="254"/>
        <v>0</v>
      </c>
      <c r="J526" s="328"/>
      <c r="K526" s="190">
        <f t="shared" si="255"/>
        <v>0</v>
      </c>
      <c r="L526" s="191" t="str">
        <f t="shared" si="257"/>
        <v>-</v>
      </c>
      <c r="M526" s="192" t="str">
        <f t="shared" si="258"/>
        <v>-</v>
      </c>
      <c r="N526" s="193" t="str">
        <f t="shared" si="256"/>
        <v>-</v>
      </c>
      <c r="O526" s="106"/>
      <c r="AI526" s="104"/>
    </row>
    <row r="527" spans="1:35">
      <c r="A527" s="295"/>
      <c r="B527" s="297"/>
      <c r="C527" s="297"/>
      <c r="D527" s="297"/>
      <c r="E527" s="297"/>
      <c r="F527" s="298"/>
      <c r="G527" s="110">
        <f t="shared" si="252"/>
        <v>0</v>
      </c>
      <c r="H527" s="111">
        <f t="shared" si="253"/>
        <v>0</v>
      </c>
      <c r="I527" s="112">
        <f t="shared" si="254"/>
        <v>0</v>
      </c>
      <c r="J527" s="328"/>
      <c r="K527" s="190">
        <f t="shared" si="255"/>
        <v>0</v>
      </c>
      <c r="L527" s="191" t="str">
        <f t="shared" si="257"/>
        <v>-</v>
      </c>
      <c r="M527" s="192" t="str">
        <f t="shared" si="258"/>
        <v>-</v>
      </c>
      <c r="N527" s="193" t="str">
        <f t="shared" si="256"/>
        <v>-</v>
      </c>
      <c r="O527" s="106"/>
      <c r="AI527" s="104"/>
    </row>
    <row r="528" spans="1:35">
      <c r="A528" s="295"/>
      <c r="B528" s="297"/>
      <c r="C528" s="297"/>
      <c r="D528" s="297"/>
      <c r="E528" s="297"/>
      <c r="F528" s="298"/>
      <c r="G528" s="110">
        <f t="shared" si="252"/>
        <v>0</v>
      </c>
      <c r="H528" s="111">
        <f t="shared" si="253"/>
        <v>0</v>
      </c>
      <c r="I528" s="112">
        <f t="shared" si="254"/>
        <v>0</v>
      </c>
      <c r="J528" s="328"/>
      <c r="K528" s="190">
        <f t="shared" si="255"/>
        <v>0</v>
      </c>
      <c r="L528" s="191" t="str">
        <f t="shared" si="257"/>
        <v>-</v>
      </c>
      <c r="M528" s="192" t="str">
        <f t="shared" si="258"/>
        <v>-</v>
      </c>
      <c r="N528" s="193" t="str">
        <f t="shared" si="256"/>
        <v>-</v>
      </c>
      <c r="O528" s="106"/>
      <c r="AI528" s="104"/>
    </row>
    <row r="529" spans="1:35">
      <c r="A529" s="295"/>
      <c r="B529" s="297"/>
      <c r="C529" s="297"/>
      <c r="D529" s="297"/>
      <c r="E529" s="297"/>
      <c r="F529" s="298"/>
      <c r="G529" s="110">
        <f t="shared" si="252"/>
        <v>0</v>
      </c>
      <c r="H529" s="111">
        <f t="shared" si="253"/>
        <v>0</v>
      </c>
      <c r="I529" s="112">
        <f t="shared" si="254"/>
        <v>0</v>
      </c>
      <c r="J529" s="328"/>
      <c r="K529" s="190">
        <f t="shared" si="255"/>
        <v>0</v>
      </c>
      <c r="L529" s="191" t="str">
        <f t="shared" si="257"/>
        <v>-</v>
      </c>
      <c r="M529" s="192" t="str">
        <f t="shared" si="258"/>
        <v>-</v>
      </c>
      <c r="N529" s="193" t="str">
        <f t="shared" si="256"/>
        <v>-</v>
      </c>
      <c r="O529" s="106"/>
      <c r="AI529" s="104"/>
    </row>
    <row r="530" spans="1:35">
      <c r="A530" s="295"/>
      <c r="B530" s="297"/>
      <c r="C530" s="297"/>
      <c r="D530" s="297"/>
      <c r="E530" s="297"/>
      <c r="F530" s="298"/>
      <c r="G530" s="110">
        <f t="shared" si="252"/>
        <v>0</v>
      </c>
      <c r="H530" s="111">
        <f t="shared" si="253"/>
        <v>0</v>
      </c>
      <c r="I530" s="112">
        <f t="shared" si="254"/>
        <v>0</v>
      </c>
      <c r="J530" s="328"/>
      <c r="K530" s="190">
        <f t="shared" si="255"/>
        <v>0</v>
      </c>
      <c r="L530" s="191" t="str">
        <f t="shared" si="257"/>
        <v>-</v>
      </c>
      <c r="M530" s="192" t="str">
        <f t="shared" si="258"/>
        <v>-</v>
      </c>
      <c r="N530" s="193" t="str">
        <f t="shared" si="256"/>
        <v>-</v>
      </c>
      <c r="O530" s="106"/>
      <c r="AI530" s="104"/>
    </row>
    <row r="531" spans="1:35">
      <c r="A531" s="295"/>
      <c r="B531" s="297"/>
      <c r="C531" s="297"/>
      <c r="D531" s="297"/>
      <c r="E531" s="297"/>
      <c r="F531" s="298"/>
      <c r="G531" s="110">
        <f t="shared" si="252"/>
        <v>0</v>
      </c>
      <c r="H531" s="111">
        <f t="shared" si="253"/>
        <v>0</v>
      </c>
      <c r="I531" s="112">
        <f t="shared" si="254"/>
        <v>0</v>
      </c>
      <c r="J531" s="328"/>
      <c r="K531" s="190">
        <f t="shared" si="255"/>
        <v>0</v>
      </c>
      <c r="L531" s="191" t="str">
        <f t="shared" si="257"/>
        <v>-</v>
      </c>
      <c r="M531" s="192" t="str">
        <f t="shared" si="258"/>
        <v>-</v>
      </c>
      <c r="N531" s="193" t="str">
        <f t="shared" si="256"/>
        <v>-</v>
      </c>
      <c r="O531" s="106"/>
      <c r="AI531" s="104"/>
    </row>
    <row r="532" spans="1:35">
      <c r="A532" s="295"/>
      <c r="B532" s="297"/>
      <c r="C532" s="297"/>
      <c r="D532" s="297"/>
      <c r="E532" s="297"/>
      <c r="F532" s="298"/>
      <c r="G532" s="110">
        <f t="shared" si="252"/>
        <v>0</v>
      </c>
      <c r="H532" s="111">
        <f t="shared" si="253"/>
        <v>0</v>
      </c>
      <c r="I532" s="112">
        <f t="shared" si="254"/>
        <v>0</v>
      </c>
      <c r="J532" s="328"/>
      <c r="K532" s="190">
        <f t="shared" si="255"/>
        <v>0</v>
      </c>
      <c r="L532" s="191" t="str">
        <f t="shared" si="257"/>
        <v>-</v>
      </c>
      <c r="M532" s="192" t="str">
        <f t="shared" si="258"/>
        <v>-</v>
      </c>
      <c r="N532" s="193" t="str">
        <f t="shared" si="256"/>
        <v>-</v>
      </c>
      <c r="O532" s="106"/>
      <c r="AI532" s="104"/>
    </row>
    <row r="533" spans="1:35">
      <c r="A533" s="295"/>
      <c r="B533" s="297"/>
      <c r="C533" s="297"/>
      <c r="D533" s="297"/>
      <c r="E533" s="297"/>
      <c r="F533" s="298"/>
      <c r="G533" s="110">
        <f t="shared" si="252"/>
        <v>0</v>
      </c>
      <c r="H533" s="111">
        <f t="shared" si="253"/>
        <v>0</v>
      </c>
      <c r="I533" s="112">
        <f t="shared" si="254"/>
        <v>0</v>
      </c>
      <c r="J533" s="328"/>
      <c r="K533" s="190">
        <f t="shared" si="255"/>
        <v>0</v>
      </c>
      <c r="L533" s="191" t="str">
        <f t="shared" si="257"/>
        <v>-</v>
      </c>
      <c r="M533" s="192" t="str">
        <f t="shared" si="258"/>
        <v>-</v>
      </c>
      <c r="N533" s="193" t="str">
        <f t="shared" si="256"/>
        <v>-</v>
      </c>
      <c r="O533" s="106"/>
      <c r="AI533" s="104"/>
    </row>
    <row r="534" spans="1:35">
      <c r="A534" s="295"/>
      <c r="B534" s="297"/>
      <c r="C534" s="297"/>
      <c r="D534" s="297"/>
      <c r="E534" s="297"/>
      <c r="F534" s="298"/>
      <c r="G534" s="110">
        <f t="shared" si="252"/>
        <v>0</v>
      </c>
      <c r="H534" s="111">
        <f t="shared" si="253"/>
        <v>0</v>
      </c>
      <c r="I534" s="112">
        <f t="shared" si="254"/>
        <v>0</v>
      </c>
      <c r="J534" s="328"/>
      <c r="K534" s="190">
        <f t="shared" si="255"/>
        <v>0</v>
      </c>
      <c r="L534" s="191" t="str">
        <f t="shared" si="257"/>
        <v>-</v>
      </c>
      <c r="M534" s="192" t="str">
        <f t="shared" si="258"/>
        <v>-</v>
      </c>
      <c r="N534" s="193" t="str">
        <f t="shared" si="256"/>
        <v>-</v>
      </c>
      <c r="O534" s="106"/>
      <c r="AI534" s="104"/>
    </row>
    <row r="535" spans="1:35">
      <c r="A535" s="295"/>
      <c r="B535" s="297"/>
      <c r="C535" s="297"/>
      <c r="D535" s="297"/>
      <c r="E535" s="297"/>
      <c r="F535" s="298"/>
      <c r="G535" s="110">
        <f t="shared" si="252"/>
        <v>0</v>
      </c>
      <c r="H535" s="111">
        <f t="shared" si="253"/>
        <v>0</v>
      </c>
      <c r="I535" s="112">
        <f t="shared" si="254"/>
        <v>0</v>
      </c>
      <c r="J535" s="328"/>
      <c r="K535" s="190">
        <f t="shared" si="255"/>
        <v>0</v>
      </c>
      <c r="L535" s="191" t="str">
        <f t="shared" si="257"/>
        <v>-</v>
      </c>
      <c r="M535" s="192" t="str">
        <f t="shared" si="258"/>
        <v>-</v>
      </c>
      <c r="N535" s="193" t="str">
        <f t="shared" si="256"/>
        <v>-</v>
      </c>
      <c r="O535" s="106"/>
      <c r="AI535" s="104"/>
    </row>
    <row r="536" spans="1:35">
      <c r="A536" s="295"/>
      <c r="B536" s="297"/>
      <c r="C536" s="297"/>
      <c r="D536" s="297"/>
      <c r="E536" s="297"/>
      <c r="F536" s="298"/>
      <c r="G536" s="110">
        <f t="shared" si="252"/>
        <v>0</v>
      </c>
      <c r="H536" s="111">
        <f t="shared" si="253"/>
        <v>0</v>
      </c>
      <c r="I536" s="112">
        <f t="shared" si="254"/>
        <v>0</v>
      </c>
      <c r="J536" s="328"/>
      <c r="K536" s="190">
        <f t="shared" si="255"/>
        <v>0</v>
      </c>
      <c r="L536" s="191" t="str">
        <f t="shared" si="257"/>
        <v>-</v>
      </c>
      <c r="M536" s="192" t="str">
        <f t="shared" si="258"/>
        <v>-</v>
      </c>
      <c r="N536" s="193" t="str">
        <f t="shared" si="256"/>
        <v>-</v>
      </c>
      <c r="O536" s="106"/>
      <c r="AI536" s="104"/>
    </row>
    <row r="537" spans="1:35">
      <c r="A537" s="295"/>
      <c r="B537" s="297"/>
      <c r="C537" s="297"/>
      <c r="D537" s="297"/>
      <c r="E537" s="297"/>
      <c r="F537" s="298"/>
      <c r="G537" s="110">
        <f t="shared" si="252"/>
        <v>0</v>
      </c>
      <c r="H537" s="111">
        <f t="shared" si="253"/>
        <v>0</v>
      </c>
      <c r="I537" s="112">
        <f t="shared" si="254"/>
        <v>0</v>
      </c>
      <c r="J537" s="328"/>
      <c r="K537" s="190">
        <f t="shared" si="255"/>
        <v>0</v>
      </c>
      <c r="L537" s="191" t="str">
        <f t="shared" si="257"/>
        <v>-</v>
      </c>
      <c r="M537" s="192" t="str">
        <f t="shared" si="258"/>
        <v>-</v>
      </c>
      <c r="N537" s="193" t="str">
        <f t="shared" si="256"/>
        <v>-</v>
      </c>
      <c r="O537" s="106"/>
      <c r="AI537" s="104"/>
    </row>
    <row r="538" spans="1:35">
      <c r="A538" s="295"/>
      <c r="B538" s="297"/>
      <c r="C538" s="297"/>
      <c r="D538" s="297"/>
      <c r="E538" s="297"/>
      <c r="F538" s="298"/>
      <c r="G538" s="110">
        <f t="shared" si="252"/>
        <v>0</v>
      </c>
      <c r="H538" s="111">
        <f t="shared" si="253"/>
        <v>0</v>
      </c>
      <c r="I538" s="112">
        <f t="shared" si="254"/>
        <v>0</v>
      </c>
      <c r="J538" s="328"/>
      <c r="K538" s="190">
        <f t="shared" si="255"/>
        <v>0</v>
      </c>
      <c r="L538" s="191" t="str">
        <f t="shared" si="257"/>
        <v>-</v>
      </c>
      <c r="M538" s="192" t="str">
        <f t="shared" si="258"/>
        <v>-</v>
      </c>
      <c r="N538" s="193" t="str">
        <f t="shared" si="256"/>
        <v>-</v>
      </c>
      <c r="O538" s="106"/>
      <c r="AI538" s="104"/>
    </row>
    <row r="539" spans="1:35">
      <c r="A539" s="295"/>
      <c r="B539" s="297"/>
      <c r="C539" s="297"/>
      <c r="D539" s="297"/>
      <c r="E539" s="297"/>
      <c r="F539" s="298"/>
      <c r="G539" s="110">
        <f t="shared" si="252"/>
        <v>0</v>
      </c>
      <c r="H539" s="111">
        <f t="shared" si="253"/>
        <v>0</v>
      </c>
      <c r="I539" s="112">
        <f t="shared" si="254"/>
        <v>0</v>
      </c>
      <c r="J539" s="328"/>
      <c r="K539" s="190">
        <f t="shared" si="255"/>
        <v>0</v>
      </c>
      <c r="L539" s="191" t="str">
        <f t="shared" si="257"/>
        <v>-</v>
      </c>
      <c r="M539" s="192" t="str">
        <f t="shared" si="258"/>
        <v>-</v>
      </c>
      <c r="N539" s="193" t="str">
        <f t="shared" si="256"/>
        <v>-</v>
      </c>
      <c r="O539" s="106"/>
      <c r="AI539" s="104"/>
    </row>
    <row r="540" spans="1:35">
      <c r="A540" s="295"/>
      <c r="B540" s="297"/>
      <c r="C540" s="297"/>
      <c r="D540" s="297"/>
      <c r="E540" s="297"/>
      <c r="F540" s="298"/>
      <c r="G540" s="110">
        <f t="shared" si="252"/>
        <v>0</v>
      </c>
      <c r="H540" s="111">
        <f t="shared" si="253"/>
        <v>0</v>
      </c>
      <c r="I540" s="112">
        <f t="shared" si="254"/>
        <v>0</v>
      </c>
      <c r="J540" s="328"/>
      <c r="K540" s="190">
        <f t="shared" si="255"/>
        <v>0</v>
      </c>
      <c r="L540" s="191" t="str">
        <f t="shared" si="257"/>
        <v>-</v>
      </c>
      <c r="M540" s="192" t="str">
        <f t="shared" si="258"/>
        <v>-</v>
      </c>
      <c r="N540" s="193" t="str">
        <f t="shared" si="256"/>
        <v>-</v>
      </c>
      <c r="O540" s="106"/>
      <c r="AI540" s="104"/>
    </row>
    <row r="541" spans="1:35">
      <c r="A541" s="295"/>
      <c r="B541" s="297"/>
      <c r="C541" s="297"/>
      <c r="D541" s="297"/>
      <c r="E541" s="297"/>
      <c r="F541" s="298"/>
      <c r="G541" s="110">
        <f t="shared" si="252"/>
        <v>0</v>
      </c>
      <c r="H541" s="111">
        <f t="shared" si="253"/>
        <v>0</v>
      </c>
      <c r="I541" s="112">
        <f t="shared" si="254"/>
        <v>0</v>
      </c>
      <c r="J541" s="328"/>
      <c r="K541" s="190">
        <f t="shared" si="255"/>
        <v>0</v>
      </c>
      <c r="L541" s="191" t="str">
        <f t="shared" si="257"/>
        <v>-</v>
      </c>
      <c r="M541" s="192" t="str">
        <f t="shared" si="258"/>
        <v>-</v>
      </c>
      <c r="N541" s="193" t="str">
        <f t="shared" si="256"/>
        <v>-</v>
      </c>
      <c r="O541" s="106"/>
      <c r="AI541" s="104"/>
    </row>
    <row r="542" spans="1:35">
      <c r="A542" s="295"/>
      <c r="B542" s="297"/>
      <c r="C542" s="297"/>
      <c r="D542" s="297"/>
      <c r="E542" s="297"/>
      <c r="F542" s="298"/>
      <c r="G542" s="110">
        <f t="shared" si="252"/>
        <v>0</v>
      </c>
      <c r="H542" s="111">
        <f t="shared" si="253"/>
        <v>0</v>
      </c>
      <c r="I542" s="112">
        <f t="shared" si="254"/>
        <v>0</v>
      </c>
      <c r="J542" s="328"/>
      <c r="K542" s="190">
        <f t="shared" si="255"/>
        <v>0</v>
      </c>
      <c r="L542" s="191" t="str">
        <f t="shared" si="257"/>
        <v>-</v>
      </c>
      <c r="M542" s="192" t="str">
        <f t="shared" si="258"/>
        <v>-</v>
      </c>
      <c r="N542" s="193" t="str">
        <f t="shared" si="256"/>
        <v>-</v>
      </c>
      <c r="O542" s="106"/>
      <c r="AI542" s="104"/>
    </row>
    <row r="543" spans="1:35">
      <c r="A543" s="295"/>
      <c r="B543" s="297"/>
      <c r="C543" s="297"/>
      <c r="D543" s="297"/>
      <c r="E543" s="297"/>
      <c r="F543" s="298"/>
      <c r="G543" s="110">
        <f t="shared" si="252"/>
        <v>0</v>
      </c>
      <c r="H543" s="111">
        <f t="shared" si="253"/>
        <v>0</v>
      </c>
      <c r="I543" s="112">
        <f t="shared" si="254"/>
        <v>0</v>
      </c>
      <c r="J543" s="328"/>
      <c r="K543" s="190">
        <f t="shared" si="255"/>
        <v>0</v>
      </c>
      <c r="L543" s="191" t="str">
        <f t="shared" si="257"/>
        <v>-</v>
      </c>
      <c r="M543" s="192" t="str">
        <f t="shared" si="258"/>
        <v>-</v>
      </c>
      <c r="N543" s="193" t="str">
        <f t="shared" si="256"/>
        <v>-</v>
      </c>
      <c r="O543" s="106"/>
      <c r="AI543" s="104"/>
    </row>
    <row r="544" spans="1:35">
      <c r="A544" s="295"/>
      <c r="B544" s="297"/>
      <c r="C544" s="297"/>
      <c r="D544" s="297"/>
      <c r="E544" s="297"/>
      <c r="F544" s="298"/>
      <c r="G544" s="110">
        <f t="shared" si="252"/>
        <v>0</v>
      </c>
      <c r="H544" s="111">
        <f t="shared" si="253"/>
        <v>0</v>
      </c>
      <c r="I544" s="112">
        <f t="shared" si="254"/>
        <v>0</v>
      </c>
      <c r="J544" s="328"/>
      <c r="K544" s="190">
        <f t="shared" si="255"/>
        <v>0</v>
      </c>
      <c r="L544" s="191" t="str">
        <f t="shared" si="257"/>
        <v>-</v>
      </c>
      <c r="M544" s="192" t="str">
        <f t="shared" si="258"/>
        <v>-</v>
      </c>
      <c r="N544" s="193" t="str">
        <f t="shared" si="256"/>
        <v>-</v>
      </c>
      <c r="O544" s="106"/>
      <c r="AI544" s="104"/>
    </row>
    <row r="545" spans="1:35">
      <c r="A545" s="295"/>
      <c r="B545" s="297"/>
      <c r="C545" s="297"/>
      <c r="D545" s="297"/>
      <c r="E545" s="297"/>
      <c r="F545" s="298"/>
      <c r="G545" s="110">
        <f t="shared" si="252"/>
        <v>0</v>
      </c>
      <c r="H545" s="111">
        <f t="shared" si="253"/>
        <v>0</v>
      </c>
      <c r="I545" s="112">
        <f t="shared" si="254"/>
        <v>0</v>
      </c>
      <c r="J545" s="328"/>
      <c r="K545" s="190">
        <f t="shared" si="255"/>
        <v>0</v>
      </c>
      <c r="L545" s="191" t="str">
        <f t="shared" si="257"/>
        <v>-</v>
      </c>
      <c r="M545" s="192" t="str">
        <f t="shared" si="258"/>
        <v>-</v>
      </c>
      <c r="N545" s="193" t="str">
        <f t="shared" si="256"/>
        <v>-</v>
      </c>
      <c r="O545" s="106"/>
      <c r="AI545" s="104"/>
    </row>
    <row r="546" spans="1:35">
      <c r="A546" s="295"/>
      <c r="B546" s="297"/>
      <c r="C546" s="297"/>
      <c r="D546" s="297"/>
      <c r="E546" s="297"/>
      <c r="F546" s="298"/>
      <c r="G546" s="110">
        <f t="shared" si="252"/>
        <v>0</v>
      </c>
      <c r="H546" s="111">
        <f t="shared" si="253"/>
        <v>0</v>
      </c>
      <c r="I546" s="112">
        <f t="shared" si="254"/>
        <v>0</v>
      </c>
      <c r="J546" s="328"/>
      <c r="K546" s="190">
        <f t="shared" si="255"/>
        <v>0</v>
      </c>
      <c r="L546" s="191" t="str">
        <f t="shared" si="257"/>
        <v>-</v>
      </c>
      <c r="M546" s="192" t="str">
        <f t="shared" si="258"/>
        <v>-</v>
      </c>
      <c r="N546" s="193" t="str">
        <f t="shared" si="256"/>
        <v>-</v>
      </c>
      <c r="O546" s="106"/>
      <c r="AI546" s="104"/>
    </row>
    <row r="547" spans="1:35">
      <c r="A547" s="295"/>
      <c r="B547" s="297"/>
      <c r="C547" s="297"/>
      <c r="D547" s="297"/>
      <c r="E547" s="297"/>
      <c r="F547" s="298"/>
      <c r="G547" s="110">
        <f t="shared" si="252"/>
        <v>0</v>
      </c>
      <c r="H547" s="111">
        <f t="shared" si="253"/>
        <v>0</v>
      </c>
      <c r="I547" s="112">
        <f t="shared" si="254"/>
        <v>0</v>
      </c>
      <c r="J547" s="328"/>
      <c r="K547" s="190">
        <f t="shared" si="255"/>
        <v>0</v>
      </c>
      <c r="L547" s="191" t="str">
        <f t="shared" si="257"/>
        <v>-</v>
      </c>
      <c r="M547" s="192" t="str">
        <f t="shared" si="258"/>
        <v>-</v>
      </c>
      <c r="N547" s="193" t="str">
        <f t="shared" si="256"/>
        <v>-</v>
      </c>
      <c r="O547" s="106"/>
      <c r="AI547" s="104"/>
    </row>
    <row r="548" spans="1:35">
      <c r="A548" s="295"/>
      <c r="B548" s="297"/>
      <c r="C548" s="297"/>
      <c r="D548" s="297"/>
      <c r="E548" s="297"/>
      <c r="F548" s="298"/>
      <c r="G548" s="110">
        <f t="shared" si="252"/>
        <v>0</v>
      </c>
      <c r="H548" s="111">
        <f t="shared" si="253"/>
        <v>0</v>
      </c>
      <c r="I548" s="112">
        <f t="shared" si="254"/>
        <v>0</v>
      </c>
      <c r="J548" s="328"/>
      <c r="K548" s="190">
        <f t="shared" si="255"/>
        <v>0</v>
      </c>
      <c r="L548" s="191" t="str">
        <f t="shared" si="257"/>
        <v>-</v>
      </c>
      <c r="M548" s="192" t="str">
        <f t="shared" si="258"/>
        <v>-</v>
      </c>
      <c r="N548" s="193" t="str">
        <f t="shared" si="256"/>
        <v>-</v>
      </c>
      <c r="O548" s="106"/>
      <c r="AI548" s="104"/>
    </row>
    <row r="549" spans="1:35">
      <c r="A549" s="295"/>
      <c r="B549" s="297"/>
      <c r="C549" s="297"/>
      <c r="D549" s="297"/>
      <c r="E549" s="297"/>
      <c r="F549" s="298"/>
      <c r="G549" s="110">
        <f t="shared" si="252"/>
        <v>0</v>
      </c>
      <c r="H549" s="111">
        <f t="shared" si="253"/>
        <v>0</v>
      </c>
      <c r="I549" s="112">
        <f t="shared" si="254"/>
        <v>0</v>
      </c>
      <c r="J549" s="328"/>
      <c r="K549" s="190">
        <f t="shared" si="255"/>
        <v>0</v>
      </c>
      <c r="L549" s="191" t="str">
        <f t="shared" si="257"/>
        <v>-</v>
      </c>
      <c r="M549" s="192" t="str">
        <f t="shared" si="258"/>
        <v>-</v>
      </c>
      <c r="N549" s="193" t="str">
        <f t="shared" si="256"/>
        <v>-</v>
      </c>
      <c r="O549" s="106"/>
      <c r="AI549" s="104"/>
    </row>
    <row r="550" spans="1:35">
      <c r="A550" s="295"/>
      <c r="B550" s="297"/>
      <c r="C550" s="297"/>
      <c r="D550" s="297"/>
      <c r="E550" s="297"/>
      <c r="F550" s="298"/>
      <c r="G550" s="110">
        <f t="shared" si="252"/>
        <v>0</v>
      </c>
      <c r="H550" s="111">
        <f t="shared" si="253"/>
        <v>0</v>
      </c>
      <c r="I550" s="112">
        <f t="shared" si="254"/>
        <v>0</v>
      </c>
      <c r="J550" s="328"/>
      <c r="K550" s="190">
        <f t="shared" si="255"/>
        <v>0</v>
      </c>
      <c r="L550" s="191" t="str">
        <f t="shared" si="257"/>
        <v>-</v>
      </c>
      <c r="M550" s="192" t="str">
        <f t="shared" si="258"/>
        <v>-</v>
      </c>
      <c r="N550" s="193" t="str">
        <f t="shared" si="256"/>
        <v>-</v>
      </c>
      <c r="O550" s="106"/>
      <c r="AI550" s="104"/>
    </row>
    <row r="551" spans="1:35">
      <c r="A551" s="295"/>
      <c r="B551" s="297"/>
      <c r="C551" s="297"/>
      <c r="D551" s="297"/>
      <c r="E551" s="297"/>
      <c r="F551" s="298"/>
      <c r="G551" s="110">
        <f t="shared" si="252"/>
        <v>0</v>
      </c>
      <c r="H551" s="111">
        <f t="shared" si="253"/>
        <v>0</v>
      </c>
      <c r="I551" s="112">
        <f t="shared" si="254"/>
        <v>0</v>
      </c>
      <c r="J551" s="328"/>
      <c r="K551" s="190">
        <f t="shared" si="255"/>
        <v>0</v>
      </c>
      <c r="L551" s="191" t="str">
        <f t="shared" si="257"/>
        <v>-</v>
      </c>
      <c r="M551" s="192" t="str">
        <f t="shared" si="258"/>
        <v>-</v>
      </c>
      <c r="N551" s="193" t="str">
        <f t="shared" si="256"/>
        <v>-</v>
      </c>
      <c r="O551" s="106"/>
      <c r="AI551" s="104"/>
    </row>
    <row r="552" spans="1:35">
      <c r="A552" s="295"/>
      <c r="B552" s="297"/>
      <c r="C552" s="297"/>
      <c r="D552" s="297"/>
      <c r="E552" s="297"/>
      <c r="F552" s="298"/>
      <c r="G552" s="110">
        <f t="shared" si="252"/>
        <v>0</v>
      </c>
      <c r="H552" s="111">
        <f t="shared" si="253"/>
        <v>0</v>
      </c>
      <c r="I552" s="112">
        <f t="shared" si="254"/>
        <v>0</v>
      </c>
      <c r="J552" s="328"/>
      <c r="K552" s="190">
        <f t="shared" si="255"/>
        <v>0</v>
      </c>
      <c r="L552" s="191" t="str">
        <f t="shared" si="257"/>
        <v>-</v>
      </c>
      <c r="M552" s="192" t="str">
        <f t="shared" si="258"/>
        <v>-</v>
      </c>
      <c r="N552" s="193" t="str">
        <f t="shared" si="256"/>
        <v>-</v>
      </c>
      <c r="O552" s="106"/>
      <c r="AI552" s="104"/>
    </row>
    <row r="553" spans="1:35">
      <c r="A553" s="295"/>
      <c r="B553" s="297"/>
      <c r="C553" s="297"/>
      <c r="D553" s="297"/>
      <c r="E553" s="297"/>
      <c r="F553" s="298"/>
      <c r="G553" s="110">
        <f t="shared" si="252"/>
        <v>0</v>
      </c>
      <c r="H553" s="111">
        <f t="shared" si="253"/>
        <v>0</v>
      </c>
      <c r="I553" s="112">
        <f t="shared" si="254"/>
        <v>0</v>
      </c>
      <c r="J553" s="328"/>
      <c r="K553" s="190">
        <f t="shared" si="255"/>
        <v>0</v>
      </c>
      <c r="L553" s="191" t="str">
        <f t="shared" si="257"/>
        <v>-</v>
      </c>
      <c r="M553" s="192" t="str">
        <f t="shared" si="258"/>
        <v>-</v>
      </c>
      <c r="N553" s="193" t="str">
        <f t="shared" si="256"/>
        <v>-</v>
      </c>
      <c r="O553" s="106"/>
      <c r="AI553" s="104"/>
    </row>
    <row r="554" spans="1:35">
      <c r="A554" s="295"/>
      <c r="B554" s="297"/>
      <c r="C554" s="297"/>
      <c r="D554" s="297"/>
      <c r="E554" s="297"/>
      <c r="F554" s="298"/>
      <c r="G554" s="110">
        <f t="shared" si="252"/>
        <v>0</v>
      </c>
      <c r="H554" s="111">
        <f t="shared" si="253"/>
        <v>0</v>
      </c>
      <c r="I554" s="112">
        <f t="shared" si="254"/>
        <v>0</v>
      </c>
      <c r="J554" s="328"/>
      <c r="K554" s="190">
        <f t="shared" si="255"/>
        <v>0</v>
      </c>
      <c r="L554" s="191" t="str">
        <f t="shared" si="257"/>
        <v>-</v>
      </c>
      <c r="M554" s="192" t="str">
        <f t="shared" si="258"/>
        <v>-</v>
      </c>
      <c r="N554" s="193" t="str">
        <f t="shared" si="256"/>
        <v>-</v>
      </c>
      <c r="O554" s="106"/>
      <c r="AI554" s="104"/>
    </row>
    <row r="555" spans="1:35">
      <c r="A555" s="295"/>
      <c r="B555" s="297"/>
      <c r="C555" s="297"/>
      <c r="D555" s="297"/>
      <c r="E555" s="297"/>
      <c r="F555" s="298"/>
      <c r="G555" s="110">
        <f t="shared" si="252"/>
        <v>0</v>
      </c>
      <c r="H555" s="111">
        <f t="shared" si="253"/>
        <v>0</v>
      </c>
      <c r="I555" s="112">
        <f t="shared" si="254"/>
        <v>0</v>
      </c>
      <c r="J555" s="328"/>
      <c r="K555" s="190">
        <f t="shared" si="255"/>
        <v>0</v>
      </c>
      <c r="L555" s="191" t="str">
        <f t="shared" si="257"/>
        <v>-</v>
      </c>
      <c r="M555" s="192" t="str">
        <f t="shared" si="258"/>
        <v>-</v>
      </c>
      <c r="N555" s="193" t="str">
        <f t="shared" si="256"/>
        <v>-</v>
      </c>
      <c r="O555" s="106"/>
      <c r="AI555" s="104"/>
    </row>
    <row r="556" spans="1:35">
      <c r="A556" s="295"/>
      <c r="B556" s="297"/>
      <c r="C556" s="297"/>
      <c r="D556" s="297"/>
      <c r="E556" s="297"/>
      <c r="F556" s="298"/>
      <c r="G556" s="110">
        <f t="shared" si="252"/>
        <v>0</v>
      </c>
      <c r="H556" s="111">
        <f t="shared" si="253"/>
        <v>0</v>
      </c>
      <c r="I556" s="112">
        <f t="shared" si="254"/>
        <v>0</v>
      </c>
      <c r="J556" s="328"/>
      <c r="K556" s="190">
        <f t="shared" si="255"/>
        <v>0</v>
      </c>
      <c r="L556" s="191" t="str">
        <f t="shared" si="257"/>
        <v>-</v>
      </c>
      <c r="M556" s="192" t="str">
        <f t="shared" si="258"/>
        <v>-</v>
      </c>
      <c r="N556" s="193" t="str">
        <f t="shared" si="256"/>
        <v>-</v>
      </c>
      <c r="O556" s="106"/>
      <c r="AI556" s="104"/>
    </row>
    <row r="557" spans="1:35">
      <c r="A557" s="295"/>
      <c r="B557" s="297"/>
      <c r="C557" s="297"/>
      <c r="D557" s="297"/>
      <c r="E557" s="297"/>
      <c r="F557" s="298"/>
      <c r="G557" s="110">
        <f t="shared" si="252"/>
        <v>0</v>
      </c>
      <c r="H557" s="111">
        <f t="shared" si="253"/>
        <v>0</v>
      </c>
      <c r="I557" s="112">
        <f t="shared" si="254"/>
        <v>0</v>
      </c>
      <c r="J557" s="328"/>
      <c r="K557" s="190">
        <f t="shared" si="255"/>
        <v>0</v>
      </c>
      <c r="L557" s="191" t="str">
        <f t="shared" si="257"/>
        <v>-</v>
      </c>
      <c r="M557" s="192" t="str">
        <f t="shared" si="258"/>
        <v>-</v>
      </c>
      <c r="N557" s="193" t="str">
        <f t="shared" si="256"/>
        <v>-</v>
      </c>
      <c r="O557" s="106"/>
      <c r="AI557" s="104"/>
    </row>
    <row r="558" spans="1:35">
      <c r="A558" s="295"/>
      <c r="B558" s="297"/>
      <c r="C558" s="297"/>
      <c r="D558" s="297"/>
      <c r="E558" s="297"/>
      <c r="F558" s="298"/>
      <c r="G558" s="110">
        <f t="shared" si="252"/>
        <v>0</v>
      </c>
      <c r="H558" s="111">
        <f t="shared" si="253"/>
        <v>0</v>
      </c>
      <c r="I558" s="112">
        <f t="shared" si="254"/>
        <v>0</v>
      </c>
      <c r="J558" s="328"/>
      <c r="K558" s="190">
        <f t="shared" si="255"/>
        <v>0</v>
      </c>
      <c r="L558" s="191" t="str">
        <f t="shared" si="257"/>
        <v>-</v>
      </c>
      <c r="M558" s="192" t="str">
        <f t="shared" si="258"/>
        <v>-</v>
      </c>
      <c r="N558" s="193" t="str">
        <f t="shared" si="256"/>
        <v>-</v>
      </c>
      <c r="O558" s="106"/>
      <c r="AI558" s="104"/>
    </row>
    <row r="559" spans="1:35">
      <c r="A559" s="295"/>
      <c r="B559" s="297"/>
      <c r="C559" s="297"/>
      <c r="D559" s="297"/>
      <c r="E559" s="297"/>
      <c r="F559" s="298"/>
      <c r="G559" s="110">
        <f t="shared" si="252"/>
        <v>0</v>
      </c>
      <c r="H559" s="111">
        <f t="shared" si="253"/>
        <v>0</v>
      </c>
      <c r="I559" s="112">
        <f t="shared" si="254"/>
        <v>0</v>
      </c>
      <c r="J559" s="328"/>
      <c r="K559" s="190">
        <f t="shared" si="255"/>
        <v>0</v>
      </c>
      <c r="L559" s="191" t="str">
        <f t="shared" si="257"/>
        <v>-</v>
      </c>
      <c r="M559" s="192" t="str">
        <f t="shared" si="258"/>
        <v>-</v>
      </c>
      <c r="N559" s="193" t="str">
        <f t="shared" si="256"/>
        <v>-</v>
      </c>
      <c r="O559" s="106"/>
      <c r="AI559" s="104"/>
    </row>
    <row r="560" spans="1:35">
      <c r="A560" s="295"/>
      <c r="B560" s="297"/>
      <c r="C560" s="297"/>
      <c r="D560" s="297"/>
      <c r="E560" s="297"/>
      <c r="F560" s="298"/>
      <c r="G560" s="110">
        <f t="shared" si="252"/>
        <v>0</v>
      </c>
      <c r="H560" s="111">
        <f t="shared" si="253"/>
        <v>0</v>
      </c>
      <c r="I560" s="112">
        <f t="shared" si="254"/>
        <v>0</v>
      </c>
      <c r="J560" s="328"/>
      <c r="K560" s="190">
        <f t="shared" si="255"/>
        <v>0</v>
      </c>
      <c r="L560" s="191" t="str">
        <f t="shared" si="257"/>
        <v>-</v>
      </c>
      <c r="M560" s="192" t="str">
        <f t="shared" si="258"/>
        <v>-</v>
      </c>
      <c r="N560" s="193" t="str">
        <f t="shared" si="256"/>
        <v>-</v>
      </c>
      <c r="O560" s="106"/>
      <c r="AI560" s="104"/>
    </row>
    <row r="561" spans="1:35">
      <c r="A561" s="295"/>
      <c r="B561" s="297"/>
      <c r="C561" s="297"/>
      <c r="D561" s="297"/>
      <c r="E561" s="297"/>
      <c r="F561" s="298"/>
      <c r="G561" s="110">
        <f t="shared" si="252"/>
        <v>0</v>
      </c>
      <c r="H561" s="111">
        <f t="shared" si="253"/>
        <v>0</v>
      </c>
      <c r="I561" s="112">
        <f t="shared" si="254"/>
        <v>0</v>
      </c>
      <c r="J561" s="328"/>
      <c r="K561" s="190">
        <f t="shared" si="255"/>
        <v>0</v>
      </c>
      <c r="L561" s="191" t="str">
        <f t="shared" si="257"/>
        <v>-</v>
      </c>
      <c r="M561" s="192" t="str">
        <f t="shared" si="258"/>
        <v>-</v>
      </c>
      <c r="N561" s="193" t="str">
        <f t="shared" si="256"/>
        <v>-</v>
      </c>
      <c r="O561" s="106"/>
      <c r="AI561" s="104"/>
    </row>
    <row r="562" spans="1:35">
      <c r="A562" s="295"/>
      <c r="B562" s="297"/>
      <c r="C562" s="297"/>
      <c r="D562" s="297"/>
      <c r="E562" s="297"/>
      <c r="F562" s="298"/>
      <c r="G562" s="110">
        <f t="shared" si="252"/>
        <v>0</v>
      </c>
      <c r="H562" s="111">
        <f t="shared" si="253"/>
        <v>0</v>
      </c>
      <c r="I562" s="112">
        <f t="shared" si="254"/>
        <v>0</v>
      </c>
      <c r="J562" s="328"/>
      <c r="K562" s="190">
        <f t="shared" si="255"/>
        <v>0</v>
      </c>
      <c r="L562" s="191" t="str">
        <f t="shared" si="257"/>
        <v>-</v>
      </c>
      <c r="M562" s="192" t="str">
        <f t="shared" si="258"/>
        <v>-</v>
      </c>
      <c r="N562" s="193" t="str">
        <f t="shared" si="256"/>
        <v>-</v>
      </c>
      <c r="O562" s="106"/>
      <c r="AI562" s="104"/>
    </row>
    <row r="563" spans="1:35">
      <c r="A563" s="295"/>
      <c r="B563" s="297"/>
      <c r="C563" s="297"/>
      <c r="D563" s="297"/>
      <c r="E563" s="297"/>
      <c r="F563" s="298"/>
      <c r="G563" s="110">
        <f t="shared" si="252"/>
        <v>0</v>
      </c>
      <c r="H563" s="111">
        <f t="shared" si="253"/>
        <v>0</v>
      </c>
      <c r="I563" s="112">
        <f t="shared" si="254"/>
        <v>0</v>
      </c>
      <c r="J563" s="328"/>
      <c r="K563" s="190">
        <f t="shared" si="255"/>
        <v>0</v>
      </c>
      <c r="L563" s="191" t="str">
        <f t="shared" si="257"/>
        <v>-</v>
      </c>
      <c r="M563" s="192" t="str">
        <f t="shared" si="258"/>
        <v>-</v>
      </c>
      <c r="N563" s="193" t="str">
        <f t="shared" si="256"/>
        <v>-</v>
      </c>
      <c r="O563" s="106"/>
      <c r="AI563" s="104"/>
    </row>
    <row r="564" spans="1:35">
      <c r="A564" s="295"/>
      <c r="B564" s="297"/>
      <c r="C564" s="297"/>
      <c r="D564" s="297"/>
      <c r="E564" s="297"/>
      <c r="F564" s="298"/>
      <c r="G564" s="110">
        <f t="shared" si="252"/>
        <v>0</v>
      </c>
      <c r="H564" s="111">
        <f t="shared" si="253"/>
        <v>0</v>
      </c>
      <c r="I564" s="112">
        <f t="shared" si="254"/>
        <v>0</v>
      </c>
      <c r="J564" s="328"/>
      <c r="K564" s="190">
        <f t="shared" si="255"/>
        <v>0</v>
      </c>
      <c r="L564" s="191" t="str">
        <f t="shared" si="257"/>
        <v>-</v>
      </c>
      <c r="M564" s="192" t="str">
        <f t="shared" si="258"/>
        <v>-</v>
      </c>
      <c r="N564" s="193" t="str">
        <f t="shared" si="256"/>
        <v>-</v>
      </c>
      <c r="O564" s="106"/>
      <c r="AI564" s="104"/>
    </row>
    <row r="565" spans="1:35">
      <c r="A565" s="295"/>
      <c r="B565" s="297"/>
      <c r="C565" s="297"/>
      <c r="D565" s="297"/>
      <c r="E565" s="297"/>
      <c r="F565" s="298"/>
      <c r="G565" s="110">
        <f t="shared" si="252"/>
        <v>0</v>
      </c>
      <c r="H565" s="111">
        <f t="shared" si="253"/>
        <v>0</v>
      </c>
      <c r="I565" s="112">
        <f t="shared" si="254"/>
        <v>0</v>
      </c>
      <c r="J565" s="328"/>
      <c r="K565" s="190">
        <f t="shared" si="255"/>
        <v>0</v>
      </c>
      <c r="L565" s="191" t="str">
        <f t="shared" si="257"/>
        <v>-</v>
      </c>
      <c r="M565" s="192" t="str">
        <f t="shared" si="258"/>
        <v>-</v>
      </c>
      <c r="N565" s="193" t="str">
        <f t="shared" si="256"/>
        <v>-</v>
      </c>
      <c r="O565" s="106"/>
      <c r="AI565" s="104"/>
    </row>
    <row r="566" spans="1:35">
      <c r="A566" s="295"/>
      <c r="B566" s="297"/>
      <c r="C566" s="297"/>
      <c r="D566" s="297"/>
      <c r="E566" s="297"/>
      <c r="F566" s="298"/>
      <c r="G566" s="110">
        <f t="shared" si="252"/>
        <v>0</v>
      </c>
      <c r="H566" s="111">
        <f t="shared" si="253"/>
        <v>0</v>
      </c>
      <c r="I566" s="112">
        <f t="shared" si="254"/>
        <v>0</v>
      </c>
      <c r="J566" s="328"/>
      <c r="K566" s="190">
        <f t="shared" si="255"/>
        <v>0</v>
      </c>
      <c r="L566" s="191" t="str">
        <f t="shared" si="257"/>
        <v>-</v>
      </c>
      <c r="M566" s="192" t="str">
        <f t="shared" si="258"/>
        <v>-</v>
      </c>
      <c r="N566" s="193" t="str">
        <f t="shared" si="256"/>
        <v>-</v>
      </c>
      <c r="O566" s="106"/>
      <c r="AI566" s="104"/>
    </row>
    <row r="567" spans="1:35">
      <c r="A567" s="295"/>
      <c r="B567" s="297"/>
      <c r="C567" s="297"/>
      <c r="D567" s="297"/>
      <c r="E567" s="297"/>
      <c r="F567" s="298"/>
      <c r="G567" s="110">
        <f t="shared" si="252"/>
        <v>0</v>
      </c>
      <c r="H567" s="111">
        <f t="shared" si="253"/>
        <v>0</v>
      </c>
      <c r="I567" s="112">
        <f t="shared" si="254"/>
        <v>0</v>
      </c>
      <c r="J567" s="328"/>
      <c r="K567" s="190">
        <f t="shared" si="255"/>
        <v>0</v>
      </c>
      <c r="L567" s="191" t="str">
        <f t="shared" si="257"/>
        <v>-</v>
      </c>
      <c r="M567" s="192" t="str">
        <f t="shared" si="258"/>
        <v>-</v>
      </c>
      <c r="N567" s="193" t="str">
        <f t="shared" si="256"/>
        <v>-</v>
      </c>
      <c r="O567" s="106"/>
      <c r="AI567" s="104"/>
    </row>
    <row r="568" spans="1:35">
      <c r="A568" s="295"/>
      <c r="B568" s="297"/>
      <c r="C568" s="297"/>
      <c r="D568" s="297"/>
      <c r="E568" s="297"/>
      <c r="F568" s="298"/>
      <c r="G568" s="110">
        <f t="shared" si="252"/>
        <v>0</v>
      </c>
      <c r="H568" s="111">
        <f t="shared" si="253"/>
        <v>0</v>
      </c>
      <c r="I568" s="112">
        <f t="shared" si="254"/>
        <v>0</v>
      </c>
      <c r="J568" s="328"/>
      <c r="K568" s="190">
        <f t="shared" si="255"/>
        <v>0</v>
      </c>
      <c r="L568" s="191" t="str">
        <f t="shared" si="257"/>
        <v>-</v>
      </c>
      <c r="M568" s="192" t="str">
        <f t="shared" si="258"/>
        <v>-</v>
      </c>
      <c r="N568" s="193" t="str">
        <f t="shared" si="256"/>
        <v>-</v>
      </c>
      <c r="O568" s="106"/>
      <c r="AI568" s="104"/>
    </row>
    <row r="569" spans="1:35">
      <c r="A569" s="295"/>
      <c r="B569" s="297"/>
      <c r="C569" s="297"/>
      <c r="D569" s="297"/>
      <c r="E569" s="297"/>
      <c r="F569" s="298"/>
      <c r="G569" s="110">
        <f t="shared" si="252"/>
        <v>0</v>
      </c>
      <c r="H569" s="111">
        <f t="shared" si="253"/>
        <v>0</v>
      </c>
      <c r="I569" s="112">
        <f t="shared" si="254"/>
        <v>0</v>
      </c>
      <c r="J569" s="328"/>
      <c r="K569" s="190">
        <f t="shared" si="255"/>
        <v>0</v>
      </c>
      <c r="L569" s="191" t="str">
        <f t="shared" si="257"/>
        <v>-</v>
      </c>
      <c r="M569" s="192" t="str">
        <f t="shared" si="258"/>
        <v>-</v>
      </c>
      <c r="N569" s="193" t="str">
        <f t="shared" si="256"/>
        <v>-</v>
      </c>
      <c r="O569" s="106"/>
      <c r="AI569" s="104"/>
    </row>
    <row r="570" spans="1:35">
      <c r="A570" s="295"/>
      <c r="B570" s="297"/>
      <c r="C570" s="297"/>
      <c r="D570" s="297"/>
      <c r="E570" s="297"/>
      <c r="F570" s="298"/>
      <c r="G570" s="110">
        <f t="shared" si="252"/>
        <v>0</v>
      </c>
      <c r="H570" s="111">
        <f t="shared" si="253"/>
        <v>0</v>
      </c>
      <c r="I570" s="112">
        <f t="shared" si="254"/>
        <v>0</v>
      </c>
      <c r="J570" s="328"/>
      <c r="K570" s="190">
        <f t="shared" si="255"/>
        <v>0</v>
      </c>
      <c r="L570" s="191" t="str">
        <f t="shared" si="257"/>
        <v>-</v>
      </c>
      <c r="M570" s="192" t="str">
        <f t="shared" si="258"/>
        <v>-</v>
      </c>
      <c r="N570" s="193" t="str">
        <f t="shared" si="256"/>
        <v>-</v>
      </c>
      <c r="O570" s="106"/>
      <c r="AI570" s="104"/>
    </row>
    <row r="571" spans="1:35">
      <c r="A571" s="295"/>
      <c r="B571" s="297"/>
      <c r="C571" s="297"/>
      <c r="D571" s="297"/>
      <c r="E571" s="297"/>
      <c r="F571" s="298"/>
      <c r="G571" s="110">
        <f t="shared" si="252"/>
        <v>0</v>
      </c>
      <c r="H571" s="111">
        <f t="shared" si="253"/>
        <v>0</v>
      </c>
      <c r="I571" s="112">
        <f t="shared" si="254"/>
        <v>0</v>
      </c>
      <c r="J571" s="328"/>
      <c r="K571" s="190">
        <f t="shared" si="255"/>
        <v>0</v>
      </c>
      <c r="L571" s="191" t="str">
        <f t="shared" si="257"/>
        <v>-</v>
      </c>
      <c r="M571" s="192" t="str">
        <f t="shared" si="258"/>
        <v>-</v>
      </c>
      <c r="N571" s="193" t="str">
        <f t="shared" si="256"/>
        <v>-</v>
      </c>
      <c r="O571" s="106"/>
      <c r="AI571" s="104"/>
    </row>
    <row r="572" spans="1:35">
      <c r="A572" s="295"/>
      <c r="B572" s="297"/>
      <c r="C572" s="297"/>
      <c r="D572" s="297"/>
      <c r="E572" s="297"/>
      <c r="F572" s="298"/>
      <c r="G572" s="110">
        <f t="shared" si="252"/>
        <v>0</v>
      </c>
      <c r="H572" s="111">
        <f t="shared" si="253"/>
        <v>0</v>
      </c>
      <c r="I572" s="112">
        <f t="shared" si="254"/>
        <v>0</v>
      </c>
      <c r="J572" s="328"/>
      <c r="K572" s="190">
        <f t="shared" si="255"/>
        <v>0</v>
      </c>
      <c r="L572" s="191" t="str">
        <f t="shared" si="257"/>
        <v>-</v>
      </c>
      <c r="M572" s="192" t="str">
        <f t="shared" si="258"/>
        <v>-</v>
      </c>
      <c r="N572" s="193" t="str">
        <f t="shared" si="256"/>
        <v>-</v>
      </c>
      <c r="O572" s="106"/>
      <c r="AI572" s="104"/>
    </row>
    <row r="573" spans="1:35">
      <c r="A573" s="295"/>
      <c r="B573" s="297"/>
      <c r="C573" s="297"/>
      <c r="D573" s="297"/>
      <c r="E573" s="297"/>
      <c r="F573" s="298"/>
      <c r="G573" s="110">
        <f t="shared" si="252"/>
        <v>0</v>
      </c>
      <c r="H573" s="111">
        <f t="shared" si="253"/>
        <v>0</v>
      </c>
      <c r="I573" s="112">
        <f t="shared" si="254"/>
        <v>0</v>
      </c>
      <c r="J573" s="328"/>
      <c r="K573" s="190">
        <f t="shared" si="255"/>
        <v>0</v>
      </c>
      <c r="L573" s="191" t="str">
        <f t="shared" si="257"/>
        <v>-</v>
      </c>
      <c r="M573" s="192" t="str">
        <f t="shared" si="258"/>
        <v>-</v>
      </c>
      <c r="N573" s="193" t="str">
        <f t="shared" si="256"/>
        <v>-</v>
      </c>
      <c r="O573" s="106"/>
      <c r="AI573" s="104"/>
    </row>
    <row r="574" spans="1:35">
      <c r="A574" s="295"/>
      <c r="B574" s="297"/>
      <c r="C574" s="297"/>
      <c r="D574" s="297"/>
      <c r="E574" s="297"/>
      <c r="F574" s="298"/>
      <c r="G574" s="110">
        <f t="shared" si="252"/>
        <v>0</v>
      </c>
      <c r="H574" s="111">
        <f t="shared" si="253"/>
        <v>0</v>
      </c>
      <c r="I574" s="112">
        <f t="shared" si="254"/>
        <v>0</v>
      </c>
      <c r="J574" s="328"/>
      <c r="K574" s="190">
        <f t="shared" si="255"/>
        <v>0</v>
      </c>
      <c r="L574" s="191" t="str">
        <f t="shared" si="257"/>
        <v>-</v>
      </c>
      <c r="M574" s="192" t="str">
        <f t="shared" si="258"/>
        <v>-</v>
      </c>
      <c r="N574" s="193" t="str">
        <f t="shared" si="256"/>
        <v>-</v>
      </c>
      <c r="O574" s="106"/>
      <c r="AI574" s="104"/>
    </row>
    <row r="575" spans="1:35">
      <c r="A575" s="295"/>
      <c r="B575" s="297"/>
      <c r="C575" s="297"/>
      <c r="D575" s="297"/>
      <c r="E575" s="297"/>
      <c r="F575" s="298"/>
      <c r="G575" s="110">
        <f t="shared" si="252"/>
        <v>0</v>
      </c>
      <c r="H575" s="111">
        <f t="shared" si="253"/>
        <v>0</v>
      </c>
      <c r="I575" s="112">
        <f t="shared" si="254"/>
        <v>0</v>
      </c>
      <c r="J575" s="328"/>
      <c r="K575" s="190">
        <f t="shared" si="255"/>
        <v>0</v>
      </c>
      <c r="L575" s="191" t="str">
        <f t="shared" si="257"/>
        <v>-</v>
      </c>
      <c r="M575" s="192" t="str">
        <f t="shared" si="258"/>
        <v>-</v>
      </c>
      <c r="N575" s="193" t="str">
        <f t="shared" si="256"/>
        <v>-</v>
      </c>
      <c r="O575" s="106"/>
      <c r="AI575" s="104"/>
    </row>
    <row r="576" spans="1:35">
      <c r="A576" s="295"/>
      <c r="B576" s="297"/>
      <c r="C576" s="297"/>
      <c r="D576" s="297"/>
      <c r="E576" s="297"/>
      <c r="F576" s="298"/>
      <c r="G576" s="110">
        <f t="shared" si="252"/>
        <v>0</v>
      </c>
      <c r="H576" s="111">
        <f t="shared" si="253"/>
        <v>0</v>
      </c>
      <c r="I576" s="112">
        <f t="shared" si="254"/>
        <v>0</v>
      </c>
      <c r="J576" s="328"/>
      <c r="K576" s="190">
        <f t="shared" si="255"/>
        <v>0</v>
      </c>
      <c r="L576" s="191" t="str">
        <f t="shared" si="257"/>
        <v>-</v>
      </c>
      <c r="M576" s="192" t="str">
        <f t="shared" si="258"/>
        <v>-</v>
      </c>
      <c r="N576" s="193" t="str">
        <f t="shared" si="256"/>
        <v>-</v>
      </c>
      <c r="O576" s="106"/>
      <c r="AI576" s="104"/>
    </row>
    <row r="577" spans="1:35">
      <c r="A577" s="295"/>
      <c r="B577" s="297"/>
      <c r="C577" s="297"/>
      <c r="D577" s="297"/>
      <c r="E577" s="297"/>
      <c r="F577" s="298"/>
      <c r="G577" s="110">
        <f t="shared" si="252"/>
        <v>0</v>
      </c>
      <c r="H577" s="111">
        <f t="shared" si="253"/>
        <v>0</v>
      </c>
      <c r="I577" s="112">
        <f t="shared" si="254"/>
        <v>0</v>
      </c>
      <c r="J577" s="328"/>
      <c r="K577" s="190">
        <f t="shared" si="255"/>
        <v>0</v>
      </c>
      <c r="L577" s="191" t="str">
        <f t="shared" si="257"/>
        <v>-</v>
      </c>
      <c r="M577" s="192" t="str">
        <f t="shared" si="258"/>
        <v>-</v>
      </c>
      <c r="N577" s="193" t="str">
        <f t="shared" si="256"/>
        <v>-</v>
      </c>
      <c r="O577" s="106"/>
      <c r="AI577" s="104"/>
    </row>
    <row r="578" spans="1:35">
      <c r="A578" s="295"/>
      <c r="B578" s="297"/>
      <c r="C578" s="297"/>
      <c r="D578" s="297"/>
      <c r="E578" s="297"/>
      <c r="F578" s="298"/>
      <c r="G578" s="110">
        <f t="shared" si="252"/>
        <v>0</v>
      </c>
      <c r="H578" s="111">
        <f t="shared" si="253"/>
        <v>0</v>
      </c>
      <c r="I578" s="112">
        <f t="shared" si="254"/>
        <v>0</v>
      </c>
      <c r="J578" s="328"/>
      <c r="K578" s="190">
        <f t="shared" si="255"/>
        <v>0</v>
      </c>
      <c r="L578" s="191" t="str">
        <f t="shared" si="257"/>
        <v>-</v>
      </c>
      <c r="M578" s="192" t="str">
        <f t="shared" si="258"/>
        <v>-</v>
      </c>
      <c r="N578" s="193" t="str">
        <f t="shared" si="256"/>
        <v>-</v>
      </c>
      <c r="O578" s="106"/>
      <c r="AI578" s="104"/>
    </row>
    <row r="579" spans="1:35">
      <c r="A579" s="295"/>
      <c r="B579" s="297"/>
      <c r="C579" s="297"/>
      <c r="D579" s="297"/>
      <c r="E579" s="297"/>
      <c r="F579" s="298"/>
      <c r="G579" s="110">
        <f t="shared" si="252"/>
        <v>0</v>
      </c>
      <c r="H579" s="111">
        <f t="shared" si="253"/>
        <v>0</v>
      </c>
      <c r="I579" s="112">
        <f t="shared" si="254"/>
        <v>0</v>
      </c>
      <c r="J579" s="328"/>
      <c r="K579" s="190">
        <f t="shared" si="255"/>
        <v>0</v>
      </c>
      <c r="L579" s="191" t="str">
        <f t="shared" si="257"/>
        <v>-</v>
      </c>
      <c r="M579" s="192" t="str">
        <f t="shared" si="258"/>
        <v>-</v>
      </c>
      <c r="N579" s="193" t="str">
        <f t="shared" si="256"/>
        <v>-</v>
      </c>
      <c r="O579" s="106"/>
      <c r="AI579" s="104"/>
    </row>
    <row r="580" spans="1:35">
      <c r="A580" s="295"/>
      <c r="B580" s="297"/>
      <c r="C580" s="297"/>
      <c r="D580" s="297"/>
      <c r="E580" s="297"/>
      <c r="F580" s="298"/>
      <c r="G580" s="110">
        <f t="shared" si="252"/>
        <v>0</v>
      </c>
      <c r="H580" s="111">
        <f t="shared" si="253"/>
        <v>0</v>
      </c>
      <c r="I580" s="112">
        <f t="shared" si="254"/>
        <v>0</v>
      </c>
      <c r="J580" s="328"/>
      <c r="K580" s="190">
        <f t="shared" si="255"/>
        <v>0</v>
      </c>
      <c r="L580" s="191" t="str">
        <f t="shared" si="257"/>
        <v>-</v>
      </c>
      <c r="M580" s="192" t="str">
        <f t="shared" si="258"/>
        <v>-</v>
      </c>
      <c r="N580" s="193" t="str">
        <f t="shared" si="256"/>
        <v>-</v>
      </c>
      <c r="O580" s="106"/>
      <c r="AI580" s="104"/>
    </row>
    <row r="581" spans="1:35">
      <c r="A581" s="295"/>
      <c r="B581" s="297"/>
      <c r="C581" s="297"/>
      <c r="D581" s="297"/>
      <c r="E581" s="297"/>
      <c r="F581" s="298"/>
      <c r="G581" s="110">
        <f t="shared" si="252"/>
        <v>0</v>
      </c>
      <c r="H581" s="111">
        <f t="shared" si="253"/>
        <v>0</v>
      </c>
      <c r="I581" s="112">
        <f t="shared" si="254"/>
        <v>0</v>
      </c>
      <c r="J581" s="328"/>
      <c r="K581" s="190">
        <f t="shared" si="255"/>
        <v>0</v>
      </c>
      <c r="L581" s="191" t="str">
        <f t="shared" si="257"/>
        <v>-</v>
      </c>
      <c r="M581" s="192" t="str">
        <f t="shared" si="258"/>
        <v>-</v>
      </c>
      <c r="N581" s="193" t="str">
        <f t="shared" si="256"/>
        <v>-</v>
      </c>
      <c r="O581" s="106"/>
      <c r="AI581" s="104"/>
    </row>
    <row r="582" spans="1:35">
      <c r="A582" s="295"/>
      <c r="B582" s="297"/>
      <c r="C582" s="297"/>
      <c r="D582" s="297"/>
      <c r="E582" s="297"/>
      <c r="F582" s="298"/>
      <c r="G582" s="110">
        <f t="shared" si="252"/>
        <v>0</v>
      </c>
      <c r="H582" s="111">
        <f t="shared" si="253"/>
        <v>0</v>
      </c>
      <c r="I582" s="112">
        <f t="shared" si="254"/>
        <v>0</v>
      </c>
      <c r="J582" s="328"/>
      <c r="K582" s="190">
        <f t="shared" si="255"/>
        <v>0</v>
      </c>
      <c r="L582" s="191" t="str">
        <f t="shared" si="257"/>
        <v>-</v>
      </c>
      <c r="M582" s="192" t="str">
        <f t="shared" si="258"/>
        <v>-</v>
      </c>
      <c r="N582" s="193" t="str">
        <f t="shared" si="256"/>
        <v>-</v>
      </c>
      <c r="O582" s="106"/>
      <c r="AI582" s="104"/>
    </row>
    <row r="583" spans="1:35">
      <c r="A583" s="295"/>
      <c r="B583" s="297"/>
      <c r="C583" s="297"/>
      <c r="D583" s="297"/>
      <c r="E583" s="297"/>
      <c r="F583" s="298"/>
      <c r="G583" s="110">
        <f t="shared" si="252"/>
        <v>0</v>
      </c>
      <c r="H583" s="111">
        <f t="shared" si="253"/>
        <v>0</v>
      </c>
      <c r="I583" s="112">
        <f t="shared" si="254"/>
        <v>0</v>
      </c>
      <c r="J583" s="328"/>
      <c r="K583" s="190">
        <f t="shared" si="255"/>
        <v>0</v>
      </c>
      <c r="L583" s="191" t="str">
        <f t="shared" si="257"/>
        <v>-</v>
      </c>
      <c r="M583" s="192" t="str">
        <f t="shared" si="258"/>
        <v>-</v>
      </c>
      <c r="N583" s="193" t="str">
        <f t="shared" si="256"/>
        <v>-</v>
      </c>
      <c r="O583" s="106"/>
      <c r="AI583" s="104"/>
    </row>
    <row r="584" spans="1:35">
      <c r="A584" s="295"/>
      <c r="B584" s="297"/>
      <c r="C584" s="297"/>
      <c r="D584" s="297"/>
      <c r="E584" s="297"/>
      <c r="F584" s="298"/>
      <c r="G584" s="110">
        <f t="shared" ref="G584:G647" si="259">IF(F584=0,0,VLOOKUP(C584,$V$8:$AE$13,6))</f>
        <v>0</v>
      </c>
      <c r="H584" s="111">
        <f t="shared" ref="H584:H647" si="260">IFERROR(F584+G584,"")</f>
        <v>0</v>
      </c>
      <c r="I584" s="112">
        <f t="shared" ref="I584:I647" si="261">IFERROR(H584*12/(VLOOKUP(C584,$V$8:$W$13,2)*$T$8*$T$9),"")</f>
        <v>0</v>
      </c>
      <c r="J584" s="328"/>
      <c r="K584" s="190">
        <f t="shared" ref="K584:K647" si="262">IFERROR((J584+G584)*12/(VLOOKUP(C584,$V$8:$W$13,2)*$T$8*$T$9),"")</f>
        <v>0</v>
      </c>
      <c r="L584" s="191" t="str">
        <f t="shared" si="257"/>
        <v>-</v>
      </c>
      <c r="M584" s="192" t="str">
        <f t="shared" si="258"/>
        <v>-</v>
      </c>
      <c r="N584" s="193" t="str">
        <f t="shared" si="256"/>
        <v>-</v>
      </c>
      <c r="O584" s="106"/>
      <c r="AI584" s="104"/>
    </row>
    <row r="585" spans="1:35">
      <c r="A585" s="295"/>
      <c r="B585" s="297"/>
      <c r="C585" s="297"/>
      <c r="D585" s="297"/>
      <c r="E585" s="297"/>
      <c r="F585" s="298"/>
      <c r="G585" s="110">
        <f t="shared" si="259"/>
        <v>0</v>
      </c>
      <c r="H585" s="111">
        <f t="shared" si="260"/>
        <v>0</v>
      </c>
      <c r="I585" s="112">
        <f t="shared" si="261"/>
        <v>0</v>
      </c>
      <c r="J585" s="328"/>
      <c r="K585" s="190">
        <f t="shared" si="262"/>
        <v>0</v>
      </c>
      <c r="L585" s="191" t="str">
        <f t="shared" si="257"/>
        <v>-</v>
      </c>
      <c r="M585" s="192" t="str">
        <f t="shared" si="258"/>
        <v>-</v>
      </c>
      <c r="N585" s="193" t="str">
        <f t="shared" si="256"/>
        <v>-</v>
      </c>
      <c r="O585" s="106"/>
      <c r="AI585" s="104"/>
    </row>
    <row r="586" spans="1:35">
      <c r="A586" s="295"/>
      <c r="B586" s="297"/>
      <c r="C586" s="297"/>
      <c r="D586" s="297"/>
      <c r="E586" s="297"/>
      <c r="F586" s="298"/>
      <c r="G586" s="110">
        <f t="shared" si="259"/>
        <v>0</v>
      </c>
      <c r="H586" s="111">
        <f t="shared" si="260"/>
        <v>0</v>
      </c>
      <c r="I586" s="112">
        <f t="shared" si="261"/>
        <v>0</v>
      </c>
      <c r="J586" s="328"/>
      <c r="K586" s="190">
        <f t="shared" si="262"/>
        <v>0</v>
      </c>
      <c r="L586" s="191" t="str">
        <f t="shared" si="257"/>
        <v>-</v>
      </c>
      <c r="M586" s="192" t="str">
        <f t="shared" si="258"/>
        <v>-</v>
      </c>
      <c r="N586" s="193" t="str">
        <f t="shared" ref="N586:N649" si="263">IF(L586="-","-",J586-F586)</f>
        <v>-</v>
      </c>
      <c r="O586" s="106"/>
      <c r="AI586" s="104"/>
    </row>
    <row r="587" spans="1:35">
      <c r="A587" s="295"/>
      <c r="B587" s="297"/>
      <c r="C587" s="297"/>
      <c r="D587" s="297"/>
      <c r="E587" s="297"/>
      <c r="F587" s="298"/>
      <c r="G587" s="110">
        <f t="shared" si="259"/>
        <v>0</v>
      </c>
      <c r="H587" s="111">
        <f t="shared" si="260"/>
        <v>0</v>
      </c>
      <c r="I587" s="112">
        <f t="shared" si="261"/>
        <v>0</v>
      </c>
      <c r="J587" s="328"/>
      <c r="K587" s="190">
        <f t="shared" si="262"/>
        <v>0</v>
      </c>
      <c r="L587" s="191" t="str">
        <f t="shared" si="257"/>
        <v>-</v>
      </c>
      <c r="M587" s="192" t="str">
        <f t="shared" si="258"/>
        <v>-</v>
      </c>
      <c r="N587" s="193" t="str">
        <f t="shared" si="263"/>
        <v>-</v>
      </c>
      <c r="O587" s="106"/>
      <c r="AI587" s="104"/>
    </row>
    <row r="588" spans="1:35">
      <c r="A588" s="295"/>
      <c r="B588" s="297"/>
      <c r="C588" s="297"/>
      <c r="D588" s="297"/>
      <c r="E588" s="297"/>
      <c r="F588" s="298"/>
      <c r="G588" s="110">
        <f t="shared" si="259"/>
        <v>0</v>
      </c>
      <c r="H588" s="111">
        <f t="shared" si="260"/>
        <v>0</v>
      </c>
      <c r="I588" s="112">
        <f t="shared" si="261"/>
        <v>0</v>
      </c>
      <c r="J588" s="328"/>
      <c r="K588" s="190">
        <f t="shared" si="262"/>
        <v>0</v>
      </c>
      <c r="L588" s="191" t="str">
        <f t="shared" ref="L588:L651" si="264">IF(OR(E588="market",E588="super"),"-",IF(J588-H588&gt;0,1,"-"))</f>
        <v>-</v>
      </c>
      <c r="M588" s="192" t="str">
        <f t="shared" ref="M588:M651" si="265">IF(L588="-","-",1-F588/J588)</f>
        <v>-</v>
      </c>
      <c r="N588" s="193" t="str">
        <f t="shared" si="263"/>
        <v>-</v>
      </c>
      <c r="O588" s="106"/>
      <c r="AI588" s="104"/>
    </row>
    <row r="589" spans="1:35">
      <c r="A589" s="295"/>
      <c r="B589" s="297"/>
      <c r="C589" s="297"/>
      <c r="D589" s="297"/>
      <c r="E589" s="297"/>
      <c r="F589" s="298"/>
      <c r="G589" s="110">
        <f t="shared" si="259"/>
        <v>0</v>
      </c>
      <c r="H589" s="111">
        <f t="shared" si="260"/>
        <v>0</v>
      </c>
      <c r="I589" s="112">
        <f t="shared" si="261"/>
        <v>0</v>
      </c>
      <c r="J589" s="328"/>
      <c r="K589" s="190">
        <f t="shared" si="262"/>
        <v>0</v>
      </c>
      <c r="L589" s="191" t="str">
        <f t="shared" si="264"/>
        <v>-</v>
      </c>
      <c r="M589" s="192" t="str">
        <f t="shared" si="265"/>
        <v>-</v>
      </c>
      <c r="N589" s="193" t="str">
        <f t="shared" si="263"/>
        <v>-</v>
      </c>
      <c r="O589" s="106"/>
      <c r="AI589" s="104"/>
    </row>
    <row r="590" spans="1:35">
      <c r="A590" s="295"/>
      <c r="B590" s="297"/>
      <c r="C590" s="297"/>
      <c r="D590" s="297"/>
      <c r="E590" s="297"/>
      <c r="F590" s="298"/>
      <c r="G590" s="110">
        <f t="shared" si="259"/>
        <v>0</v>
      </c>
      <c r="H590" s="111">
        <f t="shared" si="260"/>
        <v>0</v>
      </c>
      <c r="I590" s="112">
        <f t="shared" si="261"/>
        <v>0</v>
      </c>
      <c r="J590" s="328"/>
      <c r="K590" s="190">
        <f t="shared" si="262"/>
        <v>0</v>
      </c>
      <c r="L590" s="191" t="str">
        <f t="shared" si="264"/>
        <v>-</v>
      </c>
      <c r="M590" s="192" t="str">
        <f t="shared" si="265"/>
        <v>-</v>
      </c>
      <c r="N590" s="193" t="str">
        <f t="shared" si="263"/>
        <v>-</v>
      </c>
      <c r="O590" s="106"/>
      <c r="AI590" s="104"/>
    </row>
    <row r="591" spans="1:35">
      <c r="A591" s="295"/>
      <c r="B591" s="297"/>
      <c r="C591" s="297"/>
      <c r="D591" s="297"/>
      <c r="E591" s="297"/>
      <c r="F591" s="298"/>
      <c r="G591" s="110">
        <f t="shared" si="259"/>
        <v>0</v>
      </c>
      <c r="H591" s="111">
        <f t="shared" si="260"/>
        <v>0</v>
      </c>
      <c r="I591" s="112">
        <f t="shared" si="261"/>
        <v>0</v>
      </c>
      <c r="J591" s="328"/>
      <c r="K591" s="190">
        <f t="shared" si="262"/>
        <v>0</v>
      </c>
      <c r="L591" s="191" t="str">
        <f t="shared" si="264"/>
        <v>-</v>
      </c>
      <c r="M591" s="192" t="str">
        <f t="shared" si="265"/>
        <v>-</v>
      </c>
      <c r="N591" s="193" t="str">
        <f t="shared" si="263"/>
        <v>-</v>
      </c>
      <c r="O591" s="106"/>
      <c r="AI591" s="104"/>
    </row>
    <row r="592" spans="1:35">
      <c r="A592" s="295"/>
      <c r="B592" s="297"/>
      <c r="C592" s="297"/>
      <c r="D592" s="297"/>
      <c r="E592" s="297"/>
      <c r="F592" s="298"/>
      <c r="G592" s="110">
        <f t="shared" si="259"/>
        <v>0</v>
      </c>
      <c r="H592" s="111">
        <f t="shared" si="260"/>
        <v>0</v>
      </c>
      <c r="I592" s="112">
        <f t="shared" si="261"/>
        <v>0</v>
      </c>
      <c r="J592" s="328"/>
      <c r="K592" s="190">
        <f t="shared" si="262"/>
        <v>0</v>
      </c>
      <c r="L592" s="191" t="str">
        <f t="shared" si="264"/>
        <v>-</v>
      </c>
      <c r="M592" s="192" t="str">
        <f t="shared" si="265"/>
        <v>-</v>
      </c>
      <c r="N592" s="193" t="str">
        <f t="shared" si="263"/>
        <v>-</v>
      </c>
      <c r="O592" s="106"/>
      <c r="AI592" s="104"/>
    </row>
    <row r="593" spans="1:35">
      <c r="A593" s="295"/>
      <c r="B593" s="297"/>
      <c r="C593" s="297"/>
      <c r="D593" s="297"/>
      <c r="E593" s="297"/>
      <c r="F593" s="298"/>
      <c r="G593" s="110">
        <f t="shared" si="259"/>
        <v>0</v>
      </c>
      <c r="H593" s="111">
        <f t="shared" si="260"/>
        <v>0</v>
      </c>
      <c r="I593" s="112">
        <f t="shared" si="261"/>
        <v>0</v>
      </c>
      <c r="J593" s="328"/>
      <c r="K593" s="190">
        <f t="shared" si="262"/>
        <v>0</v>
      </c>
      <c r="L593" s="191" t="str">
        <f t="shared" si="264"/>
        <v>-</v>
      </c>
      <c r="M593" s="192" t="str">
        <f t="shared" si="265"/>
        <v>-</v>
      </c>
      <c r="N593" s="193" t="str">
        <f t="shared" si="263"/>
        <v>-</v>
      </c>
      <c r="O593" s="106"/>
      <c r="AI593" s="104"/>
    </row>
    <row r="594" spans="1:35">
      <c r="A594" s="295"/>
      <c r="B594" s="297"/>
      <c r="C594" s="297"/>
      <c r="D594" s="297"/>
      <c r="E594" s="297"/>
      <c r="F594" s="298"/>
      <c r="G594" s="110">
        <f t="shared" si="259"/>
        <v>0</v>
      </c>
      <c r="H594" s="111">
        <f t="shared" si="260"/>
        <v>0</v>
      </c>
      <c r="I594" s="112">
        <f t="shared" si="261"/>
        <v>0</v>
      </c>
      <c r="J594" s="328"/>
      <c r="K594" s="190">
        <f t="shared" si="262"/>
        <v>0</v>
      </c>
      <c r="L594" s="191" t="str">
        <f t="shared" si="264"/>
        <v>-</v>
      </c>
      <c r="M594" s="192" t="str">
        <f t="shared" si="265"/>
        <v>-</v>
      </c>
      <c r="N594" s="193" t="str">
        <f t="shared" si="263"/>
        <v>-</v>
      </c>
      <c r="O594" s="106"/>
      <c r="AI594" s="104"/>
    </row>
    <row r="595" spans="1:35">
      <c r="A595" s="295"/>
      <c r="B595" s="297"/>
      <c r="C595" s="297"/>
      <c r="D595" s="297"/>
      <c r="E595" s="297"/>
      <c r="F595" s="298"/>
      <c r="G595" s="110">
        <f t="shared" si="259"/>
        <v>0</v>
      </c>
      <c r="H595" s="111">
        <f t="shared" si="260"/>
        <v>0</v>
      </c>
      <c r="I595" s="112">
        <f t="shared" si="261"/>
        <v>0</v>
      </c>
      <c r="J595" s="328"/>
      <c r="K595" s="190">
        <f t="shared" si="262"/>
        <v>0</v>
      </c>
      <c r="L595" s="191" t="str">
        <f t="shared" si="264"/>
        <v>-</v>
      </c>
      <c r="M595" s="192" t="str">
        <f t="shared" si="265"/>
        <v>-</v>
      </c>
      <c r="N595" s="193" t="str">
        <f t="shared" si="263"/>
        <v>-</v>
      </c>
      <c r="O595" s="106"/>
      <c r="AI595" s="104"/>
    </row>
    <row r="596" spans="1:35">
      <c r="A596" s="295"/>
      <c r="B596" s="297"/>
      <c r="C596" s="297"/>
      <c r="D596" s="297"/>
      <c r="E596" s="297"/>
      <c r="F596" s="298"/>
      <c r="G596" s="110">
        <f t="shared" si="259"/>
        <v>0</v>
      </c>
      <c r="H596" s="111">
        <f t="shared" si="260"/>
        <v>0</v>
      </c>
      <c r="I596" s="112">
        <f t="shared" si="261"/>
        <v>0</v>
      </c>
      <c r="J596" s="328"/>
      <c r="K596" s="190">
        <f t="shared" si="262"/>
        <v>0</v>
      </c>
      <c r="L596" s="191" t="str">
        <f t="shared" si="264"/>
        <v>-</v>
      </c>
      <c r="M596" s="192" t="str">
        <f t="shared" si="265"/>
        <v>-</v>
      </c>
      <c r="N596" s="193" t="str">
        <f t="shared" si="263"/>
        <v>-</v>
      </c>
      <c r="O596" s="106"/>
      <c r="AI596" s="104"/>
    </row>
    <row r="597" spans="1:35">
      <c r="A597" s="295"/>
      <c r="B597" s="297"/>
      <c r="C597" s="297"/>
      <c r="D597" s="297"/>
      <c r="E597" s="297"/>
      <c r="F597" s="298"/>
      <c r="G597" s="110">
        <f t="shared" si="259"/>
        <v>0</v>
      </c>
      <c r="H597" s="111">
        <f t="shared" si="260"/>
        <v>0</v>
      </c>
      <c r="I597" s="112">
        <f t="shared" si="261"/>
        <v>0</v>
      </c>
      <c r="J597" s="328"/>
      <c r="K597" s="190">
        <f t="shared" si="262"/>
        <v>0</v>
      </c>
      <c r="L597" s="191" t="str">
        <f t="shared" si="264"/>
        <v>-</v>
      </c>
      <c r="M597" s="192" t="str">
        <f t="shared" si="265"/>
        <v>-</v>
      </c>
      <c r="N597" s="193" t="str">
        <f t="shared" si="263"/>
        <v>-</v>
      </c>
      <c r="O597" s="106"/>
      <c r="AI597" s="104"/>
    </row>
    <row r="598" spans="1:35">
      <c r="A598" s="295"/>
      <c r="B598" s="297"/>
      <c r="C598" s="297"/>
      <c r="D598" s="297"/>
      <c r="E598" s="297"/>
      <c r="F598" s="298"/>
      <c r="G598" s="110">
        <f t="shared" si="259"/>
        <v>0</v>
      </c>
      <c r="H598" s="111">
        <f t="shared" si="260"/>
        <v>0</v>
      </c>
      <c r="I598" s="112">
        <f t="shared" si="261"/>
        <v>0</v>
      </c>
      <c r="J598" s="328"/>
      <c r="K598" s="190">
        <f t="shared" si="262"/>
        <v>0</v>
      </c>
      <c r="L598" s="191" t="str">
        <f t="shared" si="264"/>
        <v>-</v>
      </c>
      <c r="M598" s="192" t="str">
        <f t="shared" si="265"/>
        <v>-</v>
      </c>
      <c r="N598" s="193" t="str">
        <f t="shared" si="263"/>
        <v>-</v>
      </c>
      <c r="O598" s="106"/>
      <c r="AI598" s="104"/>
    </row>
    <row r="599" spans="1:35">
      <c r="A599" s="295"/>
      <c r="B599" s="297"/>
      <c r="C599" s="297"/>
      <c r="D599" s="297"/>
      <c r="E599" s="297"/>
      <c r="F599" s="298"/>
      <c r="G599" s="110">
        <f t="shared" si="259"/>
        <v>0</v>
      </c>
      <c r="H599" s="111">
        <f t="shared" si="260"/>
        <v>0</v>
      </c>
      <c r="I599" s="112">
        <f t="shared" si="261"/>
        <v>0</v>
      </c>
      <c r="J599" s="328"/>
      <c r="K599" s="190">
        <f t="shared" si="262"/>
        <v>0</v>
      </c>
      <c r="L599" s="191" t="str">
        <f t="shared" si="264"/>
        <v>-</v>
      </c>
      <c r="M599" s="192" t="str">
        <f t="shared" si="265"/>
        <v>-</v>
      </c>
      <c r="N599" s="193" t="str">
        <f t="shared" si="263"/>
        <v>-</v>
      </c>
      <c r="O599" s="106"/>
      <c r="AI599" s="104"/>
    </row>
    <row r="600" spans="1:35">
      <c r="A600" s="295"/>
      <c r="B600" s="297"/>
      <c r="C600" s="297"/>
      <c r="D600" s="297"/>
      <c r="E600" s="297"/>
      <c r="F600" s="298"/>
      <c r="G600" s="110">
        <f t="shared" si="259"/>
        <v>0</v>
      </c>
      <c r="H600" s="111">
        <f t="shared" si="260"/>
        <v>0</v>
      </c>
      <c r="I600" s="112">
        <f t="shared" si="261"/>
        <v>0</v>
      </c>
      <c r="J600" s="328"/>
      <c r="K600" s="190">
        <f t="shared" si="262"/>
        <v>0</v>
      </c>
      <c r="L600" s="191" t="str">
        <f t="shared" si="264"/>
        <v>-</v>
      </c>
      <c r="M600" s="192" t="str">
        <f t="shared" si="265"/>
        <v>-</v>
      </c>
      <c r="N600" s="193" t="str">
        <f t="shared" si="263"/>
        <v>-</v>
      </c>
      <c r="O600" s="106"/>
      <c r="AI600" s="104"/>
    </row>
    <row r="601" spans="1:35">
      <c r="A601" s="295"/>
      <c r="B601" s="297"/>
      <c r="C601" s="297"/>
      <c r="D601" s="297"/>
      <c r="E601" s="297"/>
      <c r="F601" s="298"/>
      <c r="G601" s="110">
        <f t="shared" si="259"/>
        <v>0</v>
      </c>
      <c r="H601" s="111">
        <f t="shared" si="260"/>
        <v>0</v>
      </c>
      <c r="I601" s="112">
        <f t="shared" si="261"/>
        <v>0</v>
      </c>
      <c r="J601" s="328"/>
      <c r="K601" s="190">
        <f t="shared" si="262"/>
        <v>0</v>
      </c>
      <c r="L601" s="191" t="str">
        <f t="shared" si="264"/>
        <v>-</v>
      </c>
      <c r="M601" s="192" t="str">
        <f t="shared" si="265"/>
        <v>-</v>
      </c>
      <c r="N601" s="193" t="str">
        <f t="shared" si="263"/>
        <v>-</v>
      </c>
      <c r="O601" s="106"/>
      <c r="AI601" s="104"/>
    </row>
    <row r="602" spans="1:35">
      <c r="A602" s="295"/>
      <c r="B602" s="297"/>
      <c r="C602" s="297"/>
      <c r="D602" s="297"/>
      <c r="E602" s="297"/>
      <c r="F602" s="298"/>
      <c r="G602" s="110">
        <f t="shared" si="259"/>
        <v>0</v>
      </c>
      <c r="H602" s="111">
        <f t="shared" si="260"/>
        <v>0</v>
      </c>
      <c r="I602" s="112">
        <f t="shared" si="261"/>
        <v>0</v>
      </c>
      <c r="J602" s="328"/>
      <c r="K602" s="190">
        <f t="shared" si="262"/>
        <v>0</v>
      </c>
      <c r="L602" s="191" t="str">
        <f t="shared" si="264"/>
        <v>-</v>
      </c>
      <c r="M602" s="192" t="str">
        <f t="shared" si="265"/>
        <v>-</v>
      </c>
      <c r="N602" s="193" t="str">
        <f t="shared" si="263"/>
        <v>-</v>
      </c>
      <c r="O602" s="106"/>
      <c r="AI602" s="104"/>
    </row>
    <row r="603" spans="1:35">
      <c r="A603" s="295"/>
      <c r="B603" s="297"/>
      <c r="C603" s="297"/>
      <c r="D603" s="297"/>
      <c r="E603" s="297"/>
      <c r="F603" s="298"/>
      <c r="G603" s="110">
        <f t="shared" si="259"/>
        <v>0</v>
      </c>
      <c r="H603" s="111">
        <f t="shared" si="260"/>
        <v>0</v>
      </c>
      <c r="I603" s="112">
        <f t="shared" si="261"/>
        <v>0</v>
      </c>
      <c r="J603" s="328"/>
      <c r="K603" s="190">
        <f t="shared" si="262"/>
        <v>0</v>
      </c>
      <c r="L603" s="191" t="str">
        <f t="shared" si="264"/>
        <v>-</v>
      </c>
      <c r="M603" s="192" t="str">
        <f t="shared" si="265"/>
        <v>-</v>
      </c>
      <c r="N603" s="193" t="str">
        <f t="shared" si="263"/>
        <v>-</v>
      </c>
      <c r="O603" s="106"/>
      <c r="AI603" s="104"/>
    </row>
    <row r="604" spans="1:35">
      <c r="A604" s="295"/>
      <c r="B604" s="297"/>
      <c r="C604" s="297"/>
      <c r="D604" s="297"/>
      <c r="E604" s="297"/>
      <c r="F604" s="298"/>
      <c r="G604" s="110">
        <f t="shared" si="259"/>
        <v>0</v>
      </c>
      <c r="H604" s="111">
        <f t="shared" si="260"/>
        <v>0</v>
      </c>
      <c r="I604" s="112">
        <f t="shared" si="261"/>
        <v>0</v>
      </c>
      <c r="J604" s="328"/>
      <c r="K604" s="190">
        <f t="shared" si="262"/>
        <v>0</v>
      </c>
      <c r="L604" s="191" t="str">
        <f t="shared" si="264"/>
        <v>-</v>
      </c>
      <c r="M604" s="192" t="str">
        <f t="shared" si="265"/>
        <v>-</v>
      </c>
      <c r="N604" s="193" t="str">
        <f t="shared" si="263"/>
        <v>-</v>
      </c>
      <c r="O604" s="106"/>
      <c r="AI604" s="104"/>
    </row>
    <row r="605" spans="1:35">
      <c r="A605" s="295"/>
      <c r="B605" s="297"/>
      <c r="C605" s="297"/>
      <c r="D605" s="297"/>
      <c r="E605" s="297"/>
      <c r="F605" s="298"/>
      <c r="G605" s="110">
        <f t="shared" si="259"/>
        <v>0</v>
      </c>
      <c r="H605" s="111">
        <f t="shared" si="260"/>
        <v>0</v>
      </c>
      <c r="I605" s="112">
        <f t="shared" si="261"/>
        <v>0</v>
      </c>
      <c r="J605" s="328"/>
      <c r="K605" s="190">
        <f t="shared" si="262"/>
        <v>0</v>
      </c>
      <c r="L605" s="191" t="str">
        <f t="shared" si="264"/>
        <v>-</v>
      </c>
      <c r="M605" s="192" t="str">
        <f t="shared" si="265"/>
        <v>-</v>
      </c>
      <c r="N605" s="193" t="str">
        <f t="shared" si="263"/>
        <v>-</v>
      </c>
      <c r="O605" s="106"/>
      <c r="AI605" s="104"/>
    </row>
    <row r="606" spans="1:35">
      <c r="A606" s="295"/>
      <c r="B606" s="297"/>
      <c r="C606" s="297"/>
      <c r="D606" s="297"/>
      <c r="E606" s="297"/>
      <c r="F606" s="298"/>
      <c r="G606" s="110">
        <f t="shared" si="259"/>
        <v>0</v>
      </c>
      <c r="H606" s="111">
        <f t="shared" si="260"/>
        <v>0</v>
      </c>
      <c r="I606" s="112">
        <f t="shared" si="261"/>
        <v>0</v>
      </c>
      <c r="J606" s="328"/>
      <c r="K606" s="190">
        <f t="shared" si="262"/>
        <v>0</v>
      </c>
      <c r="L606" s="191" t="str">
        <f t="shared" si="264"/>
        <v>-</v>
      </c>
      <c r="M606" s="192" t="str">
        <f t="shared" si="265"/>
        <v>-</v>
      </c>
      <c r="N606" s="193" t="str">
        <f t="shared" si="263"/>
        <v>-</v>
      </c>
      <c r="O606" s="106"/>
      <c r="AI606" s="104"/>
    </row>
    <row r="607" spans="1:35">
      <c r="A607" s="295"/>
      <c r="B607" s="297"/>
      <c r="C607" s="297"/>
      <c r="D607" s="297"/>
      <c r="E607" s="297"/>
      <c r="F607" s="298"/>
      <c r="G607" s="110">
        <f t="shared" si="259"/>
        <v>0</v>
      </c>
      <c r="H607" s="111">
        <f t="shared" si="260"/>
        <v>0</v>
      </c>
      <c r="I607" s="112">
        <f t="shared" si="261"/>
        <v>0</v>
      </c>
      <c r="J607" s="328"/>
      <c r="K607" s="190">
        <f t="shared" si="262"/>
        <v>0</v>
      </c>
      <c r="L607" s="191" t="str">
        <f t="shared" si="264"/>
        <v>-</v>
      </c>
      <c r="M607" s="192" t="str">
        <f t="shared" si="265"/>
        <v>-</v>
      </c>
      <c r="N607" s="193" t="str">
        <f t="shared" si="263"/>
        <v>-</v>
      </c>
      <c r="O607" s="106"/>
      <c r="AI607" s="104"/>
    </row>
    <row r="608" spans="1:35">
      <c r="A608" s="295"/>
      <c r="B608" s="297"/>
      <c r="C608" s="297"/>
      <c r="D608" s="297"/>
      <c r="E608" s="297"/>
      <c r="F608" s="298"/>
      <c r="G608" s="110">
        <f t="shared" si="259"/>
        <v>0</v>
      </c>
      <c r="H608" s="111">
        <f t="shared" si="260"/>
        <v>0</v>
      </c>
      <c r="I608" s="112">
        <f t="shared" si="261"/>
        <v>0</v>
      </c>
      <c r="J608" s="328"/>
      <c r="K608" s="190">
        <f t="shared" si="262"/>
        <v>0</v>
      </c>
      <c r="L608" s="191" t="str">
        <f t="shared" si="264"/>
        <v>-</v>
      </c>
      <c r="M608" s="192" t="str">
        <f t="shared" si="265"/>
        <v>-</v>
      </c>
      <c r="N608" s="193" t="str">
        <f t="shared" si="263"/>
        <v>-</v>
      </c>
      <c r="O608" s="106"/>
      <c r="AI608" s="104"/>
    </row>
    <row r="609" spans="1:35">
      <c r="A609" s="295"/>
      <c r="B609" s="297"/>
      <c r="C609" s="297"/>
      <c r="D609" s="297"/>
      <c r="E609" s="297"/>
      <c r="F609" s="298"/>
      <c r="G609" s="110">
        <f t="shared" si="259"/>
        <v>0</v>
      </c>
      <c r="H609" s="111">
        <f t="shared" si="260"/>
        <v>0</v>
      </c>
      <c r="I609" s="112">
        <f t="shared" si="261"/>
        <v>0</v>
      </c>
      <c r="J609" s="328"/>
      <c r="K609" s="190">
        <f t="shared" si="262"/>
        <v>0</v>
      </c>
      <c r="L609" s="191" t="str">
        <f t="shared" si="264"/>
        <v>-</v>
      </c>
      <c r="M609" s="192" t="str">
        <f t="shared" si="265"/>
        <v>-</v>
      </c>
      <c r="N609" s="193" t="str">
        <f t="shared" si="263"/>
        <v>-</v>
      </c>
      <c r="O609" s="106"/>
      <c r="AI609" s="104"/>
    </row>
    <row r="610" spans="1:35">
      <c r="A610" s="295"/>
      <c r="B610" s="297"/>
      <c r="C610" s="297"/>
      <c r="D610" s="297"/>
      <c r="E610" s="297"/>
      <c r="F610" s="298"/>
      <c r="G610" s="110">
        <f t="shared" si="259"/>
        <v>0</v>
      </c>
      <c r="H610" s="111">
        <f t="shared" si="260"/>
        <v>0</v>
      </c>
      <c r="I610" s="112">
        <f t="shared" si="261"/>
        <v>0</v>
      </c>
      <c r="J610" s="328"/>
      <c r="K610" s="190">
        <f t="shared" si="262"/>
        <v>0</v>
      </c>
      <c r="L610" s="191" t="str">
        <f t="shared" si="264"/>
        <v>-</v>
      </c>
      <c r="M610" s="192" t="str">
        <f t="shared" si="265"/>
        <v>-</v>
      </c>
      <c r="N610" s="193" t="str">
        <f t="shared" si="263"/>
        <v>-</v>
      </c>
      <c r="O610" s="106"/>
      <c r="AI610" s="104"/>
    </row>
    <row r="611" spans="1:35">
      <c r="A611" s="295"/>
      <c r="B611" s="297"/>
      <c r="C611" s="297"/>
      <c r="D611" s="297"/>
      <c r="E611" s="297"/>
      <c r="F611" s="298"/>
      <c r="G611" s="110">
        <f t="shared" si="259"/>
        <v>0</v>
      </c>
      <c r="H611" s="111">
        <f t="shared" si="260"/>
        <v>0</v>
      </c>
      <c r="I611" s="112">
        <f t="shared" si="261"/>
        <v>0</v>
      </c>
      <c r="J611" s="328"/>
      <c r="K611" s="190">
        <f t="shared" si="262"/>
        <v>0</v>
      </c>
      <c r="L611" s="191" t="str">
        <f t="shared" si="264"/>
        <v>-</v>
      </c>
      <c r="M611" s="192" t="str">
        <f t="shared" si="265"/>
        <v>-</v>
      </c>
      <c r="N611" s="193" t="str">
        <f t="shared" si="263"/>
        <v>-</v>
      </c>
      <c r="O611" s="106"/>
      <c r="AI611" s="104"/>
    </row>
    <row r="612" spans="1:35">
      <c r="A612" s="295"/>
      <c r="B612" s="297"/>
      <c r="C612" s="297"/>
      <c r="D612" s="297"/>
      <c r="E612" s="297"/>
      <c r="F612" s="298"/>
      <c r="G612" s="110">
        <f t="shared" si="259"/>
        <v>0</v>
      </c>
      <c r="H612" s="111">
        <f t="shared" si="260"/>
        <v>0</v>
      </c>
      <c r="I612" s="112">
        <f t="shared" si="261"/>
        <v>0</v>
      </c>
      <c r="J612" s="328"/>
      <c r="K612" s="190">
        <f t="shared" si="262"/>
        <v>0</v>
      </c>
      <c r="L612" s="191" t="str">
        <f t="shared" si="264"/>
        <v>-</v>
      </c>
      <c r="M612" s="192" t="str">
        <f t="shared" si="265"/>
        <v>-</v>
      </c>
      <c r="N612" s="193" t="str">
        <f t="shared" si="263"/>
        <v>-</v>
      </c>
      <c r="O612" s="106"/>
      <c r="AI612" s="104"/>
    </row>
    <row r="613" spans="1:35">
      <c r="A613" s="295"/>
      <c r="B613" s="297"/>
      <c r="C613" s="297"/>
      <c r="D613" s="297"/>
      <c r="E613" s="297"/>
      <c r="F613" s="298"/>
      <c r="G613" s="110">
        <f t="shared" si="259"/>
        <v>0</v>
      </c>
      <c r="H613" s="111">
        <f t="shared" si="260"/>
        <v>0</v>
      </c>
      <c r="I613" s="112">
        <f t="shared" si="261"/>
        <v>0</v>
      </c>
      <c r="J613" s="328"/>
      <c r="K613" s="190">
        <f t="shared" si="262"/>
        <v>0</v>
      </c>
      <c r="L613" s="191" t="str">
        <f t="shared" si="264"/>
        <v>-</v>
      </c>
      <c r="M613" s="192" t="str">
        <f t="shared" si="265"/>
        <v>-</v>
      </c>
      <c r="N613" s="193" t="str">
        <f t="shared" si="263"/>
        <v>-</v>
      </c>
      <c r="O613" s="106"/>
      <c r="AI613" s="104"/>
    </row>
    <row r="614" spans="1:35">
      <c r="A614" s="295"/>
      <c r="B614" s="297"/>
      <c r="C614" s="297"/>
      <c r="D614" s="297"/>
      <c r="E614" s="297"/>
      <c r="F614" s="298"/>
      <c r="G614" s="110">
        <f t="shared" si="259"/>
        <v>0</v>
      </c>
      <c r="H614" s="111">
        <f t="shared" si="260"/>
        <v>0</v>
      </c>
      <c r="I614" s="112">
        <f t="shared" si="261"/>
        <v>0</v>
      </c>
      <c r="J614" s="328"/>
      <c r="K614" s="190">
        <f t="shared" si="262"/>
        <v>0</v>
      </c>
      <c r="L614" s="191" t="str">
        <f t="shared" si="264"/>
        <v>-</v>
      </c>
      <c r="M614" s="192" t="str">
        <f t="shared" si="265"/>
        <v>-</v>
      </c>
      <c r="N614" s="193" t="str">
        <f t="shared" si="263"/>
        <v>-</v>
      </c>
      <c r="O614" s="106"/>
      <c r="AI614" s="104"/>
    </row>
    <row r="615" spans="1:35">
      <c r="A615" s="295"/>
      <c r="B615" s="297"/>
      <c r="C615" s="297"/>
      <c r="D615" s="297"/>
      <c r="E615" s="297"/>
      <c r="F615" s="298"/>
      <c r="G615" s="110">
        <f t="shared" si="259"/>
        <v>0</v>
      </c>
      <c r="H615" s="111">
        <f t="shared" si="260"/>
        <v>0</v>
      </c>
      <c r="I615" s="112">
        <f t="shared" si="261"/>
        <v>0</v>
      </c>
      <c r="J615" s="328"/>
      <c r="K615" s="190">
        <f t="shared" si="262"/>
        <v>0</v>
      </c>
      <c r="L615" s="191" t="str">
        <f t="shared" si="264"/>
        <v>-</v>
      </c>
      <c r="M615" s="192" t="str">
        <f t="shared" si="265"/>
        <v>-</v>
      </c>
      <c r="N615" s="193" t="str">
        <f t="shared" si="263"/>
        <v>-</v>
      </c>
      <c r="O615" s="106"/>
      <c r="AI615" s="104"/>
    </row>
    <row r="616" spans="1:35">
      <c r="A616" s="295"/>
      <c r="B616" s="297"/>
      <c r="C616" s="297"/>
      <c r="D616" s="297"/>
      <c r="E616" s="297"/>
      <c r="F616" s="298"/>
      <c r="G616" s="110">
        <f t="shared" si="259"/>
        <v>0</v>
      </c>
      <c r="H616" s="111">
        <f t="shared" si="260"/>
        <v>0</v>
      </c>
      <c r="I616" s="112">
        <f t="shared" si="261"/>
        <v>0</v>
      </c>
      <c r="J616" s="328"/>
      <c r="K616" s="190">
        <f t="shared" si="262"/>
        <v>0</v>
      </c>
      <c r="L616" s="191" t="str">
        <f t="shared" si="264"/>
        <v>-</v>
      </c>
      <c r="M616" s="192" t="str">
        <f t="shared" si="265"/>
        <v>-</v>
      </c>
      <c r="N616" s="193" t="str">
        <f t="shared" si="263"/>
        <v>-</v>
      </c>
      <c r="O616" s="106"/>
      <c r="AI616" s="104"/>
    </row>
    <row r="617" spans="1:35">
      <c r="A617" s="295"/>
      <c r="B617" s="297"/>
      <c r="C617" s="297"/>
      <c r="D617" s="297"/>
      <c r="E617" s="297"/>
      <c r="F617" s="298"/>
      <c r="G617" s="110">
        <f t="shared" si="259"/>
        <v>0</v>
      </c>
      <c r="H617" s="111">
        <f t="shared" si="260"/>
        <v>0</v>
      </c>
      <c r="I617" s="112">
        <f t="shared" si="261"/>
        <v>0</v>
      </c>
      <c r="J617" s="328"/>
      <c r="K617" s="190">
        <f t="shared" si="262"/>
        <v>0</v>
      </c>
      <c r="L617" s="191" t="str">
        <f t="shared" si="264"/>
        <v>-</v>
      </c>
      <c r="M617" s="192" t="str">
        <f t="shared" si="265"/>
        <v>-</v>
      </c>
      <c r="N617" s="193" t="str">
        <f t="shared" si="263"/>
        <v>-</v>
      </c>
      <c r="O617" s="106"/>
      <c r="AI617" s="104"/>
    </row>
    <row r="618" spans="1:35">
      <c r="A618" s="295"/>
      <c r="B618" s="297"/>
      <c r="C618" s="297"/>
      <c r="D618" s="297"/>
      <c r="E618" s="297"/>
      <c r="F618" s="298"/>
      <c r="G618" s="110">
        <f t="shared" si="259"/>
        <v>0</v>
      </c>
      <c r="H618" s="111">
        <f t="shared" si="260"/>
        <v>0</v>
      </c>
      <c r="I618" s="112">
        <f t="shared" si="261"/>
        <v>0</v>
      </c>
      <c r="J618" s="328"/>
      <c r="K618" s="190">
        <f t="shared" si="262"/>
        <v>0</v>
      </c>
      <c r="L618" s="191" t="str">
        <f t="shared" si="264"/>
        <v>-</v>
      </c>
      <c r="M618" s="192" t="str">
        <f t="shared" si="265"/>
        <v>-</v>
      </c>
      <c r="N618" s="193" t="str">
        <f t="shared" si="263"/>
        <v>-</v>
      </c>
      <c r="O618" s="106"/>
      <c r="AI618" s="104"/>
    </row>
    <row r="619" spans="1:35">
      <c r="A619" s="295"/>
      <c r="B619" s="297"/>
      <c r="C619" s="297"/>
      <c r="D619" s="297"/>
      <c r="E619" s="297"/>
      <c r="F619" s="298"/>
      <c r="G619" s="110">
        <f t="shared" si="259"/>
        <v>0</v>
      </c>
      <c r="H619" s="111">
        <f t="shared" si="260"/>
        <v>0</v>
      </c>
      <c r="I619" s="112">
        <f t="shared" si="261"/>
        <v>0</v>
      </c>
      <c r="J619" s="328"/>
      <c r="K619" s="190">
        <f t="shared" si="262"/>
        <v>0</v>
      </c>
      <c r="L619" s="191" t="str">
        <f t="shared" si="264"/>
        <v>-</v>
      </c>
      <c r="M619" s="192" t="str">
        <f t="shared" si="265"/>
        <v>-</v>
      </c>
      <c r="N619" s="193" t="str">
        <f t="shared" si="263"/>
        <v>-</v>
      </c>
      <c r="O619" s="106"/>
      <c r="AI619" s="104"/>
    </row>
    <row r="620" spans="1:35">
      <c r="A620" s="295"/>
      <c r="B620" s="297"/>
      <c r="C620" s="297"/>
      <c r="D620" s="297"/>
      <c r="E620" s="297"/>
      <c r="F620" s="298"/>
      <c r="G620" s="110">
        <f t="shared" si="259"/>
        <v>0</v>
      </c>
      <c r="H620" s="111">
        <f t="shared" si="260"/>
        <v>0</v>
      </c>
      <c r="I620" s="112">
        <f t="shared" si="261"/>
        <v>0</v>
      </c>
      <c r="J620" s="328"/>
      <c r="K620" s="190">
        <f t="shared" si="262"/>
        <v>0</v>
      </c>
      <c r="L620" s="191" t="str">
        <f t="shared" si="264"/>
        <v>-</v>
      </c>
      <c r="M620" s="192" t="str">
        <f t="shared" si="265"/>
        <v>-</v>
      </c>
      <c r="N620" s="193" t="str">
        <f t="shared" si="263"/>
        <v>-</v>
      </c>
      <c r="O620" s="106"/>
      <c r="AI620" s="104"/>
    </row>
    <row r="621" spans="1:35">
      <c r="A621" s="295"/>
      <c r="B621" s="297"/>
      <c r="C621" s="297"/>
      <c r="D621" s="297"/>
      <c r="E621" s="297"/>
      <c r="F621" s="298"/>
      <c r="G621" s="110">
        <f t="shared" si="259"/>
        <v>0</v>
      </c>
      <c r="H621" s="111">
        <f t="shared" si="260"/>
        <v>0</v>
      </c>
      <c r="I621" s="112">
        <f t="shared" si="261"/>
        <v>0</v>
      </c>
      <c r="J621" s="328"/>
      <c r="K621" s="190">
        <f t="shared" si="262"/>
        <v>0</v>
      </c>
      <c r="L621" s="191" t="str">
        <f t="shared" si="264"/>
        <v>-</v>
      </c>
      <c r="M621" s="192" t="str">
        <f t="shared" si="265"/>
        <v>-</v>
      </c>
      <c r="N621" s="193" t="str">
        <f t="shared" si="263"/>
        <v>-</v>
      </c>
      <c r="O621" s="106"/>
      <c r="AI621" s="104"/>
    </row>
    <row r="622" spans="1:35">
      <c r="A622" s="295"/>
      <c r="B622" s="297"/>
      <c r="C622" s="297"/>
      <c r="D622" s="297"/>
      <c r="E622" s="297"/>
      <c r="F622" s="298"/>
      <c r="G622" s="110">
        <f t="shared" si="259"/>
        <v>0</v>
      </c>
      <c r="H622" s="111">
        <f t="shared" si="260"/>
        <v>0</v>
      </c>
      <c r="I622" s="112">
        <f t="shared" si="261"/>
        <v>0</v>
      </c>
      <c r="J622" s="328"/>
      <c r="K622" s="190">
        <f t="shared" si="262"/>
        <v>0</v>
      </c>
      <c r="L622" s="191" t="str">
        <f t="shared" si="264"/>
        <v>-</v>
      </c>
      <c r="M622" s="192" t="str">
        <f t="shared" si="265"/>
        <v>-</v>
      </c>
      <c r="N622" s="193" t="str">
        <f t="shared" si="263"/>
        <v>-</v>
      </c>
      <c r="O622" s="106"/>
      <c r="AI622" s="104"/>
    </row>
    <row r="623" spans="1:35">
      <c r="A623" s="295"/>
      <c r="B623" s="297"/>
      <c r="C623" s="297"/>
      <c r="D623" s="297"/>
      <c r="E623" s="297"/>
      <c r="F623" s="298"/>
      <c r="G623" s="110">
        <f t="shared" si="259"/>
        <v>0</v>
      </c>
      <c r="H623" s="111">
        <f t="shared" si="260"/>
        <v>0</v>
      </c>
      <c r="I623" s="112">
        <f t="shared" si="261"/>
        <v>0</v>
      </c>
      <c r="J623" s="328"/>
      <c r="K623" s="190">
        <f t="shared" si="262"/>
        <v>0</v>
      </c>
      <c r="L623" s="191" t="str">
        <f t="shared" si="264"/>
        <v>-</v>
      </c>
      <c r="M623" s="192" t="str">
        <f t="shared" si="265"/>
        <v>-</v>
      </c>
      <c r="N623" s="193" t="str">
        <f t="shared" si="263"/>
        <v>-</v>
      </c>
      <c r="O623" s="106"/>
      <c r="AI623" s="104"/>
    </row>
    <row r="624" spans="1:35">
      <c r="A624" s="295"/>
      <c r="B624" s="297"/>
      <c r="C624" s="297"/>
      <c r="D624" s="297"/>
      <c r="E624" s="297"/>
      <c r="F624" s="298"/>
      <c r="G624" s="110">
        <f t="shared" si="259"/>
        <v>0</v>
      </c>
      <c r="H624" s="111">
        <f t="shared" si="260"/>
        <v>0</v>
      </c>
      <c r="I624" s="112">
        <f t="shared" si="261"/>
        <v>0</v>
      </c>
      <c r="J624" s="328"/>
      <c r="K624" s="190">
        <f t="shared" si="262"/>
        <v>0</v>
      </c>
      <c r="L624" s="191" t="str">
        <f t="shared" si="264"/>
        <v>-</v>
      </c>
      <c r="M624" s="192" t="str">
        <f t="shared" si="265"/>
        <v>-</v>
      </c>
      <c r="N624" s="193" t="str">
        <f t="shared" si="263"/>
        <v>-</v>
      </c>
      <c r="O624" s="106"/>
      <c r="AI624" s="104"/>
    </row>
    <row r="625" spans="1:35">
      <c r="A625" s="295"/>
      <c r="B625" s="297"/>
      <c r="C625" s="297"/>
      <c r="D625" s="297"/>
      <c r="E625" s="297"/>
      <c r="F625" s="298"/>
      <c r="G625" s="110">
        <f t="shared" si="259"/>
        <v>0</v>
      </c>
      <c r="H625" s="111">
        <f t="shared" si="260"/>
        <v>0</v>
      </c>
      <c r="I625" s="112">
        <f t="shared" si="261"/>
        <v>0</v>
      </c>
      <c r="J625" s="328"/>
      <c r="K625" s="190">
        <f t="shared" si="262"/>
        <v>0</v>
      </c>
      <c r="L625" s="191" t="str">
        <f t="shared" si="264"/>
        <v>-</v>
      </c>
      <c r="M625" s="192" t="str">
        <f t="shared" si="265"/>
        <v>-</v>
      </c>
      <c r="N625" s="193" t="str">
        <f t="shared" si="263"/>
        <v>-</v>
      </c>
      <c r="O625" s="106"/>
      <c r="AI625" s="104"/>
    </row>
    <row r="626" spans="1:35">
      <c r="A626" s="295"/>
      <c r="B626" s="297"/>
      <c r="C626" s="297"/>
      <c r="D626" s="297"/>
      <c r="E626" s="297"/>
      <c r="F626" s="298"/>
      <c r="G626" s="110">
        <f t="shared" si="259"/>
        <v>0</v>
      </c>
      <c r="H626" s="111">
        <f t="shared" si="260"/>
        <v>0</v>
      </c>
      <c r="I626" s="112">
        <f t="shared" si="261"/>
        <v>0</v>
      </c>
      <c r="J626" s="328"/>
      <c r="K626" s="190">
        <f t="shared" si="262"/>
        <v>0</v>
      </c>
      <c r="L626" s="191" t="str">
        <f t="shared" si="264"/>
        <v>-</v>
      </c>
      <c r="M626" s="192" t="str">
        <f t="shared" si="265"/>
        <v>-</v>
      </c>
      <c r="N626" s="193" t="str">
        <f t="shared" si="263"/>
        <v>-</v>
      </c>
      <c r="O626" s="106"/>
      <c r="AI626" s="104"/>
    </row>
    <row r="627" spans="1:35">
      <c r="A627" s="295"/>
      <c r="B627" s="297"/>
      <c r="C627" s="297"/>
      <c r="D627" s="297"/>
      <c r="E627" s="297"/>
      <c r="F627" s="298"/>
      <c r="G627" s="110">
        <f t="shared" si="259"/>
        <v>0</v>
      </c>
      <c r="H627" s="111">
        <f t="shared" si="260"/>
        <v>0</v>
      </c>
      <c r="I627" s="112">
        <f t="shared" si="261"/>
        <v>0</v>
      </c>
      <c r="J627" s="328"/>
      <c r="K627" s="190">
        <f t="shared" si="262"/>
        <v>0</v>
      </c>
      <c r="L627" s="191" t="str">
        <f t="shared" si="264"/>
        <v>-</v>
      </c>
      <c r="M627" s="192" t="str">
        <f t="shared" si="265"/>
        <v>-</v>
      </c>
      <c r="N627" s="193" t="str">
        <f t="shared" si="263"/>
        <v>-</v>
      </c>
      <c r="O627" s="106"/>
      <c r="AI627" s="104"/>
    </row>
    <row r="628" spans="1:35">
      <c r="A628" s="295"/>
      <c r="B628" s="297"/>
      <c r="C628" s="297"/>
      <c r="D628" s="297"/>
      <c r="E628" s="297"/>
      <c r="F628" s="298"/>
      <c r="G628" s="110">
        <f t="shared" si="259"/>
        <v>0</v>
      </c>
      <c r="H628" s="111">
        <f t="shared" si="260"/>
        <v>0</v>
      </c>
      <c r="I628" s="112">
        <f t="shared" si="261"/>
        <v>0</v>
      </c>
      <c r="J628" s="328"/>
      <c r="K628" s="190">
        <f t="shared" si="262"/>
        <v>0</v>
      </c>
      <c r="L628" s="191" t="str">
        <f t="shared" si="264"/>
        <v>-</v>
      </c>
      <c r="M628" s="192" t="str">
        <f t="shared" si="265"/>
        <v>-</v>
      </c>
      <c r="N628" s="193" t="str">
        <f t="shared" si="263"/>
        <v>-</v>
      </c>
      <c r="O628" s="106"/>
      <c r="AI628" s="104"/>
    </row>
    <row r="629" spans="1:35">
      <c r="A629" s="295"/>
      <c r="B629" s="297"/>
      <c r="C629" s="297"/>
      <c r="D629" s="297"/>
      <c r="E629" s="297"/>
      <c r="F629" s="298"/>
      <c r="G629" s="110">
        <f t="shared" si="259"/>
        <v>0</v>
      </c>
      <c r="H629" s="111">
        <f t="shared" si="260"/>
        <v>0</v>
      </c>
      <c r="I629" s="112">
        <f t="shared" si="261"/>
        <v>0</v>
      </c>
      <c r="J629" s="328"/>
      <c r="K629" s="190">
        <f t="shared" si="262"/>
        <v>0</v>
      </c>
      <c r="L629" s="191" t="str">
        <f t="shared" si="264"/>
        <v>-</v>
      </c>
      <c r="M629" s="192" t="str">
        <f t="shared" si="265"/>
        <v>-</v>
      </c>
      <c r="N629" s="193" t="str">
        <f t="shared" si="263"/>
        <v>-</v>
      </c>
      <c r="O629" s="106"/>
      <c r="AI629" s="104"/>
    </row>
    <row r="630" spans="1:35">
      <c r="A630" s="295"/>
      <c r="B630" s="297"/>
      <c r="C630" s="297"/>
      <c r="D630" s="297"/>
      <c r="E630" s="297"/>
      <c r="F630" s="298"/>
      <c r="G630" s="110">
        <f t="shared" si="259"/>
        <v>0</v>
      </c>
      <c r="H630" s="111">
        <f t="shared" si="260"/>
        <v>0</v>
      </c>
      <c r="I630" s="112">
        <f t="shared" si="261"/>
        <v>0</v>
      </c>
      <c r="J630" s="328"/>
      <c r="K630" s="190">
        <f t="shared" si="262"/>
        <v>0</v>
      </c>
      <c r="L630" s="191" t="str">
        <f t="shared" si="264"/>
        <v>-</v>
      </c>
      <c r="M630" s="192" t="str">
        <f t="shared" si="265"/>
        <v>-</v>
      </c>
      <c r="N630" s="193" t="str">
        <f t="shared" si="263"/>
        <v>-</v>
      </c>
      <c r="O630" s="106"/>
      <c r="AI630" s="104"/>
    </row>
    <row r="631" spans="1:35">
      <c r="A631" s="295"/>
      <c r="B631" s="297"/>
      <c r="C631" s="297"/>
      <c r="D631" s="297"/>
      <c r="E631" s="297"/>
      <c r="F631" s="298"/>
      <c r="G631" s="110">
        <f t="shared" si="259"/>
        <v>0</v>
      </c>
      <c r="H631" s="111">
        <f t="shared" si="260"/>
        <v>0</v>
      </c>
      <c r="I631" s="112">
        <f t="shared" si="261"/>
        <v>0</v>
      </c>
      <c r="J631" s="328"/>
      <c r="K631" s="190">
        <f t="shared" si="262"/>
        <v>0</v>
      </c>
      <c r="L631" s="191" t="str">
        <f t="shared" si="264"/>
        <v>-</v>
      </c>
      <c r="M631" s="192" t="str">
        <f t="shared" si="265"/>
        <v>-</v>
      </c>
      <c r="N631" s="193" t="str">
        <f t="shared" si="263"/>
        <v>-</v>
      </c>
      <c r="O631" s="106"/>
      <c r="AI631" s="104"/>
    </row>
    <row r="632" spans="1:35">
      <c r="A632" s="295"/>
      <c r="B632" s="297"/>
      <c r="C632" s="297"/>
      <c r="D632" s="297"/>
      <c r="E632" s="297"/>
      <c r="F632" s="298"/>
      <c r="G632" s="110">
        <f t="shared" si="259"/>
        <v>0</v>
      </c>
      <c r="H632" s="111">
        <f t="shared" si="260"/>
        <v>0</v>
      </c>
      <c r="I632" s="112">
        <f t="shared" si="261"/>
        <v>0</v>
      </c>
      <c r="J632" s="328"/>
      <c r="K632" s="190">
        <f t="shared" si="262"/>
        <v>0</v>
      </c>
      <c r="L632" s="191" t="str">
        <f t="shared" si="264"/>
        <v>-</v>
      </c>
      <c r="M632" s="192" t="str">
        <f t="shared" si="265"/>
        <v>-</v>
      </c>
      <c r="N632" s="193" t="str">
        <f t="shared" si="263"/>
        <v>-</v>
      </c>
      <c r="O632" s="106"/>
      <c r="AI632" s="104"/>
    </row>
    <row r="633" spans="1:35">
      <c r="A633" s="295"/>
      <c r="B633" s="297"/>
      <c r="C633" s="297"/>
      <c r="D633" s="297"/>
      <c r="E633" s="297"/>
      <c r="F633" s="298"/>
      <c r="G633" s="110">
        <f t="shared" si="259"/>
        <v>0</v>
      </c>
      <c r="H633" s="111">
        <f t="shared" si="260"/>
        <v>0</v>
      </c>
      <c r="I633" s="112">
        <f t="shared" si="261"/>
        <v>0</v>
      </c>
      <c r="J633" s="328"/>
      <c r="K633" s="190">
        <f t="shared" si="262"/>
        <v>0</v>
      </c>
      <c r="L633" s="191" t="str">
        <f t="shared" si="264"/>
        <v>-</v>
      </c>
      <c r="M633" s="192" t="str">
        <f t="shared" si="265"/>
        <v>-</v>
      </c>
      <c r="N633" s="193" t="str">
        <f t="shared" si="263"/>
        <v>-</v>
      </c>
      <c r="O633" s="106"/>
      <c r="AI633" s="104"/>
    </row>
    <row r="634" spans="1:35">
      <c r="A634" s="295"/>
      <c r="B634" s="297"/>
      <c r="C634" s="297"/>
      <c r="D634" s="297"/>
      <c r="E634" s="297"/>
      <c r="F634" s="298"/>
      <c r="G634" s="110">
        <f t="shared" si="259"/>
        <v>0</v>
      </c>
      <c r="H634" s="111">
        <f t="shared" si="260"/>
        <v>0</v>
      </c>
      <c r="I634" s="112">
        <f t="shared" si="261"/>
        <v>0</v>
      </c>
      <c r="J634" s="328"/>
      <c r="K634" s="190">
        <f t="shared" si="262"/>
        <v>0</v>
      </c>
      <c r="L634" s="191" t="str">
        <f t="shared" si="264"/>
        <v>-</v>
      </c>
      <c r="M634" s="192" t="str">
        <f t="shared" si="265"/>
        <v>-</v>
      </c>
      <c r="N634" s="193" t="str">
        <f t="shared" si="263"/>
        <v>-</v>
      </c>
      <c r="O634" s="106"/>
      <c r="AI634" s="104"/>
    </row>
    <row r="635" spans="1:35">
      <c r="A635" s="295"/>
      <c r="B635" s="297"/>
      <c r="C635" s="297"/>
      <c r="D635" s="297"/>
      <c r="E635" s="297"/>
      <c r="F635" s="298"/>
      <c r="G635" s="110">
        <f t="shared" si="259"/>
        <v>0</v>
      </c>
      <c r="H635" s="111">
        <f t="shared" si="260"/>
        <v>0</v>
      </c>
      <c r="I635" s="112">
        <f t="shared" si="261"/>
        <v>0</v>
      </c>
      <c r="J635" s="328"/>
      <c r="K635" s="190">
        <f t="shared" si="262"/>
        <v>0</v>
      </c>
      <c r="L635" s="191" t="str">
        <f t="shared" si="264"/>
        <v>-</v>
      </c>
      <c r="M635" s="192" t="str">
        <f t="shared" si="265"/>
        <v>-</v>
      </c>
      <c r="N635" s="193" t="str">
        <f t="shared" si="263"/>
        <v>-</v>
      </c>
      <c r="O635" s="106"/>
      <c r="AI635" s="104"/>
    </row>
    <row r="636" spans="1:35">
      <c r="A636" s="295"/>
      <c r="B636" s="297"/>
      <c r="C636" s="297"/>
      <c r="D636" s="297"/>
      <c r="E636" s="297"/>
      <c r="F636" s="298"/>
      <c r="G636" s="110">
        <f t="shared" si="259"/>
        <v>0</v>
      </c>
      <c r="H636" s="111">
        <f t="shared" si="260"/>
        <v>0</v>
      </c>
      <c r="I636" s="112">
        <f t="shared" si="261"/>
        <v>0</v>
      </c>
      <c r="J636" s="328"/>
      <c r="K636" s="190">
        <f t="shared" si="262"/>
        <v>0</v>
      </c>
      <c r="L636" s="191" t="str">
        <f t="shared" si="264"/>
        <v>-</v>
      </c>
      <c r="M636" s="192" t="str">
        <f t="shared" si="265"/>
        <v>-</v>
      </c>
      <c r="N636" s="193" t="str">
        <f t="shared" si="263"/>
        <v>-</v>
      </c>
      <c r="O636" s="106"/>
      <c r="AI636" s="104"/>
    </row>
    <row r="637" spans="1:35">
      <c r="A637" s="295"/>
      <c r="B637" s="297"/>
      <c r="C637" s="297"/>
      <c r="D637" s="297"/>
      <c r="E637" s="297"/>
      <c r="F637" s="298"/>
      <c r="G637" s="110">
        <f t="shared" si="259"/>
        <v>0</v>
      </c>
      <c r="H637" s="111">
        <f t="shared" si="260"/>
        <v>0</v>
      </c>
      <c r="I637" s="112">
        <f t="shared" si="261"/>
        <v>0</v>
      </c>
      <c r="J637" s="328"/>
      <c r="K637" s="190">
        <f t="shared" si="262"/>
        <v>0</v>
      </c>
      <c r="L637" s="191" t="str">
        <f t="shared" si="264"/>
        <v>-</v>
      </c>
      <c r="M637" s="192" t="str">
        <f t="shared" si="265"/>
        <v>-</v>
      </c>
      <c r="N637" s="193" t="str">
        <f t="shared" si="263"/>
        <v>-</v>
      </c>
      <c r="O637" s="106"/>
      <c r="AI637" s="104"/>
    </row>
    <row r="638" spans="1:35">
      <c r="A638" s="295"/>
      <c r="B638" s="297"/>
      <c r="C638" s="297"/>
      <c r="D638" s="297"/>
      <c r="E638" s="297"/>
      <c r="F638" s="298"/>
      <c r="G638" s="110">
        <f t="shared" si="259"/>
        <v>0</v>
      </c>
      <c r="H638" s="111">
        <f t="shared" si="260"/>
        <v>0</v>
      </c>
      <c r="I638" s="112">
        <f t="shared" si="261"/>
        <v>0</v>
      </c>
      <c r="J638" s="328"/>
      <c r="K638" s="190">
        <f t="shared" si="262"/>
        <v>0</v>
      </c>
      <c r="L638" s="191" t="str">
        <f t="shared" si="264"/>
        <v>-</v>
      </c>
      <c r="M638" s="192" t="str">
        <f t="shared" si="265"/>
        <v>-</v>
      </c>
      <c r="N638" s="193" t="str">
        <f t="shared" si="263"/>
        <v>-</v>
      </c>
      <c r="O638" s="106"/>
      <c r="AI638" s="104"/>
    </row>
    <row r="639" spans="1:35">
      <c r="A639" s="295"/>
      <c r="B639" s="297"/>
      <c r="C639" s="297"/>
      <c r="D639" s="297"/>
      <c r="E639" s="297"/>
      <c r="F639" s="298"/>
      <c r="G639" s="110">
        <f t="shared" si="259"/>
        <v>0</v>
      </c>
      <c r="H639" s="111">
        <f t="shared" si="260"/>
        <v>0</v>
      </c>
      <c r="I639" s="112">
        <f t="shared" si="261"/>
        <v>0</v>
      </c>
      <c r="J639" s="328"/>
      <c r="K639" s="190">
        <f t="shared" si="262"/>
        <v>0</v>
      </c>
      <c r="L639" s="191" t="str">
        <f t="shared" si="264"/>
        <v>-</v>
      </c>
      <c r="M639" s="192" t="str">
        <f t="shared" si="265"/>
        <v>-</v>
      </c>
      <c r="N639" s="193" t="str">
        <f t="shared" si="263"/>
        <v>-</v>
      </c>
      <c r="O639" s="106"/>
      <c r="AI639" s="104"/>
    </row>
    <row r="640" spans="1:35">
      <c r="A640" s="295"/>
      <c r="B640" s="297"/>
      <c r="C640" s="297"/>
      <c r="D640" s="297"/>
      <c r="E640" s="297"/>
      <c r="F640" s="298"/>
      <c r="G640" s="110">
        <f t="shared" si="259"/>
        <v>0</v>
      </c>
      <c r="H640" s="111">
        <f t="shared" si="260"/>
        <v>0</v>
      </c>
      <c r="I640" s="112">
        <f t="shared" si="261"/>
        <v>0</v>
      </c>
      <c r="J640" s="328"/>
      <c r="K640" s="190">
        <f t="shared" si="262"/>
        <v>0</v>
      </c>
      <c r="L640" s="191" t="str">
        <f t="shared" si="264"/>
        <v>-</v>
      </c>
      <c r="M640" s="192" t="str">
        <f t="shared" si="265"/>
        <v>-</v>
      </c>
      <c r="N640" s="193" t="str">
        <f t="shared" si="263"/>
        <v>-</v>
      </c>
      <c r="O640" s="106"/>
      <c r="AI640" s="104"/>
    </row>
    <row r="641" spans="1:35">
      <c r="A641" s="295"/>
      <c r="B641" s="297"/>
      <c r="C641" s="297"/>
      <c r="D641" s="297"/>
      <c r="E641" s="297"/>
      <c r="F641" s="298"/>
      <c r="G641" s="110">
        <f t="shared" si="259"/>
        <v>0</v>
      </c>
      <c r="H641" s="111">
        <f t="shared" si="260"/>
        <v>0</v>
      </c>
      <c r="I641" s="112">
        <f t="shared" si="261"/>
        <v>0</v>
      </c>
      <c r="J641" s="328"/>
      <c r="K641" s="190">
        <f t="shared" si="262"/>
        <v>0</v>
      </c>
      <c r="L641" s="191" t="str">
        <f t="shared" si="264"/>
        <v>-</v>
      </c>
      <c r="M641" s="192" t="str">
        <f t="shared" si="265"/>
        <v>-</v>
      </c>
      <c r="N641" s="193" t="str">
        <f t="shared" si="263"/>
        <v>-</v>
      </c>
      <c r="O641" s="106"/>
      <c r="AI641" s="104"/>
    </row>
    <row r="642" spans="1:35">
      <c r="A642" s="295"/>
      <c r="B642" s="297"/>
      <c r="C642" s="297"/>
      <c r="D642" s="297"/>
      <c r="E642" s="297"/>
      <c r="F642" s="298"/>
      <c r="G642" s="110">
        <f t="shared" si="259"/>
        <v>0</v>
      </c>
      <c r="H642" s="111">
        <f t="shared" si="260"/>
        <v>0</v>
      </c>
      <c r="I642" s="112">
        <f t="shared" si="261"/>
        <v>0</v>
      </c>
      <c r="J642" s="328"/>
      <c r="K642" s="190">
        <f t="shared" si="262"/>
        <v>0</v>
      </c>
      <c r="L642" s="191" t="str">
        <f t="shared" si="264"/>
        <v>-</v>
      </c>
      <c r="M642" s="192" t="str">
        <f t="shared" si="265"/>
        <v>-</v>
      </c>
      <c r="N642" s="193" t="str">
        <f t="shared" si="263"/>
        <v>-</v>
      </c>
      <c r="O642" s="106"/>
      <c r="AI642" s="104"/>
    </row>
    <row r="643" spans="1:35">
      <c r="A643" s="295"/>
      <c r="B643" s="297"/>
      <c r="C643" s="297"/>
      <c r="D643" s="297"/>
      <c r="E643" s="297"/>
      <c r="F643" s="298"/>
      <c r="G643" s="110">
        <f t="shared" si="259"/>
        <v>0</v>
      </c>
      <c r="H643" s="111">
        <f t="shared" si="260"/>
        <v>0</v>
      </c>
      <c r="I643" s="112">
        <f t="shared" si="261"/>
        <v>0</v>
      </c>
      <c r="J643" s="328"/>
      <c r="K643" s="190">
        <f t="shared" si="262"/>
        <v>0</v>
      </c>
      <c r="L643" s="191" t="str">
        <f t="shared" si="264"/>
        <v>-</v>
      </c>
      <c r="M643" s="192" t="str">
        <f t="shared" si="265"/>
        <v>-</v>
      </c>
      <c r="N643" s="193" t="str">
        <f t="shared" si="263"/>
        <v>-</v>
      </c>
      <c r="O643" s="106"/>
      <c r="AI643" s="104"/>
    </row>
    <row r="644" spans="1:35">
      <c r="A644" s="295"/>
      <c r="B644" s="297"/>
      <c r="C644" s="297"/>
      <c r="D644" s="297"/>
      <c r="E644" s="297"/>
      <c r="F644" s="298"/>
      <c r="G644" s="110">
        <f t="shared" si="259"/>
        <v>0</v>
      </c>
      <c r="H644" s="111">
        <f t="shared" si="260"/>
        <v>0</v>
      </c>
      <c r="I644" s="112">
        <f t="shared" si="261"/>
        <v>0</v>
      </c>
      <c r="J644" s="328"/>
      <c r="K644" s="190">
        <f t="shared" si="262"/>
        <v>0</v>
      </c>
      <c r="L644" s="191" t="str">
        <f t="shared" si="264"/>
        <v>-</v>
      </c>
      <c r="M644" s="192" t="str">
        <f t="shared" si="265"/>
        <v>-</v>
      </c>
      <c r="N644" s="193" t="str">
        <f t="shared" si="263"/>
        <v>-</v>
      </c>
      <c r="O644" s="106"/>
      <c r="AI644" s="104"/>
    </row>
    <row r="645" spans="1:35">
      <c r="A645" s="295"/>
      <c r="B645" s="297"/>
      <c r="C645" s="297"/>
      <c r="D645" s="297"/>
      <c r="E645" s="297"/>
      <c r="F645" s="298"/>
      <c r="G645" s="110">
        <f t="shared" si="259"/>
        <v>0</v>
      </c>
      <c r="H645" s="111">
        <f t="shared" si="260"/>
        <v>0</v>
      </c>
      <c r="I645" s="112">
        <f t="shared" si="261"/>
        <v>0</v>
      </c>
      <c r="J645" s="328"/>
      <c r="K645" s="190">
        <f t="shared" si="262"/>
        <v>0</v>
      </c>
      <c r="L645" s="191" t="str">
        <f t="shared" si="264"/>
        <v>-</v>
      </c>
      <c r="M645" s="192" t="str">
        <f t="shared" si="265"/>
        <v>-</v>
      </c>
      <c r="N645" s="193" t="str">
        <f t="shared" si="263"/>
        <v>-</v>
      </c>
      <c r="O645" s="106"/>
      <c r="AI645" s="104"/>
    </row>
    <row r="646" spans="1:35">
      <c r="A646" s="295"/>
      <c r="B646" s="297"/>
      <c r="C646" s="297"/>
      <c r="D646" s="297"/>
      <c r="E646" s="297"/>
      <c r="F646" s="298"/>
      <c r="G646" s="110">
        <f t="shared" si="259"/>
        <v>0</v>
      </c>
      <c r="H646" s="111">
        <f t="shared" si="260"/>
        <v>0</v>
      </c>
      <c r="I646" s="112">
        <f t="shared" si="261"/>
        <v>0</v>
      </c>
      <c r="J646" s="328"/>
      <c r="K646" s="190">
        <f t="shared" si="262"/>
        <v>0</v>
      </c>
      <c r="L646" s="191" t="str">
        <f t="shared" si="264"/>
        <v>-</v>
      </c>
      <c r="M646" s="192" t="str">
        <f t="shared" si="265"/>
        <v>-</v>
      </c>
      <c r="N646" s="193" t="str">
        <f t="shared" si="263"/>
        <v>-</v>
      </c>
      <c r="O646" s="106"/>
      <c r="AI646" s="104"/>
    </row>
    <row r="647" spans="1:35">
      <c r="A647" s="295"/>
      <c r="B647" s="297"/>
      <c r="C647" s="297"/>
      <c r="D647" s="297"/>
      <c r="E647" s="297"/>
      <c r="F647" s="298"/>
      <c r="G647" s="110">
        <f t="shared" si="259"/>
        <v>0</v>
      </c>
      <c r="H647" s="111">
        <f t="shared" si="260"/>
        <v>0</v>
      </c>
      <c r="I647" s="112">
        <f t="shared" si="261"/>
        <v>0</v>
      </c>
      <c r="J647" s="328"/>
      <c r="K647" s="190">
        <f t="shared" si="262"/>
        <v>0</v>
      </c>
      <c r="L647" s="191" t="str">
        <f t="shared" si="264"/>
        <v>-</v>
      </c>
      <c r="M647" s="192" t="str">
        <f t="shared" si="265"/>
        <v>-</v>
      </c>
      <c r="N647" s="193" t="str">
        <f t="shared" si="263"/>
        <v>-</v>
      </c>
      <c r="O647" s="106"/>
      <c r="AI647" s="104"/>
    </row>
    <row r="648" spans="1:35">
      <c r="A648" s="295"/>
      <c r="B648" s="297"/>
      <c r="C648" s="297"/>
      <c r="D648" s="297"/>
      <c r="E648" s="297"/>
      <c r="F648" s="298"/>
      <c r="G648" s="110">
        <f t="shared" ref="G648:G711" si="266">IF(F648=0,0,VLOOKUP(C648,$V$8:$AE$13,6))</f>
        <v>0</v>
      </c>
      <c r="H648" s="111">
        <f t="shared" ref="H648:H711" si="267">IFERROR(F648+G648,"")</f>
        <v>0</v>
      </c>
      <c r="I648" s="112">
        <f t="shared" ref="I648:I711" si="268">IFERROR(H648*12/(VLOOKUP(C648,$V$8:$W$13,2)*$T$8*$T$9),"")</f>
        <v>0</v>
      </c>
      <c r="J648" s="328"/>
      <c r="K648" s="190">
        <f t="shared" ref="K648:K711" si="269">IFERROR((J648+G648)*12/(VLOOKUP(C648,$V$8:$W$13,2)*$T$8*$T$9),"")</f>
        <v>0</v>
      </c>
      <c r="L648" s="191" t="str">
        <f t="shared" si="264"/>
        <v>-</v>
      </c>
      <c r="M648" s="192" t="str">
        <f t="shared" si="265"/>
        <v>-</v>
      </c>
      <c r="N648" s="193" t="str">
        <f t="shared" si="263"/>
        <v>-</v>
      </c>
      <c r="O648" s="106"/>
      <c r="AI648" s="104"/>
    </row>
    <row r="649" spans="1:35">
      <c r="A649" s="295"/>
      <c r="B649" s="297"/>
      <c r="C649" s="297"/>
      <c r="D649" s="297"/>
      <c r="E649" s="297"/>
      <c r="F649" s="298"/>
      <c r="G649" s="110">
        <f t="shared" si="266"/>
        <v>0</v>
      </c>
      <c r="H649" s="111">
        <f t="shared" si="267"/>
        <v>0</v>
      </c>
      <c r="I649" s="112">
        <f t="shared" si="268"/>
        <v>0</v>
      </c>
      <c r="J649" s="328"/>
      <c r="K649" s="190">
        <f t="shared" si="269"/>
        <v>0</v>
      </c>
      <c r="L649" s="191" t="str">
        <f t="shared" si="264"/>
        <v>-</v>
      </c>
      <c r="M649" s="192" t="str">
        <f t="shared" si="265"/>
        <v>-</v>
      </c>
      <c r="N649" s="193" t="str">
        <f t="shared" si="263"/>
        <v>-</v>
      </c>
      <c r="O649" s="106"/>
      <c r="AI649" s="104"/>
    </row>
    <row r="650" spans="1:35">
      <c r="A650" s="295"/>
      <c r="B650" s="297"/>
      <c r="C650" s="297"/>
      <c r="D650" s="297"/>
      <c r="E650" s="297"/>
      <c r="F650" s="298"/>
      <c r="G650" s="110">
        <f t="shared" si="266"/>
        <v>0</v>
      </c>
      <c r="H650" s="111">
        <f t="shared" si="267"/>
        <v>0</v>
      </c>
      <c r="I650" s="112">
        <f t="shared" si="268"/>
        <v>0</v>
      </c>
      <c r="J650" s="328"/>
      <c r="K650" s="190">
        <f t="shared" si="269"/>
        <v>0</v>
      </c>
      <c r="L650" s="191" t="str">
        <f t="shared" si="264"/>
        <v>-</v>
      </c>
      <c r="M650" s="192" t="str">
        <f t="shared" si="265"/>
        <v>-</v>
      </c>
      <c r="N650" s="193" t="str">
        <f t="shared" ref="N650:N713" si="270">IF(L650="-","-",J650-F650)</f>
        <v>-</v>
      </c>
      <c r="O650" s="106"/>
      <c r="AI650" s="104"/>
    </row>
    <row r="651" spans="1:35">
      <c r="A651" s="295"/>
      <c r="B651" s="297"/>
      <c r="C651" s="297"/>
      <c r="D651" s="297"/>
      <c r="E651" s="297"/>
      <c r="F651" s="298"/>
      <c r="G651" s="110">
        <f t="shared" si="266"/>
        <v>0</v>
      </c>
      <c r="H651" s="111">
        <f t="shared" si="267"/>
        <v>0</v>
      </c>
      <c r="I651" s="112">
        <f t="shared" si="268"/>
        <v>0</v>
      </c>
      <c r="J651" s="328"/>
      <c r="K651" s="190">
        <f t="shared" si="269"/>
        <v>0</v>
      </c>
      <c r="L651" s="191" t="str">
        <f t="shared" si="264"/>
        <v>-</v>
      </c>
      <c r="M651" s="192" t="str">
        <f t="shared" si="265"/>
        <v>-</v>
      </c>
      <c r="N651" s="193" t="str">
        <f t="shared" si="270"/>
        <v>-</v>
      </c>
      <c r="O651" s="106"/>
      <c r="AI651" s="104"/>
    </row>
    <row r="652" spans="1:35">
      <c r="A652" s="295"/>
      <c r="B652" s="297"/>
      <c r="C652" s="297"/>
      <c r="D652" s="297"/>
      <c r="E652" s="297"/>
      <c r="F652" s="298"/>
      <c r="G652" s="110">
        <f t="shared" si="266"/>
        <v>0</v>
      </c>
      <c r="H652" s="111">
        <f t="shared" si="267"/>
        <v>0</v>
      </c>
      <c r="I652" s="112">
        <f t="shared" si="268"/>
        <v>0</v>
      </c>
      <c r="J652" s="328"/>
      <c r="K652" s="190">
        <f t="shared" si="269"/>
        <v>0</v>
      </c>
      <c r="L652" s="191" t="str">
        <f t="shared" ref="L652:L715" si="271">IF(OR(E652="market",E652="super"),"-",IF(J652-H652&gt;0,1,"-"))</f>
        <v>-</v>
      </c>
      <c r="M652" s="192" t="str">
        <f t="shared" ref="M652:M715" si="272">IF(L652="-","-",1-F652/J652)</f>
        <v>-</v>
      </c>
      <c r="N652" s="193" t="str">
        <f t="shared" si="270"/>
        <v>-</v>
      </c>
      <c r="O652" s="106"/>
      <c r="AI652" s="104"/>
    </row>
    <row r="653" spans="1:35">
      <c r="A653" s="295"/>
      <c r="B653" s="297"/>
      <c r="C653" s="297"/>
      <c r="D653" s="297"/>
      <c r="E653" s="297"/>
      <c r="F653" s="298"/>
      <c r="G653" s="110">
        <f t="shared" si="266"/>
        <v>0</v>
      </c>
      <c r="H653" s="111">
        <f t="shared" si="267"/>
        <v>0</v>
      </c>
      <c r="I653" s="112">
        <f t="shared" si="268"/>
        <v>0</v>
      </c>
      <c r="J653" s="328"/>
      <c r="K653" s="190">
        <f t="shared" si="269"/>
        <v>0</v>
      </c>
      <c r="L653" s="191" t="str">
        <f t="shared" si="271"/>
        <v>-</v>
      </c>
      <c r="M653" s="192" t="str">
        <f t="shared" si="272"/>
        <v>-</v>
      </c>
      <c r="N653" s="193" t="str">
        <f t="shared" si="270"/>
        <v>-</v>
      </c>
      <c r="O653" s="106"/>
      <c r="AI653" s="104"/>
    </row>
    <row r="654" spans="1:35">
      <c r="A654" s="295"/>
      <c r="B654" s="297"/>
      <c r="C654" s="297"/>
      <c r="D654" s="297"/>
      <c r="E654" s="297"/>
      <c r="F654" s="298"/>
      <c r="G654" s="110">
        <f t="shared" si="266"/>
        <v>0</v>
      </c>
      <c r="H654" s="111">
        <f t="shared" si="267"/>
        <v>0</v>
      </c>
      <c r="I654" s="112">
        <f t="shared" si="268"/>
        <v>0</v>
      </c>
      <c r="J654" s="328"/>
      <c r="K654" s="190">
        <f t="shared" si="269"/>
        <v>0</v>
      </c>
      <c r="L654" s="191" t="str">
        <f t="shared" si="271"/>
        <v>-</v>
      </c>
      <c r="M654" s="192" t="str">
        <f t="shared" si="272"/>
        <v>-</v>
      </c>
      <c r="N654" s="193" t="str">
        <f t="shared" si="270"/>
        <v>-</v>
      </c>
      <c r="O654" s="106"/>
      <c r="AI654" s="104"/>
    </row>
    <row r="655" spans="1:35">
      <c r="A655" s="295"/>
      <c r="B655" s="297"/>
      <c r="C655" s="297"/>
      <c r="D655" s="297"/>
      <c r="E655" s="297"/>
      <c r="F655" s="298"/>
      <c r="G655" s="110">
        <f t="shared" si="266"/>
        <v>0</v>
      </c>
      <c r="H655" s="111">
        <f t="shared" si="267"/>
        <v>0</v>
      </c>
      <c r="I655" s="112">
        <f t="shared" si="268"/>
        <v>0</v>
      </c>
      <c r="J655" s="328"/>
      <c r="K655" s="190">
        <f t="shared" si="269"/>
        <v>0</v>
      </c>
      <c r="L655" s="191" t="str">
        <f t="shared" si="271"/>
        <v>-</v>
      </c>
      <c r="M655" s="192" t="str">
        <f t="shared" si="272"/>
        <v>-</v>
      </c>
      <c r="N655" s="193" t="str">
        <f t="shared" si="270"/>
        <v>-</v>
      </c>
      <c r="O655" s="106"/>
      <c r="AI655" s="104"/>
    </row>
    <row r="656" spans="1:35">
      <c r="A656" s="295"/>
      <c r="B656" s="297"/>
      <c r="C656" s="297"/>
      <c r="D656" s="297"/>
      <c r="E656" s="297"/>
      <c r="F656" s="298"/>
      <c r="G656" s="110">
        <f t="shared" si="266"/>
        <v>0</v>
      </c>
      <c r="H656" s="111">
        <f t="shared" si="267"/>
        <v>0</v>
      </c>
      <c r="I656" s="112">
        <f t="shared" si="268"/>
        <v>0</v>
      </c>
      <c r="J656" s="328"/>
      <c r="K656" s="190">
        <f t="shared" si="269"/>
        <v>0</v>
      </c>
      <c r="L656" s="191" t="str">
        <f t="shared" si="271"/>
        <v>-</v>
      </c>
      <c r="M656" s="192" t="str">
        <f t="shared" si="272"/>
        <v>-</v>
      </c>
      <c r="N656" s="193" t="str">
        <f t="shared" si="270"/>
        <v>-</v>
      </c>
      <c r="O656" s="106"/>
      <c r="AI656" s="104"/>
    </row>
    <row r="657" spans="1:35">
      <c r="A657" s="295"/>
      <c r="B657" s="297"/>
      <c r="C657" s="297"/>
      <c r="D657" s="297"/>
      <c r="E657" s="297"/>
      <c r="F657" s="298"/>
      <c r="G657" s="110">
        <f t="shared" si="266"/>
        <v>0</v>
      </c>
      <c r="H657" s="111">
        <f t="shared" si="267"/>
        <v>0</v>
      </c>
      <c r="I657" s="112">
        <f t="shared" si="268"/>
        <v>0</v>
      </c>
      <c r="J657" s="328"/>
      <c r="K657" s="190">
        <f t="shared" si="269"/>
        <v>0</v>
      </c>
      <c r="L657" s="191" t="str">
        <f t="shared" si="271"/>
        <v>-</v>
      </c>
      <c r="M657" s="192" t="str">
        <f t="shared" si="272"/>
        <v>-</v>
      </c>
      <c r="N657" s="193" t="str">
        <f t="shared" si="270"/>
        <v>-</v>
      </c>
      <c r="O657" s="106"/>
      <c r="AI657" s="104"/>
    </row>
    <row r="658" spans="1:35">
      <c r="A658" s="295"/>
      <c r="B658" s="297"/>
      <c r="C658" s="297"/>
      <c r="D658" s="297"/>
      <c r="E658" s="297"/>
      <c r="F658" s="298"/>
      <c r="G658" s="110">
        <f t="shared" si="266"/>
        <v>0</v>
      </c>
      <c r="H658" s="111">
        <f t="shared" si="267"/>
        <v>0</v>
      </c>
      <c r="I658" s="112">
        <f t="shared" si="268"/>
        <v>0</v>
      </c>
      <c r="J658" s="328"/>
      <c r="K658" s="190">
        <f t="shared" si="269"/>
        <v>0</v>
      </c>
      <c r="L658" s="191" t="str">
        <f t="shared" si="271"/>
        <v>-</v>
      </c>
      <c r="M658" s="192" t="str">
        <f t="shared" si="272"/>
        <v>-</v>
      </c>
      <c r="N658" s="193" t="str">
        <f t="shared" si="270"/>
        <v>-</v>
      </c>
      <c r="O658" s="106"/>
      <c r="AI658" s="104"/>
    </row>
    <row r="659" spans="1:35">
      <c r="A659" s="295"/>
      <c r="B659" s="297"/>
      <c r="C659" s="297"/>
      <c r="D659" s="297"/>
      <c r="E659" s="297"/>
      <c r="F659" s="298"/>
      <c r="G659" s="110">
        <f t="shared" si="266"/>
        <v>0</v>
      </c>
      <c r="H659" s="111">
        <f t="shared" si="267"/>
        <v>0</v>
      </c>
      <c r="I659" s="112">
        <f t="shared" si="268"/>
        <v>0</v>
      </c>
      <c r="J659" s="328"/>
      <c r="K659" s="190">
        <f t="shared" si="269"/>
        <v>0</v>
      </c>
      <c r="L659" s="191" t="str">
        <f t="shared" si="271"/>
        <v>-</v>
      </c>
      <c r="M659" s="192" t="str">
        <f t="shared" si="272"/>
        <v>-</v>
      </c>
      <c r="N659" s="193" t="str">
        <f t="shared" si="270"/>
        <v>-</v>
      </c>
      <c r="O659" s="106"/>
      <c r="AI659" s="104"/>
    </row>
    <row r="660" spans="1:35">
      <c r="A660" s="295"/>
      <c r="B660" s="297"/>
      <c r="C660" s="297"/>
      <c r="D660" s="297"/>
      <c r="E660" s="297"/>
      <c r="F660" s="298"/>
      <c r="G660" s="110">
        <f t="shared" si="266"/>
        <v>0</v>
      </c>
      <c r="H660" s="111">
        <f t="shared" si="267"/>
        <v>0</v>
      </c>
      <c r="I660" s="112">
        <f t="shared" si="268"/>
        <v>0</v>
      </c>
      <c r="J660" s="328"/>
      <c r="K660" s="190">
        <f t="shared" si="269"/>
        <v>0</v>
      </c>
      <c r="L660" s="191" t="str">
        <f t="shared" si="271"/>
        <v>-</v>
      </c>
      <c r="M660" s="192" t="str">
        <f t="shared" si="272"/>
        <v>-</v>
      </c>
      <c r="N660" s="193" t="str">
        <f t="shared" si="270"/>
        <v>-</v>
      </c>
      <c r="O660" s="106"/>
      <c r="AI660" s="104"/>
    </row>
    <row r="661" spans="1:35">
      <c r="A661" s="295"/>
      <c r="B661" s="297"/>
      <c r="C661" s="297"/>
      <c r="D661" s="297"/>
      <c r="E661" s="297"/>
      <c r="F661" s="298"/>
      <c r="G661" s="110">
        <f t="shared" si="266"/>
        <v>0</v>
      </c>
      <c r="H661" s="111">
        <f t="shared" si="267"/>
        <v>0</v>
      </c>
      <c r="I661" s="112">
        <f t="shared" si="268"/>
        <v>0</v>
      </c>
      <c r="J661" s="328"/>
      <c r="K661" s="190">
        <f t="shared" si="269"/>
        <v>0</v>
      </c>
      <c r="L661" s="191" t="str">
        <f t="shared" si="271"/>
        <v>-</v>
      </c>
      <c r="M661" s="192" t="str">
        <f t="shared" si="272"/>
        <v>-</v>
      </c>
      <c r="N661" s="193" t="str">
        <f t="shared" si="270"/>
        <v>-</v>
      </c>
      <c r="O661" s="106"/>
      <c r="AI661" s="104"/>
    </row>
    <row r="662" spans="1:35">
      <c r="A662" s="295"/>
      <c r="B662" s="297"/>
      <c r="C662" s="297"/>
      <c r="D662" s="297"/>
      <c r="E662" s="297"/>
      <c r="F662" s="298"/>
      <c r="G662" s="110">
        <f t="shared" si="266"/>
        <v>0</v>
      </c>
      <c r="H662" s="111">
        <f t="shared" si="267"/>
        <v>0</v>
      </c>
      <c r="I662" s="112">
        <f t="shared" si="268"/>
        <v>0</v>
      </c>
      <c r="J662" s="328"/>
      <c r="K662" s="190">
        <f t="shared" si="269"/>
        <v>0</v>
      </c>
      <c r="L662" s="191" t="str">
        <f t="shared" si="271"/>
        <v>-</v>
      </c>
      <c r="M662" s="192" t="str">
        <f t="shared" si="272"/>
        <v>-</v>
      </c>
      <c r="N662" s="193" t="str">
        <f t="shared" si="270"/>
        <v>-</v>
      </c>
      <c r="O662" s="106"/>
      <c r="AI662" s="104"/>
    </row>
    <row r="663" spans="1:35">
      <c r="A663" s="295"/>
      <c r="B663" s="297"/>
      <c r="C663" s="297"/>
      <c r="D663" s="297"/>
      <c r="E663" s="297"/>
      <c r="F663" s="298"/>
      <c r="G663" s="110">
        <f t="shared" si="266"/>
        <v>0</v>
      </c>
      <c r="H663" s="111">
        <f t="shared" si="267"/>
        <v>0</v>
      </c>
      <c r="I663" s="112">
        <f t="shared" si="268"/>
        <v>0</v>
      </c>
      <c r="J663" s="328"/>
      <c r="K663" s="190">
        <f t="shared" si="269"/>
        <v>0</v>
      </c>
      <c r="L663" s="191" t="str">
        <f t="shared" si="271"/>
        <v>-</v>
      </c>
      <c r="M663" s="192" t="str">
        <f t="shared" si="272"/>
        <v>-</v>
      </c>
      <c r="N663" s="193" t="str">
        <f t="shared" si="270"/>
        <v>-</v>
      </c>
      <c r="O663" s="106"/>
      <c r="AI663" s="104"/>
    </row>
    <row r="664" spans="1:35">
      <c r="A664" s="295"/>
      <c r="B664" s="297"/>
      <c r="C664" s="297"/>
      <c r="D664" s="297"/>
      <c r="E664" s="297"/>
      <c r="F664" s="298"/>
      <c r="G664" s="110">
        <f t="shared" si="266"/>
        <v>0</v>
      </c>
      <c r="H664" s="111">
        <f t="shared" si="267"/>
        <v>0</v>
      </c>
      <c r="I664" s="112">
        <f t="shared" si="268"/>
        <v>0</v>
      </c>
      <c r="J664" s="328"/>
      <c r="K664" s="190">
        <f t="shared" si="269"/>
        <v>0</v>
      </c>
      <c r="L664" s="191" t="str">
        <f t="shared" si="271"/>
        <v>-</v>
      </c>
      <c r="M664" s="192" t="str">
        <f t="shared" si="272"/>
        <v>-</v>
      </c>
      <c r="N664" s="193" t="str">
        <f t="shared" si="270"/>
        <v>-</v>
      </c>
      <c r="O664" s="106"/>
      <c r="AI664" s="104"/>
    </row>
    <row r="665" spans="1:35">
      <c r="A665" s="295"/>
      <c r="B665" s="297"/>
      <c r="C665" s="297"/>
      <c r="D665" s="297"/>
      <c r="E665" s="297"/>
      <c r="F665" s="298"/>
      <c r="G665" s="110">
        <f t="shared" si="266"/>
        <v>0</v>
      </c>
      <c r="H665" s="111">
        <f t="shared" si="267"/>
        <v>0</v>
      </c>
      <c r="I665" s="112">
        <f t="shared" si="268"/>
        <v>0</v>
      </c>
      <c r="J665" s="328"/>
      <c r="K665" s="190">
        <f t="shared" si="269"/>
        <v>0</v>
      </c>
      <c r="L665" s="191" t="str">
        <f t="shared" si="271"/>
        <v>-</v>
      </c>
      <c r="M665" s="192" t="str">
        <f t="shared" si="272"/>
        <v>-</v>
      </c>
      <c r="N665" s="193" t="str">
        <f t="shared" si="270"/>
        <v>-</v>
      </c>
      <c r="O665" s="106"/>
      <c r="AI665" s="104"/>
    </row>
    <row r="666" spans="1:35">
      <c r="A666" s="295"/>
      <c r="B666" s="297"/>
      <c r="C666" s="297"/>
      <c r="D666" s="297"/>
      <c r="E666" s="297"/>
      <c r="F666" s="298"/>
      <c r="G666" s="110">
        <f t="shared" si="266"/>
        <v>0</v>
      </c>
      <c r="H666" s="111">
        <f t="shared" si="267"/>
        <v>0</v>
      </c>
      <c r="I666" s="112">
        <f t="shared" si="268"/>
        <v>0</v>
      </c>
      <c r="J666" s="328"/>
      <c r="K666" s="190">
        <f t="shared" si="269"/>
        <v>0</v>
      </c>
      <c r="L666" s="191" t="str">
        <f t="shared" si="271"/>
        <v>-</v>
      </c>
      <c r="M666" s="192" t="str">
        <f t="shared" si="272"/>
        <v>-</v>
      </c>
      <c r="N666" s="193" t="str">
        <f t="shared" si="270"/>
        <v>-</v>
      </c>
      <c r="O666" s="106"/>
      <c r="AI666" s="104"/>
    </row>
    <row r="667" spans="1:35">
      <c r="A667" s="295"/>
      <c r="B667" s="297"/>
      <c r="C667" s="297"/>
      <c r="D667" s="297"/>
      <c r="E667" s="297"/>
      <c r="F667" s="298"/>
      <c r="G667" s="110">
        <f t="shared" si="266"/>
        <v>0</v>
      </c>
      <c r="H667" s="111">
        <f t="shared" si="267"/>
        <v>0</v>
      </c>
      <c r="I667" s="112">
        <f t="shared" si="268"/>
        <v>0</v>
      </c>
      <c r="J667" s="328"/>
      <c r="K667" s="190">
        <f t="shared" si="269"/>
        <v>0</v>
      </c>
      <c r="L667" s="191" t="str">
        <f t="shared" si="271"/>
        <v>-</v>
      </c>
      <c r="M667" s="192" t="str">
        <f t="shared" si="272"/>
        <v>-</v>
      </c>
      <c r="N667" s="193" t="str">
        <f t="shared" si="270"/>
        <v>-</v>
      </c>
      <c r="O667" s="106"/>
      <c r="AI667" s="104"/>
    </row>
    <row r="668" spans="1:35">
      <c r="A668" s="295"/>
      <c r="B668" s="297"/>
      <c r="C668" s="297"/>
      <c r="D668" s="297"/>
      <c r="E668" s="297"/>
      <c r="F668" s="298"/>
      <c r="G668" s="110">
        <f t="shared" si="266"/>
        <v>0</v>
      </c>
      <c r="H668" s="111">
        <f t="shared" si="267"/>
        <v>0</v>
      </c>
      <c r="I668" s="112">
        <f t="shared" si="268"/>
        <v>0</v>
      </c>
      <c r="J668" s="328"/>
      <c r="K668" s="190">
        <f t="shared" si="269"/>
        <v>0</v>
      </c>
      <c r="L668" s="191" t="str">
        <f t="shared" si="271"/>
        <v>-</v>
      </c>
      <c r="M668" s="192" t="str">
        <f t="shared" si="272"/>
        <v>-</v>
      </c>
      <c r="N668" s="193" t="str">
        <f t="shared" si="270"/>
        <v>-</v>
      </c>
      <c r="O668" s="106"/>
      <c r="AI668" s="104"/>
    </row>
    <row r="669" spans="1:35">
      <c r="A669" s="295"/>
      <c r="B669" s="297"/>
      <c r="C669" s="297"/>
      <c r="D669" s="297"/>
      <c r="E669" s="297"/>
      <c r="F669" s="298"/>
      <c r="G669" s="110">
        <f t="shared" si="266"/>
        <v>0</v>
      </c>
      <c r="H669" s="111">
        <f t="shared" si="267"/>
        <v>0</v>
      </c>
      <c r="I669" s="112">
        <f t="shared" si="268"/>
        <v>0</v>
      </c>
      <c r="J669" s="328"/>
      <c r="K669" s="190">
        <f t="shared" si="269"/>
        <v>0</v>
      </c>
      <c r="L669" s="191" t="str">
        <f t="shared" si="271"/>
        <v>-</v>
      </c>
      <c r="M669" s="192" t="str">
        <f t="shared" si="272"/>
        <v>-</v>
      </c>
      <c r="N669" s="193" t="str">
        <f t="shared" si="270"/>
        <v>-</v>
      </c>
      <c r="O669" s="106"/>
      <c r="AI669" s="104"/>
    </row>
    <row r="670" spans="1:35">
      <c r="A670" s="295"/>
      <c r="B670" s="297"/>
      <c r="C670" s="297"/>
      <c r="D670" s="297"/>
      <c r="E670" s="297"/>
      <c r="F670" s="298"/>
      <c r="G670" s="110">
        <f t="shared" si="266"/>
        <v>0</v>
      </c>
      <c r="H670" s="111">
        <f t="shared" si="267"/>
        <v>0</v>
      </c>
      <c r="I670" s="112">
        <f t="shared" si="268"/>
        <v>0</v>
      </c>
      <c r="J670" s="328"/>
      <c r="K670" s="190">
        <f t="shared" si="269"/>
        <v>0</v>
      </c>
      <c r="L670" s="191" t="str">
        <f t="shared" si="271"/>
        <v>-</v>
      </c>
      <c r="M670" s="192" t="str">
        <f t="shared" si="272"/>
        <v>-</v>
      </c>
      <c r="N670" s="193" t="str">
        <f t="shared" si="270"/>
        <v>-</v>
      </c>
      <c r="O670" s="106"/>
      <c r="AI670" s="104"/>
    </row>
    <row r="671" spans="1:35">
      <c r="A671" s="295"/>
      <c r="B671" s="297"/>
      <c r="C671" s="297"/>
      <c r="D671" s="297"/>
      <c r="E671" s="297"/>
      <c r="F671" s="298"/>
      <c r="G671" s="110">
        <f t="shared" si="266"/>
        <v>0</v>
      </c>
      <c r="H671" s="111">
        <f t="shared" si="267"/>
        <v>0</v>
      </c>
      <c r="I671" s="112">
        <f t="shared" si="268"/>
        <v>0</v>
      </c>
      <c r="J671" s="328"/>
      <c r="K671" s="190">
        <f t="shared" si="269"/>
        <v>0</v>
      </c>
      <c r="L671" s="191" t="str">
        <f t="shared" si="271"/>
        <v>-</v>
      </c>
      <c r="M671" s="192" t="str">
        <f t="shared" si="272"/>
        <v>-</v>
      </c>
      <c r="N671" s="193" t="str">
        <f t="shared" si="270"/>
        <v>-</v>
      </c>
      <c r="O671" s="106"/>
      <c r="AI671" s="104"/>
    </row>
    <row r="672" spans="1:35">
      <c r="A672" s="295"/>
      <c r="B672" s="297"/>
      <c r="C672" s="297"/>
      <c r="D672" s="297"/>
      <c r="E672" s="297"/>
      <c r="F672" s="298"/>
      <c r="G672" s="110">
        <f t="shared" si="266"/>
        <v>0</v>
      </c>
      <c r="H672" s="111">
        <f t="shared" si="267"/>
        <v>0</v>
      </c>
      <c r="I672" s="112">
        <f t="shared" si="268"/>
        <v>0</v>
      </c>
      <c r="J672" s="328"/>
      <c r="K672" s="190">
        <f t="shared" si="269"/>
        <v>0</v>
      </c>
      <c r="L672" s="191" t="str">
        <f t="shared" si="271"/>
        <v>-</v>
      </c>
      <c r="M672" s="192" t="str">
        <f t="shared" si="272"/>
        <v>-</v>
      </c>
      <c r="N672" s="193" t="str">
        <f t="shared" si="270"/>
        <v>-</v>
      </c>
      <c r="O672" s="106"/>
      <c r="AI672" s="104"/>
    </row>
    <row r="673" spans="1:35">
      <c r="A673" s="295"/>
      <c r="B673" s="297"/>
      <c r="C673" s="297"/>
      <c r="D673" s="297"/>
      <c r="E673" s="297"/>
      <c r="F673" s="298"/>
      <c r="G673" s="110">
        <f t="shared" si="266"/>
        <v>0</v>
      </c>
      <c r="H673" s="111">
        <f t="shared" si="267"/>
        <v>0</v>
      </c>
      <c r="I673" s="112">
        <f t="shared" si="268"/>
        <v>0</v>
      </c>
      <c r="J673" s="328"/>
      <c r="K673" s="190">
        <f t="shared" si="269"/>
        <v>0</v>
      </c>
      <c r="L673" s="191" t="str">
        <f t="shared" si="271"/>
        <v>-</v>
      </c>
      <c r="M673" s="192" t="str">
        <f t="shared" si="272"/>
        <v>-</v>
      </c>
      <c r="N673" s="193" t="str">
        <f t="shared" si="270"/>
        <v>-</v>
      </c>
      <c r="O673" s="106"/>
      <c r="AI673" s="104"/>
    </row>
    <row r="674" spans="1:35">
      <c r="A674" s="295"/>
      <c r="B674" s="297"/>
      <c r="C674" s="297"/>
      <c r="D674" s="297"/>
      <c r="E674" s="297"/>
      <c r="F674" s="298"/>
      <c r="G674" s="110">
        <f t="shared" si="266"/>
        <v>0</v>
      </c>
      <c r="H674" s="111">
        <f t="shared" si="267"/>
        <v>0</v>
      </c>
      <c r="I674" s="112">
        <f t="shared" si="268"/>
        <v>0</v>
      </c>
      <c r="J674" s="328"/>
      <c r="K674" s="190">
        <f t="shared" si="269"/>
        <v>0</v>
      </c>
      <c r="L674" s="191" t="str">
        <f t="shared" si="271"/>
        <v>-</v>
      </c>
      <c r="M674" s="192" t="str">
        <f t="shared" si="272"/>
        <v>-</v>
      </c>
      <c r="N674" s="193" t="str">
        <f t="shared" si="270"/>
        <v>-</v>
      </c>
      <c r="O674" s="106"/>
      <c r="AI674" s="104"/>
    </row>
    <row r="675" spans="1:35">
      <c r="A675" s="295"/>
      <c r="B675" s="297"/>
      <c r="C675" s="297"/>
      <c r="D675" s="297"/>
      <c r="E675" s="297"/>
      <c r="F675" s="298"/>
      <c r="G675" s="110">
        <f t="shared" si="266"/>
        <v>0</v>
      </c>
      <c r="H675" s="111">
        <f t="shared" si="267"/>
        <v>0</v>
      </c>
      <c r="I675" s="112">
        <f t="shared" si="268"/>
        <v>0</v>
      </c>
      <c r="J675" s="328"/>
      <c r="K675" s="190">
        <f t="shared" si="269"/>
        <v>0</v>
      </c>
      <c r="L675" s="191" t="str">
        <f t="shared" si="271"/>
        <v>-</v>
      </c>
      <c r="M675" s="192" t="str">
        <f t="shared" si="272"/>
        <v>-</v>
      </c>
      <c r="N675" s="193" t="str">
        <f t="shared" si="270"/>
        <v>-</v>
      </c>
      <c r="O675" s="106"/>
      <c r="AI675" s="104"/>
    </row>
    <row r="676" spans="1:35">
      <c r="A676" s="295"/>
      <c r="B676" s="297"/>
      <c r="C676" s="297"/>
      <c r="D676" s="297"/>
      <c r="E676" s="297"/>
      <c r="F676" s="298"/>
      <c r="G676" s="110">
        <f t="shared" si="266"/>
        <v>0</v>
      </c>
      <c r="H676" s="111">
        <f t="shared" si="267"/>
        <v>0</v>
      </c>
      <c r="I676" s="112">
        <f t="shared" si="268"/>
        <v>0</v>
      </c>
      <c r="J676" s="328"/>
      <c r="K676" s="190">
        <f t="shared" si="269"/>
        <v>0</v>
      </c>
      <c r="L676" s="191" t="str">
        <f t="shared" si="271"/>
        <v>-</v>
      </c>
      <c r="M676" s="192" t="str">
        <f t="shared" si="272"/>
        <v>-</v>
      </c>
      <c r="N676" s="193" t="str">
        <f t="shared" si="270"/>
        <v>-</v>
      </c>
      <c r="O676" s="106"/>
      <c r="AI676" s="104"/>
    </row>
    <row r="677" spans="1:35">
      <c r="A677" s="295"/>
      <c r="B677" s="297"/>
      <c r="C677" s="297"/>
      <c r="D677" s="297"/>
      <c r="E677" s="297"/>
      <c r="F677" s="298"/>
      <c r="G677" s="110">
        <f t="shared" si="266"/>
        <v>0</v>
      </c>
      <c r="H677" s="111">
        <f t="shared" si="267"/>
        <v>0</v>
      </c>
      <c r="I677" s="112">
        <f t="shared" si="268"/>
        <v>0</v>
      </c>
      <c r="J677" s="328"/>
      <c r="K677" s="190">
        <f t="shared" si="269"/>
        <v>0</v>
      </c>
      <c r="L677" s="191" t="str">
        <f t="shared" si="271"/>
        <v>-</v>
      </c>
      <c r="M677" s="192" t="str">
        <f t="shared" si="272"/>
        <v>-</v>
      </c>
      <c r="N677" s="193" t="str">
        <f t="shared" si="270"/>
        <v>-</v>
      </c>
      <c r="O677" s="106"/>
      <c r="AI677" s="104"/>
    </row>
    <row r="678" spans="1:35">
      <c r="A678" s="295"/>
      <c r="B678" s="297"/>
      <c r="C678" s="297"/>
      <c r="D678" s="297"/>
      <c r="E678" s="297"/>
      <c r="F678" s="298"/>
      <c r="G678" s="110">
        <f t="shared" si="266"/>
        <v>0</v>
      </c>
      <c r="H678" s="111">
        <f t="shared" si="267"/>
        <v>0</v>
      </c>
      <c r="I678" s="112">
        <f t="shared" si="268"/>
        <v>0</v>
      </c>
      <c r="J678" s="328"/>
      <c r="K678" s="190">
        <f t="shared" si="269"/>
        <v>0</v>
      </c>
      <c r="L678" s="191" t="str">
        <f t="shared" si="271"/>
        <v>-</v>
      </c>
      <c r="M678" s="192" t="str">
        <f t="shared" si="272"/>
        <v>-</v>
      </c>
      <c r="N678" s="193" t="str">
        <f t="shared" si="270"/>
        <v>-</v>
      </c>
      <c r="O678" s="106"/>
      <c r="AI678" s="104"/>
    </row>
    <row r="679" spans="1:35">
      <c r="A679" s="295"/>
      <c r="B679" s="297"/>
      <c r="C679" s="297"/>
      <c r="D679" s="297"/>
      <c r="E679" s="297"/>
      <c r="F679" s="298"/>
      <c r="G679" s="110">
        <f t="shared" si="266"/>
        <v>0</v>
      </c>
      <c r="H679" s="111">
        <f t="shared" si="267"/>
        <v>0</v>
      </c>
      <c r="I679" s="112">
        <f t="shared" si="268"/>
        <v>0</v>
      </c>
      <c r="J679" s="328"/>
      <c r="K679" s="190">
        <f t="shared" si="269"/>
        <v>0</v>
      </c>
      <c r="L679" s="191" t="str">
        <f t="shared" si="271"/>
        <v>-</v>
      </c>
      <c r="M679" s="192" t="str">
        <f t="shared" si="272"/>
        <v>-</v>
      </c>
      <c r="N679" s="193" t="str">
        <f t="shared" si="270"/>
        <v>-</v>
      </c>
      <c r="O679" s="106"/>
      <c r="AI679" s="104"/>
    </row>
    <row r="680" spans="1:35">
      <c r="A680" s="295"/>
      <c r="B680" s="297"/>
      <c r="C680" s="297"/>
      <c r="D680" s="297"/>
      <c r="E680" s="297"/>
      <c r="F680" s="298"/>
      <c r="G680" s="110">
        <f t="shared" si="266"/>
        <v>0</v>
      </c>
      <c r="H680" s="111">
        <f t="shared" si="267"/>
        <v>0</v>
      </c>
      <c r="I680" s="112">
        <f t="shared" si="268"/>
        <v>0</v>
      </c>
      <c r="J680" s="328"/>
      <c r="K680" s="190">
        <f t="shared" si="269"/>
        <v>0</v>
      </c>
      <c r="L680" s="191" t="str">
        <f t="shared" si="271"/>
        <v>-</v>
      </c>
      <c r="M680" s="192" t="str">
        <f t="shared" si="272"/>
        <v>-</v>
      </c>
      <c r="N680" s="193" t="str">
        <f t="shared" si="270"/>
        <v>-</v>
      </c>
      <c r="O680" s="106"/>
      <c r="AI680" s="104"/>
    </row>
    <row r="681" spans="1:35">
      <c r="A681" s="295"/>
      <c r="B681" s="297"/>
      <c r="C681" s="297"/>
      <c r="D681" s="297"/>
      <c r="E681" s="297"/>
      <c r="F681" s="298"/>
      <c r="G681" s="110">
        <f t="shared" si="266"/>
        <v>0</v>
      </c>
      <c r="H681" s="111">
        <f t="shared" si="267"/>
        <v>0</v>
      </c>
      <c r="I681" s="112">
        <f t="shared" si="268"/>
        <v>0</v>
      </c>
      <c r="J681" s="328"/>
      <c r="K681" s="190">
        <f t="shared" si="269"/>
        <v>0</v>
      </c>
      <c r="L681" s="191" t="str">
        <f t="shared" si="271"/>
        <v>-</v>
      </c>
      <c r="M681" s="192" t="str">
        <f t="shared" si="272"/>
        <v>-</v>
      </c>
      <c r="N681" s="193" t="str">
        <f t="shared" si="270"/>
        <v>-</v>
      </c>
      <c r="O681" s="106"/>
      <c r="AI681" s="104"/>
    </row>
    <row r="682" spans="1:35">
      <c r="A682" s="295"/>
      <c r="B682" s="297"/>
      <c r="C682" s="297"/>
      <c r="D682" s="297"/>
      <c r="E682" s="297"/>
      <c r="F682" s="298"/>
      <c r="G682" s="110">
        <f t="shared" si="266"/>
        <v>0</v>
      </c>
      <c r="H682" s="111">
        <f t="shared" si="267"/>
        <v>0</v>
      </c>
      <c r="I682" s="112">
        <f t="shared" si="268"/>
        <v>0</v>
      </c>
      <c r="J682" s="328"/>
      <c r="K682" s="190">
        <f t="shared" si="269"/>
        <v>0</v>
      </c>
      <c r="L682" s="191" t="str">
        <f t="shared" si="271"/>
        <v>-</v>
      </c>
      <c r="M682" s="192" t="str">
        <f t="shared" si="272"/>
        <v>-</v>
      </c>
      <c r="N682" s="193" t="str">
        <f t="shared" si="270"/>
        <v>-</v>
      </c>
      <c r="O682" s="106"/>
      <c r="AI682" s="104"/>
    </row>
    <row r="683" spans="1:35">
      <c r="A683" s="295"/>
      <c r="B683" s="297"/>
      <c r="C683" s="297"/>
      <c r="D683" s="297"/>
      <c r="E683" s="297"/>
      <c r="F683" s="298"/>
      <c r="G683" s="110">
        <f t="shared" si="266"/>
        <v>0</v>
      </c>
      <c r="H683" s="111">
        <f t="shared" si="267"/>
        <v>0</v>
      </c>
      <c r="I683" s="112">
        <f t="shared" si="268"/>
        <v>0</v>
      </c>
      <c r="J683" s="328"/>
      <c r="K683" s="190">
        <f t="shared" si="269"/>
        <v>0</v>
      </c>
      <c r="L683" s="191" t="str">
        <f t="shared" si="271"/>
        <v>-</v>
      </c>
      <c r="M683" s="192" t="str">
        <f t="shared" si="272"/>
        <v>-</v>
      </c>
      <c r="N683" s="193" t="str">
        <f t="shared" si="270"/>
        <v>-</v>
      </c>
      <c r="O683" s="106"/>
      <c r="AI683" s="104"/>
    </row>
    <row r="684" spans="1:35">
      <c r="A684" s="295"/>
      <c r="B684" s="297"/>
      <c r="C684" s="297"/>
      <c r="D684" s="297"/>
      <c r="E684" s="297"/>
      <c r="F684" s="298"/>
      <c r="G684" s="110">
        <f t="shared" si="266"/>
        <v>0</v>
      </c>
      <c r="H684" s="111">
        <f t="shared" si="267"/>
        <v>0</v>
      </c>
      <c r="I684" s="112">
        <f t="shared" si="268"/>
        <v>0</v>
      </c>
      <c r="J684" s="328"/>
      <c r="K684" s="190">
        <f t="shared" si="269"/>
        <v>0</v>
      </c>
      <c r="L684" s="191" t="str">
        <f t="shared" si="271"/>
        <v>-</v>
      </c>
      <c r="M684" s="192" t="str">
        <f t="shared" si="272"/>
        <v>-</v>
      </c>
      <c r="N684" s="193" t="str">
        <f t="shared" si="270"/>
        <v>-</v>
      </c>
      <c r="O684" s="106"/>
      <c r="AI684" s="104"/>
    </row>
    <row r="685" spans="1:35">
      <c r="A685" s="295"/>
      <c r="B685" s="297"/>
      <c r="C685" s="297"/>
      <c r="D685" s="297"/>
      <c r="E685" s="297"/>
      <c r="F685" s="298"/>
      <c r="G685" s="110">
        <f t="shared" si="266"/>
        <v>0</v>
      </c>
      <c r="H685" s="111">
        <f t="shared" si="267"/>
        <v>0</v>
      </c>
      <c r="I685" s="112">
        <f t="shared" si="268"/>
        <v>0</v>
      </c>
      <c r="J685" s="328"/>
      <c r="K685" s="190">
        <f t="shared" si="269"/>
        <v>0</v>
      </c>
      <c r="L685" s="191" t="str">
        <f t="shared" si="271"/>
        <v>-</v>
      </c>
      <c r="M685" s="192" t="str">
        <f t="shared" si="272"/>
        <v>-</v>
      </c>
      <c r="N685" s="193" t="str">
        <f t="shared" si="270"/>
        <v>-</v>
      </c>
      <c r="O685" s="106"/>
      <c r="AI685" s="104"/>
    </row>
    <row r="686" spans="1:35">
      <c r="A686" s="295"/>
      <c r="B686" s="297"/>
      <c r="C686" s="297"/>
      <c r="D686" s="297"/>
      <c r="E686" s="297"/>
      <c r="F686" s="298"/>
      <c r="G686" s="110">
        <f t="shared" si="266"/>
        <v>0</v>
      </c>
      <c r="H686" s="111">
        <f t="shared" si="267"/>
        <v>0</v>
      </c>
      <c r="I686" s="112">
        <f t="shared" si="268"/>
        <v>0</v>
      </c>
      <c r="J686" s="328"/>
      <c r="K686" s="190">
        <f t="shared" si="269"/>
        <v>0</v>
      </c>
      <c r="L686" s="191" t="str">
        <f t="shared" si="271"/>
        <v>-</v>
      </c>
      <c r="M686" s="192" t="str">
        <f t="shared" si="272"/>
        <v>-</v>
      </c>
      <c r="N686" s="193" t="str">
        <f t="shared" si="270"/>
        <v>-</v>
      </c>
      <c r="O686" s="106"/>
      <c r="AI686" s="104"/>
    </row>
    <row r="687" spans="1:35">
      <c r="A687" s="295"/>
      <c r="B687" s="297"/>
      <c r="C687" s="297"/>
      <c r="D687" s="297"/>
      <c r="E687" s="297"/>
      <c r="F687" s="298"/>
      <c r="G687" s="110">
        <f t="shared" si="266"/>
        <v>0</v>
      </c>
      <c r="H687" s="111">
        <f t="shared" si="267"/>
        <v>0</v>
      </c>
      <c r="I687" s="112">
        <f t="shared" si="268"/>
        <v>0</v>
      </c>
      <c r="J687" s="328"/>
      <c r="K687" s="190">
        <f t="shared" si="269"/>
        <v>0</v>
      </c>
      <c r="L687" s="191" t="str">
        <f t="shared" si="271"/>
        <v>-</v>
      </c>
      <c r="M687" s="192" t="str">
        <f t="shared" si="272"/>
        <v>-</v>
      </c>
      <c r="N687" s="193" t="str">
        <f t="shared" si="270"/>
        <v>-</v>
      </c>
      <c r="O687" s="106"/>
      <c r="AI687" s="104"/>
    </row>
    <row r="688" spans="1:35">
      <c r="A688" s="295"/>
      <c r="B688" s="297"/>
      <c r="C688" s="297"/>
      <c r="D688" s="297"/>
      <c r="E688" s="297"/>
      <c r="F688" s="298"/>
      <c r="G688" s="110">
        <f t="shared" si="266"/>
        <v>0</v>
      </c>
      <c r="H688" s="111">
        <f t="shared" si="267"/>
        <v>0</v>
      </c>
      <c r="I688" s="112">
        <f t="shared" si="268"/>
        <v>0</v>
      </c>
      <c r="J688" s="328"/>
      <c r="K688" s="190">
        <f t="shared" si="269"/>
        <v>0</v>
      </c>
      <c r="L688" s="191" t="str">
        <f t="shared" si="271"/>
        <v>-</v>
      </c>
      <c r="M688" s="192" t="str">
        <f t="shared" si="272"/>
        <v>-</v>
      </c>
      <c r="N688" s="193" t="str">
        <f t="shared" si="270"/>
        <v>-</v>
      </c>
      <c r="O688" s="106"/>
      <c r="AI688" s="104"/>
    </row>
    <row r="689" spans="1:35">
      <c r="A689" s="295"/>
      <c r="B689" s="297"/>
      <c r="C689" s="297"/>
      <c r="D689" s="297"/>
      <c r="E689" s="297"/>
      <c r="F689" s="298"/>
      <c r="G689" s="110">
        <f t="shared" si="266"/>
        <v>0</v>
      </c>
      <c r="H689" s="111">
        <f t="shared" si="267"/>
        <v>0</v>
      </c>
      <c r="I689" s="112">
        <f t="shared" si="268"/>
        <v>0</v>
      </c>
      <c r="J689" s="328"/>
      <c r="K689" s="190">
        <f t="shared" si="269"/>
        <v>0</v>
      </c>
      <c r="L689" s="191" t="str">
        <f t="shared" si="271"/>
        <v>-</v>
      </c>
      <c r="M689" s="192" t="str">
        <f t="shared" si="272"/>
        <v>-</v>
      </c>
      <c r="N689" s="193" t="str">
        <f t="shared" si="270"/>
        <v>-</v>
      </c>
      <c r="O689" s="106"/>
      <c r="AI689" s="104"/>
    </row>
    <row r="690" spans="1:35">
      <c r="A690" s="295"/>
      <c r="B690" s="297"/>
      <c r="C690" s="297"/>
      <c r="D690" s="297"/>
      <c r="E690" s="297"/>
      <c r="F690" s="298"/>
      <c r="G690" s="110">
        <f t="shared" si="266"/>
        <v>0</v>
      </c>
      <c r="H690" s="111">
        <f t="shared" si="267"/>
        <v>0</v>
      </c>
      <c r="I690" s="112">
        <f t="shared" si="268"/>
        <v>0</v>
      </c>
      <c r="J690" s="328"/>
      <c r="K690" s="190">
        <f t="shared" si="269"/>
        <v>0</v>
      </c>
      <c r="L690" s="191" t="str">
        <f t="shared" si="271"/>
        <v>-</v>
      </c>
      <c r="M690" s="192" t="str">
        <f t="shared" si="272"/>
        <v>-</v>
      </c>
      <c r="N690" s="193" t="str">
        <f t="shared" si="270"/>
        <v>-</v>
      </c>
      <c r="O690" s="106"/>
      <c r="AI690" s="104"/>
    </row>
    <row r="691" spans="1:35">
      <c r="A691" s="295"/>
      <c r="B691" s="297"/>
      <c r="C691" s="297"/>
      <c r="D691" s="297"/>
      <c r="E691" s="297"/>
      <c r="F691" s="298"/>
      <c r="G691" s="110">
        <f t="shared" si="266"/>
        <v>0</v>
      </c>
      <c r="H691" s="111">
        <f t="shared" si="267"/>
        <v>0</v>
      </c>
      <c r="I691" s="112">
        <f t="shared" si="268"/>
        <v>0</v>
      </c>
      <c r="J691" s="328"/>
      <c r="K691" s="190">
        <f t="shared" si="269"/>
        <v>0</v>
      </c>
      <c r="L691" s="191" t="str">
        <f t="shared" si="271"/>
        <v>-</v>
      </c>
      <c r="M691" s="192" t="str">
        <f t="shared" si="272"/>
        <v>-</v>
      </c>
      <c r="N691" s="193" t="str">
        <f t="shared" si="270"/>
        <v>-</v>
      </c>
      <c r="O691" s="106"/>
      <c r="AI691" s="104"/>
    </row>
    <row r="692" spans="1:35">
      <c r="A692" s="295"/>
      <c r="B692" s="297"/>
      <c r="C692" s="297"/>
      <c r="D692" s="297"/>
      <c r="E692" s="297"/>
      <c r="F692" s="298"/>
      <c r="G692" s="110">
        <f t="shared" si="266"/>
        <v>0</v>
      </c>
      <c r="H692" s="111">
        <f t="shared" si="267"/>
        <v>0</v>
      </c>
      <c r="I692" s="112">
        <f t="shared" si="268"/>
        <v>0</v>
      </c>
      <c r="J692" s="328"/>
      <c r="K692" s="190">
        <f t="shared" si="269"/>
        <v>0</v>
      </c>
      <c r="L692" s="191" t="str">
        <f t="shared" si="271"/>
        <v>-</v>
      </c>
      <c r="M692" s="192" t="str">
        <f t="shared" si="272"/>
        <v>-</v>
      </c>
      <c r="N692" s="193" t="str">
        <f t="shared" si="270"/>
        <v>-</v>
      </c>
      <c r="O692" s="106"/>
      <c r="AI692" s="104"/>
    </row>
    <row r="693" spans="1:35">
      <c r="A693" s="295"/>
      <c r="B693" s="297"/>
      <c r="C693" s="297"/>
      <c r="D693" s="297"/>
      <c r="E693" s="297"/>
      <c r="F693" s="298"/>
      <c r="G693" s="110">
        <f t="shared" si="266"/>
        <v>0</v>
      </c>
      <c r="H693" s="111">
        <f t="shared" si="267"/>
        <v>0</v>
      </c>
      <c r="I693" s="112">
        <f t="shared" si="268"/>
        <v>0</v>
      </c>
      <c r="J693" s="328"/>
      <c r="K693" s="190">
        <f t="shared" si="269"/>
        <v>0</v>
      </c>
      <c r="L693" s="191" t="str">
        <f t="shared" si="271"/>
        <v>-</v>
      </c>
      <c r="M693" s="192" t="str">
        <f t="shared" si="272"/>
        <v>-</v>
      </c>
      <c r="N693" s="193" t="str">
        <f t="shared" si="270"/>
        <v>-</v>
      </c>
      <c r="O693" s="106"/>
      <c r="AI693" s="104"/>
    </row>
    <row r="694" spans="1:35">
      <c r="A694" s="295"/>
      <c r="B694" s="297"/>
      <c r="C694" s="297"/>
      <c r="D694" s="297"/>
      <c r="E694" s="297"/>
      <c r="F694" s="298"/>
      <c r="G694" s="110">
        <f t="shared" si="266"/>
        <v>0</v>
      </c>
      <c r="H694" s="111">
        <f t="shared" si="267"/>
        <v>0</v>
      </c>
      <c r="I694" s="112">
        <f t="shared" si="268"/>
        <v>0</v>
      </c>
      <c r="J694" s="328"/>
      <c r="K694" s="190">
        <f t="shared" si="269"/>
        <v>0</v>
      </c>
      <c r="L694" s="191" t="str">
        <f t="shared" si="271"/>
        <v>-</v>
      </c>
      <c r="M694" s="192" t="str">
        <f t="shared" si="272"/>
        <v>-</v>
      </c>
      <c r="N694" s="193" t="str">
        <f t="shared" si="270"/>
        <v>-</v>
      </c>
      <c r="O694" s="106"/>
      <c r="AI694" s="104"/>
    </row>
    <row r="695" spans="1:35">
      <c r="A695" s="295"/>
      <c r="B695" s="297"/>
      <c r="C695" s="297"/>
      <c r="D695" s="297"/>
      <c r="E695" s="297"/>
      <c r="F695" s="298"/>
      <c r="G695" s="110">
        <f t="shared" si="266"/>
        <v>0</v>
      </c>
      <c r="H695" s="111">
        <f t="shared" si="267"/>
        <v>0</v>
      </c>
      <c r="I695" s="112">
        <f t="shared" si="268"/>
        <v>0</v>
      </c>
      <c r="J695" s="328"/>
      <c r="K695" s="190">
        <f t="shared" si="269"/>
        <v>0</v>
      </c>
      <c r="L695" s="191" t="str">
        <f t="shared" si="271"/>
        <v>-</v>
      </c>
      <c r="M695" s="192" t="str">
        <f t="shared" si="272"/>
        <v>-</v>
      </c>
      <c r="N695" s="193" t="str">
        <f t="shared" si="270"/>
        <v>-</v>
      </c>
      <c r="O695" s="106"/>
      <c r="AI695" s="104"/>
    </row>
    <row r="696" spans="1:35">
      <c r="A696" s="295"/>
      <c r="B696" s="297"/>
      <c r="C696" s="297"/>
      <c r="D696" s="297"/>
      <c r="E696" s="297"/>
      <c r="F696" s="298"/>
      <c r="G696" s="110">
        <f t="shared" si="266"/>
        <v>0</v>
      </c>
      <c r="H696" s="111">
        <f t="shared" si="267"/>
        <v>0</v>
      </c>
      <c r="I696" s="112">
        <f t="shared" si="268"/>
        <v>0</v>
      </c>
      <c r="J696" s="328"/>
      <c r="K696" s="190">
        <f t="shared" si="269"/>
        <v>0</v>
      </c>
      <c r="L696" s="191" t="str">
        <f t="shared" si="271"/>
        <v>-</v>
      </c>
      <c r="M696" s="192" t="str">
        <f t="shared" si="272"/>
        <v>-</v>
      </c>
      <c r="N696" s="193" t="str">
        <f t="shared" si="270"/>
        <v>-</v>
      </c>
      <c r="O696" s="106"/>
      <c r="AI696" s="104"/>
    </row>
    <row r="697" spans="1:35">
      <c r="A697" s="295"/>
      <c r="B697" s="297"/>
      <c r="C697" s="297"/>
      <c r="D697" s="297"/>
      <c r="E697" s="297"/>
      <c r="F697" s="298"/>
      <c r="G697" s="110">
        <f t="shared" si="266"/>
        <v>0</v>
      </c>
      <c r="H697" s="111">
        <f t="shared" si="267"/>
        <v>0</v>
      </c>
      <c r="I697" s="112">
        <f t="shared" si="268"/>
        <v>0</v>
      </c>
      <c r="J697" s="328"/>
      <c r="K697" s="190">
        <f t="shared" si="269"/>
        <v>0</v>
      </c>
      <c r="L697" s="191" t="str">
        <f t="shared" si="271"/>
        <v>-</v>
      </c>
      <c r="M697" s="192" t="str">
        <f t="shared" si="272"/>
        <v>-</v>
      </c>
      <c r="N697" s="193" t="str">
        <f t="shared" si="270"/>
        <v>-</v>
      </c>
      <c r="O697" s="106"/>
      <c r="AI697" s="104"/>
    </row>
    <row r="698" spans="1:35">
      <c r="A698" s="295"/>
      <c r="B698" s="297"/>
      <c r="C698" s="297"/>
      <c r="D698" s="297"/>
      <c r="E698" s="297"/>
      <c r="F698" s="298"/>
      <c r="G698" s="110">
        <f t="shared" si="266"/>
        <v>0</v>
      </c>
      <c r="H698" s="111">
        <f t="shared" si="267"/>
        <v>0</v>
      </c>
      <c r="I698" s="112">
        <f t="shared" si="268"/>
        <v>0</v>
      </c>
      <c r="J698" s="328"/>
      <c r="K698" s="190">
        <f t="shared" si="269"/>
        <v>0</v>
      </c>
      <c r="L698" s="191" t="str">
        <f t="shared" si="271"/>
        <v>-</v>
      </c>
      <c r="M698" s="192" t="str">
        <f t="shared" si="272"/>
        <v>-</v>
      </c>
      <c r="N698" s="193" t="str">
        <f t="shared" si="270"/>
        <v>-</v>
      </c>
      <c r="O698" s="106"/>
      <c r="AI698" s="104"/>
    </row>
    <row r="699" spans="1:35">
      <c r="A699" s="295"/>
      <c r="B699" s="297"/>
      <c r="C699" s="297"/>
      <c r="D699" s="297"/>
      <c r="E699" s="297"/>
      <c r="F699" s="298"/>
      <c r="G699" s="110">
        <f t="shared" si="266"/>
        <v>0</v>
      </c>
      <c r="H699" s="111">
        <f t="shared" si="267"/>
        <v>0</v>
      </c>
      <c r="I699" s="112">
        <f t="shared" si="268"/>
        <v>0</v>
      </c>
      <c r="J699" s="328"/>
      <c r="K699" s="190">
        <f t="shared" si="269"/>
        <v>0</v>
      </c>
      <c r="L699" s="191" t="str">
        <f t="shared" si="271"/>
        <v>-</v>
      </c>
      <c r="M699" s="192" t="str">
        <f t="shared" si="272"/>
        <v>-</v>
      </c>
      <c r="N699" s="193" t="str">
        <f t="shared" si="270"/>
        <v>-</v>
      </c>
      <c r="O699" s="106"/>
      <c r="AI699" s="104"/>
    </row>
    <row r="700" spans="1:35">
      <c r="A700" s="295"/>
      <c r="B700" s="297"/>
      <c r="C700" s="297"/>
      <c r="D700" s="297"/>
      <c r="E700" s="297"/>
      <c r="F700" s="298"/>
      <c r="G700" s="110">
        <f t="shared" si="266"/>
        <v>0</v>
      </c>
      <c r="H700" s="111">
        <f t="shared" si="267"/>
        <v>0</v>
      </c>
      <c r="I700" s="112">
        <f t="shared" si="268"/>
        <v>0</v>
      </c>
      <c r="J700" s="328"/>
      <c r="K700" s="190">
        <f t="shared" si="269"/>
        <v>0</v>
      </c>
      <c r="L700" s="191" t="str">
        <f t="shared" si="271"/>
        <v>-</v>
      </c>
      <c r="M700" s="192" t="str">
        <f t="shared" si="272"/>
        <v>-</v>
      </c>
      <c r="N700" s="193" t="str">
        <f t="shared" si="270"/>
        <v>-</v>
      </c>
      <c r="O700" s="106"/>
      <c r="AI700" s="104"/>
    </row>
    <row r="701" spans="1:35">
      <c r="A701" s="295"/>
      <c r="B701" s="297"/>
      <c r="C701" s="297"/>
      <c r="D701" s="297"/>
      <c r="E701" s="297"/>
      <c r="F701" s="298"/>
      <c r="G701" s="110">
        <f t="shared" si="266"/>
        <v>0</v>
      </c>
      <c r="H701" s="111">
        <f t="shared" si="267"/>
        <v>0</v>
      </c>
      <c r="I701" s="112">
        <f t="shared" si="268"/>
        <v>0</v>
      </c>
      <c r="J701" s="328"/>
      <c r="K701" s="190">
        <f t="shared" si="269"/>
        <v>0</v>
      </c>
      <c r="L701" s="191" t="str">
        <f t="shared" si="271"/>
        <v>-</v>
      </c>
      <c r="M701" s="192" t="str">
        <f t="shared" si="272"/>
        <v>-</v>
      </c>
      <c r="N701" s="193" t="str">
        <f t="shared" si="270"/>
        <v>-</v>
      </c>
      <c r="O701" s="106"/>
      <c r="AI701" s="104"/>
    </row>
    <row r="702" spans="1:35">
      <c r="A702" s="295"/>
      <c r="B702" s="297"/>
      <c r="C702" s="297"/>
      <c r="D702" s="297"/>
      <c r="E702" s="297"/>
      <c r="F702" s="298"/>
      <c r="G702" s="110">
        <f t="shared" si="266"/>
        <v>0</v>
      </c>
      <c r="H702" s="111">
        <f t="shared" si="267"/>
        <v>0</v>
      </c>
      <c r="I702" s="112">
        <f t="shared" si="268"/>
        <v>0</v>
      </c>
      <c r="J702" s="328"/>
      <c r="K702" s="190">
        <f t="shared" si="269"/>
        <v>0</v>
      </c>
      <c r="L702" s="191" t="str">
        <f t="shared" si="271"/>
        <v>-</v>
      </c>
      <c r="M702" s="192" t="str">
        <f t="shared" si="272"/>
        <v>-</v>
      </c>
      <c r="N702" s="193" t="str">
        <f t="shared" si="270"/>
        <v>-</v>
      </c>
      <c r="O702" s="106"/>
      <c r="AI702" s="104"/>
    </row>
    <row r="703" spans="1:35">
      <c r="A703" s="295"/>
      <c r="B703" s="297"/>
      <c r="C703" s="297"/>
      <c r="D703" s="297"/>
      <c r="E703" s="297"/>
      <c r="F703" s="298"/>
      <c r="G703" s="110">
        <f t="shared" si="266"/>
        <v>0</v>
      </c>
      <c r="H703" s="111">
        <f t="shared" si="267"/>
        <v>0</v>
      </c>
      <c r="I703" s="112">
        <f t="shared" si="268"/>
        <v>0</v>
      </c>
      <c r="J703" s="328"/>
      <c r="K703" s="190">
        <f t="shared" si="269"/>
        <v>0</v>
      </c>
      <c r="L703" s="191" t="str">
        <f t="shared" si="271"/>
        <v>-</v>
      </c>
      <c r="M703" s="192" t="str">
        <f t="shared" si="272"/>
        <v>-</v>
      </c>
      <c r="N703" s="193" t="str">
        <f t="shared" si="270"/>
        <v>-</v>
      </c>
      <c r="O703" s="106"/>
      <c r="AI703" s="104"/>
    </row>
    <row r="704" spans="1:35">
      <c r="A704" s="295"/>
      <c r="B704" s="297"/>
      <c r="C704" s="297"/>
      <c r="D704" s="297"/>
      <c r="E704" s="297"/>
      <c r="F704" s="298"/>
      <c r="G704" s="110">
        <f t="shared" si="266"/>
        <v>0</v>
      </c>
      <c r="H704" s="111">
        <f t="shared" si="267"/>
        <v>0</v>
      </c>
      <c r="I704" s="112">
        <f t="shared" si="268"/>
        <v>0</v>
      </c>
      <c r="J704" s="328"/>
      <c r="K704" s="190">
        <f t="shared" si="269"/>
        <v>0</v>
      </c>
      <c r="L704" s="191" t="str">
        <f t="shared" si="271"/>
        <v>-</v>
      </c>
      <c r="M704" s="192" t="str">
        <f t="shared" si="272"/>
        <v>-</v>
      </c>
      <c r="N704" s="193" t="str">
        <f t="shared" si="270"/>
        <v>-</v>
      </c>
      <c r="O704" s="106"/>
      <c r="AI704" s="104"/>
    </row>
    <row r="705" spans="1:35">
      <c r="A705" s="295"/>
      <c r="B705" s="297"/>
      <c r="C705" s="297"/>
      <c r="D705" s="297"/>
      <c r="E705" s="297"/>
      <c r="F705" s="298"/>
      <c r="G705" s="110">
        <f t="shared" si="266"/>
        <v>0</v>
      </c>
      <c r="H705" s="111">
        <f t="shared" si="267"/>
        <v>0</v>
      </c>
      <c r="I705" s="112">
        <f t="shared" si="268"/>
        <v>0</v>
      </c>
      <c r="J705" s="328"/>
      <c r="K705" s="190">
        <f t="shared" si="269"/>
        <v>0</v>
      </c>
      <c r="L705" s="191" t="str">
        <f t="shared" si="271"/>
        <v>-</v>
      </c>
      <c r="M705" s="192" t="str">
        <f t="shared" si="272"/>
        <v>-</v>
      </c>
      <c r="N705" s="193" t="str">
        <f t="shared" si="270"/>
        <v>-</v>
      </c>
      <c r="O705" s="106"/>
      <c r="AI705" s="104"/>
    </row>
    <row r="706" spans="1:35">
      <c r="A706" s="295"/>
      <c r="B706" s="297"/>
      <c r="C706" s="297"/>
      <c r="D706" s="297"/>
      <c r="E706" s="297"/>
      <c r="F706" s="298"/>
      <c r="G706" s="110">
        <f t="shared" si="266"/>
        <v>0</v>
      </c>
      <c r="H706" s="111">
        <f t="shared" si="267"/>
        <v>0</v>
      </c>
      <c r="I706" s="112">
        <f t="shared" si="268"/>
        <v>0</v>
      </c>
      <c r="J706" s="328"/>
      <c r="K706" s="190">
        <f t="shared" si="269"/>
        <v>0</v>
      </c>
      <c r="L706" s="191" t="str">
        <f t="shared" si="271"/>
        <v>-</v>
      </c>
      <c r="M706" s="192" t="str">
        <f t="shared" si="272"/>
        <v>-</v>
      </c>
      <c r="N706" s="193" t="str">
        <f t="shared" si="270"/>
        <v>-</v>
      </c>
      <c r="O706" s="106"/>
      <c r="AI706" s="104"/>
    </row>
    <row r="707" spans="1:35">
      <c r="A707" s="295"/>
      <c r="B707" s="297"/>
      <c r="C707" s="297"/>
      <c r="D707" s="297"/>
      <c r="E707" s="297"/>
      <c r="F707" s="298"/>
      <c r="G707" s="110">
        <f t="shared" si="266"/>
        <v>0</v>
      </c>
      <c r="H707" s="111">
        <f t="shared" si="267"/>
        <v>0</v>
      </c>
      <c r="I707" s="112">
        <f t="shared" si="268"/>
        <v>0</v>
      </c>
      <c r="J707" s="328"/>
      <c r="K707" s="190">
        <f t="shared" si="269"/>
        <v>0</v>
      </c>
      <c r="L707" s="191" t="str">
        <f t="shared" si="271"/>
        <v>-</v>
      </c>
      <c r="M707" s="192" t="str">
        <f t="shared" si="272"/>
        <v>-</v>
      </c>
      <c r="N707" s="193" t="str">
        <f t="shared" si="270"/>
        <v>-</v>
      </c>
      <c r="O707" s="106"/>
      <c r="AI707" s="104"/>
    </row>
    <row r="708" spans="1:35">
      <c r="A708" s="295"/>
      <c r="B708" s="297"/>
      <c r="C708" s="297"/>
      <c r="D708" s="297"/>
      <c r="E708" s="297"/>
      <c r="F708" s="298"/>
      <c r="G708" s="110">
        <f t="shared" si="266"/>
        <v>0</v>
      </c>
      <c r="H708" s="111">
        <f t="shared" si="267"/>
        <v>0</v>
      </c>
      <c r="I708" s="112">
        <f t="shared" si="268"/>
        <v>0</v>
      </c>
      <c r="J708" s="328"/>
      <c r="K708" s="190">
        <f t="shared" si="269"/>
        <v>0</v>
      </c>
      <c r="L708" s="191" t="str">
        <f t="shared" si="271"/>
        <v>-</v>
      </c>
      <c r="M708" s="192" t="str">
        <f t="shared" si="272"/>
        <v>-</v>
      </c>
      <c r="N708" s="193" t="str">
        <f t="shared" si="270"/>
        <v>-</v>
      </c>
      <c r="O708" s="106"/>
      <c r="AI708" s="104"/>
    </row>
    <row r="709" spans="1:35">
      <c r="A709" s="295"/>
      <c r="B709" s="297"/>
      <c r="C709" s="297"/>
      <c r="D709" s="297"/>
      <c r="E709" s="297"/>
      <c r="F709" s="298"/>
      <c r="G709" s="110">
        <f t="shared" si="266"/>
        <v>0</v>
      </c>
      <c r="H709" s="111">
        <f t="shared" si="267"/>
        <v>0</v>
      </c>
      <c r="I709" s="112">
        <f t="shared" si="268"/>
        <v>0</v>
      </c>
      <c r="J709" s="328"/>
      <c r="K709" s="190">
        <f t="shared" si="269"/>
        <v>0</v>
      </c>
      <c r="L709" s="191" t="str">
        <f t="shared" si="271"/>
        <v>-</v>
      </c>
      <c r="M709" s="192" t="str">
        <f t="shared" si="272"/>
        <v>-</v>
      </c>
      <c r="N709" s="193" t="str">
        <f t="shared" si="270"/>
        <v>-</v>
      </c>
      <c r="O709" s="106"/>
      <c r="AI709" s="104"/>
    </row>
    <row r="710" spans="1:35">
      <c r="A710" s="295"/>
      <c r="B710" s="297"/>
      <c r="C710" s="297"/>
      <c r="D710" s="297"/>
      <c r="E710" s="297"/>
      <c r="F710" s="298"/>
      <c r="G710" s="110">
        <f t="shared" si="266"/>
        <v>0</v>
      </c>
      <c r="H710" s="111">
        <f t="shared" si="267"/>
        <v>0</v>
      </c>
      <c r="I710" s="112">
        <f t="shared" si="268"/>
        <v>0</v>
      </c>
      <c r="J710" s="328"/>
      <c r="K710" s="190">
        <f t="shared" si="269"/>
        <v>0</v>
      </c>
      <c r="L710" s="191" t="str">
        <f t="shared" si="271"/>
        <v>-</v>
      </c>
      <c r="M710" s="192" t="str">
        <f t="shared" si="272"/>
        <v>-</v>
      </c>
      <c r="N710" s="193" t="str">
        <f t="shared" si="270"/>
        <v>-</v>
      </c>
      <c r="O710" s="106"/>
      <c r="AI710" s="104"/>
    </row>
    <row r="711" spans="1:35">
      <c r="A711" s="295"/>
      <c r="B711" s="297"/>
      <c r="C711" s="297"/>
      <c r="D711" s="297"/>
      <c r="E711" s="297"/>
      <c r="F711" s="298"/>
      <c r="G711" s="110">
        <f t="shared" si="266"/>
        <v>0</v>
      </c>
      <c r="H711" s="111">
        <f t="shared" si="267"/>
        <v>0</v>
      </c>
      <c r="I711" s="112">
        <f t="shared" si="268"/>
        <v>0</v>
      </c>
      <c r="J711" s="328"/>
      <c r="K711" s="190">
        <f t="shared" si="269"/>
        <v>0</v>
      </c>
      <c r="L711" s="191" t="str">
        <f t="shared" si="271"/>
        <v>-</v>
      </c>
      <c r="M711" s="192" t="str">
        <f t="shared" si="272"/>
        <v>-</v>
      </c>
      <c r="N711" s="193" t="str">
        <f t="shared" si="270"/>
        <v>-</v>
      </c>
      <c r="O711" s="106"/>
      <c r="AI711" s="104"/>
    </row>
    <row r="712" spans="1:35">
      <c r="A712" s="295"/>
      <c r="B712" s="297"/>
      <c r="C712" s="297"/>
      <c r="D712" s="297"/>
      <c r="E712" s="297"/>
      <c r="F712" s="298"/>
      <c r="G712" s="110">
        <f t="shared" ref="G712:G775" si="273">IF(F712=0,0,VLOOKUP(C712,$V$8:$AE$13,6))</f>
        <v>0</v>
      </c>
      <c r="H712" s="111">
        <f t="shared" ref="H712:H775" si="274">IFERROR(F712+G712,"")</f>
        <v>0</v>
      </c>
      <c r="I712" s="112">
        <f t="shared" ref="I712:I775" si="275">IFERROR(H712*12/(VLOOKUP(C712,$V$8:$W$13,2)*$T$8*$T$9),"")</f>
        <v>0</v>
      </c>
      <c r="J712" s="328"/>
      <c r="K712" s="190">
        <f t="shared" ref="K712:K775" si="276">IFERROR((J712+G712)*12/(VLOOKUP(C712,$V$8:$W$13,2)*$T$8*$T$9),"")</f>
        <v>0</v>
      </c>
      <c r="L712" s="191" t="str">
        <f t="shared" si="271"/>
        <v>-</v>
      </c>
      <c r="M712" s="192" t="str">
        <f t="shared" si="272"/>
        <v>-</v>
      </c>
      <c r="N712" s="193" t="str">
        <f t="shared" si="270"/>
        <v>-</v>
      </c>
      <c r="O712" s="106"/>
      <c r="AI712" s="104"/>
    </row>
    <row r="713" spans="1:35">
      <c r="A713" s="295"/>
      <c r="B713" s="297"/>
      <c r="C713" s="297"/>
      <c r="D713" s="297"/>
      <c r="E713" s="297"/>
      <c r="F713" s="298"/>
      <c r="G713" s="110">
        <f t="shared" si="273"/>
        <v>0</v>
      </c>
      <c r="H713" s="111">
        <f t="shared" si="274"/>
        <v>0</v>
      </c>
      <c r="I713" s="112">
        <f t="shared" si="275"/>
        <v>0</v>
      </c>
      <c r="J713" s="328"/>
      <c r="K713" s="190">
        <f t="shared" si="276"/>
        <v>0</v>
      </c>
      <c r="L713" s="191" t="str">
        <f t="shared" si="271"/>
        <v>-</v>
      </c>
      <c r="M713" s="192" t="str">
        <f t="shared" si="272"/>
        <v>-</v>
      </c>
      <c r="N713" s="193" t="str">
        <f t="shared" si="270"/>
        <v>-</v>
      </c>
      <c r="O713" s="106"/>
      <c r="AI713" s="104"/>
    </row>
    <row r="714" spans="1:35">
      <c r="A714" s="295"/>
      <c r="B714" s="297"/>
      <c r="C714" s="297"/>
      <c r="D714" s="297"/>
      <c r="E714" s="297"/>
      <c r="F714" s="298"/>
      <c r="G714" s="110">
        <f t="shared" si="273"/>
        <v>0</v>
      </c>
      <c r="H714" s="111">
        <f t="shared" si="274"/>
        <v>0</v>
      </c>
      <c r="I714" s="112">
        <f t="shared" si="275"/>
        <v>0</v>
      </c>
      <c r="J714" s="328"/>
      <c r="K714" s="190">
        <f t="shared" si="276"/>
        <v>0</v>
      </c>
      <c r="L714" s="191" t="str">
        <f t="shared" si="271"/>
        <v>-</v>
      </c>
      <c r="M714" s="192" t="str">
        <f t="shared" si="272"/>
        <v>-</v>
      </c>
      <c r="N714" s="193" t="str">
        <f t="shared" ref="N714:N777" si="277">IF(L714="-","-",J714-F714)</f>
        <v>-</v>
      </c>
      <c r="O714" s="106"/>
      <c r="AI714" s="104"/>
    </row>
    <row r="715" spans="1:35">
      <c r="A715" s="295"/>
      <c r="B715" s="297"/>
      <c r="C715" s="297"/>
      <c r="D715" s="297"/>
      <c r="E715" s="297"/>
      <c r="F715" s="298"/>
      <c r="G715" s="110">
        <f t="shared" si="273"/>
        <v>0</v>
      </c>
      <c r="H715" s="111">
        <f t="shared" si="274"/>
        <v>0</v>
      </c>
      <c r="I715" s="112">
        <f t="shared" si="275"/>
        <v>0</v>
      </c>
      <c r="J715" s="328"/>
      <c r="K715" s="190">
        <f t="shared" si="276"/>
        <v>0</v>
      </c>
      <c r="L715" s="191" t="str">
        <f t="shared" si="271"/>
        <v>-</v>
      </c>
      <c r="M715" s="192" t="str">
        <f t="shared" si="272"/>
        <v>-</v>
      </c>
      <c r="N715" s="193" t="str">
        <f t="shared" si="277"/>
        <v>-</v>
      </c>
      <c r="O715" s="106"/>
      <c r="AI715" s="104"/>
    </row>
    <row r="716" spans="1:35">
      <c r="A716" s="295"/>
      <c r="B716" s="297"/>
      <c r="C716" s="297"/>
      <c r="D716" s="297"/>
      <c r="E716" s="297"/>
      <c r="F716" s="298"/>
      <c r="G716" s="110">
        <f t="shared" si="273"/>
        <v>0</v>
      </c>
      <c r="H716" s="111">
        <f t="shared" si="274"/>
        <v>0</v>
      </c>
      <c r="I716" s="112">
        <f t="shared" si="275"/>
        <v>0</v>
      </c>
      <c r="J716" s="328"/>
      <c r="K716" s="190">
        <f t="shared" si="276"/>
        <v>0</v>
      </c>
      <c r="L716" s="191" t="str">
        <f t="shared" ref="L716:L779" si="278">IF(OR(E716="market",E716="super"),"-",IF(J716-H716&gt;0,1,"-"))</f>
        <v>-</v>
      </c>
      <c r="M716" s="192" t="str">
        <f t="shared" ref="M716:M779" si="279">IF(L716="-","-",1-F716/J716)</f>
        <v>-</v>
      </c>
      <c r="N716" s="193" t="str">
        <f t="shared" si="277"/>
        <v>-</v>
      </c>
      <c r="O716" s="106"/>
      <c r="AI716" s="104"/>
    </row>
    <row r="717" spans="1:35">
      <c r="A717" s="295"/>
      <c r="B717" s="297"/>
      <c r="C717" s="297"/>
      <c r="D717" s="297"/>
      <c r="E717" s="297"/>
      <c r="F717" s="298"/>
      <c r="G717" s="110">
        <f t="shared" si="273"/>
        <v>0</v>
      </c>
      <c r="H717" s="111">
        <f t="shared" si="274"/>
        <v>0</v>
      </c>
      <c r="I717" s="112">
        <f t="shared" si="275"/>
        <v>0</v>
      </c>
      <c r="J717" s="328"/>
      <c r="K717" s="190">
        <f t="shared" si="276"/>
        <v>0</v>
      </c>
      <c r="L717" s="191" t="str">
        <f t="shared" si="278"/>
        <v>-</v>
      </c>
      <c r="M717" s="192" t="str">
        <f t="shared" si="279"/>
        <v>-</v>
      </c>
      <c r="N717" s="193" t="str">
        <f t="shared" si="277"/>
        <v>-</v>
      </c>
      <c r="O717" s="106"/>
      <c r="AI717" s="104"/>
    </row>
    <row r="718" spans="1:35">
      <c r="A718" s="295"/>
      <c r="B718" s="297"/>
      <c r="C718" s="297"/>
      <c r="D718" s="297"/>
      <c r="E718" s="297"/>
      <c r="F718" s="298"/>
      <c r="G718" s="110">
        <f t="shared" si="273"/>
        <v>0</v>
      </c>
      <c r="H718" s="111">
        <f t="shared" si="274"/>
        <v>0</v>
      </c>
      <c r="I718" s="112">
        <f t="shared" si="275"/>
        <v>0</v>
      </c>
      <c r="J718" s="328"/>
      <c r="K718" s="190">
        <f t="shared" si="276"/>
        <v>0</v>
      </c>
      <c r="L718" s="191" t="str">
        <f t="shared" si="278"/>
        <v>-</v>
      </c>
      <c r="M718" s="192" t="str">
        <f t="shared" si="279"/>
        <v>-</v>
      </c>
      <c r="N718" s="193" t="str">
        <f t="shared" si="277"/>
        <v>-</v>
      </c>
      <c r="O718" s="106"/>
      <c r="AI718" s="104"/>
    </row>
    <row r="719" spans="1:35">
      <c r="A719" s="295"/>
      <c r="B719" s="297"/>
      <c r="C719" s="297"/>
      <c r="D719" s="297"/>
      <c r="E719" s="297"/>
      <c r="F719" s="298"/>
      <c r="G719" s="110">
        <f t="shared" si="273"/>
        <v>0</v>
      </c>
      <c r="H719" s="111">
        <f t="shared" si="274"/>
        <v>0</v>
      </c>
      <c r="I719" s="112">
        <f t="shared" si="275"/>
        <v>0</v>
      </c>
      <c r="J719" s="328"/>
      <c r="K719" s="190">
        <f t="shared" si="276"/>
        <v>0</v>
      </c>
      <c r="L719" s="191" t="str">
        <f t="shared" si="278"/>
        <v>-</v>
      </c>
      <c r="M719" s="192" t="str">
        <f t="shared" si="279"/>
        <v>-</v>
      </c>
      <c r="N719" s="193" t="str">
        <f t="shared" si="277"/>
        <v>-</v>
      </c>
      <c r="O719" s="106"/>
      <c r="AI719" s="104"/>
    </row>
    <row r="720" spans="1:35">
      <c r="A720" s="295"/>
      <c r="B720" s="297"/>
      <c r="C720" s="297"/>
      <c r="D720" s="297"/>
      <c r="E720" s="297"/>
      <c r="F720" s="298"/>
      <c r="G720" s="110">
        <f t="shared" si="273"/>
        <v>0</v>
      </c>
      <c r="H720" s="111">
        <f t="shared" si="274"/>
        <v>0</v>
      </c>
      <c r="I720" s="112">
        <f t="shared" si="275"/>
        <v>0</v>
      </c>
      <c r="J720" s="328"/>
      <c r="K720" s="190">
        <f t="shared" si="276"/>
        <v>0</v>
      </c>
      <c r="L720" s="191" t="str">
        <f t="shared" si="278"/>
        <v>-</v>
      </c>
      <c r="M720" s="192" t="str">
        <f t="shared" si="279"/>
        <v>-</v>
      </c>
      <c r="N720" s="193" t="str">
        <f t="shared" si="277"/>
        <v>-</v>
      </c>
      <c r="O720" s="106"/>
      <c r="AI720" s="104"/>
    </row>
    <row r="721" spans="1:35">
      <c r="A721" s="295"/>
      <c r="B721" s="297"/>
      <c r="C721" s="297"/>
      <c r="D721" s="297"/>
      <c r="E721" s="297"/>
      <c r="F721" s="298"/>
      <c r="G721" s="110">
        <f t="shared" si="273"/>
        <v>0</v>
      </c>
      <c r="H721" s="111">
        <f t="shared" si="274"/>
        <v>0</v>
      </c>
      <c r="I721" s="112">
        <f t="shared" si="275"/>
        <v>0</v>
      </c>
      <c r="J721" s="328"/>
      <c r="K721" s="190">
        <f t="shared" si="276"/>
        <v>0</v>
      </c>
      <c r="L721" s="191" t="str">
        <f t="shared" si="278"/>
        <v>-</v>
      </c>
      <c r="M721" s="192" t="str">
        <f t="shared" si="279"/>
        <v>-</v>
      </c>
      <c r="N721" s="193" t="str">
        <f t="shared" si="277"/>
        <v>-</v>
      </c>
      <c r="O721" s="106"/>
      <c r="AI721" s="104"/>
    </row>
    <row r="722" spans="1:35">
      <c r="A722" s="295"/>
      <c r="B722" s="297"/>
      <c r="C722" s="297"/>
      <c r="D722" s="297"/>
      <c r="E722" s="297"/>
      <c r="F722" s="298"/>
      <c r="G722" s="110">
        <f t="shared" si="273"/>
        <v>0</v>
      </c>
      <c r="H722" s="111">
        <f t="shared" si="274"/>
        <v>0</v>
      </c>
      <c r="I722" s="112">
        <f t="shared" si="275"/>
        <v>0</v>
      </c>
      <c r="J722" s="328"/>
      <c r="K722" s="190">
        <f t="shared" si="276"/>
        <v>0</v>
      </c>
      <c r="L722" s="191" t="str">
        <f t="shared" si="278"/>
        <v>-</v>
      </c>
      <c r="M722" s="192" t="str">
        <f t="shared" si="279"/>
        <v>-</v>
      </c>
      <c r="N722" s="193" t="str">
        <f t="shared" si="277"/>
        <v>-</v>
      </c>
      <c r="O722" s="106"/>
      <c r="AI722" s="104"/>
    </row>
    <row r="723" spans="1:35">
      <c r="A723" s="295"/>
      <c r="B723" s="297"/>
      <c r="C723" s="297"/>
      <c r="D723" s="297"/>
      <c r="E723" s="297"/>
      <c r="F723" s="298"/>
      <c r="G723" s="110">
        <f t="shared" si="273"/>
        <v>0</v>
      </c>
      <c r="H723" s="111">
        <f t="shared" si="274"/>
        <v>0</v>
      </c>
      <c r="I723" s="112">
        <f t="shared" si="275"/>
        <v>0</v>
      </c>
      <c r="J723" s="328"/>
      <c r="K723" s="190">
        <f t="shared" si="276"/>
        <v>0</v>
      </c>
      <c r="L723" s="191" t="str">
        <f t="shared" si="278"/>
        <v>-</v>
      </c>
      <c r="M723" s="192" t="str">
        <f t="shared" si="279"/>
        <v>-</v>
      </c>
      <c r="N723" s="193" t="str">
        <f t="shared" si="277"/>
        <v>-</v>
      </c>
      <c r="O723" s="106"/>
      <c r="AI723" s="104"/>
    </row>
    <row r="724" spans="1:35">
      <c r="A724" s="295"/>
      <c r="B724" s="297"/>
      <c r="C724" s="297"/>
      <c r="D724" s="297"/>
      <c r="E724" s="297"/>
      <c r="F724" s="298"/>
      <c r="G724" s="110">
        <f t="shared" si="273"/>
        <v>0</v>
      </c>
      <c r="H724" s="111">
        <f t="shared" si="274"/>
        <v>0</v>
      </c>
      <c r="I724" s="112">
        <f t="shared" si="275"/>
        <v>0</v>
      </c>
      <c r="J724" s="328"/>
      <c r="K724" s="190">
        <f t="shared" si="276"/>
        <v>0</v>
      </c>
      <c r="L724" s="191" t="str">
        <f t="shared" si="278"/>
        <v>-</v>
      </c>
      <c r="M724" s="192" t="str">
        <f t="shared" si="279"/>
        <v>-</v>
      </c>
      <c r="N724" s="193" t="str">
        <f t="shared" si="277"/>
        <v>-</v>
      </c>
      <c r="O724" s="106"/>
      <c r="AI724" s="104"/>
    </row>
    <row r="725" spans="1:35">
      <c r="A725" s="295"/>
      <c r="B725" s="297"/>
      <c r="C725" s="297"/>
      <c r="D725" s="297"/>
      <c r="E725" s="297"/>
      <c r="F725" s="298"/>
      <c r="G725" s="110">
        <f t="shared" si="273"/>
        <v>0</v>
      </c>
      <c r="H725" s="111">
        <f t="shared" si="274"/>
        <v>0</v>
      </c>
      <c r="I725" s="112">
        <f t="shared" si="275"/>
        <v>0</v>
      </c>
      <c r="J725" s="328"/>
      <c r="K725" s="190">
        <f t="shared" si="276"/>
        <v>0</v>
      </c>
      <c r="L725" s="191" t="str">
        <f t="shared" si="278"/>
        <v>-</v>
      </c>
      <c r="M725" s="192" t="str">
        <f t="shared" si="279"/>
        <v>-</v>
      </c>
      <c r="N725" s="193" t="str">
        <f t="shared" si="277"/>
        <v>-</v>
      </c>
      <c r="O725" s="106"/>
      <c r="AI725" s="104"/>
    </row>
    <row r="726" spans="1:35">
      <c r="A726" s="295"/>
      <c r="B726" s="297"/>
      <c r="C726" s="297"/>
      <c r="D726" s="297"/>
      <c r="E726" s="297"/>
      <c r="F726" s="298"/>
      <c r="G726" s="110">
        <f t="shared" si="273"/>
        <v>0</v>
      </c>
      <c r="H726" s="111">
        <f t="shared" si="274"/>
        <v>0</v>
      </c>
      <c r="I726" s="112">
        <f t="shared" si="275"/>
        <v>0</v>
      </c>
      <c r="J726" s="328"/>
      <c r="K726" s="190">
        <f t="shared" si="276"/>
        <v>0</v>
      </c>
      <c r="L726" s="191" t="str">
        <f t="shared" si="278"/>
        <v>-</v>
      </c>
      <c r="M726" s="192" t="str">
        <f t="shared" si="279"/>
        <v>-</v>
      </c>
      <c r="N726" s="193" t="str">
        <f t="shared" si="277"/>
        <v>-</v>
      </c>
      <c r="O726" s="106"/>
      <c r="AI726" s="104"/>
    </row>
    <row r="727" spans="1:35">
      <c r="A727" s="295"/>
      <c r="B727" s="297"/>
      <c r="C727" s="297"/>
      <c r="D727" s="297"/>
      <c r="E727" s="297"/>
      <c r="F727" s="298"/>
      <c r="G727" s="110">
        <f t="shared" si="273"/>
        <v>0</v>
      </c>
      <c r="H727" s="111">
        <f t="shared" si="274"/>
        <v>0</v>
      </c>
      <c r="I727" s="112">
        <f t="shared" si="275"/>
        <v>0</v>
      </c>
      <c r="J727" s="328"/>
      <c r="K727" s="190">
        <f t="shared" si="276"/>
        <v>0</v>
      </c>
      <c r="L727" s="191" t="str">
        <f t="shared" si="278"/>
        <v>-</v>
      </c>
      <c r="M727" s="192" t="str">
        <f t="shared" si="279"/>
        <v>-</v>
      </c>
      <c r="N727" s="193" t="str">
        <f t="shared" si="277"/>
        <v>-</v>
      </c>
      <c r="O727" s="106"/>
      <c r="AI727" s="104"/>
    </row>
    <row r="728" spans="1:35">
      <c r="A728" s="295"/>
      <c r="B728" s="297"/>
      <c r="C728" s="297"/>
      <c r="D728" s="297"/>
      <c r="E728" s="297"/>
      <c r="F728" s="298"/>
      <c r="G728" s="110">
        <f t="shared" si="273"/>
        <v>0</v>
      </c>
      <c r="H728" s="111">
        <f t="shared" si="274"/>
        <v>0</v>
      </c>
      <c r="I728" s="112">
        <f t="shared" si="275"/>
        <v>0</v>
      </c>
      <c r="J728" s="328"/>
      <c r="K728" s="190">
        <f t="shared" si="276"/>
        <v>0</v>
      </c>
      <c r="L728" s="191" t="str">
        <f t="shared" si="278"/>
        <v>-</v>
      </c>
      <c r="M728" s="192" t="str">
        <f t="shared" si="279"/>
        <v>-</v>
      </c>
      <c r="N728" s="193" t="str">
        <f t="shared" si="277"/>
        <v>-</v>
      </c>
      <c r="O728" s="106"/>
      <c r="AI728" s="104"/>
    </row>
    <row r="729" spans="1:35">
      <c r="A729" s="295"/>
      <c r="B729" s="297"/>
      <c r="C729" s="297"/>
      <c r="D729" s="297"/>
      <c r="E729" s="297"/>
      <c r="F729" s="298"/>
      <c r="G729" s="110">
        <f t="shared" si="273"/>
        <v>0</v>
      </c>
      <c r="H729" s="111">
        <f t="shared" si="274"/>
        <v>0</v>
      </c>
      <c r="I729" s="112">
        <f t="shared" si="275"/>
        <v>0</v>
      </c>
      <c r="J729" s="328"/>
      <c r="K729" s="190">
        <f t="shared" si="276"/>
        <v>0</v>
      </c>
      <c r="L729" s="191" t="str">
        <f t="shared" si="278"/>
        <v>-</v>
      </c>
      <c r="M729" s="192" t="str">
        <f t="shared" si="279"/>
        <v>-</v>
      </c>
      <c r="N729" s="193" t="str">
        <f t="shared" si="277"/>
        <v>-</v>
      </c>
      <c r="O729" s="106"/>
      <c r="AI729" s="104"/>
    </row>
    <row r="730" spans="1:35">
      <c r="A730" s="295"/>
      <c r="B730" s="297"/>
      <c r="C730" s="297"/>
      <c r="D730" s="297"/>
      <c r="E730" s="297"/>
      <c r="F730" s="298"/>
      <c r="G730" s="110">
        <f t="shared" si="273"/>
        <v>0</v>
      </c>
      <c r="H730" s="111">
        <f t="shared" si="274"/>
        <v>0</v>
      </c>
      <c r="I730" s="112">
        <f t="shared" si="275"/>
        <v>0</v>
      </c>
      <c r="J730" s="328"/>
      <c r="K730" s="190">
        <f t="shared" si="276"/>
        <v>0</v>
      </c>
      <c r="L730" s="191" t="str">
        <f t="shared" si="278"/>
        <v>-</v>
      </c>
      <c r="M730" s="192" t="str">
        <f t="shared" si="279"/>
        <v>-</v>
      </c>
      <c r="N730" s="193" t="str">
        <f t="shared" si="277"/>
        <v>-</v>
      </c>
      <c r="O730" s="106"/>
      <c r="AI730" s="104"/>
    </row>
    <row r="731" spans="1:35">
      <c r="A731" s="295"/>
      <c r="B731" s="297"/>
      <c r="C731" s="297"/>
      <c r="D731" s="297"/>
      <c r="E731" s="297"/>
      <c r="F731" s="298"/>
      <c r="G731" s="110">
        <f t="shared" si="273"/>
        <v>0</v>
      </c>
      <c r="H731" s="111">
        <f t="shared" si="274"/>
        <v>0</v>
      </c>
      <c r="I731" s="112">
        <f t="shared" si="275"/>
        <v>0</v>
      </c>
      <c r="J731" s="328"/>
      <c r="K731" s="190">
        <f t="shared" si="276"/>
        <v>0</v>
      </c>
      <c r="L731" s="191" t="str">
        <f t="shared" si="278"/>
        <v>-</v>
      </c>
      <c r="M731" s="192" t="str">
        <f t="shared" si="279"/>
        <v>-</v>
      </c>
      <c r="N731" s="193" t="str">
        <f t="shared" si="277"/>
        <v>-</v>
      </c>
      <c r="O731" s="106"/>
      <c r="AI731" s="104"/>
    </row>
    <row r="732" spans="1:35">
      <c r="A732" s="295"/>
      <c r="B732" s="297"/>
      <c r="C732" s="297"/>
      <c r="D732" s="297"/>
      <c r="E732" s="297"/>
      <c r="F732" s="298"/>
      <c r="G732" s="110">
        <f t="shared" si="273"/>
        <v>0</v>
      </c>
      <c r="H732" s="111">
        <f t="shared" si="274"/>
        <v>0</v>
      </c>
      <c r="I732" s="112">
        <f t="shared" si="275"/>
        <v>0</v>
      </c>
      <c r="J732" s="328"/>
      <c r="K732" s="190">
        <f t="shared" si="276"/>
        <v>0</v>
      </c>
      <c r="L732" s="191" t="str">
        <f t="shared" si="278"/>
        <v>-</v>
      </c>
      <c r="M732" s="192" t="str">
        <f t="shared" si="279"/>
        <v>-</v>
      </c>
      <c r="N732" s="193" t="str">
        <f t="shared" si="277"/>
        <v>-</v>
      </c>
      <c r="O732" s="106"/>
      <c r="AI732" s="104"/>
    </row>
    <row r="733" spans="1:35">
      <c r="A733" s="295"/>
      <c r="B733" s="297"/>
      <c r="C733" s="297"/>
      <c r="D733" s="297"/>
      <c r="E733" s="297"/>
      <c r="F733" s="298"/>
      <c r="G733" s="110">
        <f t="shared" si="273"/>
        <v>0</v>
      </c>
      <c r="H733" s="111">
        <f t="shared" si="274"/>
        <v>0</v>
      </c>
      <c r="I733" s="112">
        <f t="shared" si="275"/>
        <v>0</v>
      </c>
      <c r="J733" s="328"/>
      <c r="K733" s="190">
        <f t="shared" si="276"/>
        <v>0</v>
      </c>
      <c r="L733" s="191" t="str">
        <f t="shared" si="278"/>
        <v>-</v>
      </c>
      <c r="M733" s="192" t="str">
        <f t="shared" si="279"/>
        <v>-</v>
      </c>
      <c r="N733" s="193" t="str">
        <f t="shared" si="277"/>
        <v>-</v>
      </c>
      <c r="O733" s="106"/>
      <c r="AI733" s="104"/>
    </row>
    <row r="734" spans="1:35">
      <c r="A734" s="295"/>
      <c r="B734" s="297"/>
      <c r="C734" s="297"/>
      <c r="D734" s="297"/>
      <c r="E734" s="297"/>
      <c r="F734" s="298"/>
      <c r="G734" s="110">
        <f t="shared" si="273"/>
        <v>0</v>
      </c>
      <c r="H734" s="111">
        <f t="shared" si="274"/>
        <v>0</v>
      </c>
      <c r="I734" s="112">
        <f t="shared" si="275"/>
        <v>0</v>
      </c>
      <c r="J734" s="328"/>
      <c r="K734" s="190">
        <f t="shared" si="276"/>
        <v>0</v>
      </c>
      <c r="L734" s="191" t="str">
        <f t="shared" si="278"/>
        <v>-</v>
      </c>
      <c r="M734" s="192" t="str">
        <f t="shared" si="279"/>
        <v>-</v>
      </c>
      <c r="N734" s="193" t="str">
        <f t="shared" si="277"/>
        <v>-</v>
      </c>
      <c r="O734" s="106"/>
      <c r="AI734" s="104"/>
    </row>
    <row r="735" spans="1:35">
      <c r="A735" s="295"/>
      <c r="B735" s="297"/>
      <c r="C735" s="297"/>
      <c r="D735" s="297"/>
      <c r="E735" s="297"/>
      <c r="F735" s="298"/>
      <c r="G735" s="110">
        <f t="shared" si="273"/>
        <v>0</v>
      </c>
      <c r="H735" s="111">
        <f t="shared" si="274"/>
        <v>0</v>
      </c>
      <c r="I735" s="112">
        <f t="shared" si="275"/>
        <v>0</v>
      </c>
      <c r="J735" s="328"/>
      <c r="K735" s="190">
        <f t="shared" si="276"/>
        <v>0</v>
      </c>
      <c r="L735" s="191" t="str">
        <f t="shared" si="278"/>
        <v>-</v>
      </c>
      <c r="M735" s="192" t="str">
        <f t="shared" si="279"/>
        <v>-</v>
      </c>
      <c r="N735" s="193" t="str">
        <f t="shared" si="277"/>
        <v>-</v>
      </c>
      <c r="O735" s="106"/>
      <c r="AI735" s="104"/>
    </row>
    <row r="736" spans="1:35">
      <c r="A736" s="295"/>
      <c r="B736" s="297"/>
      <c r="C736" s="297"/>
      <c r="D736" s="297"/>
      <c r="E736" s="297"/>
      <c r="F736" s="298"/>
      <c r="G736" s="110">
        <f t="shared" si="273"/>
        <v>0</v>
      </c>
      <c r="H736" s="111">
        <f t="shared" si="274"/>
        <v>0</v>
      </c>
      <c r="I736" s="112">
        <f t="shared" si="275"/>
        <v>0</v>
      </c>
      <c r="J736" s="328"/>
      <c r="K736" s="190">
        <f t="shared" si="276"/>
        <v>0</v>
      </c>
      <c r="L736" s="191" t="str">
        <f t="shared" si="278"/>
        <v>-</v>
      </c>
      <c r="M736" s="192" t="str">
        <f t="shared" si="279"/>
        <v>-</v>
      </c>
      <c r="N736" s="193" t="str">
        <f t="shared" si="277"/>
        <v>-</v>
      </c>
      <c r="O736" s="106"/>
      <c r="AI736" s="104"/>
    </row>
    <row r="737" spans="1:35">
      <c r="A737" s="295"/>
      <c r="B737" s="297"/>
      <c r="C737" s="297"/>
      <c r="D737" s="297"/>
      <c r="E737" s="297"/>
      <c r="F737" s="298"/>
      <c r="G737" s="110">
        <f t="shared" si="273"/>
        <v>0</v>
      </c>
      <c r="H737" s="111">
        <f t="shared" si="274"/>
        <v>0</v>
      </c>
      <c r="I737" s="112">
        <f t="shared" si="275"/>
        <v>0</v>
      </c>
      <c r="J737" s="328"/>
      <c r="K737" s="190">
        <f t="shared" si="276"/>
        <v>0</v>
      </c>
      <c r="L737" s="191" t="str">
        <f t="shared" si="278"/>
        <v>-</v>
      </c>
      <c r="M737" s="192" t="str">
        <f t="shared" si="279"/>
        <v>-</v>
      </c>
      <c r="N737" s="193" t="str">
        <f t="shared" si="277"/>
        <v>-</v>
      </c>
      <c r="O737" s="106"/>
      <c r="AI737" s="104"/>
    </row>
    <row r="738" spans="1:35">
      <c r="A738" s="295"/>
      <c r="B738" s="297"/>
      <c r="C738" s="297"/>
      <c r="D738" s="297"/>
      <c r="E738" s="297"/>
      <c r="F738" s="298"/>
      <c r="G738" s="110">
        <f t="shared" si="273"/>
        <v>0</v>
      </c>
      <c r="H738" s="111">
        <f t="shared" si="274"/>
        <v>0</v>
      </c>
      <c r="I738" s="112">
        <f t="shared" si="275"/>
        <v>0</v>
      </c>
      <c r="J738" s="328"/>
      <c r="K738" s="190">
        <f t="shared" si="276"/>
        <v>0</v>
      </c>
      <c r="L738" s="191" t="str">
        <f t="shared" si="278"/>
        <v>-</v>
      </c>
      <c r="M738" s="192" t="str">
        <f t="shared" si="279"/>
        <v>-</v>
      </c>
      <c r="N738" s="193" t="str">
        <f t="shared" si="277"/>
        <v>-</v>
      </c>
      <c r="O738" s="106"/>
      <c r="AI738" s="104"/>
    </row>
    <row r="739" spans="1:35">
      <c r="A739" s="295"/>
      <c r="B739" s="297"/>
      <c r="C739" s="297"/>
      <c r="D739" s="297"/>
      <c r="E739" s="297"/>
      <c r="F739" s="298"/>
      <c r="G739" s="110">
        <f t="shared" si="273"/>
        <v>0</v>
      </c>
      <c r="H739" s="111">
        <f t="shared" si="274"/>
        <v>0</v>
      </c>
      <c r="I739" s="112">
        <f t="shared" si="275"/>
        <v>0</v>
      </c>
      <c r="J739" s="328"/>
      <c r="K739" s="190">
        <f t="shared" si="276"/>
        <v>0</v>
      </c>
      <c r="L739" s="191" t="str">
        <f t="shared" si="278"/>
        <v>-</v>
      </c>
      <c r="M739" s="192" t="str">
        <f t="shared" si="279"/>
        <v>-</v>
      </c>
      <c r="N739" s="193" t="str">
        <f t="shared" si="277"/>
        <v>-</v>
      </c>
      <c r="O739" s="106"/>
      <c r="AI739" s="104"/>
    </row>
    <row r="740" spans="1:35">
      <c r="A740" s="295"/>
      <c r="B740" s="297"/>
      <c r="C740" s="297"/>
      <c r="D740" s="297"/>
      <c r="E740" s="297"/>
      <c r="F740" s="298"/>
      <c r="G740" s="110">
        <f t="shared" si="273"/>
        <v>0</v>
      </c>
      <c r="H740" s="111">
        <f t="shared" si="274"/>
        <v>0</v>
      </c>
      <c r="I740" s="112">
        <f t="shared" si="275"/>
        <v>0</v>
      </c>
      <c r="J740" s="328"/>
      <c r="K740" s="190">
        <f t="shared" si="276"/>
        <v>0</v>
      </c>
      <c r="L740" s="191" t="str">
        <f t="shared" si="278"/>
        <v>-</v>
      </c>
      <c r="M740" s="192" t="str">
        <f t="shared" si="279"/>
        <v>-</v>
      </c>
      <c r="N740" s="193" t="str">
        <f t="shared" si="277"/>
        <v>-</v>
      </c>
      <c r="O740" s="106"/>
      <c r="AI740" s="104"/>
    </row>
    <row r="741" spans="1:35">
      <c r="A741" s="295"/>
      <c r="B741" s="297"/>
      <c r="C741" s="297"/>
      <c r="D741" s="297"/>
      <c r="E741" s="297"/>
      <c r="F741" s="298"/>
      <c r="G741" s="110">
        <f t="shared" si="273"/>
        <v>0</v>
      </c>
      <c r="H741" s="111">
        <f t="shared" si="274"/>
        <v>0</v>
      </c>
      <c r="I741" s="112">
        <f t="shared" si="275"/>
        <v>0</v>
      </c>
      <c r="J741" s="328"/>
      <c r="K741" s="190">
        <f t="shared" si="276"/>
        <v>0</v>
      </c>
      <c r="L741" s="191" t="str">
        <f t="shared" si="278"/>
        <v>-</v>
      </c>
      <c r="M741" s="192" t="str">
        <f t="shared" si="279"/>
        <v>-</v>
      </c>
      <c r="N741" s="193" t="str">
        <f t="shared" si="277"/>
        <v>-</v>
      </c>
      <c r="O741" s="106"/>
      <c r="AI741" s="104"/>
    </row>
    <row r="742" spans="1:35">
      <c r="A742" s="295"/>
      <c r="B742" s="297"/>
      <c r="C742" s="297"/>
      <c r="D742" s="297"/>
      <c r="E742" s="297"/>
      <c r="F742" s="298"/>
      <c r="G742" s="110">
        <f t="shared" si="273"/>
        <v>0</v>
      </c>
      <c r="H742" s="111">
        <f t="shared" si="274"/>
        <v>0</v>
      </c>
      <c r="I742" s="112">
        <f t="shared" si="275"/>
        <v>0</v>
      </c>
      <c r="J742" s="328"/>
      <c r="K742" s="190">
        <f t="shared" si="276"/>
        <v>0</v>
      </c>
      <c r="L742" s="191" t="str">
        <f t="shared" si="278"/>
        <v>-</v>
      </c>
      <c r="M742" s="192" t="str">
        <f t="shared" si="279"/>
        <v>-</v>
      </c>
      <c r="N742" s="193" t="str">
        <f t="shared" si="277"/>
        <v>-</v>
      </c>
      <c r="O742" s="106"/>
      <c r="AI742" s="104"/>
    </row>
    <row r="743" spans="1:35">
      <c r="A743" s="295"/>
      <c r="B743" s="297"/>
      <c r="C743" s="297"/>
      <c r="D743" s="297"/>
      <c r="E743" s="297"/>
      <c r="F743" s="298"/>
      <c r="G743" s="110">
        <f t="shared" si="273"/>
        <v>0</v>
      </c>
      <c r="H743" s="111">
        <f t="shared" si="274"/>
        <v>0</v>
      </c>
      <c r="I743" s="112">
        <f t="shared" si="275"/>
        <v>0</v>
      </c>
      <c r="J743" s="328"/>
      <c r="K743" s="190">
        <f t="shared" si="276"/>
        <v>0</v>
      </c>
      <c r="L743" s="191" t="str">
        <f t="shared" si="278"/>
        <v>-</v>
      </c>
      <c r="M743" s="192" t="str">
        <f t="shared" si="279"/>
        <v>-</v>
      </c>
      <c r="N743" s="193" t="str">
        <f t="shared" si="277"/>
        <v>-</v>
      </c>
      <c r="O743" s="106"/>
      <c r="AI743" s="104"/>
    </row>
    <row r="744" spans="1:35">
      <c r="A744" s="295"/>
      <c r="B744" s="297"/>
      <c r="C744" s="297"/>
      <c r="D744" s="297"/>
      <c r="E744" s="297"/>
      <c r="F744" s="298"/>
      <c r="G744" s="110">
        <f t="shared" si="273"/>
        <v>0</v>
      </c>
      <c r="H744" s="111">
        <f t="shared" si="274"/>
        <v>0</v>
      </c>
      <c r="I744" s="112">
        <f t="shared" si="275"/>
        <v>0</v>
      </c>
      <c r="J744" s="328"/>
      <c r="K744" s="190">
        <f t="shared" si="276"/>
        <v>0</v>
      </c>
      <c r="L744" s="191" t="str">
        <f t="shared" si="278"/>
        <v>-</v>
      </c>
      <c r="M744" s="192" t="str">
        <f t="shared" si="279"/>
        <v>-</v>
      </c>
      <c r="N744" s="193" t="str">
        <f t="shared" si="277"/>
        <v>-</v>
      </c>
      <c r="O744" s="106"/>
      <c r="AI744" s="104"/>
    </row>
    <row r="745" spans="1:35">
      <c r="A745" s="295"/>
      <c r="B745" s="297"/>
      <c r="C745" s="297"/>
      <c r="D745" s="297"/>
      <c r="E745" s="297"/>
      <c r="F745" s="298"/>
      <c r="G745" s="110">
        <f t="shared" si="273"/>
        <v>0</v>
      </c>
      <c r="H745" s="111">
        <f t="shared" si="274"/>
        <v>0</v>
      </c>
      <c r="I745" s="112">
        <f t="shared" si="275"/>
        <v>0</v>
      </c>
      <c r="J745" s="328"/>
      <c r="K745" s="190">
        <f t="shared" si="276"/>
        <v>0</v>
      </c>
      <c r="L745" s="191" t="str">
        <f t="shared" si="278"/>
        <v>-</v>
      </c>
      <c r="M745" s="192" t="str">
        <f t="shared" si="279"/>
        <v>-</v>
      </c>
      <c r="N745" s="193" t="str">
        <f t="shared" si="277"/>
        <v>-</v>
      </c>
      <c r="O745" s="106"/>
      <c r="AI745" s="104"/>
    </row>
    <row r="746" spans="1:35">
      <c r="A746" s="295"/>
      <c r="B746" s="297"/>
      <c r="C746" s="297"/>
      <c r="D746" s="297"/>
      <c r="E746" s="297"/>
      <c r="F746" s="298"/>
      <c r="G746" s="110">
        <f t="shared" si="273"/>
        <v>0</v>
      </c>
      <c r="H746" s="111">
        <f t="shared" si="274"/>
        <v>0</v>
      </c>
      <c r="I746" s="112">
        <f t="shared" si="275"/>
        <v>0</v>
      </c>
      <c r="J746" s="328"/>
      <c r="K746" s="190">
        <f t="shared" si="276"/>
        <v>0</v>
      </c>
      <c r="L746" s="191" t="str">
        <f t="shared" si="278"/>
        <v>-</v>
      </c>
      <c r="M746" s="192" t="str">
        <f t="shared" si="279"/>
        <v>-</v>
      </c>
      <c r="N746" s="193" t="str">
        <f t="shared" si="277"/>
        <v>-</v>
      </c>
      <c r="O746" s="106"/>
      <c r="AI746" s="104"/>
    </row>
    <row r="747" spans="1:35">
      <c r="A747" s="295"/>
      <c r="B747" s="297"/>
      <c r="C747" s="297"/>
      <c r="D747" s="297"/>
      <c r="E747" s="297"/>
      <c r="F747" s="298"/>
      <c r="G747" s="110">
        <f t="shared" si="273"/>
        <v>0</v>
      </c>
      <c r="H747" s="111">
        <f t="shared" si="274"/>
        <v>0</v>
      </c>
      <c r="I747" s="112">
        <f t="shared" si="275"/>
        <v>0</v>
      </c>
      <c r="J747" s="328"/>
      <c r="K747" s="190">
        <f t="shared" si="276"/>
        <v>0</v>
      </c>
      <c r="L747" s="191" t="str">
        <f t="shared" si="278"/>
        <v>-</v>
      </c>
      <c r="M747" s="192" t="str">
        <f t="shared" si="279"/>
        <v>-</v>
      </c>
      <c r="N747" s="193" t="str">
        <f t="shared" si="277"/>
        <v>-</v>
      </c>
      <c r="O747" s="106"/>
      <c r="AI747" s="104"/>
    </row>
    <row r="748" spans="1:35">
      <c r="A748" s="295"/>
      <c r="B748" s="297"/>
      <c r="C748" s="297"/>
      <c r="D748" s="297"/>
      <c r="E748" s="297"/>
      <c r="F748" s="298"/>
      <c r="G748" s="110">
        <f t="shared" si="273"/>
        <v>0</v>
      </c>
      <c r="H748" s="111">
        <f t="shared" si="274"/>
        <v>0</v>
      </c>
      <c r="I748" s="112">
        <f t="shared" si="275"/>
        <v>0</v>
      </c>
      <c r="J748" s="328"/>
      <c r="K748" s="190">
        <f t="shared" si="276"/>
        <v>0</v>
      </c>
      <c r="L748" s="191" t="str">
        <f t="shared" si="278"/>
        <v>-</v>
      </c>
      <c r="M748" s="192" t="str">
        <f t="shared" si="279"/>
        <v>-</v>
      </c>
      <c r="N748" s="193" t="str">
        <f t="shared" si="277"/>
        <v>-</v>
      </c>
      <c r="O748" s="106"/>
      <c r="AI748" s="104"/>
    </row>
    <row r="749" spans="1:35">
      <c r="A749" s="295"/>
      <c r="B749" s="297"/>
      <c r="C749" s="297"/>
      <c r="D749" s="297"/>
      <c r="E749" s="297"/>
      <c r="F749" s="298"/>
      <c r="G749" s="110">
        <f t="shared" si="273"/>
        <v>0</v>
      </c>
      <c r="H749" s="111">
        <f t="shared" si="274"/>
        <v>0</v>
      </c>
      <c r="I749" s="112">
        <f t="shared" si="275"/>
        <v>0</v>
      </c>
      <c r="J749" s="328"/>
      <c r="K749" s="190">
        <f t="shared" si="276"/>
        <v>0</v>
      </c>
      <c r="L749" s="191" t="str">
        <f t="shared" si="278"/>
        <v>-</v>
      </c>
      <c r="M749" s="192" t="str">
        <f t="shared" si="279"/>
        <v>-</v>
      </c>
      <c r="N749" s="193" t="str">
        <f t="shared" si="277"/>
        <v>-</v>
      </c>
      <c r="O749" s="106"/>
      <c r="AI749" s="104"/>
    </row>
    <row r="750" spans="1:35">
      <c r="A750" s="295"/>
      <c r="B750" s="297"/>
      <c r="C750" s="297"/>
      <c r="D750" s="297"/>
      <c r="E750" s="297"/>
      <c r="F750" s="298"/>
      <c r="G750" s="110">
        <f t="shared" si="273"/>
        <v>0</v>
      </c>
      <c r="H750" s="111">
        <f t="shared" si="274"/>
        <v>0</v>
      </c>
      <c r="I750" s="112">
        <f t="shared" si="275"/>
        <v>0</v>
      </c>
      <c r="J750" s="328"/>
      <c r="K750" s="190">
        <f t="shared" si="276"/>
        <v>0</v>
      </c>
      <c r="L750" s="191" t="str">
        <f t="shared" si="278"/>
        <v>-</v>
      </c>
      <c r="M750" s="192" t="str">
        <f t="shared" si="279"/>
        <v>-</v>
      </c>
      <c r="N750" s="193" t="str">
        <f t="shared" si="277"/>
        <v>-</v>
      </c>
      <c r="O750" s="106"/>
      <c r="AI750" s="104"/>
    </row>
    <row r="751" spans="1:35">
      <c r="A751" s="295"/>
      <c r="B751" s="297"/>
      <c r="C751" s="297"/>
      <c r="D751" s="297"/>
      <c r="E751" s="297"/>
      <c r="F751" s="298"/>
      <c r="G751" s="110">
        <f t="shared" si="273"/>
        <v>0</v>
      </c>
      <c r="H751" s="111">
        <f t="shared" si="274"/>
        <v>0</v>
      </c>
      <c r="I751" s="112">
        <f t="shared" si="275"/>
        <v>0</v>
      </c>
      <c r="J751" s="328"/>
      <c r="K751" s="190">
        <f t="shared" si="276"/>
        <v>0</v>
      </c>
      <c r="L751" s="191" t="str">
        <f t="shared" si="278"/>
        <v>-</v>
      </c>
      <c r="M751" s="192" t="str">
        <f t="shared" si="279"/>
        <v>-</v>
      </c>
      <c r="N751" s="193" t="str">
        <f t="shared" si="277"/>
        <v>-</v>
      </c>
      <c r="O751" s="106"/>
      <c r="AI751" s="104"/>
    </row>
    <row r="752" spans="1:35">
      <c r="A752" s="295"/>
      <c r="B752" s="297"/>
      <c r="C752" s="297"/>
      <c r="D752" s="297"/>
      <c r="E752" s="297"/>
      <c r="F752" s="298"/>
      <c r="G752" s="110">
        <f t="shared" si="273"/>
        <v>0</v>
      </c>
      <c r="H752" s="111">
        <f t="shared" si="274"/>
        <v>0</v>
      </c>
      <c r="I752" s="112">
        <f t="shared" si="275"/>
        <v>0</v>
      </c>
      <c r="J752" s="328"/>
      <c r="K752" s="190">
        <f t="shared" si="276"/>
        <v>0</v>
      </c>
      <c r="L752" s="191" t="str">
        <f t="shared" si="278"/>
        <v>-</v>
      </c>
      <c r="M752" s="192" t="str">
        <f t="shared" si="279"/>
        <v>-</v>
      </c>
      <c r="N752" s="193" t="str">
        <f t="shared" si="277"/>
        <v>-</v>
      </c>
      <c r="O752" s="106"/>
      <c r="AI752" s="104"/>
    </row>
    <row r="753" spans="1:35">
      <c r="A753" s="295"/>
      <c r="B753" s="297"/>
      <c r="C753" s="297"/>
      <c r="D753" s="297"/>
      <c r="E753" s="297"/>
      <c r="F753" s="298"/>
      <c r="G753" s="110">
        <f t="shared" si="273"/>
        <v>0</v>
      </c>
      <c r="H753" s="111">
        <f t="shared" si="274"/>
        <v>0</v>
      </c>
      <c r="I753" s="112">
        <f t="shared" si="275"/>
        <v>0</v>
      </c>
      <c r="J753" s="328"/>
      <c r="K753" s="190">
        <f t="shared" si="276"/>
        <v>0</v>
      </c>
      <c r="L753" s="191" t="str">
        <f t="shared" si="278"/>
        <v>-</v>
      </c>
      <c r="M753" s="192" t="str">
        <f t="shared" si="279"/>
        <v>-</v>
      </c>
      <c r="N753" s="193" t="str">
        <f t="shared" si="277"/>
        <v>-</v>
      </c>
      <c r="O753" s="106"/>
      <c r="AI753" s="104"/>
    </row>
    <row r="754" spans="1:35">
      <c r="A754" s="295"/>
      <c r="B754" s="297"/>
      <c r="C754" s="297"/>
      <c r="D754" s="297"/>
      <c r="E754" s="297"/>
      <c r="F754" s="298"/>
      <c r="G754" s="110">
        <f t="shared" si="273"/>
        <v>0</v>
      </c>
      <c r="H754" s="111">
        <f t="shared" si="274"/>
        <v>0</v>
      </c>
      <c r="I754" s="112">
        <f t="shared" si="275"/>
        <v>0</v>
      </c>
      <c r="J754" s="328"/>
      <c r="K754" s="190">
        <f t="shared" si="276"/>
        <v>0</v>
      </c>
      <c r="L754" s="191" t="str">
        <f t="shared" si="278"/>
        <v>-</v>
      </c>
      <c r="M754" s="192" t="str">
        <f t="shared" si="279"/>
        <v>-</v>
      </c>
      <c r="N754" s="193" t="str">
        <f t="shared" si="277"/>
        <v>-</v>
      </c>
      <c r="O754" s="106"/>
      <c r="AI754" s="104"/>
    </row>
    <row r="755" spans="1:35">
      <c r="A755" s="295"/>
      <c r="B755" s="297"/>
      <c r="C755" s="297"/>
      <c r="D755" s="297"/>
      <c r="E755" s="297"/>
      <c r="F755" s="298"/>
      <c r="G755" s="110">
        <f t="shared" si="273"/>
        <v>0</v>
      </c>
      <c r="H755" s="111">
        <f t="shared" si="274"/>
        <v>0</v>
      </c>
      <c r="I755" s="112">
        <f t="shared" si="275"/>
        <v>0</v>
      </c>
      <c r="J755" s="328"/>
      <c r="K755" s="190">
        <f t="shared" si="276"/>
        <v>0</v>
      </c>
      <c r="L755" s="191" t="str">
        <f t="shared" si="278"/>
        <v>-</v>
      </c>
      <c r="M755" s="192" t="str">
        <f t="shared" si="279"/>
        <v>-</v>
      </c>
      <c r="N755" s="193" t="str">
        <f t="shared" si="277"/>
        <v>-</v>
      </c>
      <c r="O755" s="106"/>
      <c r="AI755" s="104"/>
    </row>
    <row r="756" spans="1:35">
      <c r="A756" s="295"/>
      <c r="B756" s="297"/>
      <c r="C756" s="297"/>
      <c r="D756" s="297"/>
      <c r="E756" s="297"/>
      <c r="F756" s="298"/>
      <c r="G756" s="110">
        <f t="shared" si="273"/>
        <v>0</v>
      </c>
      <c r="H756" s="111">
        <f t="shared" si="274"/>
        <v>0</v>
      </c>
      <c r="I756" s="112">
        <f t="shared" si="275"/>
        <v>0</v>
      </c>
      <c r="J756" s="328"/>
      <c r="K756" s="190">
        <f t="shared" si="276"/>
        <v>0</v>
      </c>
      <c r="L756" s="191" t="str">
        <f t="shared" si="278"/>
        <v>-</v>
      </c>
      <c r="M756" s="192" t="str">
        <f t="shared" si="279"/>
        <v>-</v>
      </c>
      <c r="N756" s="193" t="str">
        <f t="shared" si="277"/>
        <v>-</v>
      </c>
      <c r="O756" s="106"/>
      <c r="AI756" s="104"/>
    </row>
    <row r="757" spans="1:35">
      <c r="A757" s="295"/>
      <c r="B757" s="297"/>
      <c r="C757" s="297"/>
      <c r="D757" s="297"/>
      <c r="E757" s="297"/>
      <c r="F757" s="298"/>
      <c r="G757" s="110">
        <f t="shared" si="273"/>
        <v>0</v>
      </c>
      <c r="H757" s="111">
        <f t="shared" si="274"/>
        <v>0</v>
      </c>
      <c r="I757" s="112">
        <f t="shared" si="275"/>
        <v>0</v>
      </c>
      <c r="J757" s="328"/>
      <c r="K757" s="190">
        <f t="shared" si="276"/>
        <v>0</v>
      </c>
      <c r="L757" s="191" t="str">
        <f t="shared" si="278"/>
        <v>-</v>
      </c>
      <c r="M757" s="192" t="str">
        <f t="shared" si="279"/>
        <v>-</v>
      </c>
      <c r="N757" s="193" t="str">
        <f t="shared" si="277"/>
        <v>-</v>
      </c>
      <c r="O757" s="106"/>
      <c r="AI757" s="104"/>
    </row>
    <row r="758" spans="1:35">
      <c r="A758" s="295"/>
      <c r="B758" s="297"/>
      <c r="C758" s="297"/>
      <c r="D758" s="297"/>
      <c r="E758" s="297"/>
      <c r="F758" s="298"/>
      <c r="G758" s="110">
        <f t="shared" si="273"/>
        <v>0</v>
      </c>
      <c r="H758" s="111">
        <f t="shared" si="274"/>
        <v>0</v>
      </c>
      <c r="I758" s="112">
        <f t="shared" si="275"/>
        <v>0</v>
      </c>
      <c r="J758" s="328"/>
      <c r="K758" s="190">
        <f t="shared" si="276"/>
        <v>0</v>
      </c>
      <c r="L758" s="191" t="str">
        <f t="shared" si="278"/>
        <v>-</v>
      </c>
      <c r="M758" s="192" t="str">
        <f t="shared" si="279"/>
        <v>-</v>
      </c>
      <c r="N758" s="193" t="str">
        <f t="shared" si="277"/>
        <v>-</v>
      </c>
      <c r="O758" s="106"/>
      <c r="AI758" s="104"/>
    </row>
    <row r="759" spans="1:35">
      <c r="A759" s="295"/>
      <c r="B759" s="297"/>
      <c r="C759" s="297"/>
      <c r="D759" s="297"/>
      <c r="E759" s="297"/>
      <c r="F759" s="298"/>
      <c r="G759" s="110">
        <f t="shared" si="273"/>
        <v>0</v>
      </c>
      <c r="H759" s="111">
        <f t="shared" si="274"/>
        <v>0</v>
      </c>
      <c r="I759" s="112">
        <f t="shared" si="275"/>
        <v>0</v>
      </c>
      <c r="J759" s="328"/>
      <c r="K759" s="190">
        <f t="shared" si="276"/>
        <v>0</v>
      </c>
      <c r="L759" s="191" t="str">
        <f t="shared" si="278"/>
        <v>-</v>
      </c>
      <c r="M759" s="192" t="str">
        <f t="shared" si="279"/>
        <v>-</v>
      </c>
      <c r="N759" s="193" t="str">
        <f t="shared" si="277"/>
        <v>-</v>
      </c>
      <c r="O759" s="106"/>
      <c r="AI759" s="104"/>
    </row>
    <row r="760" spans="1:35">
      <c r="A760" s="295"/>
      <c r="B760" s="297"/>
      <c r="C760" s="297"/>
      <c r="D760" s="297"/>
      <c r="E760" s="297"/>
      <c r="F760" s="298"/>
      <c r="G760" s="110">
        <f t="shared" si="273"/>
        <v>0</v>
      </c>
      <c r="H760" s="111">
        <f t="shared" si="274"/>
        <v>0</v>
      </c>
      <c r="I760" s="112">
        <f t="shared" si="275"/>
        <v>0</v>
      </c>
      <c r="J760" s="328"/>
      <c r="K760" s="190">
        <f t="shared" si="276"/>
        <v>0</v>
      </c>
      <c r="L760" s="191" t="str">
        <f t="shared" si="278"/>
        <v>-</v>
      </c>
      <c r="M760" s="192" t="str">
        <f t="shared" si="279"/>
        <v>-</v>
      </c>
      <c r="N760" s="193" t="str">
        <f t="shared" si="277"/>
        <v>-</v>
      </c>
      <c r="O760" s="106"/>
      <c r="AI760" s="104"/>
    </row>
    <row r="761" spans="1:35">
      <c r="A761" s="295"/>
      <c r="B761" s="297"/>
      <c r="C761" s="297"/>
      <c r="D761" s="297"/>
      <c r="E761" s="297"/>
      <c r="F761" s="298"/>
      <c r="G761" s="110">
        <f t="shared" si="273"/>
        <v>0</v>
      </c>
      <c r="H761" s="111">
        <f t="shared" si="274"/>
        <v>0</v>
      </c>
      <c r="I761" s="112">
        <f t="shared" si="275"/>
        <v>0</v>
      </c>
      <c r="J761" s="328"/>
      <c r="K761" s="190">
        <f t="shared" si="276"/>
        <v>0</v>
      </c>
      <c r="L761" s="191" t="str">
        <f t="shared" si="278"/>
        <v>-</v>
      </c>
      <c r="M761" s="192" t="str">
        <f t="shared" si="279"/>
        <v>-</v>
      </c>
      <c r="N761" s="193" t="str">
        <f t="shared" si="277"/>
        <v>-</v>
      </c>
      <c r="O761" s="106"/>
      <c r="AI761" s="104"/>
    </row>
    <row r="762" spans="1:35">
      <c r="A762" s="295"/>
      <c r="B762" s="297"/>
      <c r="C762" s="297"/>
      <c r="D762" s="297"/>
      <c r="E762" s="297"/>
      <c r="F762" s="298"/>
      <c r="G762" s="110">
        <f t="shared" si="273"/>
        <v>0</v>
      </c>
      <c r="H762" s="111">
        <f t="shared" si="274"/>
        <v>0</v>
      </c>
      <c r="I762" s="112">
        <f t="shared" si="275"/>
        <v>0</v>
      </c>
      <c r="J762" s="328"/>
      <c r="K762" s="190">
        <f t="shared" si="276"/>
        <v>0</v>
      </c>
      <c r="L762" s="191" t="str">
        <f t="shared" si="278"/>
        <v>-</v>
      </c>
      <c r="M762" s="192" t="str">
        <f t="shared" si="279"/>
        <v>-</v>
      </c>
      <c r="N762" s="193" t="str">
        <f t="shared" si="277"/>
        <v>-</v>
      </c>
      <c r="O762" s="106"/>
      <c r="AI762" s="104"/>
    </row>
    <row r="763" spans="1:35">
      <c r="A763" s="295"/>
      <c r="B763" s="297"/>
      <c r="C763" s="297"/>
      <c r="D763" s="297"/>
      <c r="E763" s="297"/>
      <c r="F763" s="298"/>
      <c r="G763" s="110">
        <f t="shared" si="273"/>
        <v>0</v>
      </c>
      <c r="H763" s="111">
        <f t="shared" si="274"/>
        <v>0</v>
      </c>
      <c r="I763" s="112">
        <f t="shared" si="275"/>
        <v>0</v>
      </c>
      <c r="J763" s="328"/>
      <c r="K763" s="190">
        <f t="shared" si="276"/>
        <v>0</v>
      </c>
      <c r="L763" s="191" t="str">
        <f t="shared" si="278"/>
        <v>-</v>
      </c>
      <c r="M763" s="192" t="str">
        <f t="shared" si="279"/>
        <v>-</v>
      </c>
      <c r="N763" s="193" t="str">
        <f t="shared" si="277"/>
        <v>-</v>
      </c>
      <c r="O763" s="106"/>
      <c r="AI763" s="104"/>
    </row>
    <row r="764" spans="1:35">
      <c r="A764" s="295"/>
      <c r="B764" s="297"/>
      <c r="C764" s="297"/>
      <c r="D764" s="297"/>
      <c r="E764" s="297"/>
      <c r="F764" s="298"/>
      <c r="G764" s="110">
        <f t="shared" si="273"/>
        <v>0</v>
      </c>
      <c r="H764" s="111">
        <f t="shared" si="274"/>
        <v>0</v>
      </c>
      <c r="I764" s="112">
        <f t="shared" si="275"/>
        <v>0</v>
      </c>
      <c r="J764" s="328"/>
      <c r="K764" s="190">
        <f t="shared" si="276"/>
        <v>0</v>
      </c>
      <c r="L764" s="191" t="str">
        <f t="shared" si="278"/>
        <v>-</v>
      </c>
      <c r="M764" s="192" t="str">
        <f t="shared" si="279"/>
        <v>-</v>
      </c>
      <c r="N764" s="193" t="str">
        <f t="shared" si="277"/>
        <v>-</v>
      </c>
      <c r="O764" s="106"/>
      <c r="AI764" s="104"/>
    </row>
    <row r="765" spans="1:35">
      <c r="A765" s="295"/>
      <c r="B765" s="297"/>
      <c r="C765" s="297"/>
      <c r="D765" s="297"/>
      <c r="E765" s="297"/>
      <c r="F765" s="298"/>
      <c r="G765" s="110">
        <f t="shared" si="273"/>
        <v>0</v>
      </c>
      <c r="H765" s="111">
        <f t="shared" si="274"/>
        <v>0</v>
      </c>
      <c r="I765" s="112">
        <f t="shared" si="275"/>
        <v>0</v>
      </c>
      <c r="J765" s="328"/>
      <c r="K765" s="190">
        <f t="shared" si="276"/>
        <v>0</v>
      </c>
      <c r="L765" s="191" t="str">
        <f t="shared" si="278"/>
        <v>-</v>
      </c>
      <c r="M765" s="192" t="str">
        <f t="shared" si="279"/>
        <v>-</v>
      </c>
      <c r="N765" s="193" t="str">
        <f t="shared" si="277"/>
        <v>-</v>
      </c>
      <c r="O765" s="106"/>
      <c r="AI765" s="104"/>
    </row>
    <row r="766" spans="1:35">
      <c r="A766" s="295"/>
      <c r="B766" s="297"/>
      <c r="C766" s="297"/>
      <c r="D766" s="297"/>
      <c r="E766" s="297"/>
      <c r="F766" s="298"/>
      <c r="G766" s="110">
        <f t="shared" si="273"/>
        <v>0</v>
      </c>
      <c r="H766" s="111">
        <f t="shared" si="274"/>
        <v>0</v>
      </c>
      <c r="I766" s="112">
        <f t="shared" si="275"/>
        <v>0</v>
      </c>
      <c r="J766" s="328"/>
      <c r="K766" s="190">
        <f t="shared" si="276"/>
        <v>0</v>
      </c>
      <c r="L766" s="191" t="str">
        <f t="shared" si="278"/>
        <v>-</v>
      </c>
      <c r="M766" s="192" t="str">
        <f t="shared" si="279"/>
        <v>-</v>
      </c>
      <c r="N766" s="193" t="str">
        <f t="shared" si="277"/>
        <v>-</v>
      </c>
      <c r="O766" s="106"/>
      <c r="AI766" s="104"/>
    </row>
    <row r="767" spans="1:35">
      <c r="A767" s="295"/>
      <c r="B767" s="297"/>
      <c r="C767" s="297"/>
      <c r="D767" s="297"/>
      <c r="E767" s="297"/>
      <c r="F767" s="298"/>
      <c r="G767" s="110">
        <f t="shared" si="273"/>
        <v>0</v>
      </c>
      <c r="H767" s="111">
        <f t="shared" si="274"/>
        <v>0</v>
      </c>
      <c r="I767" s="112">
        <f t="shared" si="275"/>
        <v>0</v>
      </c>
      <c r="J767" s="328"/>
      <c r="K767" s="190">
        <f t="shared" si="276"/>
        <v>0</v>
      </c>
      <c r="L767" s="191" t="str">
        <f t="shared" si="278"/>
        <v>-</v>
      </c>
      <c r="M767" s="192" t="str">
        <f t="shared" si="279"/>
        <v>-</v>
      </c>
      <c r="N767" s="193" t="str">
        <f t="shared" si="277"/>
        <v>-</v>
      </c>
      <c r="O767" s="106"/>
      <c r="AI767" s="104"/>
    </row>
    <row r="768" spans="1:35">
      <c r="A768" s="295"/>
      <c r="B768" s="297"/>
      <c r="C768" s="297"/>
      <c r="D768" s="297"/>
      <c r="E768" s="297"/>
      <c r="F768" s="298"/>
      <c r="G768" s="110">
        <f t="shared" si="273"/>
        <v>0</v>
      </c>
      <c r="H768" s="111">
        <f t="shared" si="274"/>
        <v>0</v>
      </c>
      <c r="I768" s="112">
        <f t="shared" si="275"/>
        <v>0</v>
      </c>
      <c r="J768" s="328"/>
      <c r="K768" s="190">
        <f t="shared" si="276"/>
        <v>0</v>
      </c>
      <c r="L768" s="191" t="str">
        <f t="shared" si="278"/>
        <v>-</v>
      </c>
      <c r="M768" s="192" t="str">
        <f t="shared" si="279"/>
        <v>-</v>
      </c>
      <c r="N768" s="193" t="str">
        <f t="shared" si="277"/>
        <v>-</v>
      </c>
      <c r="O768" s="106"/>
      <c r="AI768" s="104"/>
    </row>
    <row r="769" spans="1:35">
      <c r="A769" s="295"/>
      <c r="B769" s="297"/>
      <c r="C769" s="297"/>
      <c r="D769" s="297"/>
      <c r="E769" s="297"/>
      <c r="F769" s="298"/>
      <c r="G769" s="110">
        <f t="shared" si="273"/>
        <v>0</v>
      </c>
      <c r="H769" s="111">
        <f t="shared" si="274"/>
        <v>0</v>
      </c>
      <c r="I769" s="112">
        <f t="shared" si="275"/>
        <v>0</v>
      </c>
      <c r="J769" s="328"/>
      <c r="K769" s="190">
        <f t="shared" si="276"/>
        <v>0</v>
      </c>
      <c r="L769" s="191" t="str">
        <f t="shared" si="278"/>
        <v>-</v>
      </c>
      <c r="M769" s="192" t="str">
        <f t="shared" si="279"/>
        <v>-</v>
      </c>
      <c r="N769" s="193" t="str">
        <f t="shared" si="277"/>
        <v>-</v>
      </c>
      <c r="O769" s="106"/>
      <c r="AI769" s="104"/>
    </row>
    <row r="770" spans="1:35">
      <c r="A770" s="295"/>
      <c r="B770" s="297"/>
      <c r="C770" s="297"/>
      <c r="D770" s="297"/>
      <c r="E770" s="297"/>
      <c r="F770" s="298"/>
      <c r="G770" s="110">
        <f t="shared" si="273"/>
        <v>0</v>
      </c>
      <c r="H770" s="111">
        <f t="shared" si="274"/>
        <v>0</v>
      </c>
      <c r="I770" s="112">
        <f t="shared" si="275"/>
        <v>0</v>
      </c>
      <c r="J770" s="328"/>
      <c r="K770" s="190">
        <f t="shared" si="276"/>
        <v>0</v>
      </c>
      <c r="L770" s="191" t="str">
        <f t="shared" si="278"/>
        <v>-</v>
      </c>
      <c r="M770" s="192" t="str">
        <f t="shared" si="279"/>
        <v>-</v>
      </c>
      <c r="N770" s="193" t="str">
        <f t="shared" si="277"/>
        <v>-</v>
      </c>
      <c r="O770" s="106"/>
      <c r="AI770" s="104"/>
    </row>
    <row r="771" spans="1:35">
      <c r="A771" s="295"/>
      <c r="B771" s="297"/>
      <c r="C771" s="297"/>
      <c r="D771" s="297"/>
      <c r="E771" s="297"/>
      <c r="F771" s="298"/>
      <c r="G771" s="110">
        <f t="shared" si="273"/>
        <v>0</v>
      </c>
      <c r="H771" s="111">
        <f t="shared" si="274"/>
        <v>0</v>
      </c>
      <c r="I771" s="112">
        <f t="shared" si="275"/>
        <v>0</v>
      </c>
      <c r="J771" s="328"/>
      <c r="K771" s="190">
        <f t="shared" si="276"/>
        <v>0</v>
      </c>
      <c r="L771" s="191" t="str">
        <f t="shared" si="278"/>
        <v>-</v>
      </c>
      <c r="M771" s="192" t="str">
        <f t="shared" si="279"/>
        <v>-</v>
      </c>
      <c r="N771" s="193" t="str">
        <f t="shared" si="277"/>
        <v>-</v>
      </c>
      <c r="O771" s="106"/>
      <c r="AI771" s="104"/>
    </row>
    <row r="772" spans="1:35">
      <c r="A772" s="295"/>
      <c r="B772" s="297"/>
      <c r="C772" s="297"/>
      <c r="D772" s="297"/>
      <c r="E772" s="297"/>
      <c r="F772" s="298"/>
      <c r="G772" s="110">
        <f t="shared" si="273"/>
        <v>0</v>
      </c>
      <c r="H772" s="111">
        <f t="shared" si="274"/>
        <v>0</v>
      </c>
      <c r="I772" s="112">
        <f t="shared" si="275"/>
        <v>0</v>
      </c>
      <c r="J772" s="328"/>
      <c r="K772" s="190">
        <f t="shared" si="276"/>
        <v>0</v>
      </c>
      <c r="L772" s="191" t="str">
        <f t="shared" si="278"/>
        <v>-</v>
      </c>
      <c r="M772" s="192" t="str">
        <f t="shared" si="279"/>
        <v>-</v>
      </c>
      <c r="N772" s="193" t="str">
        <f t="shared" si="277"/>
        <v>-</v>
      </c>
      <c r="O772" s="106"/>
      <c r="AI772" s="104"/>
    </row>
    <row r="773" spans="1:35">
      <c r="A773" s="295"/>
      <c r="B773" s="297"/>
      <c r="C773" s="297"/>
      <c r="D773" s="297"/>
      <c r="E773" s="297"/>
      <c r="F773" s="298"/>
      <c r="G773" s="110">
        <f t="shared" si="273"/>
        <v>0</v>
      </c>
      <c r="H773" s="111">
        <f t="shared" si="274"/>
        <v>0</v>
      </c>
      <c r="I773" s="112">
        <f t="shared" si="275"/>
        <v>0</v>
      </c>
      <c r="J773" s="328"/>
      <c r="K773" s="190">
        <f t="shared" si="276"/>
        <v>0</v>
      </c>
      <c r="L773" s="191" t="str">
        <f t="shared" si="278"/>
        <v>-</v>
      </c>
      <c r="M773" s="192" t="str">
        <f t="shared" si="279"/>
        <v>-</v>
      </c>
      <c r="N773" s="193" t="str">
        <f t="shared" si="277"/>
        <v>-</v>
      </c>
      <c r="O773" s="106"/>
      <c r="AI773" s="104"/>
    </row>
    <row r="774" spans="1:35">
      <c r="A774" s="295"/>
      <c r="B774" s="297"/>
      <c r="C774" s="297"/>
      <c r="D774" s="297"/>
      <c r="E774" s="297"/>
      <c r="F774" s="298"/>
      <c r="G774" s="110">
        <f t="shared" si="273"/>
        <v>0</v>
      </c>
      <c r="H774" s="111">
        <f t="shared" si="274"/>
        <v>0</v>
      </c>
      <c r="I774" s="112">
        <f t="shared" si="275"/>
        <v>0</v>
      </c>
      <c r="J774" s="328"/>
      <c r="K774" s="190">
        <f t="shared" si="276"/>
        <v>0</v>
      </c>
      <c r="L774" s="191" t="str">
        <f t="shared" si="278"/>
        <v>-</v>
      </c>
      <c r="M774" s="192" t="str">
        <f t="shared" si="279"/>
        <v>-</v>
      </c>
      <c r="N774" s="193" t="str">
        <f t="shared" si="277"/>
        <v>-</v>
      </c>
      <c r="O774" s="106"/>
      <c r="AI774" s="104"/>
    </row>
    <row r="775" spans="1:35">
      <c r="A775" s="295"/>
      <c r="B775" s="297"/>
      <c r="C775" s="297"/>
      <c r="D775" s="297"/>
      <c r="E775" s="297"/>
      <c r="F775" s="298"/>
      <c r="G775" s="110">
        <f t="shared" si="273"/>
        <v>0</v>
      </c>
      <c r="H775" s="111">
        <f t="shared" si="274"/>
        <v>0</v>
      </c>
      <c r="I775" s="112">
        <f t="shared" si="275"/>
        <v>0</v>
      </c>
      <c r="J775" s="328"/>
      <c r="K775" s="190">
        <f t="shared" si="276"/>
        <v>0</v>
      </c>
      <c r="L775" s="191" t="str">
        <f t="shared" si="278"/>
        <v>-</v>
      </c>
      <c r="M775" s="192" t="str">
        <f t="shared" si="279"/>
        <v>-</v>
      </c>
      <c r="N775" s="193" t="str">
        <f t="shared" si="277"/>
        <v>-</v>
      </c>
      <c r="O775" s="106"/>
      <c r="AI775" s="104"/>
    </row>
    <row r="776" spans="1:35">
      <c r="A776" s="295"/>
      <c r="B776" s="297"/>
      <c r="C776" s="297"/>
      <c r="D776" s="297"/>
      <c r="E776" s="297"/>
      <c r="F776" s="298"/>
      <c r="G776" s="110">
        <f t="shared" ref="G776:G839" si="280">IF(F776=0,0,VLOOKUP(C776,$V$8:$AE$13,6))</f>
        <v>0</v>
      </c>
      <c r="H776" s="111">
        <f t="shared" ref="H776:H839" si="281">IFERROR(F776+G776,"")</f>
        <v>0</v>
      </c>
      <c r="I776" s="112">
        <f t="shared" ref="I776:I839" si="282">IFERROR(H776*12/(VLOOKUP(C776,$V$8:$W$13,2)*$T$8*$T$9),"")</f>
        <v>0</v>
      </c>
      <c r="J776" s="328"/>
      <c r="K776" s="190">
        <f t="shared" ref="K776:K839" si="283">IFERROR((J776+G776)*12/(VLOOKUP(C776,$V$8:$W$13,2)*$T$8*$T$9),"")</f>
        <v>0</v>
      </c>
      <c r="L776" s="191" t="str">
        <f t="shared" si="278"/>
        <v>-</v>
      </c>
      <c r="M776" s="192" t="str">
        <f t="shared" si="279"/>
        <v>-</v>
      </c>
      <c r="N776" s="193" t="str">
        <f t="shared" si="277"/>
        <v>-</v>
      </c>
      <c r="O776" s="106"/>
      <c r="AI776" s="104"/>
    </row>
    <row r="777" spans="1:35">
      <c r="A777" s="295"/>
      <c r="B777" s="297"/>
      <c r="C777" s="297"/>
      <c r="D777" s="297"/>
      <c r="E777" s="297"/>
      <c r="F777" s="298"/>
      <c r="G777" s="110">
        <f t="shared" si="280"/>
        <v>0</v>
      </c>
      <c r="H777" s="111">
        <f t="shared" si="281"/>
        <v>0</v>
      </c>
      <c r="I777" s="112">
        <f t="shared" si="282"/>
        <v>0</v>
      </c>
      <c r="J777" s="328"/>
      <c r="K777" s="190">
        <f t="shared" si="283"/>
        <v>0</v>
      </c>
      <c r="L777" s="191" t="str">
        <f t="shared" si="278"/>
        <v>-</v>
      </c>
      <c r="M777" s="192" t="str">
        <f t="shared" si="279"/>
        <v>-</v>
      </c>
      <c r="N777" s="193" t="str">
        <f t="shared" si="277"/>
        <v>-</v>
      </c>
      <c r="O777" s="106"/>
      <c r="AI777" s="104"/>
    </row>
    <row r="778" spans="1:35">
      <c r="A778" s="295"/>
      <c r="B778" s="297"/>
      <c r="C778" s="297"/>
      <c r="D778" s="297"/>
      <c r="E778" s="297"/>
      <c r="F778" s="298"/>
      <c r="G778" s="110">
        <f t="shared" si="280"/>
        <v>0</v>
      </c>
      <c r="H778" s="111">
        <f t="shared" si="281"/>
        <v>0</v>
      </c>
      <c r="I778" s="112">
        <f t="shared" si="282"/>
        <v>0</v>
      </c>
      <c r="J778" s="328"/>
      <c r="K778" s="190">
        <f t="shared" si="283"/>
        <v>0</v>
      </c>
      <c r="L778" s="191" t="str">
        <f t="shared" si="278"/>
        <v>-</v>
      </c>
      <c r="M778" s="192" t="str">
        <f t="shared" si="279"/>
        <v>-</v>
      </c>
      <c r="N778" s="193" t="str">
        <f t="shared" ref="N778:N841" si="284">IF(L778="-","-",J778-F778)</f>
        <v>-</v>
      </c>
      <c r="O778" s="106"/>
      <c r="AI778" s="104"/>
    </row>
    <row r="779" spans="1:35">
      <c r="A779" s="295"/>
      <c r="B779" s="297"/>
      <c r="C779" s="297"/>
      <c r="D779" s="297"/>
      <c r="E779" s="297"/>
      <c r="F779" s="298"/>
      <c r="G779" s="110">
        <f t="shared" si="280"/>
        <v>0</v>
      </c>
      <c r="H779" s="111">
        <f t="shared" si="281"/>
        <v>0</v>
      </c>
      <c r="I779" s="112">
        <f t="shared" si="282"/>
        <v>0</v>
      </c>
      <c r="J779" s="328"/>
      <c r="K779" s="190">
        <f t="shared" si="283"/>
        <v>0</v>
      </c>
      <c r="L779" s="191" t="str">
        <f t="shared" si="278"/>
        <v>-</v>
      </c>
      <c r="M779" s="192" t="str">
        <f t="shared" si="279"/>
        <v>-</v>
      </c>
      <c r="N779" s="193" t="str">
        <f t="shared" si="284"/>
        <v>-</v>
      </c>
      <c r="O779" s="106"/>
      <c r="AI779" s="104"/>
    </row>
    <row r="780" spans="1:35">
      <c r="A780" s="295"/>
      <c r="B780" s="297"/>
      <c r="C780" s="297"/>
      <c r="D780" s="297"/>
      <c r="E780" s="297"/>
      <c r="F780" s="298"/>
      <c r="G780" s="110">
        <f t="shared" si="280"/>
        <v>0</v>
      </c>
      <c r="H780" s="111">
        <f t="shared" si="281"/>
        <v>0</v>
      </c>
      <c r="I780" s="112">
        <f t="shared" si="282"/>
        <v>0</v>
      </c>
      <c r="J780" s="328"/>
      <c r="K780" s="190">
        <f t="shared" si="283"/>
        <v>0</v>
      </c>
      <c r="L780" s="191" t="str">
        <f t="shared" ref="L780:L843" si="285">IF(OR(E780="market",E780="super"),"-",IF(J780-H780&gt;0,1,"-"))</f>
        <v>-</v>
      </c>
      <c r="M780" s="192" t="str">
        <f t="shared" ref="M780:M843" si="286">IF(L780="-","-",1-F780/J780)</f>
        <v>-</v>
      </c>
      <c r="N780" s="193" t="str">
        <f t="shared" si="284"/>
        <v>-</v>
      </c>
      <c r="O780" s="106"/>
      <c r="AI780" s="104"/>
    </row>
    <row r="781" spans="1:35">
      <c r="A781" s="295"/>
      <c r="B781" s="297"/>
      <c r="C781" s="297"/>
      <c r="D781" s="297"/>
      <c r="E781" s="297"/>
      <c r="F781" s="298"/>
      <c r="G781" s="110">
        <f t="shared" si="280"/>
        <v>0</v>
      </c>
      <c r="H781" s="111">
        <f t="shared" si="281"/>
        <v>0</v>
      </c>
      <c r="I781" s="112">
        <f t="shared" si="282"/>
        <v>0</v>
      </c>
      <c r="J781" s="328"/>
      <c r="K781" s="190">
        <f t="shared" si="283"/>
        <v>0</v>
      </c>
      <c r="L781" s="191" t="str">
        <f t="shared" si="285"/>
        <v>-</v>
      </c>
      <c r="M781" s="192" t="str">
        <f t="shared" si="286"/>
        <v>-</v>
      </c>
      <c r="N781" s="193" t="str">
        <f t="shared" si="284"/>
        <v>-</v>
      </c>
      <c r="O781" s="106"/>
      <c r="AI781" s="104"/>
    </row>
    <row r="782" spans="1:35">
      <c r="A782" s="295"/>
      <c r="B782" s="297"/>
      <c r="C782" s="297"/>
      <c r="D782" s="297"/>
      <c r="E782" s="297"/>
      <c r="F782" s="298"/>
      <c r="G782" s="110">
        <f t="shared" si="280"/>
        <v>0</v>
      </c>
      <c r="H782" s="111">
        <f t="shared" si="281"/>
        <v>0</v>
      </c>
      <c r="I782" s="112">
        <f t="shared" si="282"/>
        <v>0</v>
      </c>
      <c r="J782" s="328"/>
      <c r="K782" s="190">
        <f t="shared" si="283"/>
        <v>0</v>
      </c>
      <c r="L782" s="191" t="str">
        <f t="shared" si="285"/>
        <v>-</v>
      </c>
      <c r="M782" s="192" t="str">
        <f t="shared" si="286"/>
        <v>-</v>
      </c>
      <c r="N782" s="193" t="str">
        <f t="shared" si="284"/>
        <v>-</v>
      </c>
      <c r="O782" s="106"/>
      <c r="AI782" s="104"/>
    </row>
    <row r="783" spans="1:35">
      <c r="A783" s="295"/>
      <c r="B783" s="297"/>
      <c r="C783" s="297"/>
      <c r="D783" s="297"/>
      <c r="E783" s="297"/>
      <c r="F783" s="298"/>
      <c r="G783" s="110">
        <f t="shared" si="280"/>
        <v>0</v>
      </c>
      <c r="H783" s="111">
        <f t="shared" si="281"/>
        <v>0</v>
      </c>
      <c r="I783" s="112">
        <f t="shared" si="282"/>
        <v>0</v>
      </c>
      <c r="J783" s="328"/>
      <c r="K783" s="190">
        <f t="shared" si="283"/>
        <v>0</v>
      </c>
      <c r="L783" s="191" t="str">
        <f t="shared" si="285"/>
        <v>-</v>
      </c>
      <c r="M783" s="192" t="str">
        <f t="shared" si="286"/>
        <v>-</v>
      </c>
      <c r="N783" s="193" t="str">
        <f t="shared" si="284"/>
        <v>-</v>
      </c>
      <c r="O783" s="106"/>
      <c r="AI783" s="104"/>
    </row>
    <row r="784" spans="1:35">
      <c r="A784" s="295"/>
      <c r="B784" s="297"/>
      <c r="C784" s="297"/>
      <c r="D784" s="297"/>
      <c r="E784" s="297"/>
      <c r="F784" s="298"/>
      <c r="G784" s="110">
        <f t="shared" si="280"/>
        <v>0</v>
      </c>
      <c r="H784" s="111">
        <f t="shared" si="281"/>
        <v>0</v>
      </c>
      <c r="I784" s="112">
        <f t="shared" si="282"/>
        <v>0</v>
      </c>
      <c r="J784" s="328"/>
      <c r="K784" s="190">
        <f t="shared" si="283"/>
        <v>0</v>
      </c>
      <c r="L784" s="191" t="str">
        <f t="shared" si="285"/>
        <v>-</v>
      </c>
      <c r="M784" s="192" t="str">
        <f t="shared" si="286"/>
        <v>-</v>
      </c>
      <c r="N784" s="193" t="str">
        <f t="shared" si="284"/>
        <v>-</v>
      </c>
      <c r="O784" s="106"/>
      <c r="AI784" s="104"/>
    </row>
    <row r="785" spans="1:35">
      <c r="A785" s="295"/>
      <c r="B785" s="297"/>
      <c r="C785" s="297"/>
      <c r="D785" s="297"/>
      <c r="E785" s="297"/>
      <c r="F785" s="298"/>
      <c r="G785" s="110">
        <f t="shared" si="280"/>
        <v>0</v>
      </c>
      <c r="H785" s="111">
        <f t="shared" si="281"/>
        <v>0</v>
      </c>
      <c r="I785" s="112">
        <f t="shared" si="282"/>
        <v>0</v>
      </c>
      <c r="J785" s="328"/>
      <c r="K785" s="190">
        <f t="shared" si="283"/>
        <v>0</v>
      </c>
      <c r="L785" s="191" t="str">
        <f t="shared" si="285"/>
        <v>-</v>
      </c>
      <c r="M785" s="192" t="str">
        <f t="shared" si="286"/>
        <v>-</v>
      </c>
      <c r="N785" s="193" t="str">
        <f t="shared" si="284"/>
        <v>-</v>
      </c>
      <c r="O785" s="106"/>
      <c r="AI785" s="104"/>
    </row>
    <row r="786" spans="1:35">
      <c r="A786" s="295"/>
      <c r="B786" s="297"/>
      <c r="C786" s="297"/>
      <c r="D786" s="297"/>
      <c r="E786" s="297"/>
      <c r="F786" s="298"/>
      <c r="G786" s="110">
        <f t="shared" si="280"/>
        <v>0</v>
      </c>
      <c r="H786" s="111">
        <f t="shared" si="281"/>
        <v>0</v>
      </c>
      <c r="I786" s="112">
        <f t="shared" si="282"/>
        <v>0</v>
      </c>
      <c r="J786" s="328"/>
      <c r="K786" s="190">
        <f t="shared" si="283"/>
        <v>0</v>
      </c>
      <c r="L786" s="191" t="str">
        <f t="shared" si="285"/>
        <v>-</v>
      </c>
      <c r="M786" s="192" t="str">
        <f t="shared" si="286"/>
        <v>-</v>
      </c>
      <c r="N786" s="193" t="str">
        <f t="shared" si="284"/>
        <v>-</v>
      </c>
      <c r="O786" s="106"/>
      <c r="AI786" s="104"/>
    </row>
    <row r="787" spans="1:35">
      <c r="A787" s="295"/>
      <c r="B787" s="297"/>
      <c r="C787" s="297"/>
      <c r="D787" s="297"/>
      <c r="E787" s="297"/>
      <c r="F787" s="298"/>
      <c r="G787" s="110">
        <f t="shared" si="280"/>
        <v>0</v>
      </c>
      <c r="H787" s="111">
        <f t="shared" si="281"/>
        <v>0</v>
      </c>
      <c r="I787" s="112">
        <f t="shared" si="282"/>
        <v>0</v>
      </c>
      <c r="J787" s="328"/>
      <c r="K787" s="190">
        <f t="shared" si="283"/>
        <v>0</v>
      </c>
      <c r="L787" s="191" t="str">
        <f t="shared" si="285"/>
        <v>-</v>
      </c>
      <c r="M787" s="192" t="str">
        <f t="shared" si="286"/>
        <v>-</v>
      </c>
      <c r="N787" s="193" t="str">
        <f t="shared" si="284"/>
        <v>-</v>
      </c>
      <c r="O787" s="106"/>
      <c r="AI787" s="104"/>
    </row>
    <row r="788" spans="1:35">
      <c r="A788" s="295"/>
      <c r="B788" s="297"/>
      <c r="C788" s="297"/>
      <c r="D788" s="297"/>
      <c r="E788" s="297"/>
      <c r="F788" s="298"/>
      <c r="G788" s="110">
        <f t="shared" si="280"/>
        <v>0</v>
      </c>
      <c r="H788" s="111">
        <f t="shared" si="281"/>
        <v>0</v>
      </c>
      <c r="I788" s="112">
        <f t="shared" si="282"/>
        <v>0</v>
      </c>
      <c r="J788" s="328"/>
      <c r="K788" s="190">
        <f t="shared" si="283"/>
        <v>0</v>
      </c>
      <c r="L788" s="191" t="str">
        <f t="shared" si="285"/>
        <v>-</v>
      </c>
      <c r="M788" s="192" t="str">
        <f t="shared" si="286"/>
        <v>-</v>
      </c>
      <c r="N788" s="193" t="str">
        <f t="shared" si="284"/>
        <v>-</v>
      </c>
      <c r="O788" s="106"/>
      <c r="AI788" s="104"/>
    </row>
    <row r="789" spans="1:35">
      <c r="A789" s="295"/>
      <c r="B789" s="297"/>
      <c r="C789" s="297"/>
      <c r="D789" s="297"/>
      <c r="E789" s="297"/>
      <c r="F789" s="298"/>
      <c r="G789" s="110">
        <f t="shared" si="280"/>
        <v>0</v>
      </c>
      <c r="H789" s="111">
        <f t="shared" si="281"/>
        <v>0</v>
      </c>
      <c r="I789" s="112">
        <f t="shared" si="282"/>
        <v>0</v>
      </c>
      <c r="J789" s="328"/>
      <c r="K789" s="190">
        <f t="shared" si="283"/>
        <v>0</v>
      </c>
      <c r="L789" s="191" t="str">
        <f t="shared" si="285"/>
        <v>-</v>
      </c>
      <c r="M789" s="192" t="str">
        <f t="shared" si="286"/>
        <v>-</v>
      </c>
      <c r="N789" s="193" t="str">
        <f t="shared" si="284"/>
        <v>-</v>
      </c>
      <c r="O789" s="106"/>
      <c r="AI789" s="104"/>
    </row>
    <row r="790" spans="1:35">
      <c r="A790" s="295"/>
      <c r="B790" s="297"/>
      <c r="C790" s="297"/>
      <c r="D790" s="297"/>
      <c r="E790" s="297"/>
      <c r="F790" s="298"/>
      <c r="G790" s="110">
        <f t="shared" si="280"/>
        <v>0</v>
      </c>
      <c r="H790" s="111">
        <f t="shared" si="281"/>
        <v>0</v>
      </c>
      <c r="I790" s="112">
        <f t="shared" si="282"/>
        <v>0</v>
      </c>
      <c r="J790" s="328"/>
      <c r="K790" s="190">
        <f t="shared" si="283"/>
        <v>0</v>
      </c>
      <c r="L790" s="191" t="str">
        <f t="shared" si="285"/>
        <v>-</v>
      </c>
      <c r="M790" s="192" t="str">
        <f t="shared" si="286"/>
        <v>-</v>
      </c>
      <c r="N790" s="193" t="str">
        <f t="shared" si="284"/>
        <v>-</v>
      </c>
      <c r="O790" s="106"/>
      <c r="AI790" s="104"/>
    </row>
    <row r="791" spans="1:35">
      <c r="A791" s="295"/>
      <c r="B791" s="297"/>
      <c r="C791" s="297"/>
      <c r="D791" s="297"/>
      <c r="E791" s="297"/>
      <c r="F791" s="298"/>
      <c r="G791" s="110">
        <f t="shared" si="280"/>
        <v>0</v>
      </c>
      <c r="H791" s="111">
        <f t="shared" si="281"/>
        <v>0</v>
      </c>
      <c r="I791" s="112">
        <f t="shared" si="282"/>
        <v>0</v>
      </c>
      <c r="J791" s="328"/>
      <c r="K791" s="190">
        <f t="shared" si="283"/>
        <v>0</v>
      </c>
      <c r="L791" s="191" t="str">
        <f t="shared" si="285"/>
        <v>-</v>
      </c>
      <c r="M791" s="192" t="str">
        <f t="shared" si="286"/>
        <v>-</v>
      </c>
      <c r="N791" s="193" t="str">
        <f t="shared" si="284"/>
        <v>-</v>
      </c>
      <c r="O791" s="106"/>
      <c r="AI791" s="104"/>
    </row>
    <row r="792" spans="1:35">
      <c r="A792" s="295"/>
      <c r="B792" s="297"/>
      <c r="C792" s="297"/>
      <c r="D792" s="297"/>
      <c r="E792" s="297"/>
      <c r="F792" s="298"/>
      <c r="G792" s="110">
        <f t="shared" si="280"/>
        <v>0</v>
      </c>
      <c r="H792" s="111">
        <f t="shared" si="281"/>
        <v>0</v>
      </c>
      <c r="I792" s="112">
        <f t="shared" si="282"/>
        <v>0</v>
      </c>
      <c r="J792" s="328"/>
      <c r="K792" s="190">
        <f t="shared" si="283"/>
        <v>0</v>
      </c>
      <c r="L792" s="191" t="str">
        <f t="shared" si="285"/>
        <v>-</v>
      </c>
      <c r="M792" s="192" t="str">
        <f t="shared" si="286"/>
        <v>-</v>
      </c>
      <c r="N792" s="193" t="str">
        <f t="shared" si="284"/>
        <v>-</v>
      </c>
      <c r="O792" s="106"/>
      <c r="AI792" s="104"/>
    </row>
    <row r="793" spans="1:35">
      <c r="A793" s="295"/>
      <c r="B793" s="297"/>
      <c r="C793" s="297"/>
      <c r="D793" s="297"/>
      <c r="E793" s="297"/>
      <c r="F793" s="298"/>
      <c r="G793" s="110">
        <f t="shared" si="280"/>
        <v>0</v>
      </c>
      <c r="H793" s="111">
        <f t="shared" si="281"/>
        <v>0</v>
      </c>
      <c r="I793" s="112">
        <f t="shared" si="282"/>
        <v>0</v>
      </c>
      <c r="J793" s="328"/>
      <c r="K793" s="190">
        <f t="shared" si="283"/>
        <v>0</v>
      </c>
      <c r="L793" s="191" t="str">
        <f t="shared" si="285"/>
        <v>-</v>
      </c>
      <c r="M793" s="192" t="str">
        <f t="shared" si="286"/>
        <v>-</v>
      </c>
      <c r="N793" s="193" t="str">
        <f t="shared" si="284"/>
        <v>-</v>
      </c>
      <c r="O793" s="106"/>
      <c r="AI793" s="104"/>
    </row>
    <row r="794" spans="1:35">
      <c r="A794" s="295"/>
      <c r="B794" s="297"/>
      <c r="C794" s="297"/>
      <c r="D794" s="297"/>
      <c r="E794" s="297"/>
      <c r="F794" s="298"/>
      <c r="G794" s="110">
        <f t="shared" si="280"/>
        <v>0</v>
      </c>
      <c r="H794" s="111">
        <f t="shared" si="281"/>
        <v>0</v>
      </c>
      <c r="I794" s="112">
        <f t="shared" si="282"/>
        <v>0</v>
      </c>
      <c r="J794" s="328"/>
      <c r="K794" s="190">
        <f t="shared" si="283"/>
        <v>0</v>
      </c>
      <c r="L794" s="191" t="str">
        <f t="shared" si="285"/>
        <v>-</v>
      </c>
      <c r="M794" s="192" t="str">
        <f t="shared" si="286"/>
        <v>-</v>
      </c>
      <c r="N794" s="193" t="str">
        <f t="shared" si="284"/>
        <v>-</v>
      </c>
      <c r="O794" s="106"/>
      <c r="AI794" s="104"/>
    </row>
    <row r="795" spans="1:35">
      <c r="A795" s="295"/>
      <c r="B795" s="297"/>
      <c r="C795" s="297"/>
      <c r="D795" s="297"/>
      <c r="E795" s="297"/>
      <c r="F795" s="298"/>
      <c r="G795" s="110">
        <f t="shared" si="280"/>
        <v>0</v>
      </c>
      <c r="H795" s="111">
        <f t="shared" si="281"/>
        <v>0</v>
      </c>
      <c r="I795" s="112">
        <f t="shared" si="282"/>
        <v>0</v>
      </c>
      <c r="J795" s="328"/>
      <c r="K795" s="190">
        <f t="shared" si="283"/>
        <v>0</v>
      </c>
      <c r="L795" s="191" t="str">
        <f t="shared" si="285"/>
        <v>-</v>
      </c>
      <c r="M795" s="192" t="str">
        <f t="shared" si="286"/>
        <v>-</v>
      </c>
      <c r="N795" s="193" t="str">
        <f t="shared" si="284"/>
        <v>-</v>
      </c>
      <c r="O795" s="106"/>
      <c r="AI795" s="104"/>
    </row>
    <row r="796" spans="1:35">
      <c r="A796" s="295"/>
      <c r="B796" s="297"/>
      <c r="C796" s="297"/>
      <c r="D796" s="297"/>
      <c r="E796" s="297"/>
      <c r="F796" s="298"/>
      <c r="G796" s="110">
        <f t="shared" si="280"/>
        <v>0</v>
      </c>
      <c r="H796" s="111">
        <f t="shared" si="281"/>
        <v>0</v>
      </c>
      <c r="I796" s="112">
        <f t="shared" si="282"/>
        <v>0</v>
      </c>
      <c r="J796" s="328"/>
      <c r="K796" s="190">
        <f t="shared" si="283"/>
        <v>0</v>
      </c>
      <c r="L796" s="191" t="str">
        <f t="shared" si="285"/>
        <v>-</v>
      </c>
      <c r="M796" s="192" t="str">
        <f t="shared" si="286"/>
        <v>-</v>
      </c>
      <c r="N796" s="193" t="str">
        <f t="shared" si="284"/>
        <v>-</v>
      </c>
      <c r="O796" s="106"/>
      <c r="AI796" s="104"/>
    </row>
    <row r="797" spans="1:35">
      <c r="A797" s="295"/>
      <c r="B797" s="297"/>
      <c r="C797" s="297"/>
      <c r="D797" s="297"/>
      <c r="E797" s="297"/>
      <c r="F797" s="298"/>
      <c r="G797" s="110">
        <f t="shared" si="280"/>
        <v>0</v>
      </c>
      <c r="H797" s="111">
        <f t="shared" si="281"/>
        <v>0</v>
      </c>
      <c r="I797" s="112">
        <f t="shared" si="282"/>
        <v>0</v>
      </c>
      <c r="J797" s="328"/>
      <c r="K797" s="190">
        <f t="shared" si="283"/>
        <v>0</v>
      </c>
      <c r="L797" s="191" t="str">
        <f t="shared" si="285"/>
        <v>-</v>
      </c>
      <c r="M797" s="192" t="str">
        <f t="shared" si="286"/>
        <v>-</v>
      </c>
      <c r="N797" s="193" t="str">
        <f t="shared" si="284"/>
        <v>-</v>
      </c>
      <c r="O797" s="106"/>
      <c r="AI797" s="104"/>
    </row>
    <row r="798" spans="1:35">
      <c r="A798" s="295"/>
      <c r="B798" s="297"/>
      <c r="C798" s="297"/>
      <c r="D798" s="297"/>
      <c r="E798" s="297"/>
      <c r="F798" s="298"/>
      <c r="G798" s="110">
        <f t="shared" si="280"/>
        <v>0</v>
      </c>
      <c r="H798" s="111">
        <f t="shared" si="281"/>
        <v>0</v>
      </c>
      <c r="I798" s="112">
        <f t="shared" si="282"/>
        <v>0</v>
      </c>
      <c r="J798" s="328"/>
      <c r="K798" s="190">
        <f t="shared" si="283"/>
        <v>0</v>
      </c>
      <c r="L798" s="191" t="str">
        <f t="shared" si="285"/>
        <v>-</v>
      </c>
      <c r="M798" s="192" t="str">
        <f t="shared" si="286"/>
        <v>-</v>
      </c>
      <c r="N798" s="193" t="str">
        <f t="shared" si="284"/>
        <v>-</v>
      </c>
      <c r="O798" s="106"/>
      <c r="AI798" s="104"/>
    </row>
    <row r="799" spans="1:35">
      <c r="A799" s="295"/>
      <c r="B799" s="297"/>
      <c r="C799" s="297"/>
      <c r="D799" s="297"/>
      <c r="E799" s="297"/>
      <c r="F799" s="298"/>
      <c r="G799" s="110">
        <f t="shared" si="280"/>
        <v>0</v>
      </c>
      <c r="H799" s="111">
        <f t="shared" si="281"/>
        <v>0</v>
      </c>
      <c r="I799" s="112">
        <f t="shared" si="282"/>
        <v>0</v>
      </c>
      <c r="J799" s="328"/>
      <c r="K799" s="190">
        <f t="shared" si="283"/>
        <v>0</v>
      </c>
      <c r="L799" s="191" t="str">
        <f t="shared" si="285"/>
        <v>-</v>
      </c>
      <c r="M799" s="192" t="str">
        <f t="shared" si="286"/>
        <v>-</v>
      </c>
      <c r="N799" s="193" t="str">
        <f t="shared" si="284"/>
        <v>-</v>
      </c>
      <c r="O799" s="106"/>
      <c r="AI799" s="104"/>
    </row>
    <row r="800" spans="1:35">
      <c r="A800" s="295"/>
      <c r="B800" s="297"/>
      <c r="C800" s="297"/>
      <c r="D800" s="297"/>
      <c r="E800" s="297"/>
      <c r="F800" s="298"/>
      <c r="G800" s="110">
        <f t="shared" si="280"/>
        <v>0</v>
      </c>
      <c r="H800" s="111">
        <f t="shared" si="281"/>
        <v>0</v>
      </c>
      <c r="I800" s="112">
        <f t="shared" si="282"/>
        <v>0</v>
      </c>
      <c r="J800" s="328"/>
      <c r="K800" s="190">
        <f t="shared" si="283"/>
        <v>0</v>
      </c>
      <c r="L800" s="191" t="str">
        <f t="shared" si="285"/>
        <v>-</v>
      </c>
      <c r="M800" s="192" t="str">
        <f t="shared" si="286"/>
        <v>-</v>
      </c>
      <c r="N800" s="193" t="str">
        <f t="shared" si="284"/>
        <v>-</v>
      </c>
      <c r="O800" s="106"/>
      <c r="AI800" s="104"/>
    </row>
    <row r="801" spans="1:35">
      <c r="A801" s="295"/>
      <c r="B801" s="297"/>
      <c r="C801" s="297"/>
      <c r="D801" s="297"/>
      <c r="E801" s="297"/>
      <c r="F801" s="298"/>
      <c r="G801" s="110">
        <f t="shared" si="280"/>
        <v>0</v>
      </c>
      <c r="H801" s="111">
        <f t="shared" si="281"/>
        <v>0</v>
      </c>
      <c r="I801" s="112">
        <f t="shared" si="282"/>
        <v>0</v>
      </c>
      <c r="J801" s="328"/>
      <c r="K801" s="190">
        <f t="shared" si="283"/>
        <v>0</v>
      </c>
      <c r="L801" s="191" t="str">
        <f t="shared" si="285"/>
        <v>-</v>
      </c>
      <c r="M801" s="192" t="str">
        <f t="shared" si="286"/>
        <v>-</v>
      </c>
      <c r="N801" s="193" t="str">
        <f t="shared" si="284"/>
        <v>-</v>
      </c>
      <c r="O801" s="106"/>
      <c r="AI801" s="104"/>
    </row>
    <row r="802" spans="1:35">
      <c r="A802" s="295"/>
      <c r="B802" s="297"/>
      <c r="C802" s="297"/>
      <c r="D802" s="297"/>
      <c r="E802" s="297"/>
      <c r="F802" s="298"/>
      <c r="G802" s="110">
        <f t="shared" si="280"/>
        <v>0</v>
      </c>
      <c r="H802" s="111">
        <f t="shared" si="281"/>
        <v>0</v>
      </c>
      <c r="I802" s="112">
        <f t="shared" si="282"/>
        <v>0</v>
      </c>
      <c r="J802" s="328"/>
      <c r="K802" s="190">
        <f t="shared" si="283"/>
        <v>0</v>
      </c>
      <c r="L802" s="191" t="str">
        <f t="shared" si="285"/>
        <v>-</v>
      </c>
      <c r="M802" s="192" t="str">
        <f t="shared" si="286"/>
        <v>-</v>
      </c>
      <c r="N802" s="193" t="str">
        <f t="shared" si="284"/>
        <v>-</v>
      </c>
      <c r="O802" s="106"/>
      <c r="AI802" s="104"/>
    </row>
    <row r="803" spans="1:35">
      <c r="A803" s="295"/>
      <c r="B803" s="297"/>
      <c r="C803" s="297"/>
      <c r="D803" s="297"/>
      <c r="E803" s="297"/>
      <c r="F803" s="298"/>
      <c r="G803" s="110">
        <f t="shared" si="280"/>
        <v>0</v>
      </c>
      <c r="H803" s="111">
        <f t="shared" si="281"/>
        <v>0</v>
      </c>
      <c r="I803" s="112">
        <f t="shared" si="282"/>
        <v>0</v>
      </c>
      <c r="J803" s="328"/>
      <c r="K803" s="190">
        <f t="shared" si="283"/>
        <v>0</v>
      </c>
      <c r="L803" s="191" t="str">
        <f t="shared" si="285"/>
        <v>-</v>
      </c>
      <c r="M803" s="192" t="str">
        <f t="shared" si="286"/>
        <v>-</v>
      </c>
      <c r="N803" s="193" t="str">
        <f t="shared" si="284"/>
        <v>-</v>
      </c>
      <c r="O803" s="106"/>
      <c r="AI803" s="104"/>
    </row>
    <row r="804" spans="1:35">
      <c r="A804" s="295"/>
      <c r="B804" s="297"/>
      <c r="C804" s="297"/>
      <c r="D804" s="297"/>
      <c r="E804" s="297"/>
      <c r="F804" s="298"/>
      <c r="G804" s="110">
        <f t="shared" si="280"/>
        <v>0</v>
      </c>
      <c r="H804" s="111">
        <f t="shared" si="281"/>
        <v>0</v>
      </c>
      <c r="I804" s="112">
        <f t="shared" si="282"/>
        <v>0</v>
      </c>
      <c r="J804" s="328"/>
      <c r="K804" s="190">
        <f t="shared" si="283"/>
        <v>0</v>
      </c>
      <c r="L804" s="191" t="str">
        <f t="shared" si="285"/>
        <v>-</v>
      </c>
      <c r="M804" s="192" t="str">
        <f t="shared" si="286"/>
        <v>-</v>
      </c>
      <c r="N804" s="193" t="str">
        <f t="shared" si="284"/>
        <v>-</v>
      </c>
      <c r="O804" s="106"/>
      <c r="AI804" s="104"/>
    </row>
    <row r="805" spans="1:35">
      <c r="A805" s="295"/>
      <c r="B805" s="297"/>
      <c r="C805" s="297"/>
      <c r="D805" s="297"/>
      <c r="E805" s="297"/>
      <c r="F805" s="298"/>
      <c r="G805" s="110">
        <f t="shared" si="280"/>
        <v>0</v>
      </c>
      <c r="H805" s="111">
        <f t="shared" si="281"/>
        <v>0</v>
      </c>
      <c r="I805" s="112">
        <f t="shared" si="282"/>
        <v>0</v>
      </c>
      <c r="J805" s="328"/>
      <c r="K805" s="190">
        <f t="shared" si="283"/>
        <v>0</v>
      </c>
      <c r="L805" s="191" t="str">
        <f t="shared" si="285"/>
        <v>-</v>
      </c>
      <c r="M805" s="192" t="str">
        <f t="shared" si="286"/>
        <v>-</v>
      </c>
      <c r="N805" s="193" t="str">
        <f t="shared" si="284"/>
        <v>-</v>
      </c>
      <c r="O805" s="106"/>
      <c r="AI805" s="104"/>
    </row>
    <row r="806" spans="1:35">
      <c r="A806" s="295"/>
      <c r="B806" s="297"/>
      <c r="C806" s="297"/>
      <c r="D806" s="297"/>
      <c r="E806" s="297"/>
      <c r="F806" s="298"/>
      <c r="G806" s="110">
        <f t="shared" si="280"/>
        <v>0</v>
      </c>
      <c r="H806" s="111">
        <f t="shared" si="281"/>
        <v>0</v>
      </c>
      <c r="I806" s="112">
        <f t="shared" si="282"/>
        <v>0</v>
      </c>
      <c r="J806" s="328"/>
      <c r="K806" s="190">
        <f t="shared" si="283"/>
        <v>0</v>
      </c>
      <c r="L806" s="191" t="str">
        <f t="shared" si="285"/>
        <v>-</v>
      </c>
      <c r="M806" s="192" t="str">
        <f t="shared" si="286"/>
        <v>-</v>
      </c>
      <c r="N806" s="193" t="str">
        <f t="shared" si="284"/>
        <v>-</v>
      </c>
      <c r="O806" s="106"/>
      <c r="AI806" s="104"/>
    </row>
    <row r="807" spans="1:35">
      <c r="A807" s="295"/>
      <c r="B807" s="297"/>
      <c r="C807" s="297"/>
      <c r="D807" s="297"/>
      <c r="E807" s="297"/>
      <c r="F807" s="298"/>
      <c r="G807" s="110">
        <f t="shared" si="280"/>
        <v>0</v>
      </c>
      <c r="H807" s="111">
        <f t="shared" si="281"/>
        <v>0</v>
      </c>
      <c r="I807" s="112">
        <f t="shared" si="282"/>
        <v>0</v>
      </c>
      <c r="J807" s="328"/>
      <c r="K807" s="190">
        <f t="shared" si="283"/>
        <v>0</v>
      </c>
      <c r="L807" s="191" t="str">
        <f t="shared" si="285"/>
        <v>-</v>
      </c>
      <c r="M807" s="192" t="str">
        <f t="shared" si="286"/>
        <v>-</v>
      </c>
      <c r="N807" s="193" t="str">
        <f t="shared" si="284"/>
        <v>-</v>
      </c>
      <c r="O807" s="106"/>
      <c r="AI807" s="104"/>
    </row>
    <row r="808" spans="1:35">
      <c r="A808" s="295"/>
      <c r="B808" s="297"/>
      <c r="C808" s="297"/>
      <c r="D808" s="297"/>
      <c r="E808" s="297"/>
      <c r="F808" s="298"/>
      <c r="G808" s="110">
        <f t="shared" si="280"/>
        <v>0</v>
      </c>
      <c r="H808" s="111">
        <f t="shared" si="281"/>
        <v>0</v>
      </c>
      <c r="I808" s="112">
        <f t="shared" si="282"/>
        <v>0</v>
      </c>
      <c r="J808" s="328"/>
      <c r="K808" s="190">
        <f t="shared" si="283"/>
        <v>0</v>
      </c>
      <c r="L808" s="191" t="str">
        <f t="shared" si="285"/>
        <v>-</v>
      </c>
      <c r="M808" s="192" t="str">
        <f t="shared" si="286"/>
        <v>-</v>
      </c>
      <c r="N808" s="193" t="str">
        <f t="shared" si="284"/>
        <v>-</v>
      </c>
      <c r="O808" s="106"/>
      <c r="AI808" s="104"/>
    </row>
    <row r="809" spans="1:35">
      <c r="A809" s="295"/>
      <c r="B809" s="297"/>
      <c r="C809" s="297"/>
      <c r="D809" s="297"/>
      <c r="E809" s="297"/>
      <c r="F809" s="298"/>
      <c r="G809" s="110">
        <f t="shared" si="280"/>
        <v>0</v>
      </c>
      <c r="H809" s="111">
        <f t="shared" si="281"/>
        <v>0</v>
      </c>
      <c r="I809" s="112">
        <f t="shared" si="282"/>
        <v>0</v>
      </c>
      <c r="J809" s="328"/>
      <c r="K809" s="190">
        <f t="shared" si="283"/>
        <v>0</v>
      </c>
      <c r="L809" s="191" t="str">
        <f t="shared" si="285"/>
        <v>-</v>
      </c>
      <c r="M809" s="192" t="str">
        <f t="shared" si="286"/>
        <v>-</v>
      </c>
      <c r="N809" s="193" t="str">
        <f t="shared" si="284"/>
        <v>-</v>
      </c>
      <c r="O809" s="106"/>
      <c r="AI809" s="104"/>
    </row>
    <row r="810" spans="1:35">
      <c r="A810" s="295"/>
      <c r="B810" s="297"/>
      <c r="C810" s="297"/>
      <c r="D810" s="297"/>
      <c r="E810" s="297"/>
      <c r="F810" s="298"/>
      <c r="G810" s="110">
        <f t="shared" si="280"/>
        <v>0</v>
      </c>
      <c r="H810" s="111">
        <f t="shared" si="281"/>
        <v>0</v>
      </c>
      <c r="I810" s="112">
        <f t="shared" si="282"/>
        <v>0</v>
      </c>
      <c r="J810" s="328"/>
      <c r="K810" s="190">
        <f t="shared" si="283"/>
        <v>0</v>
      </c>
      <c r="L810" s="191" t="str">
        <f t="shared" si="285"/>
        <v>-</v>
      </c>
      <c r="M810" s="192" t="str">
        <f t="shared" si="286"/>
        <v>-</v>
      </c>
      <c r="N810" s="193" t="str">
        <f t="shared" si="284"/>
        <v>-</v>
      </c>
      <c r="O810" s="106"/>
      <c r="AI810" s="104"/>
    </row>
    <row r="811" spans="1:35">
      <c r="A811" s="295"/>
      <c r="B811" s="297"/>
      <c r="C811" s="297"/>
      <c r="D811" s="297"/>
      <c r="E811" s="297"/>
      <c r="F811" s="298"/>
      <c r="G811" s="110">
        <f t="shared" si="280"/>
        <v>0</v>
      </c>
      <c r="H811" s="111">
        <f t="shared" si="281"/>
        <v>0</v>
      </c>
      <c r="I811" s="112">
        <f t="shared" si="282"/>
        <v>0</v>
      </c>
      <c r="J811" s="328"/>
      <c r="K811" s="190">
        <f t="shared" si="283"/>
        <v>0</v>
      </c>
      <c r="L811" s="191" t="str">
        <f t="shared" si="285"/>
        <v>-</v>
      </c>
      <c r="M811" s="192" t="str">
        <f t="shared" si="286"/>
        <v>-</v>
      </c>
      <c r="N811" s="193" t="str">
        <f t="shared" si="284"/>
        <v>-</v>
      </c>
      <c r="O811" s="106"/>
      <c r="AI811" s="104"/>
    </row>
    <row r="812" spans="1:35">
      <c r="A812" s="295"/>
      <c r="B812" s="297"/>
      <c r="C812" s="297"/>
      <c r="D812" s="297"/>
      <c r="E812" s="297"/>
      <c r="F812" s="298"/>
      <c r="G812" s="110">
        <f t="shared" si="280"/>
        <v>0</v>
      </c>
      <c r="H812" s="111">
        <f t="shared" si="281"/>
        <v>0</v>
      </c>
      <c r="I812" s="112">
        <f t="shared" si="282"/>
        <v>0</v>
      </c>
      <c r="J812" s="328"/>
      <c r="K812" s="190">
        <f t="shared" si="283"/>
        <v>0</v>
      </c>
      <c r="L812" s="191" t="str">
        <f t="shared" si="285"/>
        <v>-</v>
      </c>
      <c r="M812" s="192" t="str">
        <f t="shared" si="286"/>
        <v>-</v>
      </c>
      <c r="N812" s="193" t="str">
        <f t="shared" si="284"/>
        <v>-</v>
      </c>
      <c r="O812" s="106"/>
      <c r="AI812" s="104"/>
    </row>
    <row r="813" spans="1:35">
      <c r="A813" s="295"/>
      <c r="B813" s="297"/>
      <c r="C813" s="297"/>
      <c r="D813" s="297"/>
      <c r="E813" s="297"/>
      <c r="F813" s="298"/>
      <c r="G813" s="110">
        <f t="shared" si="280"/>
        <v>0</v>
      </c>
      <c r="H813" s="111">
        <f t="shared" si="281"/>
        <v>0</v>
      </c>
      <c r="I813" s="112">
        <f t="shared" si="282"/>
        <v>0</v>
      </c>
      <c r="J813" s="328"/>
      <c r="K813" s="190">
        <f t="shared" si="283"/>
        <v>0</v>
      </c>
      <c r="L813" s="191" t="str">
        <f t="shared" si="285"/>
        <v>-</v>
      </c>
      <c r="M813" s="192" t="str">
        <f t="shared" si="286"/>
        <v>-</v>
      </c>
      <c r="N813" s="193" t="str">
        <f t="shared" si="284"/>
        <v>-</v>
      </c>
      <c r="O813" s="106"/>
      <c r="AI813" s="104"/>
    </row>
    <row r="814" spans="1:35">
      <c r="A814" s="295"/>
      <c r="B814" s="297"/>
      <c r="C814" s="297"/>
      <c r="D814" s="297"/>
      <c r="E814" s="297"/>
      <c r="F814" s="298"/>
      <c r="G814" s="110">
        <f t="shared" si="280"/>
        <v>0</v>
      </c>
      <c r="H814" s="111">
        <f t="shared" si="281"/>
        <v>0</v>
      </c>
      <c r="I814" s="112">
        <f t="shared" si="282"/>
        <v>0</v>
      </c>
      <c r="J814" s="328"/>
      <c r="K814" s="190">
        <f t="shared" si="283"/>
        <v>0</v>
      </c>
      <c r="L814" s="191" t="str">
        <f t="shared" si="285"/>
        <v>-</v>
      </c>
      <c r="M814" s="192" t="str">
        <f t="shared" si="286"/>
        <v>-</v>
      </c>
      <c r="N814" s="193" t="str">
        <f t="shared" si="284"/>
        <v>-</v>
      </c>
      <c r="O814" s="106"/>
      <c r="AI814" s="104"/>
    </row>
    <row r="815" spans="1:35">
      <c r="A815" s="295"/>
      <c r="B815" s="297"/>
      <c r="C815" s="297"/>
      <c r="D815" s="297"/>
      <c r="E815" s="297"/>
      <c r="F815" s="298"/>
      <c r="G815" s="110">
        <f t="shared" si="280"/>
        <v>0</v>
      </c>
      <c r="H815" s="111">
        <f t="shared" si="281"/>
        <v>0</v>
      </c>
      <c r="I815" s="112">
        <f t="shared" si="282"/>
        <v>0</v>
      </c>
      <c r="J815" s="328"/>
      <c r="K815" s="190">
        <f t="shared" si="283"/>
        <v>0</v>
      </c>
      <c r="L815" s="191" t="str">
        <f t="shared" si="285"/>
        <v>-</v>
      </c>
      <c r="M815" s="192" t="str">
        <f t="shared" si="286"/>
        <v>-</v>
      </c>
      <c r="N815" s="193" t="str">
        <f t="shared" si="284"/>
        <v>-</v>
      </c>
      <c r="O815" s="106"/>
      <c r="AI815" s="104"/>
    </row>
    <row r="816" spans="1:35">
      <c r="A816" s="295"/>
      <c r="B816" s="297"/>
      <c r="C816" s="297"/>
      <c r="D816" s="297"/>
      <c r="E816" s="297"/>
      <c r="F816" s="298"/>
      <c r="G816" s="110">
        <f t="shared" si="280"/>
        <v>0</v>
      </c>
      <c r="H816" s="111">
        <f t="shared" si="281"/>
        <v>0</v>
      </c>
      <c r="I816" s="112">
        <f t="shared" si="282"/>
        <v>0</v>
      </c>
      <c r="J816" s="328"/>
      <c r="K816" s="190">
        <f t="shared" si="283"/>
        <v>0</v>
      </c>
      <c r="L816" s="191" t="str">
        <f t="shared" si="285"/>
        <v>-</v>
      </c>
      <c r="M816" s="192" t="str">
        <f t="shared" si="286"/>
        <v>-</v>
      </c>
      <c r="N816" s="193" t="str">
        <f t="shared" si="284"/>
        <v>-</v>
      </c>
      <c r="O816" s="106"/>
      <c r="AI816" s="104"/>
    </row>
    <row r="817" spans="1:35">
      <c r="A817" s="295"/>
      <c r="B817" s="297"/>
      <c r="C817" s="297"/>
      <c r="D817" s="297"/>
      <c r="E817" s="297"/>
      <c r="F817" s="298"/>
      <c r="G817" s="110">
        <f t="shared" si="280"/>
        <v>0</v>
      </c>
      <c r="H817" s="111">
        <f t="shared" si="281"/>
        <v>0</v>
      </c>
      <c r="I817" s="112">
        <f t="shared" si="282"/>
        <v>0</v>
      </c>
      <c r="J817" s="328"/>
      <c r="K817" s="190">
        <f t="shared" si="283"/>
        <v>0</v>
      </c>
      <c r="L817" s="191" t="str">
        <f t="shared" si="285"/>
        <v>-</v>
      </c>
      <c r="M817" s="192" t="str">
        <f t="shared" si="286"/>
        <v>-</v>
      </c>
      <c r="N817" s="193" t="str">
        <f t="shared" si="284"/>
        <v>-</v>
      </c>
      <c r="O817" s="106"/>
      <c r="AI817" s="104"/>
    </row>
    <row r="818" spans="1:35">
      <c r="A818" s="295"/>
      <c r="B818" s="297"/>
      <c r="C818" s="297"/>
      <c r="D818" s="297"/>
      <c r="E818" s="297"/>
      <c r="F818" s="298"/>
      <c r="G818" s="110">
        <f t="shared" si="280"/>
        <v>0</v>
      </c>
      <c r="H818" s="111">
        <f t="shared" si="281"/>
        <v>0</v>
      </c>
      <c r="I818" s="112">
        <f t="shared" si="282"/>
        <v>0</v>
      </c>
      <c r="J818" s="328"/>
      <c r="K818" s="190">
        <f t="shared" si="283"/>
        <v>0</v>
      </c>
      <c r="L818" s="191" t="str">
        <f t="shared" si="285"/>
        <v>-</v>
      </c>
      <c r="M818" s="192" t="str">
        <f t="shared" si="286"/>
        <v>-</v>
      </c>
      <c r="N818" s="193" t="str">
        <f t="shared" si="284"/>
        <v>-</v>
      </c>
      <c r="O818" s="106"/>
      <c r="AI818" s="104"/>
    </row>
    <row r="819" spans="1:35">
      <c r="A819" s="295"/>
      <c r="B819" s="297"/>
      <c r="C819" s="297"/>
      <c r="D819" s="297"/>
      <c r="E819" s="297"/>
      <c r="F819" s="298"/>
      <c r="G819" s="110">
        <f t="shared" si="280"/>
        <v>0</v>
      </c>
      <c r="H819" s="111">
        <f t="shared" si="281"/>
        <v>0</v>
      </c>
      <c r="I819" s="112">
        <f t="shared" si="282"/>
        <v>0</v>
      </c>
      <c r="J819" s="328"/>
      <c r="K819" s="190">
        <f t="shared" si="283"/>
        <v>0</v>
      </c>
      <c r="L819" s="191" t="str">
        <f t="shared" si="285"/>
        <v>-</v>
      </c>
      <c r="M819" s="192" t="str">
        <f t="shared" si="286"/>
        <v>-</v>
      </c>
      <c r="N819" s="193" t="str">
        <f t="shared" si="284"/>
        <v>-</v>
      </c>
      <c r="O819" s="106"/>
      <c r="AI819" s="104"/>
    </row>
    <row r="820" spans="1:35">
      <c r="A820" s="295"/>
      <c r="B820" s="297"/>
      <c r="C820" s="297"/>
      <c r="D820" s="297"/>
      <c r="E820" s="297"/>
      <c r="F820" s="298"/>
      <c r="G820" s="110">
        <f t="shared" si="280"/>
        <v>0</v>
      </c>
      <c r="H820" s="111">
        <f t="shared" si="281"/>
        <v>0</v>
      </c>
      <c r="I820" s="112">
        <f t="shared" si="282"/>
        <v>0</v>
      </c>
      <c r="J820" s="328"/>
      <c r="K820" s="190">
        <f t="shared" si="283"/>
        <v>0</v>
      </c>
      <c r="L820" s="191" t="str">
        <f t="shared" si="285"/>
        <v>-</v>
      </c>
      <c r="M820" s="192" t="str">
        <f t="shared" si="286"/>
        <v>-</v>
      </c>
      <c r="N820" s="193" t="str">
        <f t="shared" si="284"/>
        <v>-</v>
      </c>
      <c r="O820" s="106"/>
      <c r="AI820" s="104"/>
    </row>
    <row r="821" spans="1:35">
      <c r="A821" s="295"/>
      <c r="B821" s="297"/>
      <c r="C821" s="297"/>
      <c r="D821" s="297"/>
      <c r="E821" s="297"/>
      <c r="F821" s="298"/>
      <c r="G821" s="110">
        <f t="shared" si="280"/>
        <v>0</v>
      </c>
      <c r="H821" s="111">
        <f t="shared" si="281"/>
        <v>0</v>
      </c>
      <c r="I821" s="112">
        <f t="shared" si="282"/>
        <v>0</v>
      </c>
      <c r="J821" s="328"/>
      <c r="K821" s="190">
        <f t="shared" si="283"/>
        <v>0</v>
      </c>
      <c r="L821" s="191" t="str">
        <f t="shared" si="285"/>
        <v>-</v>
      </c>
      <c r="M821" s="192" t="str">
        <f t="shared" si="286"/>
        <v>-</v>
      </c>
      <c r="N821" s="193" t="str">
        <f t="shared" si="284"/>
        <v>-</v>
      </c>
      <c r="O821" s="106"/>
      <c r="AI821" s="104"/>
    </row>
    <row r="822" spans="1:35">
      <c r="A822" s="295"/>
      <c r="B822" s="297"/>
      <c r="C822" s="297"/>
      <c r="D822" s="297"/>
      <c r="E822" s="297"/>
      <c r="F822" s="298"/>
      <c r="G822" s="110">
        <f t="shared" si="280"/>
        <v>0</v>
      </c>
      <c r="H822" s="111">
        <f t="shared" si="281"/>
        <v>0</v>
      </c>
      <c r="I822" s="112">
        <f t="shared" si="282"/>
        <v>0</v>
      </c>
      <c r="J822" s="328"/>
      <c r="K822" s="190">
        <f t="shared" si="283"/>
        <v>0</v>
      </c>
      <c r="L822" s="191" t="str">
        <f t="shared" si="285"/>
        <v>-</v>
      </c>
      <c r="M822" s="192" t="str">
        <f t="shared" si="286"/>
        <v>-</v>
      </c>
      <c r="N822" s="193" t="str">
        <f t="shared" si="284"/>
        <v>-</v>
      </c>
      <c r="O822" s="106"/>
      <c r="AI822" s="104"/>
    </row>
    <row r="823" spans="1:35">
      <c r="A823" s="295"/>
      <c r="B823" s="297"/>
      <c r="C823" s="297"/>
      <c r="D823" s="297"/>
      <c r="E823" s="297"/>
      <c r="F823" s="298"/>
      <c r="G823" s="110">
        <f t="shared" si="280"/>
        <v>0</v>
      </c>
      <c r="H823" s="111">
        <f t="shared" si="281"/>
        <v>0</v>
      </c>
      <c r="I823" s="112">
        <f t="shared" si="282"/>
        <v>0</v>
      </c>
      <c r="J823" s="328"/>
      <c r="K823" s="190">
        <f t="shared" si="283"/>
        <v>0</v>
      </c>
      <c r="L823" s="191" t="str">
        <f t="shared" si="285"/>
        <v>-</v>
      </c>
      <c r="M823" s="192" t="str">
        <f t="shared" si="286"/>
        <v>-</v>
      </c>
      <c r="N823" s="193" t="str">
        <f t="shared" si="284"/>
        <v>-</v>
      </c>
      <c r="O823" s="106"/>
      <c r="AI823" s="104"/>
    </row>
    <row r="824" spans="1:35">
      <c r="A824" s="295"/>
      <c r="B824" s="297"/>
      <c r="C824" s="297"/>
      <c r="D824" s="297"/>
      <c r="E824" s="297"/>
      <c r="F824" s="298"/>
      <c r="G824" s="110">
        <f t="shared" si="280"/>
        <v>0</v>
      </c>
      <c r="H824" s="111">
        <f t="shared" si="281"/>
        <v>0</v>
      </c>
      <c r="I824" s="112">
        <f t="shared" si="282"/>
        <v>0</v>
      </c>
      <c r="J824" s="328"/>
      <c r="K824" s="190">
        <f t="shared" si="283"/>
        <v>0</v>
      </c>
      <c r="L824" s="191" t="str">
        <f t="shared" si="285"/>
        <v>-</v>
      </c>
      <c r="M824" s="192" t="str">
        <f t="shared" si="286"/>
        <v>-</v>
      </c>
      <c r="N824" s="193" t="str">
        <f t="shared" si="284"/>
        <v>-</v>
      </c>
      <c r="O824" s="106"/>
      <c r="AI824" s="104"/>
    </row>
    <row r="825" spans="1:35">
      <c r="A825" s="295"/>
      <c r="B825" s="297"/>
      <c r="C825" s="297"/>
      <c r="D825" s="297"/>
      <c r="E825" s="297"/>
      <c r="F825" s="298"/>
      <c r="G825" s="110">
        <f t="shared" si="280"/>
        <v>0</v>
      </c>
      <c r="H825" s="111">
        <f t="shared" si="281"/>
        <v>0</v>
      </c>
      <c r="I825" s="112">
        <f t="shared" si="282"/>
        <v>0</v>
      </c>
      <c r="J825" s="328"/>
      <c r="K825" s="190">
        <f t="shared" si="283"/>
        <v>0</v>
      </c>
      <c r="L825" s="191" t="str">
        <f t="shared" si="285"/>
        <v>-</v>
      </c>
      <c r="M825" s="192" t="str">
        <f t="shared" si="286"/>
        <v>-</v>
      </c>
      <c r="N825" s="193" t="str">
        <f t="shared" si="284"/>
        <v>-</v>
      </c>
      <c r="O825" s="106"/>
      <c r="AI825" s="104"/>
    </row>
    <row r="826" spans="1:35">
      <c r="A826" s="295"/>
      <c r="B826" s="297"/>
      <c r="C826" s="297"/>
      <c r="D826" s="297"/>
      <c r="E826" s="297"/>
      <c r="F826" s="298"/>
      <c r="G826" s="110">
        <f t="shared" si="280"/>
        <v>0</v>
      </c>
      <c r="H826" s="111">
        <f t="shared" si="281"/>
        <v>0</v>
      </c>
      <c r="I826" s="112">
        <f t="shared" si="282"/>
        <v>0</v>
      </c>
      <c r="J826" s="328"/>
      <c r="K826" s="190">
        <f t="shared" si="283"/>
        <v>0</v>
      </c>
      <c r="L826" s="191" t="str">
        <f t="shared" si="285"/>
        <v>-</v>
      </c>
      <c r="M826" s="192" t="str">
        <f t="shared" si="286"/>
        <v>-</v>
      </c>
      <c r="N826" s="193" t="str">
        <f t="shared" si="284"/>
        <v>-</v>
      </c>
      <c r="O826" s="106"/>
      <c r="AI826" s="104"/>
    </row>
    <row r="827" spans="1:35">
      <c r="A827" s="295"/>
      <c r="B827" s="297"/>
      <c r="C827" s="297"/>
      <c r="D827" s="297"/>
      <c r="E827" s="297"/>
      <c r="F827" s="298"/>
      <c r="G827" s="110">
        <f t="shared" si="280"/>
        <v>0</v>
      </c>
      <c r="H827" s="111">
        <f t="shared" si="281"/>
        <v>0</v>
      </c>
      <c r="I827" s="112">
        <f t="shared" si="282"/>
        <v>0</v>
      </c>
      <c r="J827" s="328"/>
      <c r="K827" s="190">
        <f t="shared" si="283"/>
        <v>0</v>
      </c>
      <c r="L827" s="191" t="str">
        <f t="shared" si="285"/>
        <v>-</v>
      </c>
      <c r="M827" s="192" t="str">
        <f t="shared" si="286"/>
        <v>-</v>
      </c>
      <c r="N827" s="193" t="str">
        <f t="shared" si="284"/>
        <v>-</v>
      </c>
      <c r="O827" s="106"/>
      <c r="AI827" s="104"/>
    </row>
    <row r="828" spans="1:35">
      <c r="A828" s="295"/>
      <c r="B828" s="297"/>
      <c r="C828" s="297"/>
      <c r="D828" s="297"/>
      <c r="E828" s="297"/>
      <c r="F828" s="298"/>
      <c r="G828" s="110">
        <f t="shared" si="280"/>
        <v>0</v>
      </c>
      <c r="H828" s="111">
        <f t="shared" si="281"/>
        <v>0</v>
      </c>
      <c r="I828" s="112">
        <f t="shared" si="282"/>
        <v>0</v>
      </c>
      <c r="J828" s="328"/>
      <c r="K828" s="190">
        <f t="shared" si="283"/>
        <v>0</v>
      </c>
      <c r="L828" s="191" t="str">
        <f t="shared" si="285"/>
        <v>-</v>
      </c>
      <c r="M828" s="192" t="str">
        <f t="shared" si="286"/>
        <v>-</v>
      </c>
      <c r="N828" s="193" t="str">
        <f t="shared" si="284"/>
        <v>-</v>
      </c>
      <c r="O828" s="106"/>
      <c r="AI828" s="104"/>
    </row>
    <row r="829" spans="1:35">
      <c r="A829" s="295"/>
      <c r="B829" s="297"/>
      <c r="C829" s="297"/>
      <c r="D829" s="297"/>
      <c r="E829" s="297"/>
      <c r="F829" s="298"/>
      <c r="G829" s="110">
        <f t="shared" si="280"/>
        <v>0</v>
      </c>
      <c r="H829" s="111">
        <f t="shared" si="281"/>
        <v>0</v>
      </c>
      <c r="I829" s="112">
        <f t="shared" si="282"/>
        <v>0</v>
      </c>
      <c r="J829" s="328"/>
      <c r="K829" s="190">
        <f t="shared" si="283"/>
        <v>0</v>
      </c>
      <c r="L829" s="191" t="str">
        <f t="shared" si="285"/>
        <v>-</v>
      </c>
      <c r="M829" s="192" t="str">
        <f t="shared" si="286"/>
        <v>-</v>
      </c>
      <c r="N829" s="193" t="str">
        <f t="shared" si="284"/>
        <v>-</v>
      </c>
      <c r="O829" s="106"/>
      <c r="AI829" s="104"/>
    </row>
    <row r="830" spans="1:35">
      <c r="A830" s="295"/>
      <c r="B830" s="297"/>
      <c r="C830" s="297"/>
      <c r="D830" s="297"/>
      <c r="E830" s="297"/>
      <c r="F830" s="298"/>
      <c r="G830" s="110">
        <f t="shared" si="280"/>
        <v>0</v>
      </c>
      <c r="H830" s="111">
        <f t="shared" si="281"/>
        <v>0</v>
      </c>
      <c r="I830" s="112">
        <f t="shared" si="282"/>
        <v>0</v>
      </c>
      <c r="J830" s="328"/>
      <c r="K830" s="190">
        <f t="shared" si="283"/>
        <v>0</v>
      </c>
      <c r="L830" s="191" t="str">
        <f t="shared" si="285"/>
        <v>-</v>
      </c>
      <c r="M830" s="192" t="str">
        <f t="shared" si="286"/>
        <v>-</v>
      </c>
      <c r="N830" s="193" t="str">
        <f t="shared" si="284"/>
        <v>-</v>
      </c>
      <c r="O830" s="106"/>
      <c r="AI830" s="104"/>
    </row>
    <row r="831" spans="1:35">
      <c r="A831" s="295"/>
      <c r="B831" s="297"/>
      <c r="C831" s="297"/>
      <c r="D831" s="297"/>
      <c r="E831" s="297"/>
      <c r="F831" s="298"/>
      <c r="G831" s="110">
        <f t="shared" si="280"/>
        <v>0</v>
      </c>
      <c r="H831" s="111">
        <f t="shared" si="281"/>
        <v>0</v>
      </c>
      <c r="I831" s="112">
        <f t="shared" si="282"/>
        <v>0</v>
      </c>
      <c r="J831" s="328"/>
      <c r="K831" s="190">
        <f t="shared" si="283"/>
        <v>0</v>
      </c>
      <c r="L831" s="191" t="str">
        <f t="shared" si="285"/>
        <v>-</v>
      </c>
      <c r="M831" s="192" t="str">
        <f t="shared" si="286"/>
        <v>-</v>
      </c>
      <c r="N831" s="193" t="str">
        <f t="shared" si="284"/>
        <v>-</v>
      </c>
      <c r="O831" s="106"/>
      <c r="AI831" s="104"/>
    </row>
    <row r="832" spans="1:35">
      <c r="A832" s="295"/>
      <c r="B832" s="297"/>
      <c r="C832" s="297"/>
      <c r="D832" s="297"/>
      <c r="E832" s="297"/>
      <c r="F832" s="298"/>
      <c r="G832" s="110">
        <f t="shared" si="280"/>
        <v>0</v>
      </c>
      <c r="H832" s="111">
        <f t="shared" si="281"/>
        <v>0</v>
      </c>
      <c r="I832" s="112">
        <f t="shared" si="282"/>
        <v>0</v>
      </c>
      <c r="J832" s="328"/>
      <c r="K832" s="190">
        <f t="shared" si="283"/>
        <v>0</v>
      </c>
      <c r="L832" s="191" t="str">
        <f t="shared" si="285"/>
        <v>-</v>
      </c>
      <c r="M832" s="192" t="str">
        <f t="shared" si="286"/>
        <v>-</v>
      </c>
      <c r="N832" s="193" t="str">
        <f t="shared" si="284"/>
        <v>-</v>
      </c>
      <c r="O832" s="106"/>
      <c r="AI832" s="104"/>
    </row>
    <row r="833" spans="1:35">
      <c r="A833" s="295"/>
      <c r="B833" s="297"/>
      <c r="C833" s="297"/>
      <c r="D833" s="297"/>
      <c r="E833" s="297"/>
      <c r="F833" s="298"/>
      <c r="G833" s="110">
        <f t="shared" si="280"/>
        <v>0</v>
      </c>
      <c r="H833" s="111">
        <f t="shared" si="281"/>
        <v>0</v>
      </c>
      <c r="I833" s="112">
        <f t="shared" si="282"/>
        <v>0</v>
      </c>
      <c r="J833" s="328"/>
      <c r="K833" s="190">
        <f t="shared" si="283"/>
        <v>0</v>
      </c>
      <c r="L833" s="191" t="str">
        <f t="shared" si="285"/>
        <v>-</v>
      </c>
      <c r="M833" s="192" t="str">
        <f t="shared" si="286"/>
        <v>-</v>
      </c>
      <c r="N833" s="193" t="str">
        <f t="shared" si="284"/>
        <v>-</v>
      </c>
      <c r="O833" s="106"/>
      <c r="AI833" s="104"/>
    </row>
    <row r="834" spans="1:35">
      <c r="A834" s="295"/>
      <c r="B834" s="297"/>
      <c r="C834" s="297"/>
      <c r="D834" s="297"/>
      <c r="E834" s="297"/>
      <c r="F834" s="298"/>
      <c r="G834" s="110">
        <f t="shared" si="280"/>
        <v>0</v>
      </c>
      <c r="H834" s="111">
        <f t="shared" si="281"/>
        <v>0</v>
      </c>
      <c r="I834" s="112">
        <f t="shared" si="282"/>
        <v>0</v>
      </c>
      <c r="J834" s="328"/>
      <c r="K834" s="190">
        <f t="shared" si="283"/>
        <v>0</v>
      </c>
      <c r="L834" s="191" t="str">
        <f t="shared" si="285"/>
        <v>-</v>
      </c>
      <c r="M834" s="192" t="str">
        <f t="shared" si="286"/>
        <v>-</v>
      </c>
      <c r="N834" s="193" t="str">
        <f t="shared" si="284"/>
        <v>-</v>
      </c>
      <c r="O834" s="106"/>
      <c r="AI834" s="104"/>
    </row>
    <row r="835" spans="1:35">
      <c r="A835" s="295"/>
      <c r="B835" s="297"/>
      <c r="C835" s="297"/>
      <c r="D835" s="297"/>
      <c r="E835" s="297"/>
      <c r="F835" s="298"/>
      <c r="G835" s="110">
        <f t="shared" si="280"/>
        <v>0</v>
      </c>
      <c r="H835" s="111">
        <f t="shared" si="281"/>
        <v>0</v>
      </c>
      <c r="I835" s="112">
        <f t="shared" si="282"/>
        <v>0</v>
      </c>
      <c r="J835" s="328"/>
      <c r="K835" s="190">
        <f t="shared" si="283"/>
        <v>0</v>
      </c>
      <c r="L835" s="191" t="str">
        <f t="shared" si="285"/>
        <v>-</v>
      </c>
      <c r="M835" s="192" t="str">
        <f t="shared" si="286"/>
        <v>-</v>
      </c>
      <c r="N835" s="193" t="str">
        <f t="shared" si="284"/>
        <v>-</v>
      </c>
      <c r="O835" s="106"/>
      <c r="AI835" s="104"/>
    </row>
    <row r="836" spans="1:35">
      <c r="A836" s="295"/>
      <c r="B836" s="297"/>
      <c r="C836" s="297"/>
      <c r="D836" s="297"/>
      <c r="E836" s="297"/>
      <c r="F836" s="298"/>
      <c r="G836" s="110">
        <f t="shared" si="280"/>
        <v>0</v>
      </c>
      <c r="H836" s="111">
        <f t="shared" si="281"/>
        <v>0</v>
      </c>
      <c r="I836" s="112">
        <f t="shared" si="282"/>
        <v>0</v>
      </c>
      <c r="J836" s="328"/>
      <c r="K836" s="190">
        <f t="shared" si="283"/>
        <v>0</v>
      </c>
      <c r="L836" s="191" t="str">
        <f t="shared" si="285"/>
        <v>-</v>
      </c>
      <c r="M836" s="192" t="str">
        <f t="shared" si="286"/>
        <v>-</v>
      </c>
      <c r="N836" s="193" t="str">
        <f t="shared" si="284"/>
        <v>-</v>
      </c>
      <c r="O836" s="106"/>
      <c r="AI836" s="104"/>
    </row>
    <row r="837" spans="1:35">
      <c r="A837" s="295"/>
      <c r="B837" s="297"/>
      <c r="C837" s="297"/>
      <c r="D837" s="297"/>
      <c r="E837" s="297"/>
      <c r="F837" s="298"/>
      <c r="G837" s="110">
        <f t="shared" si="280"/>
        <v>0</v>
      </c>
      <c r="H837" s="111">
        <f t="shared" si="281"/>
        <v>0</v>
      </c>
      <c r="I837" s="112">
        <f t="shared" si="282"/>
        <v>0</v>
      </c>
      <c r="J837" s="328"/>
      <c r="K837" s="190">
        <f t="shared" si="283"/>
        <v>0</v>
      </c>
      <c r="L837" s="191" t="str">
        <f t="shared" si="285"/>
        <v>-</v>
      </c>
      <c r="M837" s="192" t="str">
        <f t="shared" si="286"/>
        <v>-</v>
      </c>
      <c r="N837" s="193" t="str">
        <f t="shared" si="284"/>
        <v>-</v>
      </c>
      <c r="O837" s="106"/>
      <c r="AI837" s="104"/>
    </row>
    <row r="838" spans="1:35">
      <c r="A838" s="295"/>
      <c r="B838" s="297"/>
      <c r="C838" s="297"/>
      <c r="D838" s="297"/>
      <c r="E838" s="297"/>
      <c r="F838" s="298"/>
      <c r="G838" s="110">
        <f t="shared" si="280"/>
        <v>0</v>
      </c>
      <c r="H838" s="111">
        <f t="shared" si="281"/>
        <v>0</v>
      </c>
      <c r="I838" s="112">
        <f t="shared" si="282"/>
        <v>0</v>
      </c>
      <c r="J838" s="328"/>
      <c r="K838" s="190">
        <f t="shared" si="283"/>
        <v>0</v>
      </c>
      <c r="L838" s="191" t="str">
        <f t="shared" si="285"/>
        <v>-</v>
      </c>
      <c r="M838" s="192" t="str">
        <f t="shared" si="286"/>
        <v>-</v>
      </c>
      <c r="N838" s="193" t="str">
        <f t="shared" si="284"/>
        <v>-</v>
      </c>
      <c r="O838" s="106"/>
      <c r="AI838" s="104"/>
    </row>
    <row r="839" spans="1:35">
      <c r="A839" s="295"/>
      <c r="B839" s="297"/>
      <c r="C839" s="297"/>
      <c r="D839" s="297"/>
      <c r="E839" s="297"/>
      <c r="F839" s="298"/>
      <c r="G839" s="110">
        <f t="shared" si="280"/>
        <v>0</v>
      </c>
      <c r="H839" s="111">
        <f t="shared" si="281"/>
        <v>0</v>
      </c>
      <c r="I839" s="112">
        <f t="shared" si="282"/>
        <v>0</v>
      </c>
      <c r="J839" s="328"/>
      <c r="K839" s="190">
        <f t="shared" si="283"/>
        <v>0</v>
      </c>
      <c r="L839" s="191" t="str">
        <f t="shared" si="285"/>
        <v>-</v>
      </c>
      <c r="M839" s="192" t="str">
        <f t="shared" si="286"/>
        <v>-</v>
      </c>
      <c r="N839" s="193" t="str">
        <f t="shared" si="284"/>
        <v>-</v>
      </c>
      <c r="O839" s="106"/>
      <c r="AI839" s="104"/>
    </row>
    <row r="840" spans="1:35">
      <c r="A840" s="295"/>
      <c r="B840" s="297"/>
      <c r="C840" s="297"/>
      <c r="D840" s="297"/>
      <c r="E840" s="297"/>
      <c r="F840" s="298"/>
      <c r="G840" s="110">
        <f t="shared" ref="G840:G903" si="287">IF(F840=0,0,VLOOKUP(C840,$V$8:$AE$13,6))</f>
        <v>0</v>
      </c>
      <c r="H840" s="111">
        <f t="shared" ref="H840:H903" si="288">IFERROR(F840+G840,"")</f>
        <v>0</v>
      </c>
      <c r="I840" s="112">
        <f t="shared" ref="I840:I903" si="289">IFERROR(H840*12/(VLOOKUP(C840,$V$8:$W$13,2)*$T$8*$T$9),"")</f>
        <v>0</v>
      </c>
      <c r="J840" s="328"/>
      <c r="K840" s="190">
        <f t="shared" ref="K840:K903" si="290">IFERROR((J840+G840)*12/(VLOOKUP(C840,$V$8:$W$13,2)*$T$8*$T$9),"")</f>
        <v>0</v>
      </c>
      <c r="L840" s="191" t="str">
        <f t="shared" si="285"/>
        <v>-</v>
      </c>
      <c r="M840" s="192" t="str">
        <f t="shared" si="286"/>
        <v>-</v>
      </c>
      <c r="N840" s="193" t="str">
        <f t="shared" si="284"/>
        <v>-</v>
      </c>
      <c r="O840" s="106"/>
      <c r="AI840" s="104"/>
    </row>
    <row r="841" spans="1:35">
      <c r="A841" s="295"/>
      <c r="B841" s="297"/>
      <c r="C841" s="297"/>
      <c r="D841" s="297"/>
      <c r="E841" s="297"/>
      <c r="F841" s="298"/>
      <c r="G841" s="110">
        <f t="shared" si="287"/>
        <v>0</v>
      </c>
      <c r="H841" s="111">
        <f t="shared" si="288"/>
        <v>0</v>
      </c>
      <c r="I841" s="112">
        <f t="shared" si="289"/>
        <v>0</v>
      </c>
      <c r="J841" s="328"/>
      <c r="K841" s="190">
        <f t="shared" si="290"/>
        <v>0</v>
      </c>
      <c r="L841" s="191" t="str">
        <f t="shared" si="285"/>
        <v>-</v>
      </c>
      <c r="M841" s="192" t="str">
        <f t="shared" si="286"/>
        <v>-</v>
      </c>
      <c r="N841" s="193" t="str">
        <f t="shared" si="284"/>
        <v>-</v>
      </c>
      <c r="O841" s="106"/>
      <c r="AI841" s="104"/>
    </row>
    <row r="842" spans="1:35">
      <c r="A842" s="295"/>
      <c r="B842" s="297"/>
      <c r="C842" s="297"/>
      <c r="D842" s="297"/>
      <c r="E842" s="297"/>
      <c r="F842" s="298"/>
      <c r="G842" s="110">
        <f t="shared" si="287"/>
        <v>0</v>
      </c>
      <c r="H842" s="111">
        <f t="shared" si="288"/>
        <v>0</v>
      </c>
      <c r="I842" s="112">
        <f t="shared" si="289"/>
        <v>0</v>
      </c>
      <c r="J842" s="328"/>
      <c r="K842" s="190">
        <f t="shared" si="290"/>
        <v>0</v>
      </c>
      <c r="L842" s="191" t="str">
        <f t="shared" si="285"/>
        <v>-</v>
      </c>
      <c r="M842" s="192" t="str">
        <f t="shared" si="286"/>
        <v>-</v>
      </c>
      <c r="N842" s="193" t="str">
        <f t="shared" ref="N842:N905" si="291">IF(L842="-","-",J842-F842)</f>
        <v>-</v>
      </c>
      <c r="O842" s="106"/>
      <c r="AI842" s="104"/>
    </row>
    <row r="843" spans="1:35">
      <c r="A843" s="295"/>
      <c r="B843" s="297"/>
      <c r="C843" s="297"/>
      <c r="D843" s="297"/>
      <c r="E843" s="297"/>
      <c r="F843" s="298"/>
      <c r="G843" s="110">
        <f t="shared" si="287"/>
        <v>0</v>
      </c>
      <c r="H843" s="111">
        <f t="shared" si="288"/>
        <v>0</v>
      </c>
      <c r="I843" s="112">
        <f t="shared" si="289"/>
        <v>0</v>
      </c>
      <c r="J843" s="328"/>
      <c r="K843" s="190">
        <f t="shared" si="290"/>
        <v>0</v>
      </c>
      <c r="L843" s="191" t="str">
        <f t="shared" si="285"/>
        <v>-</v>
      </c>
      <c r="M843" s="192" t="str">
        <f t="shared" si="286"/>
        <v>-</v>
      </c>
      <c r="N843" s="193" t="str">
        <f t="shared" si="291"/>
        <v>-</v>
      </c>
      <c r="AI843" s="104"/>
    </row>
    <row r="844" spans="1:35">
      <c r="A844" s="295"/>
      <c r="B844" s="297"/>
      <c r="C844" s="297"/>
      <c r="D844" s="297"/>
      <c r="E844" s="297"/>
      <c r="F844" s="298"/>
      <c r="G844" s="110">
        <f t="shared" si="287"/>
        <v>0</v>
      </c>
      <c r="H844" s="111">
        <f t="shared" si="288"/>
        <v>0</v>
      </c>
      <c r="I844" s="112">
        <f t="shared" si="289"/>
        <v>0</v>
      </c>
      <c r="J844" s="328"/>
      <c r="K844" s="190">
        <f t="shared" si="290"/>
        <v>0</v>
      </c>
      <c r="L844" s="191" t="str">
        <f t="shared" ref="L844:L907" si="292">IF(OR(E844="market",E844="super"),"-",IF(J844-H844&gt;0,1,"-"))</f>
        <v>-</v>
      </c>
      <c r="M844" s="192" t="str">
        <f t="shared" ref="M844:M907" si="293">IF(L844="-","-",1-F844/J844)</f>
        <v>-</v>
      </c>
      <c r="N844" s="193" t="str">
        <f t="shared" si="291"/>
        <v>-</v>
      </c>
      <c r="AI844" s="104"/>
    </row>
    <row r="845" spans="1:35">
      <c r="A845" s="295"/>
      <c r="B845" s="297"/>
      <c r="C845" s="297"/>
      <c r="D845" s="297"/>
      <c r="E845" s="297"/>
      <c r="F845" s="298"/>
      <c r="G845" s="110">
        <f t="shared" si="287"/>
        <v>0</v>
      </c>
      <c r="H845" s="111">
        <f t="shared" si="288"/>
        <v>0</v>
      </c>
      <c r="I845" s="112">
        <f t="shared" si="289"/>
        <v>0</v>
      </c>
      <c r="J845" s="328"/>
      <c r="K845" s="190">
        <f t="shared" si="290"/>
        <v>0</v>
      </c>
      <c r="L845" s="191" t="str">
        <f t="shared" si="292"/>
        <v>-</v>
      </c>
      <c r="M845" s="192" t="str">
        <f t="shared" si="293"/>
        <v>-</v>
      </c>
      <c r="N845" s="193" t="str">
        <f t="shared" si="291"/>
        <v>-</v>
      </c>
      <c r="AI845" s="104"/>
    </row>
    <row r="846" spans="1:35">
      <c r="A846" s="295"/>
      <c r="B846" s="297"/>
      <c r="C846" s="297"/>
      <c r="D846" s="297"/>
      <c r="E846" s="297"/>
      <c r="F846" s="298"/>
      <c r="G846" s="110">
        <f t="shared" si="287"/>
        <v>0</v>
      </c>
      <c r="H846" s="111">
        <f t="shared" si="288"/>
        <v>0</v>
      </c>
      <c r="I846" s="112">
        <f t="shared" si="289"/>
        <v>0</v>
      </c>
      <c r="J846" s="328"/>
      <c r="K846" s="190">
        <f t="shared" si="290"/>
        <v>0</v>
      </c>
      <c r="L846" s="191" t="str">
        <f t="shared" si="292"/>
        <v>-</v>
      </c>
      <c r="M846" s="192" t="str">
        <f t="shared" si="293"/>
        <v>-</v>
      </c>
      <c r="N846" s="193" t="str">
        <f t="shared" si="291"/>
        <v>-</v>
      </c>
      <c r="AI846" s="104"/>
    </row>
    <row r="847" spans="1:35">
      <c r="A847" s="295"/>
      <c r="B847" s="297"/>
      <c r="C847" s="297"/>
      <c r="D847" s="297"/>
      <c r="E847" s="297"/>
      <c r="F847" s="298"/>
      <c r="G847" s="110">
        <f t="shared" si="287"/>
        <v>0</v>
      </c>
      <c r="H847" s="111">
        <f t="shared" si="288"/>
        <v>0</v>
      </c>
      <c r="I847" s="112">
        <f t="shared" si="289"/>
        <v>0</v>
      </c>
      <c r="J847" s="328"/>
      <c r="K847" s="190">
        <f t="shared" si="290"/>
        <v>0</v>
      </c>
      <c r="L847" s="191" t="str">
        <f t="shared" si="292"/>
        <v>-</v>
      </c>
      <c r="M847" s="192" t="str">
        <f t="shared" si="293"/>
        <v>-</v>
      </c>
      <c r="N847" s="193" t="str">
        <f t="shared" si="291"/>
        <v>-</v>
      </c>
      <c r="AI847" s="104"/>
    </row>
    <row r="848" spans="1:35">
      <c r="A848" s="295"/>
      <c r="B848" s="297"/>
      <c r="C848" s="297"/>
      <c r="D848" s="297"/>
      <c r="E848" s="297"/>
      <c r="F848" s="298"/>
      <c r="G848" s="110">
        <f t="shared" si="287"/>
        <v>0</v>
      </c>
      <c r="H848" s="111">
        <f t="shared" si="288"/>
        <v>0</v>
      </c>
      <c r="I848" s="112">
        <f t="shared" si="289"/>
        <v>0</v>
      </c>
      <c r="J848" s="328"/>
      <c r="K848" s="190">
        <f t="shared" si="290"/>
        <v>0</v>
      </c>
      <c r="L848" s="191" t="str">
        <f t="shared" si="292"/>
        <v>-</v>
      </c>
      <c r="M848" s="192" t="str">
        <f t="shared" si="293"/>
        <v>-</v>
      </c>
      <c r="N848" s="193" t="str">
        <f t="shared" si="291"/>
        <v>-</v>
      </c>
      <c r="AI848" s="104"/>
    </row>
    <row r="849" spans="1:35">
      <c r="A849" s="295"/>
      <c r="B849" s="297"/>
      <c r="C849" s="297"/>
      <c r="D849" s="297"/>
      <c r="E849" s="297"/>
      <c r="F849" s="298"/>
      <c r="G849" s="110">
        <f t="shared" si="287"/>
        <v>0</v>
      </c>
      <c r="H849" s="111">
        <f t="shared" si="288"/>
        <v>0</v>
      </c>
      <c r="I849" s="112">
        <f t="shared" si="289"/>
        <v>0</v>
      </c>
      <c r="J849" s="328"/>
      <c r="K849" s="190">
        <f t="shared" si="290"/>
        <v>0</v>
      </c>
      <c r="L849" s="191" t="str">
        <f t="shared" si="292"/>
        <v>-</v>
      </c>
      <c r="M849" s="192" t="str">
        <f t="shared" si="293"/>
        <v>-</v>
      </c>
      <c r="N849" s="193" t="str">
        <f t="shared" si="291"/>
        <v>-</v>
      </c>
      <c r="AI849" s="104"/>
    </row>
    <row r="850" spans="1:35">
      <c r="A850" s="295"/>
      <c r="B850" s="297"/>
      <c r="C850" s="297"/>
      <c r="D850" s="297"/>
      <c r="E850" s="297"/>
      <c r="F850" s="298"/>
      <c r="G850" s="110">
        <f t="shared" si="287"/>
        <v>0</v>
      </c>
      <c r="H850" s="111">
        <f t="shared" si="288"/>
        <v>0</v>
      </c>
      <c r="I850" s="112">
        <f t="shared" si="289"/>
        <v>0</v>
      </c>
      <c r="J850" s="328"/>
      <c r="K850" s="190">
        <f t="shared" si="290"/>
        <v>0</v>
      </c>
      <c r="L850" s="191" t="str">
        <f t="shared" si="292"/>
        <v>-</v>
      </c>
      <c r="M850" s="192" t="str">
        <f t="shared" si="293"/>
        <v>-</v>
      </c>
      <c r="N850" s="193" t="str">
        <f t="shared" si="291"/>
        <v>-</v>
      </c>
      <c r="AI850" s="104"/>
    </row>
    <row r="851" spans="1:35">
      <c r="A851" s="295"/>
      <c r="B851" s="297"/>
      <c r="C851" s="297"/>
      <c r="D851" s="297"/>
      <c r="E851" s="297"/>
      <c r="F851" s="298"/>
      <c r="G851" s="110">
        <f t="shared" si="287"/>
        <v>0</v>
      </c>
      <c r="H851" s="111">
        <f t="shared" si="288"/>
        <v>0</v>
      </c>
      <c r="I851" s="112">
        <f t="shared" si="289"/>
        <v>0</v>
      </c>
      <c r="J851" s="328"/>
      <c r="K851" s="190">
        <f t="shared" si="290"/>
        <v>0</v>
      </c>
      <c r="L851" s="191" t="str">
        <f t="shared" si="292"/>
        <v>-</v>
      </c>
      <c r="M851" s="192" t="str">
        <f t="shared" si="293"/>
        <v>-</v>
      </c>
      <c r="N851" s="193" t="str">
        <f t="shared" si="291"/>
        <v>-</v>
      </c>
      <c r="AI851" s="104"/>
    </row>
    <row r="852" spans="1:35">
      <c r="A852" s="295"/>
      <c r="B852" s="297"/>
      <c r="C852" s="297"/>
      <c r="D852" s="297"/>
      <c r="E852" s="297"/>
      <c r="F852" s="298"/>
      <c r="G852" s="110">
        <f t="shared" si="287"/>
        <v>0</v>
      </c>
      <c r="H852" s="111">
        <f t="shared" si="288"/>
        <v>0</v>
      </c>
      <c r="I852" s="112">
        <f t="shared" si="289"/>
        <v>0</v>
      </c>
      <c r="J852" s="328"/>
      <c r="K852" s="190">
        <f t="shared" si="290"/>
        <v>0</v>
      </c>
      <c r="L852" s="191" t="str">
        <f t="shared" si="292"/>
        <v>-</v>
      </c>
      <c r="M852" s="192" t="str">
        <f t="shared" si="293"/>
        <v>-</v>
      </c>
      <c r="N852" s="193" t="str">
        <f t="shared" si="291"/>
        <v>-</v>
      </c>
      <c r="AI852" s="104"/>
    </row>
    <row r="853" spans="1:35">
      <c r="A853" s="295"/>
      <c r="B853" s="297"/>
      <c r="C853" s="297"/>
      <c r="D853" s="297"/>
      <c r="E853" s="297"/>
      <c r="F853" s="298"/>
      <c r="G853" s="110">
        <f t="shared" si="287"/>
        <v>0</v>
      </c>
      <c r="H853" s="111">
        <f t="shared" si="288"/>
        <v>0</v>
      </c>
      <c r="I853" s="112">
        <f t="shared" si="289"/>
        <v>0</v>
      </c>
      <c r="J853" s="328"/>
      <c r="K853" s="190">
        <f t="shared" si="290"/>
        <v>0</v>
      </c>
      <c r="L853" s="191" t="str">
        <f t="shared" si="292"/>
        <v>-</v>
      </c>
      <c r="M853" s="192" t="str">
        <f t="shared" si="293"/>
        <v>-</v>
      </c>
      <c r="N853" s="193" t="str">
        <f t="shared" si="291"/>
        <v>-</v>
      </c>
      <c r="AI853" s="104"/>
    </row>
    <row r="854" spans="1:35">
      <c r="A854" s="295"/>
      <c r="B854" s="297"/>
      <c r="C854" s="297"/>
      <c r="D854" s="297"/>
      <c r="E854" s="297"/>
      <c r="F854" s="298"/>
      <c r="G854" s="110">
        <f t="shared" si="287"/>
        <v>0</v>
      </c>
      <c r="H854" s="111">
        <f t="shared" si="288"/>
        <v>0</v>
      </c>
      <c r="I854" s="112">
        <f t="shared" si="289"/>
        <v>0</v>
      </c>
      <c r="J854" s="328"/>
      <c r="K854" s="190">
        <f t="shared" si="290"/>
        <v>0</v>
      </c>
      <c r="L854" s="191" t="str">
        <f t="shared" si="292"/>
        <v>-</v>
      </c>
      <c r="M854" s="192" t="str">
        <f t="shared" si="293"/>
        <v>-</v>
      </c>
      <c r="N854" s="193" t="str">
        <f t="shared" si="291"/>
        <v>-</v>
      </c>
      <c r="AI854" s="104"/>
    </row>
    <row r="855" spans="1:35">
      <c r="A855" s="295"/>
      <c r="B855" s="297"/>
      <c r="C855" s="297"/>
      <c r="D855" s="297"/>
      <c r="E855" s="297"/>
      <c r="F855" s="298"/>
      <c r="G855" s="110">
        <f t="shared" si="287"/>
        <v>0</v>
      </c>
      <c r="H855" s="111">
        <f t="shared" si="288"/>
        <v>0</v>
      </c>
      <c r="I855" s="112">
        <f t="shared" si="289"/>
        <v>0</v>
      </c>
      <c r="J855" s="328"/>
      <c r="K855" s="190">
        <f t="shared" si="290"/>
        <v>0</v>
      </c>
      <c r="L855" s="191" t="str">
        <f t="shared" si="292"/>
        <v>-</v>
      </c>
      <c r="M855" s="192" t="str">
        <f t="shared" si="293"/>
        <v>-</v>
      </c>
      <c r="N855" s="193" t="str">
        <f t="shared" si="291"/>
        <v>-</v>
      </c>
      <c r="AI855" s="104"/>
    </row>
    <row r="856" spans="1:35">
      <c r="A856" s="295"/>
      <c r="B856" s="297"/>
      <c r="C856" s="297"/>
      <c r="D856" s="297"/>
      <c r="E856" s="297"/>
      <c r="F856" s="298"/>
      <c r="G856" s="110">
        <f t="shared" si="287"/>
        <v>0</v>
      </c>
      <c r="H856" s="111">
        <f t="shared" si="288"/>
        <v>0</v>
      </c>
      <c r="I856" s="112">
        <f t="shared" si="289"/>
        <v>0</v>
      </c>
      <c r="J856" s="328"/>
      <c r="K856" s="190">
        <f t="shared" si="290"/>
        <v>0</v>
      </c>
      <c r="L856" s="191" t="str">
        <f t="shared" si="292"/>
        <v>-</v>
      </c>
      <c r="M856" s="192" t="str">
        <f t="shared" si="293"/>
        <v>-</v>
      </c>
      <c r="N856" s="193" t="str">
        <f t="shared" si="291"/>
        <v>-</v>
      </c>
      <c r="AI856" s="104"/>
    </row>
    <row r="857" spans="1:35">
      <c r="A857" s="295"/>
      <c r="B857" s="297"/>
      <c r="C857" s="297"/>
      <c r="D857" s="297"/>
      <c r="E857" s="297"/>
      <c r="F857" s="298"/>
      <c r="G857" s="110">
        <f t="shared" si="287"/>
        <v>0</v>
      </c>
      <c r="H857" s="111">
        <f t="shared" si="288"/>
        <v>0</v>
      </c>
      <c r="I857" s="112">
        <f t="shared" si="289"/>
        <v>0</v>
      </c>
      <c r="J857" s="328"/>
      <c r="K857" s="190">
        <f t="shared" si="290"/>
        <v>0</v>
      </c>
      <c r="L857" s="191" t="str">
        <f t="shared" si="292"/>
        <v>-</v>
      </c>
      <c r="M857" s="192" t="str">
        <f t="shared" si="293"/>
        <v>-</v>
      </c>
      <c r="N857" s="193" t="str">
        <f t="shared" si="291"/>
        <v>-</v>
      </c>
      <c r="AI857" s="104"/>
    </row>
    <row r="858" spans="1:35">
      <c r="A858" s="295"/>
      <c r="B858" s="297"/>
      <c r="C858" s="297"/>
      <c r="D858" s="297"/>
      <c r="E858" s="297"/>
      <c r="F858" s="298"/>
      <c r="G858" s="110">
        <f t="shared" si="287"/>
        <v>0</v>
      </c>
      <c r="H858" s="111">
        <f t="shared" si="288"/>
        <v>0</v>
      </c>
      <c r="I858" s="112">
        <f t="shared" si="289"/>
        <v>0</v>
      </c>
      <c r="J858" s="328"/>
      <c r="K858" s="190">
        <f t="shared" si="290"/>
        <v>0</v>
      </c>
      <c r="L858" s="191" t="str">
        <f t="shared" si="292"/>
        <v>-</v>
      </c>
      <c r="M858" s="192" t="str">
        <f t="shared" si="293"/>
        <v>-</v>
      </c>
      <c r="N858" s="193" t="str">
        <f t="shared" si="291"/>
        <v>-</v>
      </c>
      <c r="AI858" s="104"/>
    </row>
    <row r="859" spans="1:35">
      <c r="A859" s="295"/>
      <c r="B859" s="297"/>
      <c r="C859" s="297"/>
      <c r="D859" s="297"/>
      <c r="E859" s="297"/>
      <c r="F859" s="298"/>
      <c r="G859" s="110">
        <f t="shared" si="287"/>
        <v>0</v>
      </c>
      <c r="H859" s="111">
        <f t="shared" si="288"/>
        <v>0</v>
      </c>
      <c r="I859" s="112">
        <f t="shared" si="289"/>
        <v>0</v>
      </c>
      <c r="J859" s="328"/>
      <c r="K859" s="190">
        <f t="shared" si="290"/>
        <v>0</v>
      </c>
      <c r="L859" s="191" t="str">
        <f t="shared" si="292"/>
        <v>-</v>
      </c>
      <c r="M859" s="192" t="str">
        <f t="shared" si="293"/>
        <v>-</v>
      </c>
      <c r="N859" s="193" t="str">
        <f t="shared" si="291"/>
        <v>-</v>
      </c>
      <c r="AI859" s="104"/>
    </row>
    <row r="860" spans="1:35">
      <c r="A860" s="295"/>
      <c r="B860" s="297"/>
      <c r="C860" s="297"/>
      <c r="D860" s="297"/>
      <c r="E860" s="297"/>
      <c r="F860" s="298"/>
      <c r="G860" s="110">
        <f t="shared" si="287"/>
        <v>0</v>
      </c>
      <c r="H860" s="111">
        <f t="shared" si="288"/>
        <v>0</v>
      </c>
      <c r="I860" s="112">
        <f t="shared" si="289"/>
        <v>0</v>
      </c>
      <c r="J860" s="328"/>
      <c r="K860" s="190">
        <f t="shared" si="290"/>
        <v>0</v>
      </c>
      <c r="L860" s="191" t="str">
        <f t="shared" si="292"/>
        <v>-</v>
      </c>
      <c r="M860" s="192" t="str">
        <f t="shared" si="293"/>
        <v>-</v>
      </c>
      <c r="N860" s="193" t="str">
        <f t="shared" si="291"/>
        <v>-</v>
      </c>
      <c r="AI860" s="104"/>
    </row>
    <row r="861" spans="1:35">
      <c r="A861" s="295"/>
      <c r="B861" s="297"/>
      <c r="C861" s="297"/>
      <c r="D861" s="297"/>
      <c r="E861" s="297"/>
      <c r="F861" s="298"/>
      <c r="G861" s="110">
        <f t="shared" si="287"/>
        <v>0</v>
      </c>
      <c r="H861" s="111">
        <f t="shared" si="288"/>
        <v>0</v>
      </c>
      <c r="I861" s="112">
        <f t="shared" si="289"/>
        <v>0</v>
      </c>
      <c r="J861" s="328"/>
      <c r="K861" s="190">
        <f t="shared" si="290"/>
        <v>0</v>
      </c>
      <c r="L861" s="191" t="str">
        <f t="shared" si="292"/>
        <v>-</v>
      </c>
      <c r="M861" s="192" t="str">
        <f t="shared" si="293"/>
        <v>-</v>
      </c>
      <c r="N861" s="193" t="str">
        <f t="shared" si="291"/>
        <v>-</v>
      </c>
      <c r="AI861" s="104"/>
    </row>
    <row r="862" spans="1:35">
      <c r="A862" s="295"/>
      <c r="B862" s="297"/>
      <c r="C862" s="297"/>
      <c r="D862" s="297"/>
      <c r="E862" s="297"/>
      <c r="F862" s="298"/>
      <c r="G862" s="110">
        <f t="shared" si="287"/>
        <v>0</v>
      </c>
      <c r="H862" s="111">
        <f t="shared" si="288"/>
        <v>0</v>
      </c>
      <c r="I862" s="112">
        <f t="shared" si="289"/>
        <v>0</v>
      </c>
      <c r="J862" s="328"/>
      <c r="K862" s="190">
        <f t="shared" si="290"/>
        <v>0</v>
      </c>
      <c r="L862" s="191" t="str">
        <f t="shared" si="292"/>
        <v>-</v>
      </c>
      <c r="M862" s="192" t="str">
        <f t="shared" si="293"/>
        <v>-</v>
      </c>
      <c r="N862" s="193" t="str">
        <f t="shared" si="291"/>
        <v>-</v>
      </c>
      <c r="AI862" s="104"/>
    </row>
    <row r="863" spans="1:35">
      <c r="A863" s="295"/>
      <c r="B863" s="297"/>
      <c r="C863" s="297"/>
      <c r="D863" s="297"/>
      <c r="E863" s="297"/>
      <c r="F863" s="298"/>
      <c r="G863" s="110">
        <f t="shared" si="287"/>
        <v>0</v>
      </c>
      <c r="H863" s="111">
        <f t="shared" si="288"/>
        <v>0</v>
      </c>
      <c r="I863" s="112">
        <f t="shared" si="289"/>
        <v>0</v>
      </c>
      <c r="J863" s="328"/>
      <c r="K863" s="190">
        <f t="shared" si="290"/>
        <v>0</v>
      </c>
      <c r="L863" s="191" t="str">
        <f t="shared" si="292"/>
        <v>-</v>
      </c>
      <c r="M863" s="192" t="str">
        <f t="shared" si="293"/>
        <v>-</v>
      </c>
      <c r="N863" s="193" t="str">
        <f t="shared" si="291"/>
        <v>-</v>
      </c>
      <c r="AI863" s="104"/>
    </row>
    <row r="864" spans="1:35">
      <c r="A864" s="295"/>
      <c r="B864" s="297"/>
      <c r="C864" s="297"/>
      <c r="D864" s="297"/>
      <c r="E864" s="297"/>
      <c r="F864" s="298"/>
      <c r="G864" s="110">
        <f t="shared" si="287"/>
        <v>0</v>
      </c>
      <c r="H864" s="111">
        <f t="shared" si="288"/>
        <v>0</v>
      </c>
      <c r="I864" s="112">
        <f t="shared" si="289"/>
        <v>0</v>
      </c>
      <c r="J864" s="328"/>
      <c r="K864" s="190">
        <f t="shared" si="290"/>
        <v>0</v>
      </c>
      <c r="L864" s="191" t="str">
        <f t="shared" si="292"/>
        <v>-</v>
      </c>
      <c r="M864" s="192" t="str">
        <f t="shared" si="293"/>
        <v>-</v>
      </c>
      <c r="N864" s="193" t="str">
        <f t="shared" si="291"/>
        <v>-</v>
      </c>
      <c r="AI864" s="104"/>
    </row>
    <row r="865" spans="1:35">
      <c r="A865" s="295"/>
      <c r="B865" s="297"/>
      <c r="C865" s="297"/>
      <c r="D865" s="297"/>
      <c r="E865" s="297"/>
      <c r="F865" s="298"/>
      <c r="G865" s="110">
        <f t="shared" si="287"/>
        <v>0</v>
      </c>
      <c r="H865" s="111">
        <f t="shared" si="288"/>
        <v>0</v>
      </c>
      <c r="I865" s="112">
        <f t="shared" si="289"/>
        <v>0</v>
      </c>
      <c r="J865" s="328"/>
      <c r="K865" s="190">
        <f t="shared" si="290"/>
        <v>0</v>
      </c>
      <c r="L865" s="191" t="str">
        <f t="shared" si="292"/>
        <v>-</v>
      </c>
      <c r="M865" s="192" t="str">
        <f t="shared" si="293"/>
        <v>-</v>
      </c>
      <c r="N865" s="193" t="str">
        <f t="shared" si="291"/>
        <v>-</v>
      </c>
      <c r="AI865" s="104"/>
    </row>
    <row r="866" spans="1:35">
      <c r="A866" s="295"/>
      <c r="B866" s="297"/>
      <c r="C866" s="297"/>
      <c r="D866" s="297"/>
      <c r="E866" s="297"/>
      <c r="F866" s="298"/>
      <c r="G866" s="110">
        <f t="shared" si="287"/>
        <v>0</v>
      </c>
      <c r="H866" s="111">
        <f t="shared" si="288"/>
        <v>0</v>
      </c>
      <c r="I866" s="112">
        <f t="shared" si="289"/>
        <v>0</v>
      </c>
      <c r="J866" s="328"/>
      <c r="K866" s="190">
        <f t="shared" si="290"/>
        <v>0</v>
      </c>
      <c r="L866" s="191" t="str">
        <f t="shared" si="292"/>
        <v>-</v>
      </c>
      <c r="M866" s="192" t="str">
        <f t="shared" si="293"/>
        <v>-</v>
      </c>
      <c r="N866" s="193" t="str">
        <f t="shared" si="291"/>
        <v>-</v>
      </c>
      <c r="AI866" s="104"/>
    </row>
    <row r="867" spans="1:35">
      <c r="A867" s="295"/>
      <c r="B867" s="297"/>
      <c r="C867" s="297"/>
      <c r="D867" s="297"/>
      <c r="E867" s="297"/>
      <c r="F867" s="298"/>
      <c r="G867" s="110">
        <f t="shared" si="287"/>
        <v>0</v>
      </c>
      <c r="H867" s="111">
        <f t="shared" si="288"/>
        <v>0</v>
      </c>
      <c r="I867" s="112">
        <f t="shared" si="289"/>
        <v>0</v>
      </c>
      <c r="J867" s="328"/>
      <c r="K867" s="190">
        <f t="shared" si="290"/>
        <v>0</v>
      </c>
      <c r="L867" s="191" t="str">
        <f t="shared" si="292"/>
        <v>-</v>
      </c>
      <c r="M867" s="192" t="str">
        <f t="shared" si="293"/>
        <v>-</v>
      </c>
      <c r="N867" s="193" t="str">
        <f t="shared" si="291"/>
        <v>-</v>
      </c>
      <c r="AI867" s="104"/>
    </row>
    <row r="868" spans="1:35">
      <c r="A868" s="295"/>
      <c r="B868" s="297"/>
      <c r="C868" s="297"/>
      <c r="D868" s="297"/>
      <c r="E868" s="297"/>
      <c r="F868" s="298"/>
      <c r="G868" s="110">
        <f t="shared" si="287"/>
        <v>0</v>
      </c>
      <c r="H868" s="111">
        <f t="shared" si="288"/>
        <v>0</v>
      </c>
      <c r="I868" s="112">
        <f t="shared" si="289"/>
        <v>0</v>
      </c>
      <c r="J868" s="328"/>
      <c r="K868" s="190">
        <f t="shared" si="290"/>
        <v>0</v>
      </c>
      <c r="L868" s="191" t="str">
        <f t="shared" si="292"/>
        <v>-</v>
      </c>
      <c r="M868" s="192" t="str">
        <f t="shared" si="293"/>
        <v>-</v>
      </c>
      <c r="N868" s="193" t="str">
        <f t="shared" si="291"/>
        <v>-</v>
      </c>
      <c r="AI868" s="104"/>
    </row>
    <row r="869" spans="1:35">
      <c r="A869" s="295"/>
      <c r="B869" s="297"/>
      <c r="C869" s="297"/>
      <c r="D869" s="297"/>
      <c r="E869" s="297"/>
      <c r="F869" s="298"/>
      <c r="G869" s="110">
        <f t="shared" si="287"/>
        <v>0</v>
      </c>
      <c r="H869" s="111">
        <f t="shared" si="288"/>
        <v>0</v>
      </c>
      <c r="I869" s="112">
        <f t="shared" si="289"/>
        <v>0</v>
      </c>
      <c r="J869" s="328"/>
      <c r="K869" s="190">
        <f t="shared" si="290"/>
        <v>0</v>
      </c>
      <c r="L869" s="191" t="str">
        <f t="shared" si="292"/>
        <v>-</v>
      </c>
      <c r="M869" s="192" t="str">
        <f t="shared" si="293"/>
        <v>-</v>
      </c>
      <c r="N869" s="193" t="str">
        <f t="shared" si="291"/>
        <v>-</v>
      </c>
      <c r="AI869" s="104"/>
    </row>
    <row r="870" spans="1:35">
      <c r="A870" s="295"/>
      <c r="B870" s="297"/>
      <c r="C870" s="297"/>
      <c r="D870" s="297"/>
      <c r="E870" s="297"/>
      <c r="F870" s="298"/>
      <c r="G870" s="110">
        <f t="shared" si="287"/>
        <v>0</v>
      </c>
      <c r="H870" s="111">
        <f t="shared" si="288"/>
        <v>0</v>
      </c>
      <c r="I870" s="112">
        <f t="shared" si="289"/>
        <v>0</v>
      </c>
      <c r="J870" s="328"/>
      <c r="K870" s="190">
        <f t="shared" si="290"/>
        <v>0</v>
      </c>
      <c r="L870" s="191" t="str">
        <f t="shared" si="292"/>
        <v>-</v>
      </c>
      <c r="M870" s="192" t="str">
        <f t="shared" si="293"/>
        <v>-</v>
      </c>
      <c r="N870" s="193" t="str">
        <f t="shared" si="291"/>
        <v>-</v>
      </c>
      <c r="AI870" s="104"/>
    </row>
    <row r="871" spans="1:35">
      <c r="A871" s="295"/>
      <c r="B871" s="297"/>
      <c r="C871" s="297"/>
      <c r="D871" s="297"/>
      <c r="E871" s="297"/>
      <c r="F871" s="298"/>
      <c r="G871" s="110">
        <f t="shared" si="287"/>
        <v>0</v>
      </c>
      <c r="H871" s="111">
        <f t="shared" si="288"/>
        <v>0</v>
      </c>
      <c r="I871" s="112">
        <f t="shared" si="289"/>
        <v>0</v>
      </c>
      <c r="J871" s="328"/>
      <c r="K871" s="190">
        <f t="shared" si="290"/>
        <v>0</v>
      </c>
      <c r="L871" s="191" t="str">
        <f t="shared" si="292"/>
        <v>-</v>
      </c>
      <c r="M871" s="192" t="str">
        <f t="shared" si="293"/>
        <v>-</v>
      </c>
      <c r="N871" s="193" t="str">
        <f t="shared" si="291"/>
        <v>-</v>
      </c>
      <c r="AI871" s="104"/>
    </row>
    <row r="872" spans="1:35">
      <c r="A872" s="295"/>
      <c r="B872" s="297"/>
      <c r="C872" s="297"/>
      <c r="D872" s="297"/>
      <c r="E872" s="297"/>
      <c r="F872" s="298"/>
      <c r="G872" s="110">
        <f t="shared" si="287"/>
        <v>0</v>
      </c>
      <c r="H872" s="111">
        <f t="shared" si="288"/>
        <v>0</v>
      </c>
      <c r="I872" s="112">
        <f t="shared" si="289"/>
        <v>0</v>
      </c>
      <c r="J872" s="328"/>
      <c r="K872" s="190">
        <f t="shared" si="290"/>
        <v>0</v>
      </c>
      <c r="L872" s="191" t="str">
        <f t="shared" si="292"/>
        <v>-</v>
      </c>
      <c r="M872" s="192" t="str">
        <f t="shared" si="293"/>
        <v>-</v>
      </c>
      <c r="N872" s="193" t="str">
        <f t="shared" si="291"/>
        <v>-</v>
      </c>
      <c r="AI872" s="104"/>
    </row>
    <row r="873" spans="1:35">
      <c r="A873" s="295"/>
      <c r="B873" s="297"/>
      <c r="C873" s="297"/>
      <c r="D873" s="297"/>
      <c r="E873" s="297"/>
      <c r="F873" s="298"/>
      <c r="G873" s="110">
        <f t="shared" si="287"/>
        <v>0</v>
      </c>
      <c r="H873" s="111">
        <f t="shared" si="288"/>
        <v>0</v>
      </c>
      <c r="I873" s="112">
        <f t="shared" si="289"/>
        <v>0</v>
      </c>
      <c r="J873" s="328"/>
      <c r="K873" s="190">
        <f t="shared" si="290"/>
        <v>0</v>
      </c>
      <c r="L873" s="191" t="str">
        <f t="shared" si="292"/>
        <v>-</v>
      </c>
      <c r="M873" s="192" t="str">
        <f t="shared" si="293"/>
        <v>-</v>
      </c>
      <c r="N873" s="193" t="str">
        <f t="shared" si="291"/>
        <v>-</v>
      </c>
      <c r="AI873" s="104"/>
    </row>
    <row r="874" spans="1:35">
      <c r="A874" s="295"/>
      <c r="B874" s="297"/>
      <c r="C874" s="297"/>
      <c r="D874" s="297"/>
      <c r="E874" s="297"/>
      <c r="F874" s="298"/>
      <c r="G874" s="110">
        <f t="shared" si="287"/>
        <v>0</v>
      </c>
      <c r="H874" s="111">
        <f t="shared" si="288"/>
        <v>0</v>
      </c>
      <c r="I874" s="112">
        <f t="shared" si="289"/>
        <v>0</v>
      </c>
      <c r="J874" s="328"/>
      <c r="K874" s="190">
        <f t="shared" si="290"/>
        <v>0</v>
      </c>
      <c r="L874" s="191" t="str">
        <f t="shared" si="292"/>
        <v>-</v>
      </c>
      <c r="M874" s="192" t="str">
        <f t="shared" si="293"/>
        <v>-</v>
      </c>
      <c r="N874" s="193" t="str">
        <f t="shared" si="291"/>
        <v>-</v>
      </c>
      <c r="AI874" s="104"/>
    </row>
    <row r="875" spans="1:35">
      <c r="A875" s="295"/>
      <c r="B875" s="297"/>
      <c r="C875" s="297"/>
      <c r="D875" s="297"/>
      <c r="E875" s="297"/>
      <c r="F875" s="298"/>
      <c r="G875" s="110">
        <f t="shared" si="287"/>
        <v>0</v>
      </c>
      <c r="H875" s="111">
        <f t="shared" si="288"/>
        <v>0</v>
      </c>
      <c r="I875" s="112">
        <f t="shared" si="289"/>
        <v>0</v>
      </c>
      <c r="J875" s="328"/>
      <c r="K875" s="190">
        <f t="shared" si="290"/>
        <v>0</v>
      </c>
      <c r="L875" s="191" t="str">
        <f t="shared" si="292"/>
        <v>-</v>
      </c>
      <c r="M875" s="192" t="str">
        <f t="shared" si="293"/>
        <v>-</v>
      </c>
      <c r="N875" s="193" t="str">
        <f t="shared" si="291"/>
        <v>-</v>
      </c>
      <c r="AI875" s="104"/>
    </row>
    <row r="876" spans="1:35">
      <c r="A876" s="295"/>
      <c r="B876" s="297"/>
      <c r="C876" s="297"/>
      <c r="D876" s="297"/>
      <c r="E876" s="297"/>
      <c r="F876" s="298"/>
      <c r="G876" s="110">
        <f t="shared" si="287"/>
        <v>0</v>
      </c>
      <c r="H876" s="111">
        <f t="shared" si="288"/>
        <v>0</v>
      </c>
      <c r="I876" s="112">
        <f t="shared" si="289"/>
        <v>0</v>
      </c>
      <c r="J876" s="328"/>
      <c r="K876" s="190">
        <f t="shared" si="290"/>
        <v>0</v>
      </c>
      <c r="L876" s="191" t="str">
        <f t="shared" si="292"/>
        <v>-</v>
      </c>
      <c r="M876" s="192" t="str">
        <f t="shared" si="293"/>
        <v>-</v>
      </c>
      <c r="N876" s="193" t="str">
        <f t="shared" si="291"/>
        <v>-</v>
      </c>
      <c r="AI876" s="104"/>
    </row>
    <row r="877" spans="1:35">
      <c r="A877" s="295"/>
      <c r="B877" s="297"/>
      <c r="C877" s="297"/>
      <c r="D877" s="297"/>
      <c r="E877" s="297"/>
      <c r="F877" s="298"/>
      <c r="G877" s="110">
        <f t="shared" si="287"/>
        <v>0</v>
      </c>
      <c r="H877" s="111">
        <f t="shared" si="288"/>
        <v>0</v>
      </c>
      <c r="I877" s="112">
        <f t="shared" si="289"/>
        <v>0</v>
      </c>
      <c r="J877" s="328"/>
      <c r="K877" s="190">
        <f t="shared" si="290"/>
        <v>0</v>
      </c>
      <c r="L877" s="191" t="str">
        <f t="shared" si="292"/>
        <v>-</v>
      </c>
      <c r="M877" s="192" t="str">
        <f t="shared" si="293"/>
        <v>-</v>
      </c>
      <c r="N877" s="193" t="str">
        <f t="shared" si="291"/>
        <v>-</v>
      </c>
      <c r="AI877" s="104"/>
    </row>
    <row r="878" spans="1:35">
      <c r="A878" s="295"/>
      <c r="B878" s="297"/>
      <c r="C878" s="297"/>
      <c r="D878" s="297"/>
      <c r="E878" s="297"/>
      <c r="F878" s="298"/>
      <c r="G878" s="110">
        <f t="shared" si="287"/>
        <v>0</v>
      </c>
      <c r="H878" s="111">
        <f t="shared" si="288"/>
        <v>0</v>
      </c>
      <c r="I878" s="112">
        <f t="shared" si="289"/>
        <v>0</v>
      </c>
      <c r="J878" s="328"/>
      <c r="K878" s="190">
        <f t="shared" si="290"/>
        <v>0</v>
      </c>
      <c r="L878" s="191" t="str">
        <f t="shared" si="292"/>
        <v>-</v>
      </c>
      <c r="M878" s="192" t="str">
        <f t="shared" si="293"/>
        <v>-</v>
      </c>
      <c r="N878" s="193" t="str">
        <f t="shared" si="291"/>
        <v>-</v>
      </c>
      <c r="AI878" s="104"/>
    </row>
    <row r="879" spans="1:35">
      <c r="A879" s="295"/>
      <c r="B879" s="297"/>
      <c r="C879" s="297"/>
      <c r="D879" s="297"/>
      <c r="E879" s="297"/>
      <c r="F879" s="298"/>
      <c r="G879" s="110">
        <f t="shared" si="287"/>
        <v>0</v>
      </c>
      <c r="H879" s="111">
        <f t="shared" si="288"/>
        <v>0</v>
      </c>
      <c r="I879" s="112">
        <f t="shared" si="289"/>
        <v>0</v>
      </c>
      <c r="J879" s="328"/>
      <c r="K879" s="190">
        <f t="shared" si="290"/>
        <v>0</v>
      </c>
      <c r="L879" s="191" t="str">
        <f t="shared" si="292"/>
        <v>-</v>
      </c>
      <c r="M879" s="192" t="str">
        <f t="shared" si="293"/>
        <v>-</v>
      </c>
      <c r="N879" s="193" t="str">
        <f t="shared" si="291"/>
        <v>-</v>
      </c>
      <c r="AI879" s="104"/>
    </row>
    <row r="880" spans="1:35">
      <c r="A880" s="295"/>
      <c r="B880" s="297"/>
      <c r="C880" s="297"/>
      <c r="D880" s="297"/>
      <c r="E880" s="297"/>
      <c r="F880" s="298"/>
      <c r="G880" s="110">
        <f t="shared" si="287"/>
        <v>0</v>
      </c>
      <c r="H880" s="111">
        <f t="shared" si="288"/>
        <v>0</v>
      </c>
      <c r="I880" s="112">
        <f t="shared" si="289"/>
        <v>0</v>
      </c>
      <c r="J880" s="328"/>
      <c r="K880" s="190">
        <f t="shared" si="290"/>
        <v>0</v>
      </c>
      <c r="L880" s="191" t="str">
        <f t="shared" si="292"/>
        <v>-</v>
      </c>
      <c r="M880" s="192" t="str">
        <f t="shared" si="293"/>
        <v>-</v>
      </c>
      <c r="N880" s="193" t="str">
        <f t="shared" si="291"/>
        <v>-</v>
      </c>
      <c r="AI880" s="104"/>
    </row>
    <row r="881" spans="1:35">
      <c r="A881" s="295"/>
      <c r="B881" s="297"/>
      <c r="C881" s="297"/>
      <c r="D881" s="297"/>
      <c r="E881" s="297"/>
      <c r="F881" s="298"/>
      <c r="G881" s="110">
        <f t="shared" si="287"/>
        <v>0</v>
      </c>
      <c r="H881" s="111">
        <f t="shared" si="288"/>
        <v>0</v>
      </c>
      <c r="I881" s="112">
        <f t="shared" si="289"/>
        <v>0</v>
      </c>
      <c r="J881" s="328"/>
      <c r="K881" s="190">
        <f t="shared" si="290"/>
        <v>0</v>
      </c>
      <c r="L881" s="191" t="str">
        <f t="shared" si="292"/>
        <v>-</v>
      </c>
      <c r="M881" s="192" t="str">
        <f t="shared" si="293"/>
        <v>-</v>
      </c>
      <c r="N881" s="193" t="str">
        <f t="shared" si="291"/>
        <v>-</v>
      </c>
      <c r="AI881" s="104"/>
    </row>
    <row r="882" spans="1:35">
      <c r="A882" s="295"/>
      <c r="B882" s="297"/>
      <c r="C882" s="297"/>
      <c r="D882" s="297"/>
      <c r="E882" s="297"/>
      <c r="F882" s="298"/>
      <c r="G882" s="110">
        <f t="shared" si="287"/>
        <v>0</v>
      </c>
      <c r="H882" s="111">
        <f t="shared" si="288"/>
        <v>0</v>
      </c>
      <c r="I882" s="112">
        <f t="shared" si="289"/>
        <v>0</v>
      </c>
      <c r="J882" s="328"/>
      <c r="K882" s="190">
        <f t="shared" si="290"/>
        <v>0</v>
      </c>
      <c r="L882" s="191" t="str">
        <f t="shared" si="292"/>
        <v>-</v>
      </c>
      <c r="M882" s="192" t="str">
        <f t="shared" si="293"/>
        <v>-</v>
      </c>
      <c r="N882" s="193" t="str">
        <f t="shared" si="291"/>
        <v>-</v>
      </c>
      <c r="AI882" s="104"/>
    </row>
    <row r="883" spans="1:35">
      <c r="A883" s="295"/>
      <c r="B883" s="297"/>
      <c r="C883" s="297"/>
      <c r="D883" s="297"/>
      <c r="E883" s="297"/>
      <c r="F883" s="298"/>
      <c r="G883" s="110">
        <f t="shared" si="287"/>
        <v>0</v>
      </c>
      <c r="H883" s="111">
        <f t="shared" si="288"/>
        <v>0</v>
      </c>
      <c r="I883" s="112">
        <f t="shared" si="289"/>
        <v>0</v>
      </c>
      <c r="J883" s="328"/>
      <c r="K883" s="190">
        <f t="shared" si="290"/>
        <v>0</v>
      </c>
      <c r="L883" s="191" t="str">
        <f t="shared" si="292"/>
        <v>-</v>
      </c>
      <c r="M883" s="192" t="str">
        <f t="shared" si="293"/>
        <v>-</v>
      </c>
      <c r="N883" s="193" t="str">
        <f t="shared" si="291"/>
        <v>-</v>
      </c>
      <c r="AI883" s="104"/>
    </row>
    <row r="884" spans="1:35">
      <c r="A884" s="295"/>
      <c r="B884" s="297"/>
      <c r="C884" s="297"/>
      <c r="D884" s="297"/>
      <c r="E884" s="297"/>
      <c r="F884" s="298"/>
      <c r="G884" s="110">
        <f t="shared" si="287"/>
        <v>0</v>
      </c>
      <c r="H884" s="111">
        <f t="shared" si="288"/>
        <v>0</v>
      </c>
      <c r="I884" s="112">
        <f t="shared" si="289"/>
        <v>0</v>
      </c>
      <c r="J884" s="328"/>
      <c r="K884" s="190">
        <f t="shared" si="290"/>
        <v>0</v>
      </c>
      <c r="L884" s="191" t="str">
        <f t="shared" si="292"/>
        <v>-</v>
      </c>
      <c r="M884" s="192" t="str">
        <f t="shared" si="293"/>
        <v>-</v>
      </c>
      <c r="N884" s="193" t="str">
        <f t="shared" si="291"/>
        <v>-</v>
      </c>
      <c r="AI884" s="104"/>
    </row>
    <row r="885" spans="1:35">
      <c r="A885" s="295"/>
      <c r="B885" s="297"/>
      <c r="C885" s="297"/>
      <c r="D885" s="297"/>
      <c r="E885" s="297"/>
      <c r="F885" s="298"/>
      <c r="G885" s="110">
        <f t="shared" si="287"/>
        <v>0</v>
      </c>
      <c r="H885" s="111">
        <f t="shared" si="288"/>
        <v>0</v>
      </c>
      <c r="I885" s="112">
        <f t="shared" si="289"/>
        <v>0</v>
      </c>
      <c r="J885" s="328"/>
      <c r="K885" s="190">
        <f t="shared" si="290"/>
        <v>0</v>
      </c>
      <c r="L885" s="191" t="str">
        <f t="shared" si="292"/>
        <v>-</v>
      </c>
      <c r="M885" s="192" t="str">
        <f t="shared" si="293"/>
        <v>-</v>
      </c>
      <c r="N885" s="193" t="str">
        <f t="shared" si="291"/>
        <v>-</v>
      </c>
      <c r="AI885" s="104"/>
    </row>
    <row r="886" spans="1:35">
      <c r="A886" s="295"/>
      <c r="B886" s="297"/>
      <c r="C886" s="297"/>
      <c r="D886" s="297"/>
      <c r="E886" s="297"/>
      <c r="F886" s="298"/>
      <c r="G886" s="110">
        <f t="shared" si="287"/>
        <v>0</v>
      </c>
      <c r="H886" s="111">
        <f t="shared" si="288"/>
        <v>0</v>
      </c>
      <c r="I886" s="112">
        <f t="shared" si="289"/>
        <v>0</v>
      </c>
      <c r="J886" s="328"/>
      <c r="K886" s="190">
        <f t="shared" si="290"/>
        <v>0</v>
      </c>
      <c r="L886" s="191" t="str">
        <f t="shared" si="292"/>
        <v>-</v>
      </c>
      <c r="M886" s="192" t="str">
        <f t="shared" si="293"/>
        <v>-</v>
      </c>
      <c r="N886" s="193" t="str">
        <f t="shared" si="291"/>
        <v>-</v>
      </c>
      <c r="AI886" s="104"/>
    </row>
    <row r="887" spans="1:35">
      <c r="A887" s="295"/>
      <c r="B887" s="297"/>
      <c r="C887" s="297"/>
      <c r="D887" s="297"/>
      <c r="E887" s="297"/>
      <c r="F887" s="298"/>
      <c r="G887" s="110">
        <f t="shared" si="287"/>
        <v>0</v>
      </c>
      <c r="H887" s="111">
        <f t="shared" si="288"/>
        <v>0</v>
      </c>
      <c r="I887" s="112">
        <f t="shared" si="289"/>
        <v>0</v>
      </c>
      <c r="J887" s="328"/>
      <c r="K887" s="190">
        <f t="shared" si="290"/>
        <v>0</v>
      </c>
      <c r="L887" s="191" t="str">
        <f t="shared" si="292"/>
        <v>-</v>
      </c>
      <c r="M887" s="192" t="str">
        <f t="shared" si="293"/>
        <v>-</v>
      </c>
      <c r="N887" s="193" t="str">
        <f t="shared" si="291"/>
        <v>-</v>
      </c>
      <c r="AI887" s="104"/>
    </row>
    <row r="888" spans="1:35">
      <c r="A888" s="295"/>
      <c r="B888" s="297"/>
      <c r="C888" s="297"/>
      <c r="D888" s="297"/>
      <c r="E888" s="297"/>
      <c r="F888" s="298"/>
      <c r="G888" s="110">
        <f t="shared" si="287"/>
        <v>0</v>
      </c>
      <c r="H888" s="111">
        <f t="shared" si="288"/>
        <v>0</v>
      </c>
      <c r="I888" s="112">
        <f t="shared" si="289"/>
        <v>0</v>
      </c>
      <c r="J888" s="328"/>
      <c r="K888" s="190">
        <f t="shared" si="290"/>
        <v>0</v>
      </c>
      <c r="L888" s="191" t="str">
        <f t="shared" si="292"/>
        <v>-</v>
      </c>
      <c r="M888" s="192" t="str">
        <f t="shared" si="293"/>
        <v>-</v>
      </c>
      <c r="N888" s="193" t="str">
        <f t="shared" si="291"/>
        <v>-</v>
      </c>
      <c r="AI888" s="104"/>
    </row>
    <row r="889" spans="1:35">
      <c r="A889" s="295"/>
      <c r="B889" s="297"/>
      <c r="C889" s="297"/>
      <c r="D889" s="297"/>
      <c r="E889" s="297"/>
      <c r="F889" s="298"/>
      <c r="G889" s="110">
        <f t="shared" si="287"/>
        <v>0</v>
      </c>
      <c r="H889" s="111">
        <f t="shared" si="288"/>
        <v>0</v>
      </c>
      <c r="I889" s="112">
        <f t="shared" si="289"/>
        <v>0</v>
      </c>
      <c r="J889" s="328"/>
      <c r="K889" s="190">
        <f t="shared" si="290"/>
        <v>0</v>
      </c>
      <c r="L889" s="191" t="str">
        <f t="shared" si="292"/>
        <v>-</v>
      </c>
      <c r="M889" s="192" t="str">
        <f t="shared" si="293"/>
        <v>-</v>
      </c>
      <c r="N889" s="193" t="str">
        <f t="shared" si="291"/>
        <v>-</v>
      </c>
      <c r="AI889" s="104"/>
    </row>
    <row r="890" spans="1:35">
      <c r="A890" s="295"/>
      <c r="B890" s="297"/>
      <c r="C890" s="297"/>
      <c r="D890" s="297"/>
      <c r="E890" s="297"/>
      <c r="F890" s="298"/>
      <c r="G890" s="110">
        <f t="shared" si="287"/>
        <v>0</v>
      </c>
      <c r="H890" s="111">
        <f t="shared" si="288"/>
        <v>0</v>
      </c>
      <c r="I890" s="112">
        <f t="shared" si="289"/>
        <v>0</v>
      </c>
      <c r="J890" s="328"/>
      <c r="K890" s="190">
        <f t="shared" si="290"/>
        <v>0</v>
      </c>
      <c r="L890" s="191" t="str">
        <f t="shared" si="292"/>
        <v>-</v>
      </c>
      <c r="M890" s="192" t="str">
        <f t="shared" si="293"/>
        <v>-</v>
      </c>
      <c r="N890" s="193" t="str">
        <f t="shared" si="291"/>
        <v>-</v>
      </c>
      <c r="AI890" s="104"/>
    </row>
    <row r="891" spans="1:35">
      <c r="A891" s="295"/>
      <c r="B891" s="297"/>
      <c r="C891" s="297"/>
      <c r="D891" s="297"/>
      <c r="E891" s="297"/>
      <c r="F891" s="298"/>
      <c r="G891" s="110">
        <f t="shared" si="287"/>
        <v>0</v>
      </c>
      <c r="H891" s="111">
        <f t="shared" si="288"/>
        <v>0</v>
      </c>
      <c r="I891" s="112">
        <f t="shared" si="289"/>
        <v>0</v>
      </c>
      <c r="J891" s="328"/>
      <c r="K891" s="190">
        <f t="shared" si="290"/>
        <v>0</v>
      </c>
      <c r="L891" s="191" t="str">
        <f t="shared" si="292"/>
        <v>-</v>
      </c>
      <c r="M891" s="192" t="str">
        <f t="shared" si="293"/>
        <v>-</v>
      </c>
      <c r="N891" s="193" t="str">
        <f t="shared" si="291"/>
        <v>-</v>
      </c>
      <c r="AI891" s="104"/>
    </row>
    <row r="892" spans="1:35">
      <c r="A892" s="295"/>
      <c r="B892" s="297"/>
      <c r="C892" s="297"/>
      <c r="D892" s="297"/>
      <c r="E892" s="297"/>
      <c r="F892" s="298"/>
      <c r="G892" s="110">
        <f t="shared" si="287"/>
        <v>0</v>
      </c>
      <c r="H892" s="111">
        <f t="shared" si="288"/>
        <v>0</v>
      </c>
      <c r="I892" s="112">
        <f t="shared" si="289"/>
        <v>0</v>
      </c>
      <c r="J892" s="328"/>
      <c r="K892" s="190">
        <f t="shared" si="290"/>
        <v>0</v>
      </c>
      <c r="L892" s="191" t="str">
        <f t="shared" si="292"/>
        <v>-</v>
      </c>
      <c r="M892" s="192" t="str">
        <f t="shared" si="293"/>
        <v>-</v>
      </c>
      <c r="N892" s="193" t="str">
        <f t="shared" si="291"/>
        <v>-</v>
      </c>
      <c r="AI892" s="104"/>
    </row>
    <row r="893" spans="1:35">
      <c r="A893" s="295"/>
      <c r="B893" s="297"/>
      <c r="C893" s="297"/>
      <c r="D893" s="297"/>
      <c r="E893" s="297"/>
      <c r="F893" s="298"/>
      <c r="G893" s="110">
        <f t="shared" si="287"/>
        <v>0</v>
      </c>
      <c r="H893" s="111">
        <f t="shared" si="288"/>
        <v>0</v>
      </c>
      <c r="I893" s="112">
        <f t="shared" si="289"/>
        <v>0</v>
      </c>
      <c r="J893" s="328"/>
      <c r="K893" s="190">
        <f t="shared" si="290"/>
        <v>0</v>
      </c>
      <c r="L893" s="191" t="str">
        <f t="shared" si="292"/>
        <v>-</v>
      </c>
      <c r="M893" s="192" t="str">
        <f t="shared" si="293"/>
        <v>-</v>
      </c>
      <c r="N893" s="193" t="str">
        <f t="shared" si="291"/>
        <v>-</v>
      </c>
      <c r="AI893" s="104"/>
    </row>
    <row r="894" spans="1:35">
      <c r="A894" s="295"/>
      <c r="B894" s="297"/>
      <c r="C894" s="297"/>
      <c r="D894" s="297"/>
      <c r="E894" s="297"/>
      <c r="F894" s="298"/>
      <c r="G894" s="110">
        <f t="shared" si="287"/>
        <v>0</v>
      </c>
      <c r="H894" s="111">
        <f t="shared" si="288"/>
        <v>0</v>
      </c>
      <c r="I894" s="112">
        <f t="shared" si="289"/>
        <v>0</v>
      </c>
      <c r="J894" s="328"/>
      <c r="K894" s="190">
        <f t="shared" si="290"/>
        <v>0</v>
      </c>
      <c r="L894" s="191" t="str">
        <f t="shared" si="292"/>
        <v>-</v>
      </c>
      <c r="M894" s="192" t="str">
        <f t="shared" si="293"/>
        <v>-</v>
      </c>
      <c r="N894" s="193" t="str">
        <f t="shared" si="291"/>
        <v>-</v>
      </c>
      <c r="AI894" s="104"/>
    </row>
    <row r="895" spans="1:35">
      <c r="A895" s="295"/>
      <c r="B895" s="297"/>
      <c r="C895" s="297"/>
      <c r="D895" s="297"/>
      <c r="E895" s="297"/>
      <c r="F895" s="298"/>
      <c r="G895" s="110">
        <f t="shared" si="287"/>
        <v>0</v>
      </c>
      <c r="H895" s="111">
        <f t="shared" si="288"/>
        <v>0</v>
      </c>
      <c r="I895" s="112">
        <f t="shared" si="289"/>
        <v>0</v>
      </c>
      <c r="J895" s="328"/>
      <c r="K895" s="190">
        <f t="shared" si="290"/>
        <v>0</v>
      </c>
      <c r="L895" s="191" t="str">
        <f t="shared" si="292"/>
        <v>-</v>
      </c>
      <c r="M895" s="192" t="str">
        <f t="shared" si="293"/>
        <v>-</v>
      </c>
      <c r="N895" s="193" t="str">
        <f t="shared" si="291"/>
        <v>-</v>
      </c>
      <c r="AI895" s="104"/>
    </row>
    <row r="896" spans="1:35">
      <c r="A896" s="295"/>
      <c r="B896" s="297"/>
      <c r="C896" s="297"/>
      <c r="D896" s="297"/>
      <c r="E896" s="297"/>
      <c r="F896" s="298"/>
      <c r="G896" s="110">
        <f t="shared" si="287"/>
        <v>0</v>
      </c>
      <c r="H896" s="111">
        <f t="shared" si="288"/>
        <v>0</v>
      </c>
      <c r="I896" s="112">
        <f t="shared" si="289"/>
        <v>0</v>
      </c>
      <c r="J896" s="328"/>
      <c r="K896" s="190">
        <f t="shared" si="290"/>
        <v>0</v>
      </c>
      <c r="L896" s="191" t="str">
        <f t="shared" si="292"/>
        <v>-</v>
      </c>
      <c r="M896" s="192" t="str">
        <f t="shared" si="293"/>
        <v>-</v>
      </c>
      <c r="N896" s="193" t="str">
        <f t="shared" si="291"/>
        <v>-</v>
      </c>
      <c r="AI896" s="104"/>
    </row>
    <row r="897" spans="1:35">
      <c r="A897" s="295"/>
      <c r="B897" s="297"/>
      <c r="C897" s="297"/>
      <c r="D897" s="297"/>
      <c r="E897" s="297"/>
      <c r="F897" s="298"/>
      <c r="G897" s="110">
        <f t="shared" si="287"/>
        <v>0</v>
      </c>
      <c r="H897" s="111">
        <f t="shared" si="288"/>
        <v>0</v>
      </c>
      <c r="I897" s="112">
        <f t="shared" si="289"/>
        <v>0</v>
      </c>
      <c r="J897" s="328"/>
      <c r="K897" s="190">
        <f t="shared" si="290"/>
        <v>0</v>
      </c>
      <c r="L897" s="191" t="str">
        <f t="shared" si="292"/>
        <v>-</v>
      </c>
      <c r="M897" s="192" t="str">
        <f t="shared" si="293"/>
        <v>-</v>
      </c>
      <c r="N897" s="193" t="str">
        <f t="shared" si="291"/>
        <v>-</v>
      </c>
      <c r="AI897" s="104"/>
    </row>
    <row r="898" spans="1:35">
      <c r="A898" s="295"/>
      <c r="B898" s="297"/>
      <c r="C898" s="297"/>
      <c r="D898" s="297"/>
      <c r="E898" s="297"/>
      <c r="F898" s="298"/>
      <c r="G898" s="110">
        <f t="shared" si="287"/>
        <v>0</v>
      </c>
      <c r="H898" s="111">
        <f t="shared" si="288"/>
        <v>0</v>
      </c>
      <c r="I898" s="112">
        <f t="shared" si="289"/>
        <v>0</v>
      </c>
      <c r="J898" s="328"/>
      <c r="K898" s="190">
        <f t="shared" si="290"/>
        <v>0</v>
      </c>
      <c r="L898" s="191" t="str">
        <f t="shared" si="292"/>
        <v>-</v>
      </c>
      <c r="M898" s="192" t="str">
        <f t="shared" si="293"/>
        <v>-</v>
      </c>
      <c r="N898" s="193" t="str">
        <f t="shared" si="291"/>
        <v>-</v>
      </c>
      <c r="AI898" s="104"/>
    </row>
    <row r="899" spans="1:35">
      <c r="A899" s="295"/>
      <c r="B899" s="297"/>
      <c r="C899" s="297"/>
      <c r="D899" s="297"/>
      <c r="E899" s="297"/>
      <c r="F899" s="298"/>
      <c r="G899" s="110">
        <f t="shared" si="287"/>
        <v>0</v>
      </c>
      <c r="H899" s="111">
        <f t="shared" si="288"/>
        <v>0</v>
      </c>
      <c r="I899" s="112">
        <f t="shared" si="289"/>
        <v>0</v>
      </c>
      <c r="J899" s="328"/>
      <c r="K899" s="190">
        <f t="shared" si="290"/>
        <v>0</v>
      </c>
      <c r="L899" s="191" t="str">
        <f t="shared" si="292"/>
        <v>-</v>
      </c>
      <c r="M899" s="192" t="str">
        <f t="shared" si="293"/>
        <v>-</v>
      </c>
      <c r="N899" s="193" t="str">
        <f t="shared" si="291"/>
        <v>-</v>
      </c>
      <c r="AI899" s="104"/>
    </row>
    <row r="900" spans="1:35">
      <c r="A900" s="295"/>
      <c r="B900" s="297"/>
      <c r="C900" s="297"/>
      <c r="D900" s="297"/>
      <c r="E900" s="297"/>
      <c r="F900" s="298"/>
      <c r="G900" s="110">
        <f t="shared" si="287"/>
        <v>0</v>
      </c>
      <c r="H900" s="111">
        <f t="shared" si="288"/>
        <v>0</v>
      </c>
      <c r="I900" s="112">
        <f t="shared" si="289"/>
        <v>0</v>
      </c>
      <c r="J900" s="328"/>
      <c r="K900" s="190">
        <f t="shared" si="290"/>
        <v>0</v>
      </c>
      <c r="L900" s="191" t="str">
        <f t="shared" si="292"/>
        <v>-</v>
      </c>
      <c r="M900" s="192" t="str">
        <f t="shared" si="293"/>
        <v>-</v>
      </c>
      <c r="N900" s="193" t="str">
        <f t="shared" si="291"/>
        <v>-</v>
      </c>
      <c r="AI900" s="104"/>
    </row>
    <row r="901" spans="1:35">
      <c r="A901" s="295"/>
      <c r="B901" s="297"/>
      <c r="C901" s="297"/>
      <c r="D901" s="297"/>
      <c r="E901" s="297"/>
      <c r="F901" s="298"/>
      <c r="G901" s="110">
        <f t="shared" si="287"/>
        <v>0</v>
      </c>
      <c r="H901" s="111">
        <f t="shared" si="288"/>
        <v>0</v>
      </c>
      <c r="I901" s="112">
        <f t="shared" si="289"/>
        <v>0</v>
      </c>
      <c r="J901" s="328"/>
      <c r="K901" s="190">
        <f t="shared" si="290"/>
        <v>0</v>
      </c>
      <c r="L901" s="191" t="str">
        <f t="shared" si="292"/>
        <v>-</v>
      </c>
      <c r="M901" s="192" t="str">
        <f t="shared" si="293"/>
        <v>-</v>
      </c>
      <c r="N901" s="193" t="str">
        <f t="shared" si="291"/>
        <v>-</v>
      </c>
      <c r="AI901" s="104"/>
    </row>
    <row r="902" spans="1:35">
      <c r="A902" s="295"/>
      <c r="B902" s="297"/>
      <c r="C902" s="297"/>
      <c r="D902" s="297"/>
      <c r="E902" s="297"/>
      <c r="F902" s="298"/>
      <c r="G902" s="110">
        <f t="shared" si="287"/>
        <v>0</v>
      </c>
      <c r="H902" s="111">
        <f t="shared" si="288"/>
        <v>0</v>
      </c>
      <c r="I902" s="112">
        <f t="shared" si="289"/>
        <v>0</v>
      </c>
      <c r="J902" s="328"/>
      <c r="K902" s="190">
        <f t="shared" si="290"/>
        <v>0</v>
      </c>
      <c r="L902" s="191" t="str">
        <f t="shared" si="292"/>
        <v>-</v>
      </c>
      <c r="M902" s="192" t="str">
        <f t="shared" si="293"/>
        <v>-</v>
      </c>
      <c r="N902" s="193" t="str">
        <f t="shared" si="291"/>
        <v>-</v>
      </c>
      <c r="AI902" s="104"/>
    </row>
    <row r="903" spans="1:35">
      <c r="A903" s="295"/>
      <c r="B903" s="297"/>
      <c r="C903" s="297"/>
      <c r="D903" s="297"/>
      <c r="E903" s="297"/>
      <c r="F903" s="298"/>
      <c r="G903" s="110">
        <f t="shared" si="287"/>
        <v>0</v>
      </c>
      <c r="H903" s="111">
        <f t="shared" si="288"/>
        <v>0</v>
      </c>
      <c r="I903" s="112">
        <f t="shared" si="289"/>
        <v>0</v>
      </c>
      <c r="J903" s="328"/>
      <c r="K903" s="190">
        <f t="shared" si="290"/>
        <v>0</v>
      </c>
      <c r="L903" s="191" t="str">
        <f t="shared" si="292"/>
        <v>-</v>
      </c>
      <c r="M903" s="192" t="str">
        <f t="shared" si="293"/>
        <v>-</v>
      </c>
      <c r="N903" s="193" t="str">
        <f t="shared" si="291"/>
        <v>-</v>
      </c>
      <c r="AI903" s="104"/>
    </row>
    <row r="904" spans="1:35">
      <c r="A904" s="295"/>
      <c r="B904" s="297"/>
      <c r="C904" s="297"/>
      <c r="D904" s="297"/>
      <c r="E904" s="297"/>
      <c r="F904" s="298"/>
      <c r="G904" s="110">
        <f t="shared" ref="G904:G967" si="294">IF(F904=0,0,VLOOKUP(C904,$V$8:$AE$13,6))</f>
        <v>0</v>
      </c>
      <c r="H904" s="111">
        <f t="shared" ref="H904:H967" si="295">IFERROR(F904+G904,"")</f>
        <v>0</v>
      </c>
      <c r="I904" s="112">
        <f t="shared" ref="I904:I967" si="296">IFERROR(H904*12/(VLOOKUP(C904,$V$8:$W$13,2)*$T$8*$T$9),"")</f>
        <v>0</v>
      </c>
      <c r="J904" s="328"/>
      <c r="K904" s="190">
        <f t="shared" ref="K904:K967" si="297">IFERROR((J904+G904)*12/(VLOOKUP(C904,$V$8:$W$13,2)*$T$8*$T$9),"")</f>
        <v>0</v>
      </c>
      <c r="L904" s="191" t="str">
        <f t="shared" si="292"/>
        <v>-</v>
      </c>
      <c r="M904" s="192" t="str">
        <f t="shared" si="293"/>
        <v>-</v>
      </c>
      <c r="N904" s="193" t="str">
        <f t="shared" si="291"/>
        <v>-</v>
      </c>
      <c r="AI904" s="104"/>
    </row>
    <row r="905" spans="1:35">
      <c r="A905" s="295"/>
      <c r="B905" s="297"/>
      <c r="C905" s="297"/>
      <c r="D905" s="297"/>
      <c r="E905" s="297"/>
      <c r="F905" s="298"/>
      <c r="G905" s="110">
        <f t="shared" si="294"/>
        <v>0</v>
      </c>
      <c r="H905" s="111">
        <f t="shared" si="295"/>
        <v>0</v>
      </c>
      <c r="I905" s="112">
        <f t="shared" si="296"/>
        <v>0</v>
      </c>
      <c r="J905" s="328"/>
      <c r="K905" s="190">
        <f t="shared" si="297"/>
        <v>0</v>
      </c>
      <c r="L905" s="191" t="str">
        <f t="shared" si="292"/>
        <v>-</v>
      </c>
      <c r="M905" s="192" t="str">
        <f t="shared" si="293"/>
        <v>-</v>
      </c>
      <c r="N905" s="193" t="str">
        <f t="shared" si="291"/>
        <v>-</v>
      </c>
      <c r="AI905" s="104"/>
    </row>
    <row r="906" spans="1:35">
      <c r="A906" s="295"/>
      <c r="B906" s="297"/>
      <c r="C906" s="297"/>
      <c r="D906" s="297"/>
      <c r="E906" s="297"/>
      <c r="F906" s="298"/>
      <c r="G906" s="110">
        <f t="shared" si="294"/>
        <v>0</v>
      </c>
      <c r="H906" s="111">
        <f t="shared" si="295"/>
        <v>0</v>
      </c>
      <c r="I906" s="112">
        <f t="shared" si="296"/>
        <v>0</v>
      </c>
      <c r="J906" s="328"/>
      <c r="K906" s="190">
        <f t="shared" si="297"/>
        <v>0</v>
      </c>
      <c r="L906" s="191" t="str">
        <f t="shared" si="292"/>
        <v>-</v>
      </c>
      <c r="M906" s="192" t="str">
        <f t="shared" si="293"/>
        <v>-</v>
      </c>
      <c r="N906" s="193" t="str">
        <f t="shared" ref="N906:N969" si="298">IF(L906="-","-",J906-F906)</f>
        <v>-</v>
      </c>
      <c r="AI906" s="104"/>
    </row>
    <row r="907" spans="1:35">
      <c r="A907" s="295"/>
      <c r="B907" s="297"/>
      <c r="C907" s="297"/>
      <c r="D907" s="297"/>
      <c r="E907" s="297"/>
      <c r="F907" s="298"/>
      <c r="G907" s="110">
        <f t="shared" si="294"/>
        <v>0</v>
      </c>
      <c r="H907" s="111">
        <f t="shared" si="295"/>
        <v>0</v>
      </c>
      <c r="I907" s="112">
        <f t="shared" si="296"/>
        <v>0</v>
      </c>
      <c r="J907" s="328"/>
      <c r="K907" s="190">
        <f t="shared" si="297"/>
        <v>0</v>
      </c>
      <c r="L907" s="191" t="str">
        <f t="shared" si="292"/>
        <v>-</v>
      </c>
      <c r="M907" s="192" t="str">
        <f t="shared" si="293"/>
        <v>-</v>
      </c>
      <c r="N907" s="193" t="str">
        <f t="shared" si="298"/>
        <v>-</v>
      </c>
      <c r="AI907" s="104"/>
    </row>
    <row r="908" spans="1:35">
      <c r="A908" s="295"/>
      <c r="B908" s="297"/>
      <c r="C908" s="297"/>
      <c r="D908" s="297"/>
      <c r="E908" s="297"/>
      <c r="F908" s="298"/>
      <c r="G908" s="110">
        <f t="shared" si="294"/>
        <v>0</v>
      </c>
      <c r="H908" s="111">
        <f t="shared" si="295"/>
        <v>0</v>
      </c>
      <c r="I908" s="112">
        <f t="shared" si="296"/>
        <v>0</v>
      </c>
      <c r="J908" s="328"/>
      <c r="K908" s="190">
        <f t="shared" si="297"/>
        <v>0</v>
      </c>
      <c r="L908" s="191" t="str">
        <f t="shared" ref="L908:L971" si="299">IF(OR(E908="market",E908="super"),"-",IF(J908-H908&gt;0,1,"-"))</f>
        <v>-</v>
      </c>
      <c r="M908" s="192" t="str">
        <f t="shared" ref="M908:M971" si="300">IF(L908="-","-",1-F908/J908)</f>
        <v>-</v>
      </c>
      <c r="N908" s="193" t="str">
        <f t="shared" si="298"/>
        <v>-</v>
      </c>
      <c r="AI908" s="104"/>
    </row>
    <row r="909" spans="1:35">
      <c r="A909" s="295"/>
      <c r="B909" s="297"/>
      <c r="C909" s="297"/>
      <c r="D909" s="297"/>
      <c r="E909" s="297"/>
      <c r="F909" s="298"/>
      <c r="G909" s="110">
        <f t="shared" si="294"/>
        <v>0</v>
      </c>
      <c r="H909" s="111">
        <f t="shared" si="295"/>
        <v>0</v>
      </c>
      <c r="I909" s="112">
        <f t="shared" si="296"/>
        <v>0</v>
      </c>
      <c r="J909" s="328"/>
      <c r="K909" s="190">
        <f t="shared" si="297"/>
        <v>0</v>
      </c>
      <c r="L909" s="191" t="str">
        <f t="shared" si="299"/>
        <v>-</v>
      </c>
      <c r="M909" s="192" t="str">
        <f t="shared" si="300"/>
        <v>-</v>
      </c>
      <c r="N909" s="193" t="str">
        <f t="shared" si="298"/>
        <v>-</v>
      </c>
      <c r="AI909" s="104"/>
    </row>
    <row r="910" spans="1:35">
      <c r="A910" s="295"/>
      <c r="B910" s="297"/>
      <c r="C910" s="297"/>
      <c r="D910" s="297"/>
      <c r="E910" s="297"/>
      <c r="F910" s="298"/>
      <c r="G910" s="110">
        <f t="shared" si="294"/>
        <v>0</v>
      </c>
      <c r="H910" s="111">
        <f t="shared" si="295"/>
        <v>0</v>
      </c>
      <c r="I910" s="112">
        <f t="shared" si="296"/>
        <v>0</v>
      </c>
      <c r="J910" s="328"/>
      <c r="K910" s="190">
        <f t="shared" si="297"/>
        <v>0</v>
      </c>
      <c r="L910" s="191" t="str">
        <f t="shared" si="299"/>
        <v>-</v>
      </c>
      <c r="M910" s="192" t="str">
        <f t="shared" si="300"/>
        <v>-</v>
      </c>
      <c r="N910" s="193" t="str">
        <f t="shared" si="298"/>
        <v>-</v>
      </c>
      <c r="AI910" s="104"/>
    </row>
    <row r="911" spans="1:35">
      <c r="A911" s="295"/>
      <c r="B911" s="297"/>
      <c r="C911" s="297"/>
      <c r="D911" s="297"/>
      <c r="E911" s="297"/>
      <c r="F911" s="298"/>
      <c r="G911" s="110">
        <f t="shared" si="294"/>
        <v>0</v>
      </c>
      <c r="H911" s="111">
        <f t="shared" si="295"/>
        <v>0</v>
      </c>
      <c r="I911" s="112">
        <f t="shared" si="296"/>
        <v>0</v>
      </c>
      <c r="J911" s="328"/>
      <c r="K911" s="190">
        <f t="shared" si="297"/>
        <v>0</v>
      </c>
      <c r="L911" s="191" t="str">
        <f t="shared" si="299"/>
        <v>-</v>
      </c>
      <c r="M911" s="192" t="str">
        <f t="shared" si="300"/>
        <v>-</v>
      </c>
      <c r="N911" s="193" t="str">
        <f t="shared" si="298"/>
        <v>-</v>
      </c>
      <c r="AI911" s="104"/>
    </row>
    <row r="912" spans="1:35">
      <c r="A912" s="295"/>
      <c r="B912" s="297"/>
      <c r="C912" s="297"/>
      <c r="D912" s="297"/>
      <c r="E912" s="297"/>
      <c r="F912" s="298"/>
      <c r="G912" s="110">
        <f t="shared" si="294"/>
        <v>0</v>
      </c>
      <c r="H912" s="111">
        <f t="shared" si="295"/>
        <v>0</v>
      </c>
      <c r="I912" s="112">
        <f t="shared" si="296"/>
        <v>0</v>
      </c>
      <c r="J912" s="328"/>
      <c r="K912" s="190">
        <f t="shared" si="297"/>
        <v>0</v>
      </c>
      <c r="L912" s="191" t="str">
        <f t="shared" si="299"/>
        <v>-</v>
      </c>
      <c r="M912" s="192" t="str">
        <f t="shared" si="300"/>
        <v>-</v>
      </c>
      <c r="N912" s="193" t="str">
        <f t="shared" si="298"/>
        <v>-</v>
      </c>
      <c r="AI912" s="104"/>
    </row>
    <row r="913" spans="1:35">
      <c r="A913" s="295"/>
      <c r="B913" s="297"/>
      <c r="C913" s="297"/>
      <c r="D913" s="297"/>
      <c r="E913" s="297"/>
      <c r="F913" s="298"/>
      <c r="G913" s="110">
        <f t="shared" si="294"/>
        <v>0</v>
      </c>
      <c r="H913" s="111">
        <f t="shared" si="295"/>
        <v>0</v>
      </c>
      <c r="I913" s="112">
        <f t="shared" si="296"/>
        <v>0</v>
      </c>
      <c r="J913" s="328"/>
      <c r="K913" s="190">
        <f t="shared" si="297"/>
        <v>0</v>
      </c>
      <c r="L913" s="191" t="str">
        <f t="shared" si="299"/>
        <v>-</v>
      </c>
      <c r="M913" s="192" t="str">
        <f t="shared" si="300"/>
        <v>-</v>
      </c>
      <c r="N913" s="193" t="str">
        <f t="shared" si="298"/>
        <v>-</v>
      </c>
      <c r="AI913" s="104"/>
    </row>
    <row r="914" spans="1:35">
      <c r="A914" s="295"/>
      <c r="B914" s="297"/>
      <c r="C914" s="297"/>
      <c r="D914" s="297"/>
      <c r="E914" s="297"/>
      <c r="F914" s="298"/>
      <c r="G914" s="110">
        <f t="shared" si="294"/>
        <v>0</v>
      </c>
      <c r="H914" s="111">
        <f t="shared" si="295"/>
        <v>0</v>
      </c>
      <c r="I914" s="112">
        <f t="shared" si="296"/>
        <v>0</v>
      </c>
      <c r="J914" s="328"/>
      <c r="K914" s="190">
        <f t="shared" si="297"/>
        <v>0</v>
      </c>
      <c r="L914" s="191" t="str">
        <f t="shared" si="299"/>
        <v>-</v>
      </c>
      <c r="M914" s="192" t="str">
        <f t="shared" si="300"/>
        <v>-</v>
      </c>
      <c r="N914" s="193" t="str">
        <f t="shared" si="298"/>
        <v>-</v>
      </c>
      <c r="AI914" s="104"/>
    </row>
    <row r="915" spans="1:35">
      <c r="A915" s="295"/>
      <c r="B915" s="297"/>
      <c r="C915" s="297"/>
      <c r="D915" s="297"/>
      <c r="E915" s="297"/>
      <c r="F915" s="298"/>
      <c r="G915" s="110">
        <f t="shared" si="294"/>
        <v>0</v>
      </c>
      <c r="H915" s="111">
        <f t="shared" si="295"/>
        <v>0</v>
      </c>
      <c r="I915" s="112">
        <f t="shared" si="296"/>
        <v>0</v>
      </c>
      <c r="J915" s="328"/>
      <c r="K915" s="190">
        <f t="shared" si="297"/>
        <v>0</v>
      </c>
      <c r="L915" s="191" t="str">
        <f t="shared" si="299"/>
        <v>-</v>
      </c>
      <c r="M915" s="192" t="str">
        <f t="shared" si="300"/>
        <v>-</v>
      </c>
      <c r="N915" s="193" t="str">
        <f t="shared" si="298"/>
        <v>-</v>
      </c>
      <c r="AI915" s="104"/>
    </row>
    <row r="916" spans="1:35">
      <c r="A916" s="295"/>
      <c r="B916" s="297"/>
      <c r="C916" s="297"/>
      <c r="D916" s="297"/>
      <c r="E916" s="297"/>
      <c r="F916" s="298"/>
      <c r="G916" s="110">
        <f t="shared" si="294"/>
        <v>0</v>
      </c>
      <c r="H916" s="111">
        <f t="shared" si="295"/>
        <v>0</v>
      </c>
      <c r="I916" s="112">
        <f t="shared" si="296"/>
        <v>0</v>
      </c>
      <c r="J916" s="328"/>
      <c r="K916" s="190">
        <f t="shared" si="297"/>
        <v>0</v>
      </c>
      <c r="L916" s="191" t="str">
        <f t="shared" si="299"/>
        <v>-</v>
      </c>
      <c r="M916" s="192" t="str">
        <f t="shared" si="300"/>
        <v>-</v>
      </c>
      <c r="N916" s="193" t="str">
        <f t="shared" si="298"/>
        <v>-</v>
      </c>
      <c r="AI916" s="104"/>
    </row>
    <row r="917" spans="1:35">
      <c r="A917" s="295"/>
      <c r="B917" s="297"/>
      <c r="C917" s="297"/>
      <c r="D917" s="297"/>
      <c r="E917" s="297"/>
      <c r="F917" s="298"/>
      <c r="G917" s="110">
        <f t="shared" si="294"/>
        <v>0</v>
      </c>
      <c r="H917" s="111">
        <f t="shared" si="295"/>
        <v>0</v>
      </c>
      <c r="I917" s="112">
        <f t="shared" si="296"/>
        <v>0</v>
      </c>
      <c r="J917" s="328"/>
      <c r="K917" s="190">
        <f t="shared" si="297"/>
        <v>0</v>
      </c>
      <c r="L917" s="191" t="str">
        <f t="shared" si="299"/>
        <v>-</v>
      </c>
      <c r="M917" s="192" t="str">
        <f t="shared" si="300"/>
        <v>-</v>
      </c>
      <c r="N917" s="193" t="str">
        <f t="shared" si="298"/>
        <v>-</v>
      </c>
      <c r="AI917" s="104"/>
    </row>
    <row r="918" spans="1:35">
      <c r="A918" s="295"/>
      <c r="B918" s="297"/>
      <c r="C918" s="297"/>
      <c r="D918" s="297"/>
      <c r="E918" s="297"/>
      <c r="F918" s="298"/>
      <c r="G918" s="110">
        <f t="shared" si="294"/>
        <v>0</v>
      </c>
      <c r="H918" s="111">
        <f t="shared" si="295"/>
        <v>0</v>
      </c>
      <c r="I918" s="112">
        <f t="shared" si="296"/>
        <v>0</v>
      </c>
      <c r="J918" s="328"/>
      <c r="K918" s="190">
        <f t="shared" si="297"/>
        <v>0</v>
      </c>
      <c r="L918" s="191" t="str">
        <f t="shared" si="299"/>
        <v>-</v>
      </c>
      <c r="M918" s="192" t="str">
        <f t="shared" si="300"/>
        <v>-</v>
      </c>
      <c r="N918" s="193" t="str">
        <f t="shared" si="298"/>
        <v>-</v>
      </c>
      <c r="AI918" s="104"/>
    </row>
    <row r="919" spans="1:35">
      <c r="A919" s="295"/>
      <c r="B919" s="297"/>
      <c r="C919" s="297"/>
      <c r="D919" s="297"/>
      <c r="E919" s="297"/>
      <c r="F919" s="298"/>
      <c r="G919" s="110">
        <f t="shared" si="294"/>
        <v>0</v>
      </c>
      <c r="H919" s="111">
        <f t="shared" si="295"/>
        <v>0</v>
      </c>
      <c r="I919" s="112">
        <f t="shared" si="296"/>
        <v>0</v>
      </c>
      <c r="J919" s="328"/>
      <c r="K919" s="190">
        <f t="shared" si="297"/>
        <v>0</v>
      </c>
      <c r="L919" s="191" t="str">
        <f t="shared" si="299"/>
        <v>-</v>
      </c>
      <c r="M919" s="192" t="str">
        <f t="shared" si="300"/>
        <v>-</v>
      </c>
      <c r="N919" s="193" t="str">
        <f t="shared" si="298"/>
        <v>-</v>
      </c>
      <c r="AI919" s="104"/>
    </row>
    <row r="920" spans="1:35">
      <c r="A920" s="295"/>
      <c r="B920" s="297"/>
      <c r="C920" s="297"/>
      <c r="D920" s="297"/>
      <c r="E920" s="297"/>
      <c r="F920" s="298"/>
      <c r="G920" s="110">
        <f t="shared" si="294"/>
        <v>0</v>
      </c>
      <c r="H920" s="111">
        <f t="shared" si="295"/>
        <v>0</v>
      </c>
      <c r="I920" s="112">
        <f t="shared" si="296"/>
        <v>0</v>
      </c>
      <c r="J920" s="328"/>
      <c r="K920" s="190">
        <f t="shared" si="297"/>
        <v>0</v>
      </c>
      <c r="L920" s="191" t="str">
        <f t="shared" si="299"/>
        <v>-</v>
      </c>
      <c r="M920" s="192" t="str">
        <f t="shared" si="300"/>
        <v>-</v>
      </c>
      <c r="N920" s="193" t="str">
        <f t="shared" si="298"/>
        <v>-</v>
      </c>
      <c r="AI920" s="104"/>
    </row>
    <row r="921" spans="1:35">
      <c r="A921" s="295"/>
      <c r="B921" s="297"/>
      <c r="C921" s="297"/>
      <c r="D921" s="297"/>
      <c r="E921" s="297"/>
      <c r="F921" s="298"/>
      <c r="G921" s="110">
        <f t="shared" si="294"/>
        <v>0</v>
      </c>
      <c r="H921" s="111">
        <f t="shared" si="295"/>
        <v>0</v>
      </c>
      <c r="I921" s="112">
        <f t="shared" si="296"/>
        <v>0</v>
      </c>
      <c r="J921" s="328"/>
      <c r="K921" s="190">
        <f t="shared" si="297"/>
        <v>0</v>
      </c>
      <c r="L921" s="191" t="str">
        <f t="shared" si="299"/>
        <v>-</v>
      </c>
      <c r="M921" s="192" t="str">
        <f t="shared" si="300"/>
        <v>-</v>
      </c>
      <c r="N921" s="193" t="str">
        <f t="shared" si="298"/>
        <v>-</v>
      </c>
      <c r="AI921" s="104"/>
    </row>
    <row r="922" spans="1:35">
      <c r="A922" s="295"/>
      <c r="B922" s="297"/>
      <c r="C922" s="297"/>
      <c r="D922" s="297"/>
      <c r="E922" s="297"/>
      <c r="F922" s="298"/>
      <c r="G922" s="110">
        <f t="shared" si="294"/>
        <v>0</v>
      </c>
      <c r="H922" s="111">
        <f t="shared" si="295"/>
        <v>0</v>
      </c>
      <c r="I922" s="112">
        <f t="shared" si="296"/>
        <v>0</v>
      </c>
      <c r="J922" s="328"/>
      <c r="K922" s="190">
        <f t="shared" si="297"/>
        <v>0</v>
      </c>
      <c r="L922" s="191" t="str">
        <f t="shared" si="299"/>
        <v>-</v>
      </c>
      <c r="M922" s="192" t="str">
        <f t="shared" si="300"/>
        <v>-</v>
      </c>
      <c r="N922" s="193" t="str">
        <f t="shared" si="298"/>
        <v>-</v>
      </c>
      <c r="AI922" s="104"/>
    </row>
    <row r="923" spans="1:35">
      <c r="A923" s="295"/>
      <c r="B923" s="297"/>
      <c r="C923" s="297"/>
      <c r="D923" s="297"/>
      <c r="E923" s="297"/>
      <c r="F923" s="298"/>
      <c r="G923" s="110">
        <f t="shared" si="294"/>
        <v>0</v>
      </c>
      <c r="H923" s="111">
        <f t="shared" si="295"/>
        <v>0</v>
      </c>
      <c r="I923" s="112">
        <f t="shared" si="296"/>
        <v>0</v>
      </c>
      <c r="J923" s="328"/>
      <c r="K923" s="190">
        <f t="shared" si="297"/>
        <v>0</v>
      </c>
      <c r="L923" s="191" t="str">
        <f t="shared" si="299"/>
        <v>-</v>
      </c>
      <c r="M923" s="192" t="str">
        <f t="shared" si="300"/>
        <v>-</v>
      </c>
      <c r="N923" s="193" t="str">
        <f t="shared" si="298"/>
        <v>-</v>
      </c>
      <c r="AI923" s="104"/>
    </row>
    <row r="924" spans="1:35">
      <c r="A924" s="295"/>
      <c r="B924" s="297"/>
      <c r="C924" s="297"/>
      <c r="D924" s="297"/>
      <c r="E924" s="297"/>
      <c r="F924" s="298"/>
      <c r="G924" s="110">
        <f t="shared" si="294"/>
        <v>0</v>
      </c>
      <c r="H924" s="111">
        <f t="shared" si="295"/>
        <v>0</v>
      </c>
      <c r="I924" s="112">
        <f t="shared" si="296"/>
        <v>0</v>
      </c>
      <c r="J924" s="328"/>
      <c r="K924" s="190">
        <f t="shared" si="297"/>
        <v>0</v>
      </c>
      <c r="L924" s="191" t="str">
        <f t="shared" si="299"/>
        <v>-</v>
      </c>
      <c r="M924" s="192" t="str">
        <f t="shared" si="300"/>
        <v>-</v>
      </c>
      <c r="N924" s="193" t="str">
        <f t="shared" si="298"/>
        <v>-</v>
      </c>
      <c r="AI924" s="104"/>
    </row>
    <row r="925" spans="1:35">
      <c r="A925" s="295"/>
      <c r="B925" s="297"/>
      <c r="C925" s="297"/>
      <c r="D925" s="297"/>
      <c r="E925" s="297"/>
      <c r="F925" s="298"/>
      <c r="G925" s="110">
        <f t="shared" si="294"/>
        <v>0</v>
      </c>
      <c r="H925" s="111">
        <f t="shared" si="295"/>
        <v>0</v>
      </c>
      <c r="I925" s="112">
        <f t="shared" si="296"/>
        <v>0</v>
      </c>
      <c r="J925" s="328"/>
      <c r="K925" s="190">
        <f t="shared" si="297"/>
        <v>0</v>
      </c>
      <c r="L925" s="191" t="str">
        <f t="shared" si="299"/>
        <v>-</v>
      </c>
      <c r="M925" s="192" t="str">
        <f t="shared" si="300"/>
        <v>-</v>
      </c>
      <c r="N925" s="193" t="str">
        <f t="shared" si="298"/>
        <v>-</v>
      </c>
      <c r="AI925" s="104"/>
    </row>
    <row r="926" spans="1:35">
      <c r="A926" s="295"/>
      <c r="B926" s="297"/>
      <c r="C926" s="297"/>
      <c r="D926" s="297"/>
      <c r="E926" s="297"/>
      <c r="F926" s="298"/>
      <c r="G926" s="110">
        <f t="shared" si="294"/>
        <v>0</v>
      </c>
      <c r="H926" s="111">
        <f t="shared" si="295"/>
        <v>0</v>
      </c>
      <c r="I926" s="112">
        <f t="shared" si="296"/>
        <v>0</v>
      </c>
      <c r="J926" s="328"/>
      <c r="K926" s="190">
        <f t="shared" si="297"/>
        <v>0</v>
      </c>
      <c r="L926" s="191" t="str">
        <f t="shared" si="299"/>
        <v>-</v>
      </c>
      <c r="M926" s="192" t="str">
        <f t="shared" si="300"/>
        <v>-</v>
      </c>
      <c r="N926" s="193" t="str">
        <f t="shared" si="298"/>
        <v>-</v>
      </c>
      <c r="AI926" s="104"/>
    </row>
    <row r="927" spans="1:35">
      <c r="A927" s="295"/>
      <c r="B927" s="297"/>
      <c r="C927" s="297"/>
      <c r="D927" s="297"/>
      <c r="E927" s="297"/>
      <c r="F927" s="298"/>
      <c r="G927" s="110">
        <f t="shared" si="294"/>
        <v>0</v>
      </c>
      <c r="H927" s="111">
        <f t="shared" si="295"/>
        <v>0</v>
      </c>
      <c r="I927" s="112">
        <f t="shared" si="296"/>
        <v>0</v>
      </c>
      <c r="J927" s="328"/>
      <c r="K927" s="190">
        <f t="shared" si="297"/>
        <v>0</v>
      </c>
      <c r="L927" s="191" t="str">
        <f t="shared" si="299"/>
        <v>-</v>
      </c>
      <c r="M927" s="192" t="str">
        <f t="shared" si="300"/>
        <v>-</v>
      </c>
      <c r="N927" s="193" t="str">
        <f t="shared" si="298"/>
        <v>-</v>
      </c>
      <c r="AI927" s="104"/>
    </row>
    <row r="928" spans="1:35">
      <c r="A928" s="295"/>
      <c r="B928" s="297"/>
      <c r="C928" s="297"/>
      <c r="D928" s="297"/>
      <c r="E928" s="297"/>
      <c r="F928" s="298"/>
      <c r="G928" s="110">
        <f t="shared" si="294"/>
        <v>0</v>
      </c>
      <c r="H928" s="111">
        <f t="shared" si="295"/>
        <v>0</v>
      </c>
      <c r="I928" s="112">
        <f t="shared" si="296"/>
        <v>0</v>
      </c>
      <c r="J928" s="328"/>
      <c r="K928" s="190">
        <f t="shared" si="297"/>
        <v>0</v>
      </c>
      <c r="L928" s="191" t="str">
        <f t="shared" si="299"/>
        <v>-</v>
      </c>
      <c r="M928" s="192" t="str">
        <f t="shared" si="300"/>
        <v>-</v>
      </c>
      <c r="N928" s="193" t="str">
        <f t="shared" si="298"/>
        <v>-</v>
      </c>
      <c r="AI928" s="104"/>
    </row>
    <row r="929" spans="1:35">
      <c r="A929" s="295"/>
      <c r="B929" s="297"/>
      <c r="C929" s="297"/>
      <c r="D929" s="297"/>
      <c r="E929" s="297"/>
      <c r="F929" s="298"/>
      <c r="G929" s="110">
        <f t="shared" si="294"/>
        <v>0</v>
      </c>
      <c r="H929" s="111">
        <f t="shared" si="295"/>
        <v>0</v>
      </c>
      <c r="I929" s="112">
        <f t="shared" si="296"/>
        <v>0</v>
      </c>
      <c r="J929" s="328"/>
      <c r="K929" s="190">
        <f t="shared" si="297"/>
        <v>0</v>
      </c>
      <c r="L929" s="191" t="str">
        <f t="shared" si="299"/>
        <v>-</v>
      </c>
      <c r="M929" s="192" t="str">
        <f t="shared" si="300"/>
        <v>-</v>
      </c>
      <c r="N929" s="193" t="str">
        <f t="shared" si="298"/>
        <v>-</v>
      </c>
      <c r="AI929" s="104"/>
    </row>
    <row r="930" spans="1:35">
      <c r="A930" s="295"/>
      <c r="B930" s="297"/>
      <c r="C930" s="297"/>
      <c r="D930" s="297"/>
      <c r="E930" s="297"/>
      <c r="F930" s="298"/>
      <c r="G930" s="110">
        <f t="shared" si="294"/>
        <v>0</v>
      </c>
      <c r="H930" s="111">
        <f t="shared" si="295"/>
        <v>0</v>
      </c>
      <c r="I930" s="112">
        <f t="shared" si="296"/>
        <v>0</v>
      </c>
      <c r="J930" s="328"/>
      <c r="K930" s="190">
        <f t="shared" si="297"/>
        <v>0</v>
      </c>
      <c r="L930" s="191" t="str">
        <f t="shared" si="299"/>
        <v>-</v>
      </c>
      <c r="M930" s="192" t="str">
        <f t="shared" si="300"/>
        <v>-</v>
      </c>
      <c r="N930" s="193" t="str">
        <f t="shared" si="298"/>
        <v>-</v>
      </c>
      <c r="AI930" s="104"/>
    </row>
    <row r="931" spans="1:35">
      <c r="A931" s="295"/>
      <c r="B931" s="297"/>
      <c r="C931" s="297"/>
      <c r="D931" s="297"/>
      <c r="E931" s="297"/>
      <c r="F931" s="298"/>
      <c r="G931" s="110">
        <f t="shared" si="294"/>
        <v>0</v>
      </c>
      <c r="H931" s="111">
        <f t="shared" si="295"/>
        <v>0</v>
      </c>
      <c r="I931" s="112">
        <f t="shared" si="296"/>
        <v>0</v>
      </c>
      <c r="J931" s="328"/>
      <c r="K931" s="190">
        <f t="shared" si="297"/>
        <v>0</v>
      </c>
      <c r="L931" s="191" t="str">
        <f t="shared" si="299"/>
        <v>-</v>
      </c>
      <c r="M931" s="192" t="str">
        <f t="shared" si="300"/>
        <v>-</v>
      </c>
      <c r="N931" s="193" t="str">
        <f t="shared" si="298"/>
        <v>-</v>
      </c>
      <c r="AI931" s="104"/>
    </row>
    <row r="932" spans="1:35">
      <c r="A932" s="295"/>
      <c r="B932" s="297"/>
      <c r="C932" s="297"/>
      <c r="D932" s="297"/>
      <c r="E932" s="297"/>
      <c r="F932" s="298"/>
      <c r="G932" s="110">
        <f t="shared" si="294"/>
        <v>0</v>
      </c>
      <c r="H932" s="111">
        <f t="shared" si="295"/>
        <v>0</v>
      </c>
      <c r="I932" s="112">
        <f t="shared" si="296"/>
        <v>0</v>
      </c>
      <c r="J932" s="328"/>
      <c r="K932" s="190">
        <f t="shared" si="297"/>
        <v>0</v>
      </c>
      <c r="L932" s="191" t="str">
        <f t="shared" si="299"/>
        <v>-</v>
      </c>
      <c r="M932" s="192" t="str">
        <f t="shared" si="300"/>
        <v>-</v>
      </c>
      <c r="N932" s="193" t="str">
        <f t="shared" si="298"/>
        <v>-</v>
      </c>
      <c r="AI932" s="104"/>
    </row>
    <row r="933" spans="1:35">
      <c r="A933" s="295"/>
      <c r="B933" s="297"/>
      <c r="C933" s="297"/>
      <c r="D933" s="297"/>
      <c r="E933" s="297"/>
      <c r="F933" s="298"/>
      <c r="G933" s="110">
        <f t="shared" si="294"/>
        <v>0</v>
      </c>
      <c r="H933" s="111">
        <f t="shared" si="295"/>
        <v>0</v>
      </c>
      <c r="I933" s="112">
        <f t="shared" si="296"/>
        <v>0</v>
      </c>
      <c r="J933" s="328"/>
      <c r="K933" s="190">
        <f t="shared" si="297"/>
        <v>0</v>
      </c>
      <c r="L933" s="191" t="str">
        <f t="shared" si="299"/>
        <v>-</v>
      </c>
      <c r="M933" s="192" t="str">
        <f t="shared" si="300"/>
        <v>-</v>
      </c>
      <c r="N933" s="193" t="str">
        <f t="shared" si="298"/>
        <v>-</v>
      </c>
      <c r="AI933" s="104"/>
    </row>
    <row r="934" spans="1:35">
      <c r="A934" s="295"/>
      <c r="B934" s="297"/>
      <c r="C934" s="297"/>
      <c r="D934" s="297"/>
      <c r="E934" s="297"/>
      <c r="F934" s="298"/>
      <c r="G934" s="110">
        <f t="shared" si="294"/>
        <v>0</v>
      </c>
      <c r="H934" s="111">
        <f t="shared" si="295"/>
        <v>0</v>
      </c>
      <c r="I934" s="112">
        <f t="shared" si="296"/>
        <v>0</v>
      </c>
      <c r="J934" s="328"/>
      <c r="K934" s="190">
        <f t="shared" si="297"/>
        <v>0</v>
      </c>
      <c r="L934" s="191" t="str">
        <f t="shared" si="299"/>
        <v>-</v>
      </c>
      <c r="M934" s="192" t="str">
        <f t="shared" si="300"/>
        <v>-</v>
      </c>
      <c r="N934" s="193" t="str">
        <f t="shared" si="298"/>
        <v>-</v>
      </c>
      <c r="AI934" s="104"/>
    </row>
    <row r="935" spans="1:35">
      <c r="A935" s="295"/>
      <c r="B935" s="297"/>
      <c r="C935" s="297"/>
      <c r="D935" s="297"/>
      <c r="E935" s="297"/>
      <c r="F935" s="298"/>
      <c r="G935" s="110">
        <f t="shared" si="294"/>
        <v>0</v>
      </c>
      <c r="H935" s="111">
        <f t="shared" si="295"/>
        <v>0</v>
      </c>
      <c r="I935" s="112">
        <f t="shared" si="296"/>
        <v>0</v>
      </c>
      <c r="J935" s="328"/>
      <c r="K935" s="190">
        <f t="shared" si="297"/>
        <v>0</v>
      </c>
      <c r="L935" s="191" t="str">
        <f t="shared" si="299"/>
        <v>-</v>
      </c>
      <c r="M935" s="192" t="str">
        <f t="shared" si="300"/>
        <v>-</v>
      </c>
      <c r="N935" s="193" t="str">
        <f t="shared" si="298"/>
        <v>-</v>
      </c>
      <c r="AI935" s="104"/>
    </row>
    <row r="936" spans="1:35">
      <c r="A936" s="295"/>
      <c r="B936" s="297"/>
      <c r="C936" s="297"/>
      <c r="D936" s="297"/>
      <c r="E936" s="297"/>
      <c r="F936" s="298"/>
      <c r="G936" s="110">
        <f t="shared" si="294"/>
        <v>0</v>
      </c>
      <c r="H936" s="111">
        <f t="shared" si="295"/>
        <v>0</v>
      </c>
      <c r="I936" s="112">
        <f t="shared" si="296"/>
        <v>0</v>
      </c>
      <c r="J936" s="328"/>
      <c r="K936" s="190">
        <f t="shared" si="297"/>
        <v>0</v>
      </c>
      <c r="L936" s="191" t="str">
        <f t="shared" si="299"/>
        <v>-</v>
      </c>
      <c r="M936" s="192" t="str">
        <f t="shared" si="300"/>
        <v>-</v>
      </c>
      <c r="N936" s="193" t="str">
        <f t="shared" si="298"/>
        <v>-</v>
      </c>
      <c r="AI936" s="104"/>
    </row>
    <row r="937" spans="1:35">
      <c r="A937" s="295"/>
      <c r="B937" s="297"/>
      <c r="C937" s="297"/>
      <c r="D937" s="297"/>
      <c r="E937" s="297"/>
      <c r="F937" s="298"/>
      <c r="G937" s="110">
        <f t="shared" si="294"/>
        <v>0</v>
      </c>
      <c r="H937" s="111">
        <f t="shared" si="295"/>
        <v>0</v>
      </c>
      <c r="I937" s="112">
        <f t="shared" si="296"/>
        <v>0</v>
      </c>
      <c r="J937" s="328"/>
      <c r="K937" s="190">
        <f t="shared" si="297"/>
        <v>0</v>
      </c>
      <c r="L937" s="191" t="str">
        <f t="shared" si="299"/>
        <v>-</v>
      </c>
      <c r="M937" s="192" t="str">
        <f t="shared" si="300"/>
        <v>-</v>
      </c>
      <c r="N937" s="193" t="str">
        <f t="shared" si="298"/>
        <v>-</v>
      </c>
      <c r="AI937" s="104"/>
    </row>
    <row r="938" spans="1:35">
      <c r="A938" s="295"/>
      <c r="B938" s="297"/>
      <c r="C938" s="297"/>
      <c r="D938" s="297"/>
      <c r="E938" s="297"/>
      <c r="F938" s="298"/>
      <c r="G938" s="110">
        <f t="shared" si="294"/>
        <v>0</v>
      </c>
      <c r="H938" s="111">
        <f t="shared" si="295"/>
        <v>0</v>
      </c>
      <c r="I938" s="112">
        <f t="shared" si="296"/>
        <v>0</v>
      </c>
      <c r="J938" s="328"/>
      <c r="K938" s="190">
        <f t="shared" si="297"/>
        <v>0</v>
      </c>
      <c r="L938" s="191" t="str">
        <f t="shared" si="299"/>
        <v>-</v>
      </c>
      <c r="M938" s="192" t="str">
        <f t="shared" si="300"/>
        <v>-</v>
      </c>
      <c r="N938" s="193" t="str">
        <f t="shared" si="298"/>
        <v>-</v>
      </c>
      <c r="AI938" s="104"/>
    </row>
    <row r="939" spans="1:35">
      <c r="A939" s="295"/>
      <c r="B939" s="297"/>
      <c r="C939" s="297"/>
      <c r="D939" s="297"/>
      <c r="E939" s="297"/>
      <c r="F939" s="298"/>
      <c r="G939" s="110">
        <f t="shared" si="294"/>
        <v>0</v>
      </c>
      <c r="H939" s="111">
        <f t="shared" si="295"/>
        <v>0</v>
      </c>
      <c r="I939" s="112">
        <f t="shared" si="296"/>
        <v>0</v>
      </c>
      <c r="J939" s="328"/>
      <c r="K939" s="190">
        <f t="shared" si="297"/>
        <v>0</v>
      </c>
      <c r="L939" s="191" t="str">
        <f t="shared" si="299"/>
        <v>-</v>
      </c>
      <c r="M939" s="192" t="str">
        <f t="shared" si="300"/>
        <v>-</v>
      </c>
      <c r="N939" s="193" t="str">
        <f t="shared" si="298"/>
        <v>-</v>
      </c>
      <c r="AI939" s="104"/>
    </row>
    <row r="940" spans="1:35">
      <c r="A940" s="295"/>
      <c r="B940" s="297"/>
      <c r="C940" s="297"/>
      <c r="D940" s="297"/>
      <c r="E940" s="297"/>
      <c r="F940" s="298"/>
      <c r="G940" s="110">
        <f t="shared" si="294"/>
        <v>0</v>
      </c>
      <c r="H940" s="111">
        <f t="shared" si="295"/>
        <v>0</v>
      </c>
      <c r="I940" s="112">
        <f t="shared" si="296"/>
        <v>0</v>
      </c>
      <c r="J940" s="328"/>
      <c r="K940" s="190">
        <f t="shared" si="297"/>
        <v>0</v>
      </c>
      <c r="L940" s="191" t="str">
        <f t="shared" si="299"/>
        <v>-</v>
      </c>
      <c r="M940" s="192" t="str">
        <f t="shared" si="300"/>
        <v>-</v>
      </c>
      <c r="N940" s="193" t="str">
        <f t="shared" si="298"/>
        <v>-</v>
      </c>
      <c r="AI940" s="104"/>
    </row>
    <row r="941" spans="1:35">
      <c r="A941" s="295"/>
      <c r="B941" s="297"/>
      <c r="C941" s="297"/>
      <c r="D941" s="297"/>
      <c r="E941" s="297"/>
      <c r="F941" s="298"/>
      <c r="G941" s="110">
        <f t="shared" si="294"/>
        <v>0</v>
      </c>
      <c r="H941" s="111">
        <f t="shared" si="295"/>
        <v>0</v>
      </c>
      <c r="I941" s="112">
        <f t="shared" si="296"/>
        <v>0</v>
      </c>
      <c r="J941" s="328"/>
      <c r="K941" s="190">
        <f t="shared" si="297"/>
        <v>0</v>
      </c>
      <c r="L941" s="191" t="str">
        <f t="shared" si="299"/>
        <v>-</v>
      </c>
      <c r="M941" s="192" t="str">
        <f t="shared" si="300"/>
        <v>-</v>
      </c>
      <c r="N941" s="193" t="str">
        <f t="shared" si="298"/>
        <v>-</v>
      </c>
      <c r="AI941" s="104"/>
    </row>
    <row r="942" spans="1:35">
      <c r="A942" s="295"/>
      <c r="B942" s="297"/>
      <c r="C942" s="297"/>
      <c r="D942" s="297"/>
      <c r="E942" s="297"/>
      <c r="F942" s="298"/>
      <c r="G942" s="110">
        <f t="shared" si="294"/>
        <v>0</v>
      </c>
      <c r="H942" s="111">
        <f t="shared" si="295"/>
        <v>0</v>
      </c>
      <c r="I942" s="112">
        <f t="shared" si="296"/>
        <v>0</v>
      </c>
      <c r="J942" s="328"/>
      <c r="K942" s="190">
        <f t="shared" si="297"/>
        <v>0</v>
      </c>
      <c r="L942" s="191" t="str">
        <f t="shared" si="299"/>
        <v>-</v>
      </c>
      <c r="M942" s="192" t="str">
        <f t="shared" si="300"/>
        <v>-</v>
      </c>
      <c r="N942" s="193" t="str">
        <f t="shared" si="298"/>
        <v>-</v>
      </c>
      <c r="AI942" s="104"/>
    </row>
    <row r="943" spans="1:35">
      <c r="A943" s="295"/>
      <c r="B943" s="297"/>
      <c r="C943" s="297"/>
      <c r="D943" s="297"/>
      <c r="E943" s="297"/>
      <c r="F943" s="298"/>
      <c r="G943" s="110">
        <f t="shared" si="294"/>
        <v>0</v>
      </c>
      <c r="H943" s="111">
        <f t="shared" si="295"/>
        <v>0</v>
      </c>
      <c r="I943" s="112">
        <f t="shared" si="296"/>
        <v>0</v>
      </c>
      <c r="J943" s="328"/>
      <c r="K943" s="190">
        <f t="shared" si="297"/>
        <v>0</v>
      </c>
      <c r="L943" s="191" t="str">
        <f t="shared" si="299"/>
        <v>-</v>
      </c>
      <c r="M943" s="192" t="str">
        <f t="shared" si="300"/>
        <v>-</v>
      </c>
      <c r="N943" s="193" t="str">
        <f t="shared" si="298"/>
        <v>-</v>
      </c>
      <c r="AI943" s="104"/>
    </row>
    <row r="944" spans="1:35">
      <c r="A944" s="295"/>
      <c r="B944" s="297"/>
      <c r="C944" s="297"/>
      <c r="D944" s="297"/>
      <c r="E944" s="297"/>
      <c r="F944" s="298"/>
      <c r="G944" s="110">
        <f t="shared" si="294"/>
        <v>0</v>
      </c>
      <c r="H944" s="111">
        <f t="shared" si="295"/>
        <v>0</v>
      </c>
      <c r="I944" s="112">
        <f t="shared" si="296"/>
        <v>0</v>
      </c>
      <c r="J944" s="328"/>
      <c r="K944" s="190">
        <f t="shared" si="297"/>
        <v>0</v>
      </c>
      <c r="L944" s="191" t="str">
        <f t="shared" si="299"/>
        <v>-</v>
      </c>
      <c r="M944" s="192" t="str">
        <f t="shared" si="300"/>
        <v>-</v>
      </c>
      <c r="N944" s="193" t="str">
        <f t="shared" si="298"/>
        <v>-</v>
      </c>
      <c r="AI944" s="104"/>
    </row>
    <row r="945" spans="1:35">
      <c r="A945" s="295"/>
      <c r="B945" s="297"/>
      <c r="C945" s="297"/>
      <c r="D945" s="297"/>
      <c r="E945" s="297"/>
      <c r="F945" s="298"/>
      <c r="G945" s="110">
        <f t="shared" si="294"/>
        <v>0</v>
      </c>
      <c r="H945" s="111">
        <f t="shared" si="295"/>
        <v>0</v>
      </c>
      <c r="I945" s="112">
        <f t="shared" si="296"/>
        <v>0</v>
      </c>
      <c r="J945" s="328"/>
      <c r="K945" s="190">
        <f t="shared" si="297"/>
        <v>0</v>
      </c>
      <c r="L945" s="191" t="str">
        <f t="shared" si="299"/>
        <v>-</v>
      </c>
      <c r="M945" s="192" t="str">
        <f t="shared" si="300"/>
        <v>-</v>
      </c>
      <c r="N945" s="193" t="str">
        <f t="shared" si="298"/>
        <v>-</v>
      </c>
      <c r="AI945" s="104"/>
    </row>
    <row r="946" spans="1:35">
      <c r="A946" s="295"/>
      <c r="B946" s="297"/>
      <c r="C946" s="297"/>
      <c r="D946" s="297"/>
      <c r="E946" s="297"/>
      <c r="F946" s="298"/>
      <c r="G946" s="110">
        <f t="shared" si="294"/>
        <v>0</v>
      </c>
      <c r="H946" s="111">
        <f t="shared" si="295"/>
        <v>0</v>
      </c>
      <c r="I946" s="112">
        <f t="shared" si="296"/>
        <v>0</v>
      </c>
      <c r="J946" s="328"/>
      <c r="K946" s="190">
        <f t="shared" si="297"/>
        <v>0</v>
      </c>
      <c r="L946" s="191" t="str">
        <f t="shared" si="299"/>
        <v>-</v>
      </c>
      <c r="M946" s="192" t="str">
        <f t="shared" si="300"/>
        <v>-</v>
      </c>
      <c r="N946" s="193" t="str">
        <f t="shared" si="298"/>
        <v>-</v>
      </c>
      <c r="AI946" s="104"/>
    </row>
    <row r="947" spans="1:35">
      <c r="A947" s="295"/>
      <c r="B947" s="297"/>
      <c r="C947" s="297"/>
      <c r="D947" s="297"/>
      <c r="E947" s="297"/>
      <c r="F947" s="298"/>
      <c r="G947" s="110">
        <f t="shared" si="294"/>
        <v>0</v>
      </c>
      <c r="H947" s="111">
        <f t="shared" si="295"/>
        <v>0</v>
      </c>
      <c r="I947" s="112">
        <f t="shared" si="296"/>
        <v>0</v>
      </c>
      <c r="J947" s="328"/>
      <c r="K947" s="190">
        <f t="shared" si="297"/>
        <v>0</v>
      </c>
      <c r="L947" s="191" t="str">
        <f t="shared" si="299"/>
        <v>-</v>
      </c>
      <c r="M947" s="192" t="str">
        <f t="shared" si="300"/>
        <v>-</v>
      </c>
      <c r="N947" s="193" t="str">
        <f t="shared" si="298"/>
        <v>-</v>
      </c>
      <c r="AI947" s="104"/>
    </row>
    <row r="948" spans="1:35">
      <c r="A948" s="295"/>
      <c r="B948" s="297"/>
      <c r="C948" s="297"/>
      <c r="D948" s="297"/>
      <c r="E948" s="297"/>
      <c r="F948" s="298"/>
      <c r="G948" s="110">
        <f t="shared" si="294"/>
        <v>0</v>
      </c>
      <c r="H948" s="111">
        <f t="shared" si="295"/>
        <v>0</v>
      </c>
      <c r="I948" s="112">
        <f t="shared" si="296"/>
        <v>0</v>
      </c>
      <c r="J948" s="328"/>
      <c r="K948" s="190">
        <f t="shared" si="297"/>
        <v>0</v>
      </c>
      <c r="L948" s="191" t="str">
        <f t="shared" si="299"/>
        <v>-</v>
      </c>
      <c r="M948" s="192" t="str">
        <f t="shared" si="300"/>
        <v>-</v>
      </c>
      <c r="N948" s="193" t="str">
        <f t="shared" si="298"/>
        <v>-</v>
      </c>
      <c r="AI948" s="104"/>
    </row>
    <row r="949" spans="1:35">
      <c r="A949" s="295"/>
      <c r="B949" s="297"/>
      <c r="C949" s="297"/>
      <c r="D949" s="297"/>
      <c r="E949" s="297"/>
      <c r="F949" s="298"/>
      <c r="G949" s="110">
        <f t="shared" si="294"/>
        <v>0</v>
      </c>
      <c r="H949" s="111">
        <f t="shared" si="295"/>
        <v>0</v>
      </c>
      <c r="I949" s="112">
        <f t="shared" si="296"/>
        <v>0</v>
      </c>
      <c r="J949" s="328"/>
      <c r="K949" s="190">
        <f t="shared" si="297"/>
        <v>0</v>
      </c>
      <c r="L949" s="191" t="str">
        <f t="shared" si="299"/>
        <v>-</v>
      </c>
      <c r="M949" s="192" t="str">
        <f t="shared" si="300"/>
        <v>-</v>
      </c>
      <c r="N949" s="193" t="str">
        <f t="shared" si="298"/>
        <v>-</v>
      </c>
      <c r="AI949" s="104"/>
    </row>
    <row r="950" spans="1:35">
      <c r="A950" s="295"/>
      <c r="B950" s="297"/>
      <c r="C950" s="297"/>
      <c r="D950" s="297"/>
      <c r="E950" s="297"/>
      <c r="F950" s="298"/>
      <c r="G950" s="110">
        <f t="shared" si="294"/>
        <v>0</v>
      </c>
      <c r="H950" s="111">
        <f t="shared" si="295"/>
        <v>0</v>
      </c>
      <c r="I950" s="112">
        <f t="shared" si="296"/>
        <v>0</v>
      </c>
      <c r="J950" s="328"/>
      <c r="K950" s="190">
        <f t="shared" si="297"/>
        <v>0</v>
      </c>
      <c r="L950" s="191" t="str">
        <f t="shared" si="299"/>
        <v>-</v>
      </c>
      <c r="M950" s="192" t="str">
        <f t="shared" si="300"/>
        <v>-</v>
      </c>
      <c r="N950" s="193" t="str">
        <f t="shared" si="298"/>
        <v>-</v>
      </c>
      <c r="AI950" s="104"/>
    </row>
    <row r="951" spans="1:35">
      <c r="A951" s="295"/>
      <c r="B951" s="297"/>
      <c r="C951" s="297"/>
      <c r="D951" s="297"/>
      <c r="E951" s="297"/>
      <c r="F951" s="298"/>
      <c r="G951" s="110">
        <f t="shared" si="294"/>
        <v>0</v>
      </c>
      <c r="H951" s="111">
        <f t="shared" si="295"/>
        <v>0</v>
      </c>
      <c r="I951" s="112">
        <f t="shared" si="296"/>
        <v>0</v>
      </c>
      <c r="J951" s="328"/>
      <c r="K951" s="190">
        <f t="shared" si="297"/>
        <v>0</v>
      </c>
      <c r="L951" s="191" t="str">
        <f t="shared" si="299"/>
        <v>-</v>
      </c>
      <c r="M951" s="192" t="str">
        <f t="shared" si="300"/>
        <v>-</v>
      </c>
      <c r="N951" s="193" t="str">
        <f t="shared" si="298"/>
        <v>-</v>
      </c>
      <c r="AI951" s="104"/>
    </row>
    <row r="952" spans="1:35">
      <c r="A952" s="295"/>
      <c r="B952" s="297"/>
      <c r="C952" s="297"/>
      <c r="D952" s="297"/>
      <c r="E952" s="297"/>
      <c r="F952" s="298"/>
      <c r="G952" s="110">
        <f t="shared" si="294"/>
        <v>0</v>
      </c>
      <c r="H952" s="111">
        <f t="shared" si="295"/>
        <v>0</v>
      </c>
      <c r="I952" s="112">
        <f t="shared" si="296"/>
        <v>0</v>
      </c>
      <c r="J952" s="328"/>
      <c r="K952" s="190">
        <f t="shared" si="297"/>
        <v>0</v>
      </c>
      <c r="L952" s="191" t="str">
        <f t="shared" si="299"/>
        <v>-</v>
      </c>
      <c r="M952" s="192" t="str">
        <f t="shared" si="300"/>
        <v>-</v>
      </c>
      <c r="N952" s="193" t="str">
        <f t="shared" si="298"/>
        <v>-</v>
      </c>
      <c r="AI952" s="104"/>
    </row>
    <row r="953" spans="1:35">
      <c r="A953" s="295"/>
      <c r="B953" s="297"/>
      <c r="C953" s="297"/>
      <c r="D953" s="297"/>
      <c r="E953" s="297"/>
      <c r="F953" s="298"/>
      <c r="G953" s="110">
        <f t="shared" si="294"/>
        <v>0</v>
      </c>
      <c r="H953" s="111">
        <f t="shared" si="295"/>
        <v>0</v>
      </c>
      <c r="I953" s="112">
        <f t="shared" si="296"/>
        <v>0</v>
      </c>
      <c r="J953" s="328"/>
      <c r="K953" s="190">
        <f t="shared" si="297"/>
        <v>0</v>
      </c>
      <c r="L953" s="191" t="str">
        <f t="shared" si="299"/>
        <v>-</v>
      </c>
      <c r="M953" s="192" t="str">
        <f t="shared" si="300"/>
        <v>-</v>
      </c>
      <c r="N953" s="193" t="str">
        <f t="shared" si="298"/>
        <v>-</v>
      </c>
      <c r="AI953" s="104"/>
    </row>
    <row r="954" spans="1:35">
      <c r="A954" s="295"/>
      <c r="B954" s="297"/>
      <c r="C954" s="297"/>
      <c r="D954" s="297"/>
      <c r="E954" s="297"/>
      <c r="F954" s="298"/>
      <c r="G954" s="110">
        <f t="shared" si="294"/>
        <v>0</v>
      </c>
      <c r="H954" s="111">
        <f t="shared" si="295"/>
        <v>0</v>
      </c>
      <c r="I954" s="112">
        <f t="shared" si="296"/>
        <v>0</v>
      </c>
      <c r="J954" s="328"/>
      <c r="K954" s="190">
        <f t="shared" si="297"/>
        <v>0</v>
      </c>
      <c r="L954" s="191" t="str">
        <f t="shared" si="299"/>
        <v>-</v>
      </c>
      <c r="M954" s="192" t="str">
        <f t="shared" si="300"/>
        <v>-</v>
      </c>
      <c r="N954" s="193" t="str">
        <f t="shared" si="298"/>
        <v>-</v>
      </c>
      <c r="AI954" s="104"/>
    </row>
    <row r="955" spans="1:35">
      <c r="A955" s="295"/>
      <c r="B955" s="297"/>
      <c r="C955" s="297"/>
      <c r="D955" s="297"/>
      <c r="E955" s="297"/>
      <c r="F955" s="298"/>
      <c r="G955" s="110">
        <f t="shared" si="294"/>
        <v>0</v>
      </c>
      <c r="H955" s="111">
        <f t="shared" si="295"/>
        <v>0</v>
      </c>
      <c r="I955" s="112">
        <f t="shared" si="296"/>
        <v>0</v>
      </c>
      <c r="J955" s="328"/>
      <c r="K955" s="190">
        <f t="shared" si="297"/>
        <v>0</v>
      </c>
      <c r="L955" s="191" t="str">
        <f t="shared" si="299"/>
        <v>-</v>
      </c>
      <c r="M955" s="192" t="str">
        <f t="shared" si="300"/>
        <v>-</v>
      </c>
      <c r="N955" s="193" t="str">
        <f t="shared" si="298"/>
        <v>-</v>
      </c>
      <c r="AI955" s="104"/>
    </row>
    <row r="956" spans="1:35">
      <c r="A956" s="295"/>
      <c r="B956" s="297"/>
      <c r="C956" s="297"/>
      <c r="D956" s="297"/>
      <c r="E956" s="297"/>
      <c r="F956" s="298"/>
      <c r="G956" s="110">
        <f t="shared" si="294"/>
        <v>0</v>
      </c>
      <c r="H956" s="111">
        <f t="shared" si="295"/>
        <v>0</v>
      </c>
      <c r="I956" s="112">
        <f t="shared" si="296"/>
        <v>0</v>
      </c>
      <c r="J956" s="328"/>
      <c r="K956" s="190">
        <f t="shared" si="297"/>
        <v>0</v>
      </c>
      <c r="L956" s="191" t="str">
        <f t="shared" si="299"/>
        <v>-</v>
      </c>
      <c r="M956" s="192" t="str">
        <f t="shared" si="300"/>
        <v>-</v>
      </c>
      <c r="N956" s="193" t="str">
        <f t="shared" si="298"/>
        <v>-</v>
      </c>
      <c r="AI956" s="104"/>
    </row>
    <row r="957" spans="1:35">
      <c r="A957" s="295"/>
      <c r="B957" s="297"/>
      <c r="C957" s="297"/>
      <c r="D957" s="297"/>
      <c r="E957" s="297"/>
      <c r="F957" s="298"/>
      <c r="G957" s="110">
        <f t="shared" si="294"/>
        <v>0</v>
      </c>
      <c r="H957" s="111">
        <f t="shared" si="295"/>
        <v>0</v>
      </c>
      <c r="I957" s="112">
        <f t="shared" si="296"/>
        <v>0</v>
      </c>
      <c r="J957" s="328"/>
      <c r="K957" s="190">
        <f t="shared" si="297"/>
        <v>0</v>
      </c>
      <c r="L957" s="191" t="str">
        <f t="shared" si="299"/>
        <v>-</v>
      </c>
      <c r="M957" s="192" t="str">
        <f t="shared" si="300"/>
        <v>-</v>
      </c>
      <c r="N957" s="193" t="str">
        <f t="shared" si="298"/>
        <v>-</v>
      </c>
      <c r="AI957" s="104"/>
    </row>
    <row r="958" spans="1:35">
      <c r="A958" s="295"/>
      <c r="B958" s="297"/>
      <c r="C958" s="297"/>
      <c r="D958" s="297"/>
      <c r="E958" s="297"/>
      <c r="F958" s="298"/>
      <c r="G958" s="110">
        <f t="shared" si="294"/>
        <v>0</v>
      </c>
      <c r="H958" s="111">
        <f t="shared" si="295"/>
        <v>0</v>
      </c>
      <c r="I958" s="112">
        <f t="shared" si="296"/>
        <v>0</v>
      </c>
      <c r="J958" s="328"/>
      <c r="K958" s="190">
        <f t="shared" si="297"/>
        <v>0</v>
      </c>
      <c r="L958" s="191" t="str">
        <f t="shared" si="299"/>
        <v>-</v>
      </c>
      <c r="M958" s="192" t="str">
        <f t="shared" si="300"/>
        <v>-</v>
      </c>
      <c r="N958" s="193" t="str">
        <f t="shared" si="298"/>
        <v>-</v>
      </c>
      <c r="AI958" s="104"/>
    </row>
    <row r="959" spans="1:35">
      <c r="A959" s="295"/>
      <c r="B959" s="297"/>
      <c r="C959" s="297"/>
      <c r="D959" s="297"/>
      <c r="E959" s="297"/>
      <c r="F959" s="298"/>
      <c r="G959" s="110">
        <f t="shared" si="294"/>
        <v>0</v>
      </c>
      <c r="H959" s="111">
        <f t="shared" si="295"/>
        <v>0</v>
      </c>
      <c r="I959" s="112">
        <f t="shared" si="296"/>
        <v>0</v>
      </c>
      <c r="J959" s="328"/>
      <c r="K959" s="190">
        <f t="shared" si="297"/>
        <v>0</v>
      </c>
      <c r="L959" s="191" t="str">
        <f t="shared" si="299"/>
        <v>-</v>
      </c>
      <c r="M959" s="192" t="str">
        <f t="shared" si="300"/>
        <v>-</v>
      </c>
      <c r="N959" s="193" t="str">
        <f t="shared" si="298"/>
        <v>-</v>
      </c>
      <c r="AI959" s="104"/>
    </row>
    <row r="960" spans="1:35">
      <c r="A960" s="295"/>
      <c r="B960" s="297"/>
      <c r="C960" s="297"/>
      <c r="D960" s="297"/>
      <c r="E960" s="297"/>
      <c r="F960" s="298"/>
      <c r="G960" s="110">
        <f t="shared" si="294"/>
        <v>0</v>
      </c>
      <c r="H960" s="111">
        <f t="shared" si="295"/>
        <v>0</v>
      </c>
      <c r="I960" s="112">
        <f t="shared" si="296"/>
        <v>0</v>
      </c>
      <c r="J960" s="328"/>
      <c r="K960" s="190">
        <f t="shared" si="297"/>
        <v>0</v>
      </c>
      <c r="L960" s="191" t="str">
        <f t="shared" si="299"/>
        <v>-</v>
      </c>
      <c r="M960" s="192" t="str">
        <f t="shared" si="300"/>
        <v>-</v>
      </c>
      <c r="N960" s="193" t="str">
        <f t="shared" si="298"/>
        <v>-</v>
      </c>
      <c r="AI960" s="104"/>
    </row>
    <row r="961" spans="1:35">
      <c r="A961" s="295"/>
      <c r="B961" s="297"/>
      <c r="C961" s="297"/>
      <c r="D961" s="297"/>
      <c r="E961" s="297"/>
      <c r="F961" s="298"/>
      <c r="G961" s="110">
        <f t="shared" si="294"/>
        <v>0</v>
      </c>
      <c r="H961" s="111">
        <f t="shared" si="295"/>
        <v>0</v>
      </c>
      <c r="I961" s="112">
        <f t="shared" si="296"/>
        <v>0</v>
      </c>
      <c r="J961" s="328"/>
      <c r="K961" s="190">
        <f t="shared" si="297"/>
        <v>0</v>
      </c>
      <c r="L961" s="191" t="str">
        <f t="shared" si="299"/>
        <v>-</v>
      </c>
      <c r="M961" s="192" t="str">
        <f t="shared" si="300"/>
        <v>-</v>
      </c>
      <c r="N961" s="193" t="str">
        <f t="shared" si="298"/>
        <v>-</v>
      </c>
      <c r="AI961" s="104"/>
    </row>
    <row r="962" spans="1:35">
      <c r="A962" s="295"/>
      <c r="B962" s="297"/>
      <c r="C962" s="297"/>
      <c r="D962" s="297"/>
      <c r="E962" s="297"/>
      <c r="F962" s="298"/>
      <c r="G962" s="110">
        <f t="shared" si="294"/>
        <v>0</v>
      </c>
      <c r="H962" s="111">
        <f t="shared" si="295"/>
        <v>0</v>
      </c>
      <c r="I962" s="112">
        <f t="shared" si="296"/>
        <v>0</v>
      </c>
      <c r="J962" s="328"/>
      <c r="K962" s="190">
        <f t="shared" si="297"/>
        <v>0</v>
      </c>
      <c r="L962" s="191" t="str">
        <f t="shared" si="299"/>
        <v>-</v>
      </c>
      <c r="M962" s="192" t="str">
        <f t="shared" si="300"/>
        <v>-</v>
      </c>
      <c r="N962" s="193" t="str">
        <f t="shared" si="298"/>
        <v>-</v>
      </c>
      <c r="AI962" s="104"/>
    </row>
    <row r="963" spans="1:35">
      <c r="A963" s="295"/>
      <c r="B963" s="297"/>
      <c r="C963" s="297"/>
      <c r="D963" s="297"/>
      <c r="E963" s="297"/>
      <c r="F963" s="298"/>
      <c r="G963" s="110">
        <f t="shared" si="294"/>
        <v>0</v>
      </c>
      <c r="H963" s="111">
        <f t="shared" si="295"/>
        <v>0</v>
      </c>
      <c r="I963" s="112">
        <f t="shared" si="296"/>
        <v>0</v>
      </c>
      <c r="J963" s="328"/>
      <c r="K963" s="190">
        <f t="shared" si="297"/>
        <v>0</v>
      </c>
      <c r="L963" s="191" t="str">
        <f t="shared" si="299"/>
        <v>-</v>
      </c>
      <c r="M963" s="192" t="str">
        <f t="shared" si="300"/>
        <v>-</v>
      </c>
      <c r="N963" s="193" t="str">
        <f t="shared" si="298"/>
        <v>-</v>
      </c>
      <c r="AI963" s="104"/>
    </row>
    <row r="964" spans="1:35">
      <c r="A964" s="295"/>
      <c r="B964" s="297"/>
      <c r="C964" s="297"/>
      <c r="D964" s="297"/>
      <c r="E964" s="297"/>
      <c r="F964" s="298"/>
      <c r="G964" s="110">
        <f t="shared" si="294"/>
        <v>0</v>
      </c>
      <c r="H964" s="111">
        <f t="shared" si="295"/>
        <v>0</v>
      </c>
      <c r="I964" s="112">
        <f t="shared" si="296"/>
        <v>0</v>
      </c>
      <c r="J964" s="328"/>
      <c r="K964" s="190">
        <f t="shared" si="297"/>
        <v>0</v>
      </c>
      <c r="L964" s="191" t="str">
        <f t="shared" si="299"/>
        <v>-</v>
      </c>
      <c r="M964" s="192" t="str">
        <f t="shared" si="300"/>
        <v>-</v>
      </c>
      <c r="N964" s="193" t="str">
        <f t="shared" si="298"/>
        <v>-</v>
      </c>
      <c r="AI964" s="104"/>
    </row>
    <row r="965" spans="1:35">
      <c r="A965" s="295"/>
      <c r="B965" s="297"/>
      <c r="C965" s="297"/>
      <c r="D965" s="297"/>
      <c r="E965" s="297"/>
      <c r="F965" s="298"/>
      <c r="G965" s="110">
        <f t="shared" si="294"/>
        <v>0</v>
      </c>
      <c r="H965" s="111">
        <f t="shared" si="295"/>
        <v>0</v>
      </c>
      <c r="I965" s="112">
        <f t="shared" si="296"/>
        <v>0</v>
      </c>
      <c r="J965" s="328"/>
      <c r="K965" s="190">
        <f t="shared" si="297"/>
        <v>0</v>
      </c>
      <c r="L965" s="191" t="str">
        <f t="shared" si="299"/>
        <v>-</v>
      </c>
      <c r="M965" s="192" t="str">
        <f t="shared" si="300"/>
        <v>-</v>
      </c>
      <c r="N965" s="193" t="str">
        <f t="shared" si="298"/>
        <v>-</v>
      </c>
      <c r="AI965" s="104"/>
    </row>
    <row r="966" spans="1:35">
      <c r="A966" s="295"/>
      <c r="B966" s="297"/>
      <c r="C966" s="297"/>
      <c r="D966" s="297"/>
      <c r="E966" s="297"/>
      <c r="F966" s="298"/>
      <c r="G966" s="110">
        <f t="shared" si="294"/>
        <v>0</v>
      </c>
      <c r="H966" s="111">
        <f t="shared" si="295"/>
        <v>0</v>
      </c>
      <c r="I966" s="112">
        <f t="shared" si="296"/>
        <v>0</v>
      </c>
      <c r="J966" s="328"/>
      <c r="K966" s="190">
        <f t="shared" si="297"/>
        <v>0</v>
      </c>
      <c r="L966" s="191" t="str">
        <f t="shared" si="299"/>
        <v>-</v>
      </c>
      <c r="M966" s="192" t="str">
        <f t="shared" si="300"/>
        <v>-</v>
      </c>
      <c r="N966" s="193" t="str">
        <f t="shared" si="298"/>
        <v>-</v>
      </c>
      <c r="AI966" s="104"/>
    </row>
    <row r="967" spans="1:35">
      <c r="A967" s="295"/>
      <c r="B967" s="297"/>
      <c r="C967" s="297"/>
      <c r="D967" s="297"/>
      <c r="E967" s="297"/>
      <c r="F967" s="298"/>
      <c r="G967" s="110">
        <f t="shared" si="294"/>
        <v>0</v>
      </c>
      <c r="H967" s="111">
        <f t="shared" si="295"/>
        <v>0</v>
      </c>
      <c r="I967" s="112">
        <f t="shared" si="296"/>
        <v>0</v>
      </c>
      <c r="J967" s="328"/>
      <c r="K967" s="190">
        <f t="shared" si="297"/>
        <v>0</v>
      </c>
      <c r="L967" s="191" t="str">
        <f t="shared" si="299"/>
        <v>-</v>
      </c>
      <c r="M967" s="192" t="str">
        <f t="shared" si="300"/>
        <v>-</v>
      </c>
      <c r="N967" s="193" t="str">
        <f t="shared" si="298"/>
        <v>-</v>
      </c>
      <c r="AI967" s="104"/>
    </row>
    <row r="968" spans="1:35">
      <c r="A968" s="295"/>
      <c r="B968" s="297"/>
      <c r="C968" s="297"/>
      <c r="D968" s="297"/>
      <c r="E968" s="297"/>
      <c r="F968" s="298"/>
      <c r="G968" s="110">
        <f t="shared" ref="G968:G1031" si="301">IF(F968=0,0,VLOOKUP(C968,$V$8:$AE$13,6))</f>
        <v>0</v>
      </c>
      <c r="H968" s="111">
        <f t="shared" ref="H968:H1031" si="302">IFERROR(F968+G968,"")</f>
        <v>0</v>
      </c>
      <c r="I968" s="112">
        <f t="shared" ref="I968:I1031" si="303">IFERROR(H968*12/(VLOOKUP(C968,$V$8:$W$13,2)*$T$8*$T$9),"")</f>
        <v>0</v>
      </c>
      <c r="J968" s="328"/>
      <c r="K968" s="190">
        <f t="shared" ref="K968:K1031" si="304">IFERROR((J968+G968)*12/(VLOOKUP(C968,$V$8:$W$13,2)*$T$8*$T$9),"")</f>
        <v>0</v>
      </c>
      <c r="L968" s="191" t="str">
        <f t="shared" si="299"/>
        <v>-</v>
      </c>
      <c r="M968" s="192" t="str">
        <f t="shared" si="300"/>
        <v>-</v>
      </c>
      <c r="N968" s="193" t="str">
        <f t="shared" si="298"/>
        <v>-</v>
      </c>
      <c r="AI968" s="104"/>
    </row>
    <row r="969" spans="1:35">
      <c r="A969" s="295"/>
      <c r="B969" s="297"/>
      <c r="C969" s="297"/>
      <c r="D969" s="297"/>
      <c r="E969" s="297"/>
      <c r="F969" s="298"/>
      <c r="G969" s="110">
        <f t="shared" si="301"/>
        <v>0</v>
      </c>
      <c r="H969" s="111">
        <f t="shared" si="302"/>
        <v>0</v>
      </c>
      <c r="I969" s="112">
        <f t="shared" si="303"/>
        <v>0</v>
      </c>
      <c r="J969" s="328"/>
      <c r="K969" s="190">
        <f t="shared" si="304"/>
        <v>0</v>
      </c>
      <c r="L969" s="191" t="str">
        <f t="shared" si="299"/>
        <v>-</v>
      </c>
      <c r="M969" s="192" t="str">
        <f t="shared" si="300"/>
        <v>-</v>
      </c>
      <c r="N969" s="193" t="str">
        <f t="shared" si="298"/>
        <v>-</v>
      </c>
      <c r="AI969" s="104"/>
    </row>
    <row r="970" spans="1:35">
      <c r="A970" s="295"/>
      <c r="B970" s="297"/>
      <c r="C970" s="297"/>
      <c r="D970" s="297"/>
      <c r="E970" s="297"/>
      <c r="F970" s="298"/>
      <c r="G970" s="110">
        <f t="shared" si="301"/>
        <v>0</v>
      </c>
      <c r="H970" s="111">
        <f t="shared" si="302"/>
        <v>0</v>
      </c>
      <c r="I970" s="112">
        <f t="shared" si="303"/>
        <v>0</v>
      </c>
      <c r="J970" s="328"/>
      <c r="K970" s="190">
        <f t="shared" si="304"/>
        <v>0</v>
      </c>
      <c r="L970" s="191" t="str">
        <f t="shared" si="299"/>
        <v>-</v>
      </c>
      <c r="M970" s="192" t="str">
        <f t="shared" si="300"/>
        <v>-</v>
      </c>
      <c r="N970" s="193" t="str">
        <f t="shared" ref="N970:N1033" si="305">IF(L970="-","-",J970-F970)</f>
        <v>-</v>
      </c>
      <c r="AI970" s="104"/>
    </row>
    <row r="971" spans="1:35">
      <c r="A971" s="295"/>
      <c r="B971" s="297"/>
      <c r="C971" s="297"/>
      <c r="D971" s="297"/>
      <c r="E971" s="297"/>
      <c r="F971" s="298"/>
      <c r="G971" s="110">
        <f t="shared" si="301"/>
        <v>0</v>
      </c>
      <c r="H971" s="111">
        <f t="shared" si="302"/>
        <v>0</v>
      </c>
      <c r="I971" s="112">
        <f t="shared" si="303"/>
        <v>0</v>
      </c>
      <c r="J971" s="328"/>
      <c r="K971" s="190">
        <f t="shared" si="304"/>
        <v>0</v>
      </c>
      <c r="L971" s="191" t="str">
        <f t="shared" si="299"/>
        <v>-</v>
      </c>
      <c r="M971" s="192" t="str">
        <f t="shared" si="300"/>
        <v>-</v>
      </c>
      <c r="N971" s="193" t="str">
        <f t="shared" si="305"/>
        <v>-</v>
      </c>
      <c r="AI971" s="104"/>
    </row>
    <row r="972" spans="1:35">
      <c r="A972" s="295"/>
      <c r="B972" s="297"/>
      <c r="C972" s="297"/>
      <c r="D972" s="297"/>
      <c r="E972" s="297"/>
      <c r="F972" s="298"/>
      <c r="G972" s="110">
        <f t="shared" si="301"/>
        <v>0</v>
      </c>
      <c r="H972" s="111">
        <f t="shared" si="302"/>
        <v>0</v>
      </c>
      <c r="I972" s="112">
        <f t="shared" si="303"/>
        <v>0</v>
      </c>
      <c r="J972" s="328"/>
      <c r="K972" s="190">
        <f t="shared" si="304"/>
        <v>0</v>
      </c>
      <c r="L972" s="191" t="str">
        <f t="shared" ref="L972:L1035" si="306">IF(OR(E972="market",E972="super"),"-",IF(J972-H972&gt;0,1,"-"))</f>
        <v>-</v>
      </c>
      <c r="M972" s="192" t="str">
        <f t="shared" ref="M972:M1035" si="307">IF(L972="-","-",1-F972/J972)</f>
        <v>-</v>
      </c>
      <c r="N972" s="193" t="str">
        <f t="shared" si="305"/>
        <v>-</v>
      </c>
      <c r="AI972" s="104"/>
    </row>
    <row r="973" spans="1:35">
      <c r="A973" s="295"/>
      <c r="B973" s="297"/>
      <c r="C973" s="297"/>
      <c r="D973" s="297"/>
      <c r="E973" s="297"/>
      <c r="F973" s="298"/>
      <c r="G973" s="110">
        <f t="shared" si="301"/>
        <v>0</v>
      </c>
      <c r="H973" s="111">
        <f t="shared" si="302"/>
        <v>0</v>
      </c>
      <c r="I973" s="112">
        <f t="shared" si="303"/>
        <v>0</v>
      </c>
      <c r="J973" s="328"/>
      <c r="K973" s="190">
        <f t="shared" si="304"/>
        <v>0</v>
      </c>
      <c r="L973" s="191" t="str">
        <f t="shared" si="306"/>
        <v>-</v>
      </c>
      <c r="M973" s="192" t="str">
        <f t="shared" si="307"/>
        <v>-</v>
      </c>
      <c r="N973" s="193" t="str">
        <f t="shared" si="305"/>
        <v>-</v>
      </c>
      <c r="AI973" s="104"/>
    </row>
    <row r="974" spans="1:35">
      <c r="A974" s="295"/>
      <c r="B974" s="297"/>
      <c r="C974" s="297"/>
      <c r="D974" s="297"/>
      <c r="E974" s="297"/>
      <c r="F974" s="298"/>
      <c r="G974" s="110">
        <f t="shared" si="301"/>
        <v>0</v>
      </c>
      <c r="H974" s="111">
        <f t="shared" si="302"/>
        <v>0</v>
      </c>
      <c r="I974" s="112">
        <f t="shared" si="303"/>
        <v>0</v>
      </c>
      <c r="J974" s="328"/>
      <c r="K974" s="190">
        <f t="shared" si="304"/>
        <v>0</v>
      </c>
      <c r="L974" s="191" t="str">
        <f t="shared" si="306"/>
        <v>-</v>
      </c>
      <c r="M974" s="192" t="str">
        <f t="shared" si="307"/>
        <v>-</v>
      </c>
      <c r="N974" s="193" t="str">
        <f t="shared" si="305"/>
        <v>-</v>
      </c>
      <c r="AI974" s="104"/>
    </row>
    <row r="975" spans="1:35">
      <c r="A975" s="295"/>
      <c r="B975" s="297"/>
      <c r="C975" s="297"/>
      <c r="D975" s="297"/>
      <c r="E975" s="297"/>
      <c r="F975" s="298"/>
      <c r="G975" s="110">
        <f t="shared" si="301"/>
        <v>0</v>
      </c>
      <c r="H975" s="111">
        <f t="shared" si="302"/>
        <v>0</v>
      </c>
      <c r="I975" s="112">
        <f t="shared" si="303"/>
        <v>0</v>
      </c>
      <c r="J975" s="328"/>
      <c r="K975" s="190">
        <f t="shared" si="304"/>
        <v>0</v>
      </c>
      <c r="L975" s="191" t="str">
        <f t="shared" si="306"/>
        <v>-</v>
      </c>
      <c r="M975" s="192" t="str">
        <f t="shared" si="307"/>
        <v>-</v>
      </c>
      <c r="N975" s="193" t="str">
        <f t="shared" si="305"/>
        <v>-</v>
      </c>
      <c r="AI975" s="104"/>
    </row>
    <row r="976" spans="1:35">
      <c r="A976" s="295"/>
      <c r="B976" s="297"/>
      <c r="C976" s="297"/>
      <c r="D976" s="297"/>
      <c r="E976" s="297"/>
      <c r="F976" s="298"/>
      <c r="G976" s="110">
        <f t="shared" si="301"/>
        <v>0</v>
      </c>
      <c r="H976" s="111">
        <f t="shared" si="302"/>
        <v>0</v>
      </c>
      <c r="I976" s="112">
        <f t="shared" si="303"/>
        <v>0</v>
      </c>
      <c r="J976" s="328"/>
      <c r="K976" s="190">
        <f t="shared" si="304"/>
        <v>0</v>
      </c>
      <c r="L976" s="191" t="str">
        <f t="shared" si="306"/>
        <v>-</v>
      </c>
      <c r="M976" s="192" t="str">
        <f t="shared" si="307"/>
        <v>-</v>
      </c>
      <c r="N976" s="193" t="str">
        <f t="shared" si="305"/>
        <v>-</v>
      </c>
      <c r="AI976" s="104"/>
    </row>
    <row r="977" spans="1:35">
      <c r="A977" s="295"/>
      <c r="B977" s="297"/>
      <c r="C977" s="297"/>
      <c r="D977" s="297"/>
      <c r="E977" s="297"/>
      <c r="F977" s="298"/>
      <c r="G977" s="110">
        <f t="shared" si="301"/>
        <v>0</v>
      </c>
      <c r="H977" s="111">
        <f t="shared" si="302"/>
        <v>0</v>
      </c>
      <c r="I977" s="112">
        <f t="shared" si="303"/>
        <v>0</v>
      </c>
      <c r="J977" s="328"/>
      <c r="K977" s="190">
        <f t="shared" si="304"/>
        <v>0</v>
      </c>
      <c r="L977" s="191" t="str">
        <f t="shared" si="306"/>
        <v>-</v>
      </c>
      <c r="M977" s="192" t="str">
        <f t="shared" si="307"/>
        <v>-</v>
      </c>
      <c r="N977" s="193" t="str">
        <f t="shared" si="305"/>
        <v>-</v>
      </c>
      <c r="AI977" s="104"/>
    </row>
    <row r="978" spans="1:35">
      <c r="A978" s="295"/>
      <c r="B978" s="297"/>
      <c r="C978" s="297"/>
      <c r="D978" s="297"/>
      <c r="E978" s="297"/>
      <c r="F978" s="298"/>
      <c r="G978" s="110">
        <f t="shared" si="301"/>
        <v>0</v>
      </c>
      <c r="H978" s="111">
        <f t="shared" si="302"/>
        <v>0</v>
      </c>
      <c r="I978" s="112">
        <f t="shared" si="303"/>
        <v>0</v>
      </c>
      <c r="J978" s="328"/>
      <c r="K978" s="190">
        <f t="shared" si="304"/>
        <v>0</v>
      </c>
      <c r="L978" s="191" t="str">
        <f t="shared" si="306"/>
        <v>-</v>
      </c>
      <c r="M978" s="192" t="str">
        <f t="shared" si="307"/>
        <v>-</v>
      </c>
      <c r="N978" s="193" t="str">
        <f t="shared" si="305"/>
        <v>-</v>
      </c>
      <c r="AI978" s="104"/>
    </row>
    <row r="979" spans="1:35">
      <c r="A979" s="295"/>
      <c r="B979" s="297"/>
      <c r="C979" s="297"/>
      <c r="D979" s="297"/>
      <c r="E979" s="297"/>
      <c r="F979" s="298"/>
      <c r="G979" s="110">
        <f t="shared" si="301"/>
        <v>0</v>
      </c>
      <c r="H979" s="111">
        <f t="shared" si="302"/>
        <v>0</v>
      </c>
      <c r="I979" s="112">
        <f t="shared" si="303"/>
        <v>0</v>
      </c>
      <c r="J979" s="328"/>
      <c r="K979" s="190">
        <f t="shared" si="304"/>
        <v>0</v>
      </c>
      <c r="L979" s="191" t="str">
        <f t="shared" si="306"/>
        <v>-</v>
      </c>
      <c r="M979" s="192" t="str">
        <f t="shared" si="307"/>
        <v>-</v>
      </c>
      <c r="N979" s="193" t="str">
        <f t="shared" si="305"/>
        <v>-</v>
      </c>
      <c r="AI979" s="104"/>
    </row>
    <row r="980" spans="1:35">
      <c r="A980" s="295"/>
      <c r="B980" s="297"/>
      <c r="C980" s="297"/>
      <c r="D980" s="297"/>
      <c r="E980" s="297"/>
      <c r="F980" s="298"/>
      <c r="G980" s="110">
        <f t="shared" si="301"/>
        <v>0</v>
      </c>
      <c r="H980" s="111">
        <f t="shared" si="302"/>
        <v>0</v>
      </c>
      <c r="I980" s="112">
        <f t="shared" si="303"/>
        <v>0</v>
      </c>
      <c r="J980" s="328"/>
      <c r="K980" s="190">
        <f t="shared" si="304"/>
        <v>0</v>
      </c>
      <c r="L980" s="191" t="str">
        <f t="shared" si="306"/>
        <v>-</v>
      </c>
      <c r="M980" s="192" t="str">
        <f t="shared" si="307"/>
        <v>-</v>
      </c>
      <c r="N980" s="193" t="str">
        <f t="shared" si="305"/>
        <v>-</v>
      </c>
      <c r="AI980" s="104"/>
    </row>
    <row r="981" spans="1:35">
      <c r="A981" s="295"/>
      <c r="B981" s="297"/>
      <c r="C981" s="297"/>
      <c r="D981" s="297"/>
      <c r="E981" s="297"/>
      <c r="F981" s="298"/>
      <c r="G981" s="110">
        <f t="shared" si="301"/>
        <v>0</v>
      </c>
      <c r="H981" s="111">
        <f t="shared" si="302"/>
        <v>0</v>
      </c>
      <c r="I981" s="112">
        <f t="shared" si="303"/>
        <v>0</v>
      </c>
      <c r="J981" s="328"/>
      <c r="K981" s="190">
        <f t="shared" si="304"/>
        <v>0</v>
      </c>
      <c r="L981" s="191" t="str">
        <f t="shared" si="306"/>
        <v>-</v>
      </c>
      <c r="M981" s="192" t="str">
        <f t="shared" si="307"/>
        <v>-</v>
      </c>
      <c r="N981" s="193" t="str">
        <f t="shared" si="305"/>
        <v>-</v>
      </c>
      <c r="AI981" s="104"/>
    </row>
    <row r="982" spans="1:35">
      <c r="A982" s="295"/>
      <c r="B982" s="297"/>
      <c r="C982" s="297"/>
      <c r="D982" s="297"/>
      <c r="E982" s="297"/>
      <c r="F982" s="298"/>
      <c r="G982" s="110">
        <f t="shared" si="301"/>
        <v>0</v>
      </c>
      <c r="H982" s="111">
        <f t="shared" si="302"/>
        <v>0</v>
      </c>
      <c r="I982" s="112">
        <f t="shared" si="303"/>
        <v>0</v>
      </c>
      <c r="J982" s="328"/>
      <c r="K982" s="190">
        <f t="shared" si="304"/>
        <v>0</v>
      </c>
      <c r="L982" s="191" t="str">
        <f t="shared" si="306"/>
        <v>-</v>
      </c>
      <c r="M982" s="192" t="str">
        <f t="shared" si="307"/>
        <v>-</v>
      </c>
      <c r="N982" s="193" t="str">
        <f t="shared" si="305"/>
        <v>-</v>
      </c>
      <c r="AI982" s="104"/>
    </row>
    <row r="983" spans="1:35">
      <c r="A983" s="295"/>
      <c r="B983" s="297"/>
      <c r="C983" s="297"/>
      <c r="D983" s="297"/>
      <c r="E983" s="297"/>
      <c r="F983" s="298"/>
      <c r="G983" s="110">
        <f t="shared" si="301"/>
        <v>0</v>
      </c>
      <c r="H983" s="111">
        <f t="shared" si="302"/>
        <v>0</v>
      </c>
      <c r="I983" s="112">
        <f t="shared" si="303"/>
        <v>0</v>
      </c>
      <c r="J983" s="328"/>
      <c r="K983" s="190">
        <f t="shared" si="304"/>
        <v>0</v>
      </c>
      <c r="L983" s="191" t="str">
        <f t="shared" si="306"/>
        <v>-</v>
      </c>
      <c r="M983" s="192" t="str">
        <f t="shared" si="307"/>
        <v>-</v>
      </c>
      <c r="N983" s="193" t="str">
        <f t="shared" si="305"/>
        <v>-</v>
      </c>
      <c r="AI983" s="104"/>
    </row>
    <row r="984" spans="1:35">
      <c r="A984" s="295"/>
      <c r="B984" s="297"/>
      <c r="C984" s="297"/>
      <c r="D984" s="297"/>
      <c r="E984" s="297"/>
      <c r="F984" s="298"/>
      <c r="G984" s="110">
        <f t="shared" si="301"/>
        <v>0</v>
      </c>
      <c r="H984" s="111">
        <f t="shared" si="302"/>
        <v>0</v>
      </c>
      <c r="I984" s="112">
        <f t="shared" si="303"/>
        <v>0</v>
      </c>
      <c r="J984" s="328"/>
      <c r="K984" s="190">
        <f t="shared" si="304"/>
        <v>0</v>
      </c>
      <c r="L984" s="191" t="str">
        <f t="shared" si="306"/>
        <v>-</v>
      </c>
      <c r="M984" s="192" t="str">
        <f t="shared" si="307"/>
        <v>-</v>
      </c>
      <c r="N984" s="193" t="str">
        <f t="shared" si="305"/>
        <v>-</v>
      </c>
      <c r="AI984" s="104"/>
    </row>
    <row r="985" spans="1:35">
      <c r="A985" s="295"/>
      <c r="B985" s="297"/>
      <c r="C985" s="297"/>
      <c r="D985" s="297"/>
      <c r="E985" s="297"/>
      <c r="F985" s="298"/>
      <c r="G985" s="110">
        <f t="shared" si="301"/>
        <v>0</v>
      </c>
      <c r="H985" s="111">
        <f t="shared" si="302"/>
        <v>0</v>
      </c>
      <c r="I985" s="112">
        <f t="shared" si="303"/>
        <v>0</v>
      </c>
      <c r="J985" s="328"/>
      <c r="K985" s="190">
        <f t="shared" si="304"/>
        <v>0</v>
      </c>
      <c r="L985" s="191" t="str">
        <f t="shared" si="306"/>
        <v>-</v>
      </c>
      <c r="M985" s="192" t="str">
        <f t="shared" si="307"/>
        <v>-</v>
      </c>
      <c r="N985" s="193" t="str">
        <f t="shared" si="305"/>
        <v>-</v>
      </c>
      <c r="AI985" s="104"/>
    </row>
    <row r="986" spans="1:35">
      <c r="A986" s="295"/>
      <c r="B986" s="297"/>
      <c r="C986" s="297"/>
      <c r="D986" s="297"/>
      <c r="E986" s="297"/>
      <c r="F986" s="298"/>
      <c r="G986" s="110">
        <f t="shared" si="301"/>
        <v>0</v>
      </c>
      <c r="H986" s="111">
        <f t="shared" si="302"/>
        <v>0</v>
      </c>
      <c r="I986" s="112">
        <f t="shared" si="303"/>
        <v>0</v>
      </c>
      <c r="J986" s="328"/>
      <c r="K986" s="190">
        <f t="shared" si="304"/>
        <v>0</v>
      </c>
      <c r="L986" s="191" t="str">
        <f t="shared" si="306"/>
        <v>-</v>
      </c>
      <c r="M986" s="192" t="str">
        <f t="shared" si="307"/>
        <v>-</v>
      </c>
      <c r="N986" s="193" t="str">
        <f t="shared" si="305"/>
        <v>-</v>
      </c>
      <c r="AI986" s="104"/>
    </row>
    <row r="987" spans="1:35">
      <c r="A987" s="295"/>
      <c r="B987" s="297"/>
      <c r="C987" s="297"/>
      <c r="D987" s="297"/>
      <c r="E987" s="297"/>
      <c r="F987" s="298"/>
      <c r="G987" s="110">
        <f t="shared" si="301"/>
        <v>0</v>
      </c>
      <c r="H987" s="111">
        <f t="shared" si="302"/>
        <v>0</v>
      </c>
      <c r="I987" s="112">
        <f t="shared" si="303"/>
        <v>0</v>
      </c>
      <c r="J987" s="328"/>
      <c r="K987" s="190">
        <f t="shared" si="304"/>
        <v>0</v>
      </c>
      <c r="L987" s="191" t="str">
        <f t="shared" si="306"/>
        <v>-</v>
      </c>
      <c r="M987" s="192" t="str">
        <f t="shared" si="307"/>
        <v>-</v>
      </c>
      <c r="N987" s="193" t="str">
        <f t="shared" si="305"/>
        <v>-</v>
      </c>
      <c r="AI987" s="104"/>
    </row>
    <row r="988" spans="1:35">
      <c r="A988" s="295"/>
      <c r="B988" s="297"/>
      <c r="C988" s="297"/>
      <c r="D988" s="297"/>
      <c r="E988" s="297"/>
      <c r="F988" s="298"/>
      <c r="G988" s="110">
        <f t="shared" si="301"/>
        <v>0</v>
      </c>
      <c r="H988" s="111">
        <f t="shared" si="302"/>
        <v>0</v>
      </c>
      <c r="I988" s="112">
        <f t="shared" si="303"/>
        <v>0</v>
      </c>
      <c r="J988" s="328"/>
      <c r="K988" s="190">
        <f t="shared" si="304"/>
        <v>0</v>
      </c>
      <c r="L988" s="191" t="str">
        <f t="shared" si="306"/>
        <v>-</v>
      </c>
      <c r="M988" s="192" t="str">
        <f t="shared" si="307"/>
        <v>-</v>
      </c>
      <c r="N988" s="193" t="str">
        <f t="shared" si="305"/>
        <v>-</v>
      </c>
      <c r="AI988" s="104"/>
    </row>
    <row r="989" spans="1:35">
      <c r="A989" s="295"/>
      <c r="B989" s="297"/>
      <c r="C989" s="297"/>
      <c r="D989" s="297"/>
      <c r="E989" s="297"/>
      <c r="F989" s="298"/>
      <c r="G989" s="110">
        <f t="shared" si="301"/>
        <v>0</v>
      </c>
      <c r="H989" s="111">
        <f t="shared" si="302"/>
        <v>0</v>
      </c>
      <c r="I989" s="112">
        <f t="shared" si="303"/>
        <v>0</v>
      </c>
      <c r="J989" s="328"/>
      <c r="K989" s="190">
        <f t="shared" si="304"/>
        <v>0</v>
      </c>
      <c r="L989" s="191" t="str">
        <f t="shared" si="306"/>
        <v>-</v>
      </c>
      <c r="M989" s="192" t="str">
        <f t="shared" si="307"/>
        <v>-</v>
      </c>
      <c r="N989" s="193" t="str">
        <f t="shared" si="305"/>
        <v>-</v>
      </c>
      <c r="AI989" s="104"/>
    </row>
    <row r="990" spans="1:35">
      <c r="A990" s="295"/>
      <c r="B990" s="297"/>
      <c r="C990" s="297"/>
      <c r="D990" s="297"/>
      <c r="E990" s="297"/>
      <c r="F990" s="298"/>
      <c r="G990" s="110">
        <f t="shared" si="301"/>
        <v>0</v>
      </c>
      <c r="H990" s="111">
        <f t="shared" si="302"/>
        <v>0</v>
      </c>
      <c r="I990" s="112">
        <f t="shared" si="303"/>
        <v>0</v>
      </c>
      <c r="J990" s="328"/>
      <c r="K990" s="190">
        <f t="shared" si="304"/>
        <v>0</v>
      </c>
      <c r="L990" s="191" t="str">
        <f t="shared" si="306"/>
        <v>-</v>
      </c>
      <c r="M990" s="192" t="str">
        <f t="shared" si="307"/>
        <v>-</v>
      </c>
      <c r="N990" s="193" t="str">
        <f t="shared" si="305"/>
        <v>-</v>
      </c>
      <c r="AI990" s="104"/>
    </row>
    <row r="991" spans="1:35">
      <c r="A991" s="295"/>
      <c r="B991" s="297"/>
      <c r="C991" s="297"/>
      <c r="D991" s="297"/>
      <c r="E991" s="297"/>
      <c r="F991" s="298"/>
      <c r="G991" s="110">
        <f t="shared" si="301"/>
        <v>0</v>
      </c>
      <c r="H991" s="111">
        <f t="shared" si="302"/>
        <v>0</v>
      </c>
      <c r="I991" s="112">
        <f t="shared" si="303"/>
        <v>0</v>
      </c>
      <c r="J991" s="328"/>
      <c r="K991" s="190">
        <f t="shared" si="304"/>
        <v>0</v>
      </c>
      <c r="L991" s="191" t="str">
        <f t="shared" si="306"/>
        <v>-</v>
      </c>
      <c r="M991" s="192" t="str">
        <f t="shared" si="307"/>
        <v>-</v>
      </c>
      <c r="N991" s="193" t="str">
        <f t="shared" si="305"/>
        <v>-</v>
      </c>
      <c r="AI991" s="104"/>
    </row>
    <row r="992" spans="1:35">
      <c r="A992" s="295"/>
      <c r="B992" s="297"/>
      <c r="C992" s="297"/>
      <c r="D992" s="297"/>
      <c r="E992" s="297"/>
      <c r="F992" s="298"/>
      <c r="G992" s="110">
        <f t="shared" si="301"/>
        <v>0</v>
      </c>
      <c r="H992" s="111">
        <f t="shared" si="302"/>
        <v>0</v>
      </c>
      <c r="I992" s="112">
        <f t="shared" si="303"/>
        <v>0</v>
      </c>
      <c r="J992" s="328"/>
      <c r="K992" s="190">
        <f t="shared" si="304"/>
        <v>0</v>
      </c>
      <c r="L992" s="191" t="str">
        <f t="shared" si="306"/>
        <v>-</v>
      </c>
      <c r="M992" s="192" t="str">
        <f t="shared" si="307"/>
        <v>-</v>
      </c>
      <c r="N992" s="193" t="str">
        <f t="shared" si="305"/>
        <v>-</v>
      </c>
      <c r="AI992" s="104"/>
    </row>
    <row r="993" spans="1:35">
      <c r="A993" s="295"/>
      <c r="B993" s="297"/>
      <c r="C993" s="297"/>
      <c r="D993" s="297"/>
      <c r="E993" s="297"/>
      <c r="F993" s="298"/>
      <c r="G993" s="110">
        <f t="shared" si="301"/>
        <v>0</v>
      </c>
      <c r="H993" s="111">
        <f t="shared" si="302"/>
        <v>0</v>
      </c>
      <c r="I993" s="112">
        <f t="shared" si="303"/>
        <v>0</v>
      </c>
      <c r="J993" s="328"/>
      <c r="K993" s="190">
        <f t="shared" si="304"/>
        <v>0</v>
      </c>
      <c r="L993" s="191" t="str">
        <f t="shared" si="306"/>
        <v>-</v>
      </c>
      <c r="M993" s="192" t="str">
        <f t="shared" si="307"/>
        <v>-</v>
      </c>
      <c r="N993" s="193" t="str">
        <f t="shared" si="305"/>
        <v>-</v>
      </c>
      <c r="AI993" s="104"/>
    </row>
    <row r="994" spans="1:35">
      <c r="A994" s="295"/>
      <c r="B994" s="297"/>
      <c r="C994" s="297"/>
      <c r="D994" s="297"/>
      <c r="E994" s="297"/>
      <c r="F994" s="298"/>
      <c r="G994" s="110">
        <f t="shared" si="301"/>
        <v>0</v>
      </c>
      <c r="H994" s="111">
        <f t="shared" si="302"/>
        <v>0</v>
      </c>
      <c r="I994" s="112">
        <f t="shared" si="303"/>
        <v>0</v>
      </c>
      <c r="J994" s="328"/>
      <c r="K994" s="190">
        <f t="shared" si="304"/>
        <v>0</v>
      </c>
      <c r="L994" s="191" t="str">
        <f t="shared" si="306"/>
        <v>-</v>
      </c>
      <c r="M994" s="192" t="str">
        <f t="shared" si="307"/>
        <v>-</v>
      </c>
      <c r="N994" s="193" t="str">
        <f t="shared" si="305"/>
        <v>-</v>
      </c>
      <c r="AI994" s="104"/>
    </row>
    <row r="995" spans="1:35">
      <c r="A995" s="295"/>
      <c r="B995" s="297"/>
      <c r="C995" s="297"/>
      <c r="D995" s="297"/>
      <c r="E995" s="297"/>
      <c r="F995" s="298"/>
      <c r="G995" s="110">
        <f t="shared" si="301"/>
        <v>0</v>
      </c>
      <c r="H995" s="111">
        <f t="shared" si="302"/>
        <v>0</v>
      </c>
      <c r="I995" s="112">
        <f t="shared" si="303"/>
        <v>0</v>
      </c>
      <c r="J995" s="328"/>
      <c r="K995" s="190">
        <f t="shared" si="304"/>
        <v>0</v>
      </c>
      <c r="L995" s="191" t="str">
        <f t="shared" si="306"/>
        <v>-</v>
      </c>
      <c r="M995" s="192" t="str">
        <f t="shared" si="307"/>
        <v>-</v>
      </c>
      <c r="N995" s="193" t="str">
        <f t="shared" si="305"/>
        <v>-</v>
      </c>
      <c r="AI995" s="104"/>
    </row>
    <row r="996" spans="1:35">
      <c r="A996" s="295"/>
      <c r="B996" s="297"/>
      <c r="C996" s="297"/>
      <c r="D996" s="297"/>
      <c r="E996" s="297"/>
      <c r="F996" s="298"/>
      <c r="G996" s="110">
        <f t="shared" si="301"/>
        <v>0</v>
      </c>
      <c r="H996" s="111">
        <f t="shared" si="302"/>
        <v>0</v>
      </c>
      <c r="I996" s="112">
        <f t="shared" si="303"/>
        <v>0</v>
      </c>
      <c r="J996" s="328"/>
      <c r="K996" s="190">
        <f t="shared" si="304"/>
        <v>0</v>
      </c>
      <c r="L996" s="191" t="str">
        <f t="shared" si="306"/>
        <v>-</v>
      </c>
      <c r="M996" s="192" t="str">
        <f t="shared" si="307"/>
        <v>-</v>
      </c>
      <c r="N996" s="193" t="str">
        <f t="shared" si="305"/>
        <v>-</v>
      </c>
      <c r="AI996" s="104"/>
    </row>
    <row r="997" spans="1:35">
      <c r="A997" s="295"/>
      <c r="B997" s="297"/>
      <c r="C997" s="297"/>
      <c r="D997" s="297"/>
      <c r="E997" s="297"/>
      <c r="F997" s="298"/>
      <c r="G997" s="110">
        <f t="shared" si="301"/>
        <v>0</v>
      </c>
      <c r="H997" s="111">
        <f t="shared" si="302"/>
        <v>0</v>
      </c>
      <c r="I997" s="112">
        <f t="shared" si="303"/>
        <v>0</v>
      </c>
      <c r="J997" s="328"/>
      <c r="K997" s="190">
        <f t="shared" si="304"/>
        <v>0</v>
      </c>
      <c r="L997" s="191" t="str">
        <f t="shared" si="306"/>
        <v>-</v>
      </c>
      <c r="M997" s="192" t="str">
        <f t="shared" si="307"/>
        <v>-</v>
      </c>
      <c r="N997" s="193" t="str">
        <f t="shared" si="305"/>
        <v>-</v>
      </c>
      <c r="AI997" s="104"/>
    </row>
    <row r="998" spans="1:35">
      <c r="A998" s="295"/>
      <c r="B998" s="297"/>
      <c r="C998" s="297"/>
      <c r="D998" s="297"/>
      <c r="E998" s="297"/>
      <c r="F998" s="298"/>
      <c r="G998" s="110">
        <f t="shared" si="301"/>
        <v>0</v>
      </c>
      <c r="H998" s="111">
        <f t="shared" si="302"/>
        <v>0</v>
      </c>
      <c r="I998" s="112">
        <f t="shared" si="303"/>
        <v>0</v>
      </c>
      <c r="J998" s="328"/>
      <c r="K998" s="190">
        <f t="shared" si="304"/>
        <v>0</v>
      </c>
      <c r="L998" s="191" t="str">
        <f t="shared" si="306"/>
        <v>-</v>
      </c>
      <c r="M998" s="192" t="str">
        <f t="shared" si="307"/>
        <v>-</v>
      </c>
      <c r="N998" s="193" t="str">
        <f t="shared" si="305"/>
        <v>-</v>
      </c>
      <c r="AI998" s="104"/>
    </row>
    <row r="999" spans="1:35">
      <c r="A999" s="295"/>
      <c r="B999" s="297"/>
      <c r="C999" s="297"/>
      <c r="D999" s="297"/>
      <c r="E999" s="297"/>
      <c r="F999" s="298"/>
      <c r="G999" s="110">
        <f t="shared" si="301"/>
        <v>0</v>
      </c>
      <c r="H999" s="111">
        <f t="shared" si="302"/>
        <v>0</v>
      </c>
      <c r="I999" s="112">
        <f t="shared" si="303"/>
        <v>0</v>
      </c>
      <c r="J999" s="328"/>
      <c r="K999" s="190">
        <f t="shared" si="304"/>
        <v>0</v>
      </c>
      <c r="L999" s="191" t="str">
        <f t="shared" si="306"/>
        <v>-</v>
      </c>
      <c r="M999" s="192" t="str">
        <f t="shared" si="307"/>
        <v>-</v>
      </c>
      <c r="N999" s="193" t="str">
        <f t="shared" si="305"/>
        <v>-</v>
      </c>
      <c r="AI999" s="104"/>
    </row>
    <row r="1000" spans="1:35">
      <c r="A1000" s="295"/>
      <c r="B1000" s="297"/>
      <c r="C1000" s="297"/>
      <c r="D1000" s="297"/>
      <c r="E1000" s="297"/>
      <c r="F1000" s="298"/>
      <c r="G1000" s="110">
        <f t="shared" si="301"/>
        <v>0</v>
      </c>
      <c r="H1000" s="111">
        <f t="shared" si="302"/>
        <v>0</v>
      </c>
      <c r="I1000" s="112">
        <f t="shared" si="303"/>
        <v>0</v>
      </c>
      <c r="J1000" s="328"/>
      <c r="K1000" s="190">
        <f t="shared" si="304"/>
        <v>0</v>
      </c>
      <c r="L1000" s="191" t="str">
        <f t="shared" si="306"/>
        <v>-</v>
      </c>
      <c r="M1000" s="192" t="str">
        <f t="shared" si="307"/>
        <v>-</v>
      </c>
      <c r="N1000" s="193" t="str">
        <f t="shared" si="305"/>
        <v>-</v>
      </c>
      <c r="AI1000" s="104"/>
    </row>
    <row r="1001" spans="1:35">
      <c r="A1001" s="295"/>
      <c r="B1001" s="297"/>
      <c r="C1001" s="297"/>
      <c r="D1001" s="297"/>
      <c r="E1001" s="297"/>
      <c r="F1001" s="298"/>
      <c r="G1001" s="110">
        <f t="shared" si="301"/>
        <v>0</v>
      </c>
      <c r="H1001" s="111">
        <f t="shared" si="302"/>
        <v>0</v>
      </c>
      <c r="I1001" s="112">
        <f t="shared" si="303"/>
        <v>0</v>
      </c>
      <c r="J1001" s="328"/>
      <c r="K1001" s="190">
        <f t="shared" si="304"/>
        <v>0</v>
      </c>
      <c r="L1001" s="191" t="str">
        <f t="shared" si="306"/>
        <v>-</v>
      </c>
      <c r="M1001" s="192" t="str">
        <f t="shared" si="307"/>
        <v>-</v>
      </c>
      <c r="N1001" s="193" t="str">
        <f t="shared" si="305"/>
        <v>-</v>
      </c>
      <c r="AI1001" s="104"/>
    </row>
    <row r="1002" spans="1:35">
      <c r="A1002" s="295"/>
      <c r="B1002" s="297"/>
      <c r="C1002" s="297"/>
      <c r="D1002" s="297"/>
      <c r="E1002" s="297"/>
      <c r="F1002" s="298"/>
      <c r="G1002" s="110">
        <f t="shared" si="301"/>
        <v>0</v>
      </c>
      <c r="H1002" s="111">
        <f t="shared" si="302"/>
        <v>0</v>
      </c>
      <c r="I1002" s="112">
        <f t="shared" si="303"/>
        <v>0</v>
      </c>
      <c r="J1002" s="328"/>
      <c r="K1002" s="190">
        <f t="shared" si="304"/>
        <v>0</v>
      </c>
      <c r="L1002" s="191" t="str">
        <f t="shared" si="306"/>
        <v>-</v>
      </c>
      <c r="M1002" s="192" t="str">
        <f t="shared" si="307"/>
        <v>-</v>
      </c>
      <c r="N1002" s="193" t="str">
        <f t="shared" si="305"/>
        <v>-</v>
      </c>
      <c r="AI1002" s="104"/>
    </row>
    <row r="1003" spans="1:35">
      <c r="A1003" s="295"/>
      <c r="B1003" s="297"/>
      <c r="C1003" s="297"/>
      <c r="D1003" s="297"/>
      <c r="E1003" s="297"/>
      <c r="F1003" s="298"/>
      <c r="G1003" s="110">
        <f t="shared" si="301"/>
        <v>0</v>
      </c>
      <c r="H1003" s="111">
        <f t="shared" si="302"/>
        <v>0</v>
      </c>
      <c r="I1003" s="112">
        <f t="shared" si="303"/>
        <v>0</v>
      </c>
      <c r="J1003" s="328"/>
      <c r="K1003" s="190">
        <f t="shared" si="304"/>
        <v>0</v>
      </c>
      <c r="L1003" s="191" t="str">
        <f t="shared" si="306"/>
        <v>-</v>
      </c>
      <c r="M1003" s="192" t="str">
        <f t="shared" si="307"/>
        <v>-</v>
      </c>
      <c r="N1003" s="193" t="str">
        <f t="shared" si="305"/>
        <v>-</v>
      </c>
      <c r="AI1003" s="104"/>
    </row>
    <row r="1004" spans="1:35">
      <c r="A1004" s="295"/>
      <c r="B1004" s="297"/>
      <c r="C1004" s="297"/>
      <c r="D1004" s="297"/>
      <c r="E1004" s="297"/>
      <c r="F1004" s="298"/>
      <c r="G1004" s="110">
        <f t="shared" si="301"/>
        <v>0</v>
      </c>
      <c r="H1004" s="111">
        <f t="shared" si="302"/>
        <v>0</v>
      </c>
      <c r="I1004" s="112">
        <f t="shared" si="303"/>
        <v>0</v>
      </c>
      <c r="J1004" s="328"/>
      <c r="K1004" s="190">
        <f t="shared" si="304"/>
        <v>0</v>
      </c>
      <c r="L1004" s="191" t="str">
        <f t="shared" si="306"/>
        <v>-</v>
      </c>
      <c r="M1004" s="192" t="str">
        <f t="shared" si="307"/>
        <v>-</v>
      </c>
      <c r="N1004" s="193" t="str">
        <f t="shared" si="305"/>
        <v>-</v>
      </c>
      <c r="AI1004" s="104"/>
    </row>
    <row r="1005" spans="1:35">
      <c r="A1005" s="295"/>
      <c r="B1005" s="297"/>
      <c r="C1005" s="297"/>
      <c r="D1005" s="297"/>
      <c r="E1005" s="297"/>
      <c r="F1005" s="298"/>
      <c r="G1005" s="110">
        <f t="shared" si="301"/>
        <v>0</v>
      </c>
      <c r="H1005" s="111">
        <f t="shared" si="302"/>
        <v>0</v>
      </c>
      <c r="I1005" s="112">
        <f t="shared" si="303"/>
        <v>0</v>
      </c>
      <c r="J1005" s="328"/>
      <c r="K1005" s="190">
        <f t="shared" si="304"/>
        <v>0</v>
      </c>
      <c r="L1005" s="191" t="str">
        <f t="shared" si="306"/>
        <v>-</v>
      </c>
      <c r="M1005" s="192" t="str">
        <f t="shared" si="307"/>
        <v>-</v>
      </c>
      <c r="N1005" s="193" t="str">
        <f t="shared" si="305"/>
        <v>-</v>
      </c>
      <c r="AI1005" s="104"/>
    </row>
    <row r="1006" spans="1:35">
      <c r="A1006" s="295"/>
      <c r="B1006" s="297"/>
      <c r="C1006" s="297"/>
      <c r="D1006" s="297"/>
      <c r="E1006" s="297"/>
      <c r="F1006" s="298"/>
      <c r="G1006" s="110">
        <f t="shared" si="301"/>
        <v>0</v>
      </c>
      <c r="H1006" s="111">
        <f t="shared" si="302"/>
        <v>0</v>
      </c>
      <c r="I1006" s="112">
        <f t="shared" si="303"/>
        <v>0</v>
      </c>
      <c r="J1006" s="328"/>
      <c r="K1006" s="190">
        <f t="shared" si="304"/>
        <v>0</v>
      </c>
      <c r="L1006" s="191" t="str">
        <f t="shared" si="306"/>
        <v>-</v>
      </c>
      <c r="M1006" s="192" t="str">
        <f t="shared" si="307"/>
        <v>-</v>
      </c>
      <c r="N1006" s="193" t="str">
        <f t="shared" si="305"/>
        <v>-</v>
      </c>
      <c r="AI1006" s="104"/>
    </row>
    <row r="1007" spans="1:35">
      <c r="A1007" s="295"/>
      <c r="B1007" s="297"/>
      <c r="C1007" s="297"/>
      <c r="D1007" s="297"/>
      <c r="E1007" s="297"/>
      <c r="F1007" s="298"/>
      <c r="G1007" s="110">
        <f t="shared" si="301"/>
        <v>0</v>
      </c>
      <c r="H1007" s="111">
        <f t="shared" si="302"/>
        <v>0</v>
      </c>
      <c r="I1007" s="112">
        <f t="shared" si="303"/>
        <v>0</v>
      </c>
      <c r="J1007" s="328"/>
      <c r="K1007" s="190">
        <f t="shared" si="304"/>
        <v>0</v>
      </c>
      <c r="L1007" s="191" t="str">
        <f t="shared" si="306"/>
        <v>-</v>
      </c>
      <c r="M1007" s="192" t="str">
        <f t="shared" si="307"/>
        <v>-</v>
      </c>
      <c r="N1007" s="193" t="str">
        <f t="shared" si="305"/>
        <v>-</v>
      </c>
      <c r="AI1007" s="104"/>
    </row>
    <row r="1008" spans="1:35">
      <c r="A1008" s="295"/>
      <c r="B1008" s="297"/>
      <c r="C1008" s="297"/>
      <c r="D1008" s="297"/>
      <c r="E1008" s="297"/>
      <c r="F1008" s="298"/>
      <c r="G1008" s="110">
        <f t="shared" si="301"/>
        <v>0</v>
      </c>
      <c r="H1008" s="111">
        <f t="shared" si="302"/>
        <v>0</v>
      </c>
      <c r="I1008" s="112">
        <f t="shared" si="303"/>
        <v>0</v>
      </c>
      <c r="J1008" s="328"/>
      <c r="K1008" s="190">
        <f t="shared" si="304"/>
        <v>0</v>
      </c>
      <c r="L1008" s="191" t="str">
        <f t="shared" si="306"/>
        <v>-</v>
      </c>
      <c r="M1008" s="192" t="str">
        <f t="shared" si="307"/>
        <v>-</v>
      </c>
      <c r="N1008" s="193" t="str">
        <f t="shared" si="305"/>
        <v>-</v>
      </c>
      <c r="AI1008" s="104"/>
    </row>
    <row r="1009" spans="1:35">
      <c r="A1009" s="295"/>
      <c r="B1009" s="297"/>
      <c r="C1009" s="297"/>
      <c r="D1009" s="297"/>
      <c r="E1009" s="297"/>
      <c r="F1009" s="298"/>
      <c r="G1009" s="110">
        <f t="shared" si="301"/>
        <v>0</v>
      </c>
      <c r="H1009" s="111">
        <f t="shared" si="302"/>
        <v>0</v>
      </c>
      <c r="I1009" s="112">
        <f t="shared" si="303"/>
        <v>0</v>
      </c>
      <c r="J1009" s="328"/>
      <c r="K1009" s="190">
        <f t="shared" si="304"/>
        <v>0</v>
      </c>
      <c r="L1009" s="191" t="str">
        <f t="shared" si="306"/>
        <v>-</v>
      </c>
      <c r="M1009" s="192" t="str">
        <f t="shared" si="307"/>
        <v>-</v>
      </c>
      <c r="N1009" s="193" t="str">
        <f t="shared" si="305"/>
        <v>-</v>
      </c>
      <c r="AI1009" s="104"/>
    </row>
    <row r="1010" spans="1:35">
      <c r="A1010" s="295"/>
      <c r="B1010" s="297"/>
      <c r="C1010" s="297"/>
      <c r="D1010" s="297"/>
      <c r="E1010" s="297"/>
      <c r="F1010" s="298"/>
      <c r="G1010" s="110">
        <f t="shared" si="301"/>
        <v>0</v>
      </c>
      <c r="H1010" s="111">
        <f t="shared" si="302"/>
        <v>0</v>
      </c>
      <c r="I1010" s="112">
        <f t="shared" si="303"/>
        <v>0</v>
      </c>
      <c r="J1010" s="328"/>
      <c r="K1010" s="190">
        <f t="shared" si="304"/>
        <v>0</v>
      </c>
      <c r="L1010" s="191" t="str">
        <f t="shared" si="306"/>
        <v>-</v>
      </c>
      <c r="M1010" s="192" t="str">
        <f t="shared" si="307"/>
        <v>-</v>
      </c>
      <c r="N1010" s="193" t="str">
        <f t="shared" si="305"/>
        <v>-</v>
      </c>
      <c r="AI1010" s="104"/>
    </row>
    <row r="1011" spans="1:35">
      <c r="A1011" s="295"/>
      <c r="B1011" s="297"/>
      <c r="C1011" s="297"/>
      <c r="D1011" s="297"/>
      <c r="E1011" s="297"/>
      <c r="F1011" s="298"/>
      <c r="G1011" s="110">
        <f t="shared" si="301"/>
        <v>0</v>
      </c>
      <c r="H1011" s="111">
        <f t="shared" si="302"/>
        <v>0</v>
      </c>
      <c r="I1011" s="112">
        <f t="shared" si="303"/>
        <v>0</v>
      </c>
      <c r="J1011" s="328"/>
      <c r="K1011" s="190">
        <f t="shared" si="304"/>
        <v>0</v>
      </c>
      <c r="L1011" s="191" t="str">
        <f t="shared" si="306"/>
        <v>-</v>
      </c>
      <c r="M1011" s="192" t="str">
        <f t="shared" si="307"/>
        <v>-</v>
      </c>
      <c r="N1011" s="193" t="str">
        <f t="shared" si="305"/>
        <v>-</v>
      </c>
      <c r="AI1011" s="104"/>
    </row>
    <row r="1012" spans="1:35">
      <c r="A1012" s="295"/>
      <c r="B1012" s="297"/>
      <c r="C1012" s="297"/>
      <c r="D1012" s="297"/>
      <c r="E1012" s="297"/>
      <c r="F1012" s="298"/>
      <c r="G1012" s="110">
        <f t="shared" si="301"/>
        <v>0</v>
      </c>
      <c r="H1012" s="111">
        <f t="shared" si="302"/>
        <v>0</v>
      </c>
      <c r="I1012" s="112">
        <f t="shared" si="303"/>
        <v>0</v>
      </c>
      <c r="J1012" s="328"/>
      <c r="K1012" s="190">
        <f t="shared" si="304"/>
        <v>0</v>
      </c>
      <c r="L1012" s="191" t="str">
        <f t="shared" si="306"/>
        <v>-</v>
      </c>
      <c r="M1012" s="192" t="str">
        <f t="shared" si="307"/>
        <v>-</v>
      </c>
      <c r="N1012" s="193" t="str">
        <f t="shared" si="305"/>
        <v>-</v>
      </c>
      <c r="AI1012" s="104"/>
    </row>
    <row r="1013" spans="1:35">
      <c r="A1013" s="295"/>
      <c r="B1013" s="297"/>
      <c r="C1013" s="297"/>
      <c r="D1013" s="297"/>
      <c r="E1013" s="297"/>
      <c r="F1013" s="298"/>
      <c r="G1013" s="110">
        <f t="shared" si="301"/>
        <v>0</v>
      </c>
      <c r="H1013" s="111">
        <f t="shared" si="302"/>
        <v>0</v>
      </c>
      <c r="I1013" s="112">
        <f t="shared" si="303"/>
        <v>0</v>
      </c>
      <c r="J1013" s="328"/>
      <c r="K1013" s="190">
        <f t="shared" si="304"/>
        <v>0</v>
      </c>
      <c r="L1013" s="191" t="str">
        <f t="shared" si="306"/>
        <v>-</v>
      </c>
      <c r="M1013" s="192" t="str">
        <f t="shared" si="307"/>
        <v>-</v>
      </c>
      <c r="N1013" s="193" t="str">
        <f t="shared" si="305"/>
        <v>-</v>
      </c>
      <c r="AI1013" s="104"/>
    </row>
    <row r="1014" spans="1:35">
      <c r="A1014" s="295"/>
      <c r="B1014" s="297"/>
      <c r="C1014" s="297"/>
      <c r="D1014" s="297"/>
      <c r="E1014" s="297"/>
      <c r="F1014" s="298"/>
      <c r="G1014" s="110">
        <f t="shared" si="301"/>
        <v>0</v>
      </c>
      <c r="H1014" s="111">
        <f t="shared" si="302"/>
        <v>0</v>
      </c>
      <c r="I1014" s="112">
        <f t="shared" si="303"/>
        <v>0</v>
      </c>
      <c r="J1014" s="328"/>
      <c r="K1014" s="190">
        <f t="shared" si="304"/>
        <v>0</v>
      </c>
      <c r="L1014" s="191" t="str">
        <f t="shared" si="306"/>
        <v>-</v>
      </c>
      <c r="M1014" s="192" t="str">
        <f t="shared" si="307"/>
        <v>-</v>
      </c>
      <c r="N1014" s="193" t="str">
        <f t="shared" si="305"/>
        <v>-</v>
      </c>
      <c r="AI1014" s="104"/>
    </row>
    <row r="1015" spans="1:35">
      <c r="A1015" s="295"/>
      <c r="B1015" s="297"/>
      <c r="C1015" s="297"/>
      <c r="D1015" s="297"/>
      <c r="E1015" s="297"/>
      <c r="F1015" s="298"/>
      <c r="G1015" s="110">
        <f t="shared" si="301"/>
        <v>0</v>
      </c>
      <c r="H1015" s="111">
        <f t="shared" si="302"/>
        <v>0</v>
      </c>
      <c r="I1015" s="112">
        <f t="shared" si="303"/>
        <v>0</v>
      </c>
      <c r="J1015" s="328"/>
      <c r="K1015" s="190">
        <f t="shared" si="304"/>
        <v>0</v>
      </c>
      <c r="L1015" s="191" t="str">
        <f t="shared" si="306"/>
        <v>-</v>
      </c>
      <c r="M1015" s="192" t="str">
        <f t="shared" si="307"/>
        <v>-</v>
      </c>
      <c r="N1015" s="193" t="str">
        <f t="shared" si="305"/>
        <v>-</v>
      </c>
      <c r="AI1015" s="104"/>
    </row>
    <row r="1016" spans="1:35">
      <c r="A1016" s="295"/>
      <c r="B1016" s="297"/>
      <c r="C1016" s="297"/>
      <c r="D1016" s="297"/>
      <c r="E1016" s="297"/>
      <c r="F1016" s="298"/>
      <c r="G1016" s="110">
        <f t="shared" si="301"/>
        <v>0</v>
      </c>
      <c r="H1016" s="111">
        <f t="shared" si="302"/>
        <v>0</v>
      </c>
      <c r="I1016" s="112">
        <f t="shared" si="303"/>
        <v>0</v>
      </c>
      <c r="J1016" s="328"/>
      <c r="K1016" s="190">
        <f t="shared" si="304"/>
        <v>0</v>
      </c>
      <c r="L1016" s="191" t="str">
        <f t="shared" si="306"/>
        <v>-</v>
      </c>
      <c r="M1016" s="192" t="str">
        <f t="shared" si="307"/>
        <v>-</v>
      </c>
      <c r="N1016" s="193" t="str">
        <f t="shared" si="305"/>
        <v>-</v>
      </c>
      <c r="AI1016" s="104"/>
    </row>
    <row r="1017" spans="1:35">
      <c r="A1017" s="295"/>
      <c r="B1017" s="297"/>
      <c r="C1017" s="297"/>
      <c r="D1017" s="297"/>
      <c r="E1017" s="297"/>
      <c r="F1017" s="298"/>
      <c r="G1017" s="110">
        <f t="shared" si="301"/>
        <v>0</v>
      </c>
      <c r="H1017" s="111">
        <f t="shared" si="302"/>
        <v>0</v>
      </c>
      <c r="I1017" s="112">
        <f t="shared" si="303"/>
        <v>0</v>
      </c>
      <c r="J1017" s="328"/>
      <c r="K1017" s="190">
        <f t="shared" si="304"/>
        <v>0</v>
      </c>
      <c r="L1017" s="191" t="str">
        <f t="shared" si="306"/>
        <v>-</v>
      </c>
      <c r="M1017" s="192" t="str">
        <f t="shared" si="307"/>
        <v>-</v>
      </c>
      <c r="N1017" s="193" t="str">
        <f t="shared" si="305"/>
        <v>-</v>
      </c>
      <c r="AI1017" s="104"/>
    </row>
    <row r="1018" spans="1:35">
      <c r="A1018" s="295"/>
      <c r="B1018" s="297"/>
      <c r="C1018" s="297"/>
      <c r="D1018" s="297"/>
      <c r="E1018" s="297"/>
      <c r="F1018" s="298"/>
      <c r="G1018" s="110">
        <f t="shared" si="301"/>
        <v>0</v>
      </c>
      <c r="H1018" s="111">
        <f t="shared" si="302"/>
        <v>0</v>
      </c>
      <c r="I1018" s="112">
        <f t="shared" si="303"/>
        <v>0</v>
      </c>
      <c r="J1018" s="328"/>
      <c r="K1018" s="190">
        <f t="shared" si="304"/>
        <v>0</v>
      </c>
      <c r="L1018" s="191" t="str">
        <f t="shared" si="306"/>
        <v>-</v>
      </c>
      <c r="M1018" s="192" t="str">
        <f t="shared" si="307"/>
        <v>-</v>
      </c>
      <c r="N1018" s="193" t="str">
        <f t="shared" si="305"/>
        <v>-</v>
      </c>
      <c r="AI1018" s="104"/>
    </row>
    <row r="1019" spans="1:35">
      <c r="A1019" s="295"/>
      <c r="B1019" s="297"/>
      <c r="C1019" s="297"/>
      <c r="D1019" s="297"/>
      <c r="E1019" s="297"/>
      <c r="F1019" s="298"/>
      <c r="G1019" s="110">
        <f t="shared" si="301"/>
        <v>0</v>
      </c>
      <c r="H1019" s="111">
        <f t="shared" si="302"/>
        <v>0</v>
      </c>
      <c r="I1019" s="112">
        <f t="shared" si="303"/>
        <v>0</v>
      </c>
      <c r="J1019" s="328"/>
      <c r="K1019" s="190">
        <f t="shared" si="304"/>
        <v>0</v>
      </c>
      <c r="L1019" s="191" t="str">
        <f t="shared" si="306"/>
        <v>-</v>
      </c>
      <c r="M1019" s="192" t="str">
        <f t="shared" si="307"/>
        <v>-</v>
      </c>
      <c r="N1019" s="193" t="str">
        <f t="shared" si="305"/>
        <v>-</v>
      </c>
      <c r="AI1019" s="104"/>
    </row>
    <row r="1020" spans="1:35">
      <c r="A1020" s="295"/>
      <c r="B1020" s="297"/>
      <c r="C1020" s="297"/>
      <c r="D1020" s="297"/>
      <c r="E1020" s="297"/>
      <c r="F1020" s="298"/>
      <c r="G1020" s="110">
        <f t="shared" si="301"/>
        <v>0</v>
      </c>
      <c r="H1020" s="111">
        <f t="shared" si="302"/>
        <v>0</v>
      </c>
      <c r="I1020" s="112">
        <f t="shared" si="303"/>
        <v>0</v>
      </c>
      <c r="J1020" s="328"/>
      <c r="K1020" s="190">
        <f t="shared" si="304"/>
        <v>0</v>
      </c>
      <c r="L1020" s="191" t="str">
        <f t="shared" si="306"/>
        <v>-</v>
      </c>
      <c r="M1020" s="192" t="str">
        <f t="shared" si="307"/>
        <v>-</v>
      </c>
      <c r="N1020" s="193" t="str">
        <f t="shared" si="305"/>
        <v>-</v>
      </c>
      <c r="AI1020" s="104"/>
    </row>
    <row r="1021" spans="1:35">
      <c r="A1021" s="295"/>
      <c r="B1021" s="297"/>
      <c r="C1021" s="297"/>
      <c r="D1021" s="297"/>
      <c r="E1021" s="297"/>
      <c r="F1021" s="298"/>
      <c r="G1021" s="110">
        <f t="shared" si="301"/>
        <v>0</v>
      </c>
      <c r="H1021" s="111">
        <f t="shared" si="302"/>
        <v>0</v>
      </c>
      <c r="I1021" s="112">
        <f t="shared" si="303"/>
        <v>0</v>
      </c>
      <c r="J1021" s="328"/>
      <c r="K1021" s="190">
        <f t="shared" si="304"/>
        <v>0</v>
      </c>
      <c r="L1021" s="191" t="str">
        <f t="shared" si="306"/>
        <v>-</v>
      </c>
      <c r="M1021" s="192" t="str">
        <f t="shared" si="307"/>
        <v>-</v>
      </c>
      <c r="N1021" s="193" t="str">
        <f t="shared" si="305"/>
        <v>-</v>
      </c>
      <c r="AI1021" s="104"/>
    </row>
    <row r="1022" spans="1:35">
      <c r="A1022" s="295"/>
      <c r="B1022" s="297"/>
      <c r="C1022" s="297"/>
      <c r="D1022" s="297"/>
      <c r="E1022" s="297"/>
      <c r="F1022" s="298"/>
      <c r="G1022" s="110">
        <f t="shared" si="301"/>
        <v>0</v>
      </c>
      <c r="H1022" s="111">
        <f t="shared" si="302"/>
        <v>0</v>
      </c>
      <c r="I1022" s="112">
        <f t="shared" si="303"/>
        <v>0</v>
      </c>
      <c r="J1022" s="328"/>
      <c r="K1022" s="190">
        <f t="shared" si="304"/>
        <v>0</v>
      </c>
      <c r="L1022" s="191" t="str">
        <f t="shared" si="306"/>
        <v>-</v>
      </c>
      <c r="M1022" s="192" t="str">
        <f t="shared" si="307"/>
        <v>-</v>
      </c>
      <c r="N1022" s="193" t="str">
        <f t="shared" si="305"/>
        <v>-</v>
      </c>
      <c r="AI1022" s="104"/>
    </row>
    <row r="1023" spans="1:35">
      <c r="A1023" s="295"/>
      <c r="B1023" s="297"/>
      <c r="C1023" s="297"/>
      <c r="D1023" s="297"/>
      <c r="E1023" s="297"/>
      <c r="F1023" s="298"/>
      <c r="G1023" s="110">
        <f t="shared" si="301"/>
        <v>0</v>
      </c>
      <c r="H1023" s="111">
        <f t="shared" si="302"/>
        <v>0</v>
      </c>
      <c r="I1023" s="112">
        <f t="shared" si="303"/>
        <v>0</v>
      </c>
      <c r="J1023" s="328"/>
      <c r="K1023" s="190">
        <f t="shared" si="304"/>
        <v>0</v>
      </c>
      <c r="L1023" s="191" t="str">
        <f t="shared" si="306"/>
        <v>-</v>
      </c>
      <c r="M1023" s="192" t="str">
        <f t="shared" si="307"/>
        <v>-</v>
      </c>
      <c r="N1023" s="193" t="str">
        <f t="shared" si="305"/>
        <v>-</v>
      </c>
      <c r="AI1023" s="104"/>
    </row>
    <row r="1024" spans="1:35">
      <c r="A1024" s="295"/>
      <c r="B1024" s="297"/>
      <c r="C1024" s="297"/>
      <c r="D1024" s="297"/>
      <c r="E1024" s="297"/>
      <c r="F1024" s="298"/>
      <c r="G1024" s="110">
        <f t="shared" si="301"/>
        <v>0</v>
      </c>
      <c r="H1024" s="111">
        <f t="shared" si="302"/>
        <v>0</v>
      </c>
      <c r="I1024" s="112">
        <f t="shared" si="303"/>
        <v>0</v>
      </c>
      <c r="J1024" s="328"/>
      <c r="K1024" s="190">
        <f t="shared" si="304"/>
        <v>0</v>
      </c>
      <c r="L1024" s="191" t="str">
        <f t="shared" si="306"/>
        <v>-</v>
      </c>
      <c r="M1024" s="192" t="str">
        <f t="shared" si="307"/>
        <v>-</v>
      </c>
      <c r="N1024" s="193" t="str">
        <f t="shared" si="305"/>
        <v>-</v>
      </c>
      <c r="AI1024" s="104"/>
    </row>
    <row r="1025" spans="1:35">
      <c r="A1025" s="295"/>
      <c r="B1025" s="297"/>
      <c r="C1025" s="297"/>
      <c r="D1025" s="297"/>
      <c r="E1025" s="297"/>
      <c r="F1025" s="298"/>
      <c r="G1025" s="110">
        <f t="shared" si="301"/>
        <v>0</v>
      </c>
      <c r="H1025" s="111">
        <f t="shared" si="302"/>
        <v>0</v>
      </c>
      <c r="I1025" s="112">
        <f t="shared" si="303"/>
        <v>0</v>
      </c>
      <c r="J1025" s="328"/>
      <c r="K1025" s="190">
        <f t="shared" si="304"/>
        <v>0</v>
      </c>
      <c r="L1025" s="191" t="str">
        <f t="shared" si="306"/>
        <v>-</v>
      </c>
      <c r="M1025" s="192" t="str">
        <f t="shared" si="307"/>
        <v>-</v>
      </c>
      <c r="N1025" s="193" t="str">
        <f t="shared" si="305"/>
        <v>-</v>
      </c>
      <c r="AI1025" s="104"/>
    </row>
    <row r="1026" spans="1:35">
      <c r="A1026" s="295"/>
      <c r="B1026" s="297"/>
      <c r="C1026" s="297"/>
      <c r="D1026" s="297"/>
      <c r="E1026" s="297"/>
      <c r="F1026" s="298"/>
      <c r="G1026" s="110">
        <f t="shared" si="301"/>
        <v>0</v>
      </c>
      <c r="H1026" s="111">
        <f t="shared" si="302"/>
        <v>0</v>
      </c>
      <c r="I1026" s="112">
        <f t="shared" si="303"/>
        <v>0</v>
      </c>
      <c r="J1026" s="328"/>
      <c r="K1026" s="190">
        <f t="shared" si="304"/>
        <v>0</v>
      </c>
      <c r="L1026" s="191" t="str">
        <f t="shared" si="306"/>
        <v>-</v>
      </c>
      <c r="M1026" s="192" t="str">
        <f t="shared" si="307"/>
        <v>-</v>
      </c>
      <c r="N1026" s="193" t="str">
        <f t="shared" si="305"/>
        <v>-</v>
      </c>
      <c r="AI1026" s="104"/>
    </row>
    <row r="1027" spans="1:35">
      <c r="A1027" s="295"/>
      <c r="B1027" s="297"/>
      <c r="C1027" s="297"/>
      <c r="D1027" s="297"/>
      <c r="E1027" s="297"/>
      <c r="F1027" s="298"/>
      <c r="G1027" s="110">
        <f t="shared" si="301"/>
        <v>0</v>
      </c>
      <c r="H1027" s="111">
        <f t="shared" si="302"/>
        <v>0</v>
      </c>
      <c r="I1027" s="112">
        <f t="shared" si="303"/>
        <v>0</v>
      </c>
      <c r="J1027" s="328"/>
      <c r="K1027" s="190">
        <f t="shared" si="304"/>
        <v>0</v>
      </c>
      <c r="L1027" s="191" t="str">
        <f t="shared" si="306"/>
        <v>-</v>
      </c>
      <c r="M1027" s="192" t="str">
        <f t="shared" si="307"/>
        <v>-</v>
      </c>
      <c r="N1027" s="193" t="str">
        <f t="shared" si="305"/>
        <v>-</v>
      </c>
      <c r="AI1027" s="104"/>
    </row>
    <row r="1028" spans="1:35">
      <c r="A1028" s="295"/>
      <c r="B1028" s="297"/>
      <c r="C1028" s="297"/>
      <c r="D1028" s="297"/>
      <c r="E1028" s="297"/>
      <c r="F1028" s="298"/>
      <c r="G1028" s="110">
        <f t="shared" si="301"/>
        <v>0</v>
      </c>
      <c r="H1028" s="111">
        <f t="shared" si="302"/>
        <v>0</v>
      </c>
      <c r="I1028" s="112">
        <f t="shared" si="303"/>
        <v>0</v>
      </c>
      <c r="J1028" s="328"/>
      <c r="K1028" s="190">
        <f t="shared" si="304"/>
        <v>0</v>
      </c>
      <c r="L1028" s="191" t="str">
        <f t="shared" si="306"/>
        <v>-</v>
      </c>
      <c r="M1028" s="192" t="str">
        <f t="shared" si="307"/>
        <v>-</v>
      </c>
      <c r="N1028" s="193" t="str">
        <f t="shared" si="305"/>
        <v>-</v>
      </c>
      <c r="AI1028" s="104"/>
    </row>
    <row r="1029" spans="1:35">
      <c r="A1029" s="295"/>
      <c r="B1029" s="297"/>
      <c r="C1029" s="297"/>
      <c r="D1029" s="297"/>
      <c r="E1029" s="297"/>
      <c r="F1029" s="298"/>
      <c r="G1029" s="110">
        <f t="shared" si="301"/>
        <v>0</v>
      </c>
      <c r="H1029" s="111">
        <f t="shared" si="302"/>
        <v>0</v>
      </c>
      <c r="I1029" s="112">
        <f t="shared" si="303"/>
        <v>0</v>
      </c>
      <c r="J1029" s="328"/>
      <c r="K1029" s="190">
        <f t="shared" si="304"/>
        <v>0</v>
      </c>
      <c r="L1029" s="191" t="str">
        <f t="shared" si="306"/>
        <v>-</v>
      </c>
      <c r="M1029" s="192" t="str">
        <f t="shared" si="307"/>
        <v>-</v>
      </c>
      <c r="N1029" s="193" t="str">
        <f t="shared" si="305"/>
        <v>-</v>
      </c>
      <c r="AI1029" s="104"/>
    </row>
    <row r="1030" spans="1:35">
      <c r="A1030" s="295"/>
      <c r="B1030" s="297"/>
      <c r="C1030" s="297"/>
      <c r="D1030" s="297"/>
      <c r="E1030" s="297"/>
      <c r="F1030" s="298"/>
      <c r="G1030" s="110">
        <f t="shared" si="301"/>
        <v>0</v>
      </c>
      <c r="H1030" s="111">
        <f t="shared" si="302"/>
        <v>0</v>
      </c>
      <c r="I1030" s="112">
        <f t="shared" si="303"/>
        <v>0</v>
      </c>
      <c r="J1030" s="328"/>
      <c r="K1030" s="190">
        <f t="shared" si="304"/>
        <v>0</v>
      </c>
      <c r="L1030" s="191" t="str">
        <f t="shared" si="306"/>
        <v>-</v>
      </c>
      <c r="M1030" s="192" t="str">
        <f t="shared" si="307"/>
        <v>-</v>
      </c>
      <c r="N1030" s="193" t="str">
        <f t="shared" si="305"/>
        <v>-</v>
      </c>
      <c r="AI1030" s="104"/>
    </row>
    <row r="1031" spans="1:35">
      <c r="A1031" s="295"/>
      <c r="B1031" s="297"/>
      <c r="C1031" s="297"/>
      <c r="D1031" s="297"/>
      <c r="E1031" s="297"/>
      <c r="F1031" s="298"/>
      <c r="G1031" s="110">
        <f t="shared" si="301"/>
        <v>0</v>
      </c>
      <c r="H1031" s="111">
        <f t="shared" si="302"/>
        <v>0</v>
      </c>
      <c r="I1031" s="112">
        <f t="shared" si="303"/>
        <v>0</v>
      </c>
      <c r="J1031" s="328"/>
      <c r="K1031" s="190">
        <f t="shared" si="304"/>
        <v>0</v>
      </c>
      <c r="L1031" s="191" t="str">
        <f t="shared" si="306"/>
        <v>-</v>
      </c>
      <c r="M1031" s="192" t="str">
        <f t="shared" si="307"/>
        <v>-</v>
      </c>
      <c r="N1031" s="193" t="str">
        <f t="shared" si="305"/>
        <v>-</v>
      </c>
      <c r="AI1031" s="104"/>
    </row>
    <row r="1032" spans="1:35">
      <c r="A1032" s="295"/>
      <c r="B1032" s="297"/>
      <c r="C1032" s="297"/>
      <c r="D1032" s="297"/>
      <c r="E1032" s="297"/>
      <c r="F1032" s="298"/>
      <c r="G1032" s="110">
        <f t="shared" ref="G1032:G1095" si="308">IF(F1032=0,0,VLOOKUP(C1032,$V$8:$AE$13,6))</f>
        <v>0</v>
      </c>
      <c r="H1032" s="111">
        <f t="shared" ref="H1032:H1095" si="309">IFERROR(F1032+G1032,"")</f>
        <v>0</v>
      </c>
      <c r="I1032" s="112">
        <f t="shared" ref="I1032:I1095" si="310">IFERROR(H1032*12/(VLOOKUP(C1032,$V$8:$W$13,2)*$T$8*$T$9),"")</f>
        <v>0</v>
      </c>
      <c r="J1032" s="328"/>
      <c r="K1032" s="190">
        <f t="shared" ref="K1032:K1095" si="311">IFERROR((J1032+G1032)*12/(VLOOKUP(C1032,$V$8:$W$13,2)*$T$8*$T$9),"")</f>
        <v>0</v>
      </c>
      <c r="L1032" s="191" t="str">
        <f t="shared" si="306"/>
        <v>-</v>
      </c>
      <c r="M1032" s="192" t="str">
        <f t="shared" si="307"/>
        <v>-</v>
      </c>
      <c r="N1032" s="193" t="str">
        <f t="shared" si="305"/>
        <v>-</v>
      </c>
      <c r="AI1032" s="104"/>
    </row>
    <row r="1033" spans="1:35">
      <c r="A1033" s="295"/>
      <c r="B1033" s="297"/>
      <c r="C1033" s="297"/>
      <c r="D1033" s="297"/>
      <c r="E1033" s="297"/>
      <c r="F1033" s="298"/>
      <c r="G1033" s="110">
        <f t="shared" si="308"/>
        <v>0</v>
      </c>
      <c r="H1033" s="111">
        <f t="shared" si="309"/>
        <v>0</v>
      </c>
      <c r="I1033" s="112">
        <f t="shared" si="310"/>
        <v>0</v>
      </c>
      <c r="J1033" s="328"/>
      <c r="K1033" s="190">
        <f t="shared" si="311"/>
        <v>0</v>
      </c>
      <c r="L1033" s="191" t="str">
        <f t="shared" si="306"/>
        <v>-</v>
      </c>
      <c r="M1033" s="192" t="str">
        <f t="shared" si="307"/>
        <v>-</v>
      </c>
      <c r="N1033" s="193" t="str">
        <f t="shared" si="305"/>
        <v>-</v>
      </c>
      <c r="AI1033" s="104"/>
    </row>
    <row r="1034" spans="1:35">
      <c r="A1034" s="295"/>
      <c r="B1034" s="297"/>
      <c r="C1034" s="297"/>
      <c r="D1034" s="297"/>
      <c r="E1034" s="297"/>
      <c r="F1034" s="298"/>
      <c r="G1034" s="110">
        <f t="shared" si="308"/>
        <v>0</v>
      </c>
      <c r="H1034" s="111">
        <f t="shared" si="309"/>
        <v>0</v>
      </c>
      <c r="I1034" s="112">
        <f t="shared" si="310"/>
        <v>0</v>
      </c>
      <c r="J1034" s="328"/>
      <c r="K1034" s="190">
        <f t="shared" si="311"/>
        <v>0</v>
      </c>
      <c r="L1034" s="191" t="str">
        <f t="shared" si="306"/>
        <v>-</v>
      </c>
      <c r="M1034" s="192" t="str">
        <f t="shared" si="307"/>
        <v>-</v>
      </c>
      <c r="N1034" s="193" t="str">
        <f t="shared" ref="N1034:N1097" si="312">IF(L1034="-","-",J1034-F1034)</f>
        <v>-</v>
      </c>
      <c r="AI1034" s="104"/>
    </row>
    <row r="1035" spans="1:35">
      <c r="A1035" s="295"/>
      <c r="B1035" s="297"/>
      <c r="C1035" s="297"/>
      <c r="D1035" s="297"/>
      <c r="E1035" s="297"/>
      <c r="F1035" s="298"/>
      <c r="G1035" s="110">
        <f t="shared" si="308"/>
        <v>0</v>
      </c>
      <c r="H1035" s="111">
        <f t="shared" si="309"/>
        <v>0</v>
      </c>
      <c r="I1035" s="112">
        <f t="shared" si="310"/>
        <v>0</v>
      </c>
      <c r="J1035" s="328"/>
      <c r="K1035" s="190">
        <f t="shared" si="311"/>
        <v>0</v>
      </c>
      <c r="L1035" s="191" t="str">
        <f t="shared" si="306"/>
        <v>-</v>
      </c>
      <c r="M1035" s="192" t="str">
        <f t="shared" si="307"/>
        <v>-</v>
      </c>
      <c r="N1035" s="193" t="str">
        <f t="shared" si="312"/>
        <v>-</v>
      </c>
      <c r="AI1035" s="104"/>
    </row>
    <row r="1036" spans="1:35">
      <c r="A1036" s="295"/>
      <c r="B1036" s="297"/>
      <c r="C1036" s="297"/>
      <c r="D1036" s="297"/>
      <c r="E1036" s="297"/>
      <c r="F1036" s="298"/>
      <c r="G1036" s="110">
        <f t="shared" si="308"/>
        <v>0</v>
      </c>
      <c r="H1036" s="111">
        <f t="shared" si="309"/>
        <v>0</v>
      </c>
      <c r="I1036" s="112">
        <f t="shared" si="310"/>
        <v>0</v>
      </c>
      <c r="J1036" s="328"/>
      <c r="K1036" s="190">
        <f t="shared" si="311"/>
        <v>0</v>
      </c>
      <c r="L1036" s="191" t="str">
        <f t="shared" ref="L1036:L1099" si="313">IF(OR(E1036="market",E1036="super"),"-",IF(J1036-H1036&gt;0,1,"-"))</f>
        <v>-</v>
      </c>
      <c r="M1036" s="192" t="str">
        <f t="shared" ref="M1036:M1099" si="314">IF(L1036="-","-",1-F1036/J1036)</f>
        <v>-</v>
      </c>
      <c r="N1036" s="193" t="str">
        <f t="shared" si="312"/>
        <v>-</v>
      </c>
      <c r="AI1036" s="104"/>
    </row>
    <row r="1037" spans="1:35">
      <c r="A1037" s="295"/>
      <c r="B1037" s="297"/>
      <c r="C1037" s="297"/>
      <c r="D1037" s="297"/>
      <c r="E1037" s="297"/>
      <c r="F1037" s="298"/>
      <c r="G1037" s="110">
        <f t="shared" si="308"/>
        <v>0</v>
      </c>
      <c r="H1037" s="111">
        <f t="shared" si="309"/>
        <v>0</v>
      </c>
      <c r="I1037" s="112">
        <f t="shared" si="310"/>
        <v>0</v>
      </c>
      <c r="J1037" s="328"/>
      <c r="K1037" s="190">
        <f t="shared" si="311"/>
        <v>0</v>
      </c>
      <c r="L1037" s="191" t="str">
        <f t="shared" si="313"/>
        <v>-</v>
      </c>
      <c r="M1037" s="192" t="str">
        <f t="shared" si="314"/>
        <v>-</v>
      </c>
      <c r="N1037" s="193" t="str">
        <f t="shared" si="312"/>
        <v>-</v>
      </c>
      <c r="AI1037" s="104"/>
    </row>
    <row r="1038" spans="1:35">
      <c r="A1038" s="295"/>
      <c r="B1038" s="297"/>
      <c r="C1038" s="297"/>
      <c r="D1038" s="297"/>
      <c r="E1038" s="297"/>
      <c r="F1038" s="298"/>
      <c r="G1038" s="110">
        <f t="shared" si="308"/>
        <v>0</v>
      </c>
      <c r="H1038" s="111">
        <f t="shared" si="309"/>
        <v>0</v>
      </c>
      <c r="I1038" s="112">
        <f t="shared" si="310"/>
        <v>0</v>
      </c>
      <c r="J1038" s="328"/>
      <c r="K1038" s="190">
        <f t="shared" si="311"/>
        <v>0</v>
      </c>
      <c r="L1038" s="191" t="str">
        <f t="shared" si="313"/>
        <v>-</v>
      </c>
      <c r="M1038" s="192" t="str">
        <f t="shared" si="314"/>
        <v>-</v>
      </c>
      <c r="N1038" s="193" t="str">
        <f t="shared" si="312"/>
        <v>-</v>
      </c>
      <c r="AI1038" s="104"/>
    </row>
    <row r="1039" spans="1:35">
      <c r="A1039" s="295"/>
      <c r="B1039" s="297"/>
      <c r="C1039" s="297"/>
      <c r="D1039" s="297"/>
      <c r="E1039" s="297"/>
      <c r="F1039" s="298"/>
      <c r="G1039" s="110">
        <f t="shared" si="308"/>
        <v>0</v>
      </c>
      <c r="H1039" s="111">
        <f t="shared" si="309"/>
        <v>0</v>
      </c>
      <c r="I1039" s="112">
        <f t="shared" si="310"/>
        <v>0</v>
      </c>
      <c r="J1039" s="328"/>
      <c r="K1039" s="190">
        <f t="shared" si="311"/>
        <v>0</v>
      </c>
      <c r="L1039" s="191" t="str">
        <f t="shared" si="313"/>
        <v>-</v>
      </c>
      <c r="M1039" s="192" t="str">
        <f t="shared" si="314"/>
        <v>-</v>
      </c>
      <c r="N1039" s="193" t="str">
        <f t="shared" si="312"/>
        <v>-</v>
      </c>
      <c r="AI1039" s="104"/>
    </row>
    <row r="1040" spans="1:35">
      <c r="A1040" s="295"/>
      <c r="B1040" s="297"/>
      <c r="C1040" s="297"/>
      <c r="D1040" s="297"/>
      <c r="E1040" s="297"/>
      <c r="F1040" s="298"/>
      <c r="G1040" s="110">
        <f t="shared" si="308"/>
        <v>0</v>
      </c>
      <c r="H1040" s="111">
        <f t="shared" si="309"/>
        <v>0</v>
      </c>
      <c r="I1040" s="112">
        <f t="shared" si="310"/>
        <v>0</v>
      </c>
      <c r="J1040" s="328"/>
      <c r="K1040" s="190">
        <f t="shared" si="311"/>
        <v>0</v>
      </c>
      <c r="L1040" s="191" t="str">
        <f t="shared" si="313"/>
        <v>-</v>
      </c>
      <c r="M1040" s="192" t="str">
        <f t="shared" si="314"/>
        <v>-</v>
      </c>
      <c r="N1040" s="193" t="str">
        <f t="shared" si="312"/>
        <v>-</v>
      </c>
      <c r="AI1040" s="104"/>
    </row>
    <row r="1041" spans="1:35">
      <c r="A1041" s="295"/>
      <c r="B1041" s="297"/>
      <c r="C1041" s="297"/>
      <c r="D1041" s="297"/>
      <c r="E1041" s="297"/>
      <c r="F1041" s="298"/>
      <c r="G1041" s="110">
        <f t="shared" si="308"/>
        <v>0</v>
      </c>
      <c r="H1041" s="111">
        <f t="shared" si="309"/>
        <v>0</v>
      </c>
      <c r="I1041" s="112">
        <f t="shared" si="310"/>
        <v>0</v>
      </c>
      <c r="J1041" s="328"/>
      <c r="K1041" s="190">
        <f t="shared" si="311"/>
        <v>0</v>
      </c>
      <c r="L1041" s="191" t="str">
        <f t="shared" si="313"/>
        <v>-</v>
      </c>
      <c r="M1041" s="192" t="str">
        <f t="shared" si="314"/>
        <v>-</v>
      </c>
      <c r="N1041" s="193" t="str">
        <f t="shared" si="312"/>
        <v>-</v>
      </c>
      <c r="AI1041" s="104"/>
    </row>
    <row r="1042" spans="1:35">
      <c r="A1042" s="295"/>
      <c r="B1042" s="297"/>
      <c r="C1042" s="297"/>
      <c r="D1042" s="297"/>
      <c r="E1042" s="297"/>
      <c r="F1042" s="298"/>
      <c r="G1042" s="110">
        <f t="shared" si="308"/>
        <v>0</v>
      </c>
      <c r="H1042" s="111">
        <f t="shared" si="309"/>
        <v>0</v>
      </c>
      <c r="I1042" s="112">
        <f t="shared" si="310"/>
        <v>0</v>
      </c>
      <c r="J1042" s="328"/>
      <c r="K1042" s="190">
        <f t="shared" si="311"/>
        <v>0</v>
      </c>
      <c r="L1042" s="191" t="str">
        <f t="shared" si="313"/>
        <v>-</v>
      </c>
      <c r="M1042" s="192" t="str">
        <f t="shared" si="314"/>
        <v>-</v>
      </c>
      <c r="N1042" s="193" t="str">
        <f t="shared" si="312"/>
        <v>-</v>
      </c>
      <c r="AI1042" s="104"/>
    </row>
    <row r="1043" spans="1:35">
      <c r="A1043" s="295"/>
      <c r="B1043" s="297"/>
      <c r="C1043" s="297"/>
      <c r="D1043" s="297"/>
      <c r="E1043" s="297"/>
      <c r="F1043" s="298"/>
      <c r="G1043" s="110">
        <f t="shared" si="308"/>
        <v>0</v>
      </c>
      <c r="H1043" s="111">
        <f t="shared" si="309"/>
        <v>0</v>
      </c>
      <c r="I1043" s="112">
        <f t="shared" si="310"/>
        <v>0</v>
      </c>
      <c r="J1043" s="328"/>
      <c r="K1043" s="190">
        <f t="shared" si="311"/>
        <v>0</v>
      </c>
      <c r="L1043" s="191" t="str">
        <f t="shared" si="313"/>
        <v>-</v>
      </c>
      <c r="M1043" s="192" t="str">
        <f t="shared" si="314"/>
        <v>-</v>
      </c>
      <c r="N1043" s="193" t="str">
        <f t="shared" si="312"/>
        <v>-</v>
      </c>
      <c r="AI1043" s="104"/>
    </row>
    <row r="1044" spans="1:35">
      <c r="A1044" s="295"/>
      <c r="B1044" s="297"/>
      <c r="C1044" s="297"/>
      <c r="D1044" s="297"/>
      <c r="E1044" s="297"/>
      <c r="F1044" s="298"/>
      <c r="G1044" s="110">
        <f t="shared" si="308"/>
        <v>0</v>
      </c>
      <c r="H1044" s="111">
        <f t="shared" si="309"/>
        <v>0</v>
      </c>
      <c r="I1044" s="112">
        <f t="shared" si="310"/>
        <v>0</v>
      </c>
      <c r="J1044" s="328"/>
      <c r="K1044" s="190">
        <f t="shared" si="311"/>
        <v>0</v>
      </c>
      <c r="L1044" s="191" t="str">
        <f t="shared" si="313"/>
        <v>-</v>
      </c>
      <c r="M1044" s="192" t="str">
        <f t="shared" si="314"/>
        <v>-</v>
      </c>
      <c r="N1044" s="193" t="str">
        <f t="shared" si="312"/>
        <v>-</v>
      </c>
      <c r="AI1044" s="104"/>
    </row>
    <row r="1045" spans="1:35">
      <c r="A1045" s="295"/>
      <c r="B1045" s="297"/>
      <c r="C1045" s="297"/>
      <c r="D1045" s="297"/>
      <c r="E1045" s="297"/>
      <c r="F1045" s="298"/>
      <c r="G1045" s="110">
        <f t="shared" si="308"/>
        <v>0</v>
      </c>
      <c r="H1045" s="111">
        <f t="shared" si="309"/>
        <v>0</v>
      </c>
      <c r="I1045" s="112">
        <f t="shared" si="310"/>
        <v>0</v>
      </c>
      <c r="J1045" s="328"/>
      <c r="K1045" s="190">
        <f t="shared" si="311"/>
        <v>0</v>
      </c>
      <c r="L1045" s="191" t="str">
        <f t="shared" si="313"/>
        <v>-</v>
      </c>
      <c r="M1045" s="192" t="str">
        <f t="shared" si="314"/>
        <v>-</v>
      </c>
      <c r="N1045" s="193" t="str">
        <f t="shared" si="312"/>
        <v>-</v>
      </c>
      <c r="AI1045" s="104"/>
    </row>
    <row r="1046" spans="1:35">
      <c r="A1046" s="295"/>
      <c r="B1046" s="297"/>
      <c r="C1046" s="297"/>
      <c r="D1046" s="297"/>
      <c r="E1046" s="297"/>
      <c r="F1046" s="298"/>
      <c r="G1046" s="110">
        <f t="shared" si="308"/>
        <v>0</v>
      </c>
      <c r="H1046" s="111">
        <f t="shared" si="309"/>
        <v>0</v>
      </c>
      <c r="I1046" s="112">
        <f t="shared" si="310"/>
        <v>0</v>
      </c>
      <c r="J1046" s="328"/>
      <c r="K1046" s="190">
        <f t="shared" si="311"/>
        <v>0</v>
      </c>
      <c r="L1046" s="191" t="str">
        <f t="shared" si="313"/>
        <v>-</v>
      </c>
      <c r="M1046" s="192" t="str">
        <f t="shared" si="314"/>
        <v>-</v>
      </c>
      <c r="N1046" s="193" t="str">
        <f t="shared" si="312"/>
        <v>-</v>
      </c>
      <c r="AI1046" s="104"/>
    </row>
    <row r="1047" spans="1:35">
      <c r="A1047" s="295"/>
      <c r="B1047" s="297"/>
      <c r="C1047" s="297"/>
      <c r="D1047" s="297"/>
      <c r="E1047" s="297"/>
      <c r="F1047" s="298"/>
      <c r="G1047" s="110">
        <f t="shared" si="308"/>
        <v>0</v>
      </c>
      <c r="H1047" s="111">
        <f t="shared" si="309"/>
        <v>0</v>
      </c>
      <c r="I1047" s="112">
        <f t="shared" si="310"/>
        <v>0</v>
      </c>
      <c r="J1047" s="328"/>
      <c r="K1047" s="190">
        <f t="shared" si="311"/>
        <v>0</v>
      </c>
      <c r="L1047" s="191" t="str">
        <f t="shared" si="313"/>
        <v>-</v>
      </c>
      <c r="M1047" s="192" t="str">
        <f t="shared" si="314"/>
        <v>-</v>
      </c>
      <c r="N1047" s="193" t="str">
        <f t="shared" si="312"/>
        <v>-</v>
      </c>
      <c r="AI1047" s="104"/>
    </row>
    <row r="1048" spans="1:35">
      <c r="A1048" s="295"/>
      <c r="B1048" s="297"/>
      <c r="C1048" s="297"/>
      <c r="D1048" s="297"/>
      <c r="E1048" s="297"/>
      <c r="F1048" s="298"/>
      <c r="G1048" s="110">
        <f t="shared" si="308"/>
        <v>0</v>
      </c>
      <c r="H1048" s="111">
        <f t="shared" si="309"/>
        <v>0</v>
      </c>
      <c r="I1048" s="112">
        <f t="shared" si="310"/>
        <v>0</v>
      </c>
      <c r="J1048" s="328"/>
      <c r="K1048" s="190">
        <f t="shared" si="311"/>
        <v>0</v>
      </c>
      <c r="L1048" s="191" t="str">
        <f t="shared" si="313"/>
        <v>-</v>
      </c>
      <c r="M1048" s="192" t="str">
        <f t="shared" si="314"/>
        <v>-</v>
      </c>
      <c r="N1048" s="193" t="str">
        <f t="shared" si="312"/>
        <v>-</v>
      </c>
      <c r="AI1048" s="104"/>
    </row>
    <row r="1049" spans="1:35">
      <c r="A1049" s="295"/>
      <c r="B1049" s="297"/>
      <c r="C1049" s="297"/>
      <c r="D1049" s="297"/>
      <c r="E1049" s="297"/>
      <c r="F1049" s="298"/>
      <c r="G1049" s="110">
        <f t="shared" si="308"/>
        <v>0</v>
      </c>
      <c r="H1049" s="111">
        <f t="shared" si="309"/>
        <v>0</v>
      </c>
      <c r="I1049" s="112">
        <f t="shared" si="310"/>
        <v>0</v>
      </c>
      <c r="J1049" s="328"/>
      <c r="K1049" s="190">
        <f t="shared" si="311"/>
        <v>0</v>
      </c>
      <c r="L1049" s="191" t="str">
        <f t="shared" si="313"/>
        <v>-</v>
      </c>
      <c r="M1049" s="192" t="str">
        <f t="shared" si="314"/>
        <v>-</v>
      </c>
      <c r="N1049" s="193" t="str">
        <f t="shared" si="312"/>
        <v>-</v>
      </c>
      <c r="AI1049" s="104"/>
    </row>
    <row r="1050" spans="1:35">
      <c r="A1050" s="295"/>
      <c r="B1050" s="297"/>
      <c r="C1050" s="297"/>
      <c r="D1050" s="297"/>
      <c r="E1050" s="297"/>
      <c r="F1050" s="298"/>
      <c r="G1050" s="110">
        <f t="shared" si="308"/>
        <v>0</v>
      </c>
      <c r="H1050" s="111">
        <f t="shared" si="309"/>
        <v>0</v>
      </c>
      <c r="I1050" s="112">
        <f t="shared" si="310"/>
        <v>0</v>
      </c>
      <c r="J1050" s="328"/>
      <c r="K1050" s="190">
        <f t="shared" si="311"/>
        <v>0</v>
      </c>
      <c r="L1050" s="191" t="str">
        <f t="shared" si="313"/>
        <v>-</v>
      </c>
      <c r="M1050" s="192" t="str">
        <f t="shared" si="314"/>
        <v>-</v>
      </c>
      <c r="N1050" s="193" t="str">
        <f t="shared" si="312"/>
        <v>-</v>
      </c>
      <c r="AI1050" s="104"/>
    </row>
    <row r="1051" spans="1:35">
      <c r="A1051" s="295"/>
      <c r="B1051" s="297"/>
      <c r="C1051" s="297"/>
      <c r="D1051" s="297"/>
      <c r="E1051" s="297"/>
      <c r="F1051" s="298"/>
      <c r="G1051" s="110">
        <f t="shared" si="308"/>
        <v>0</v>
      </c>
      <c r="H1051" s="111">
        <f t="shared" si="309"/>
        <v>0</v>
      </c>
      <c r="I1051" s="112">
        <f t="shared" si="310"/>
        <v>0</v>
      </c>
      <c r="J1051" s="328"/>
      <c r="K1051" s="190">
        <f t="shared" si="311"/>
        <v>0</v>
      </c>
      <c r="L1051" s="191" t="str">
        <f t="shared" si="313"/>
        <v>-</v>
      </c>
      <c r="M1051" s="192" t="str">
        <f t="shared" si="314"/>
        <v>-</v>
      </c>
      <c r="N1051" s="193" t="str">
        <f t="shared" si="312"/>
        <v>-</v>
      </c>
      <c r="AI1051" s="104"/>
    </row>
    <row r="1052" spans="1:35">
      <c r="A1052" s="295"/>
      <c r="B1052" s="297"/>
      <c r="C1052" s="297"/>
      <c r="D1052" s="297"/>
      <c r="E1052" s="297"/>
      <c r="F1052" s="298"/>
      <c r="G1052" s="110">
        <f t="shared" si="308"/>
        <v>0</v>
      </c>
      <c r="H1052" s="111">
        <f t="shared" si="309"/>
        <v>0</v>
      </c>
      <c r="I1052" s="112">
        <f t="shared" si="310"/>
        <v>0</v>
      </c>
      <c r="J1052" s="328"/>
      <c r="K1052" s="190">
        <f t="shared" si="311"/>
        <v>0</v>
      </c>
      <c r="L1052" s="191" t="str">
        <f t="shared" si="313"/>
        <v>-</v>
      </c>
      <c r="M1052" s="192" t="str">
        <f t="shared" si="314"/>
        <v>-</v>
      </c>
      <c r="N1052" s="193" t="str">
        <f t="shared" si="312"/>
        <v>-</v>
      </c>
      <c r="AI1052" s="104"/>
    </row>
    <row r="1053" spans="1:35">
      <c r="A1053" s="295"/>
      <c r="B1053" s="297"/>
      <c r="C1053" s="297"/>
      <c r="D1053" s="297"/>
      <c r="E1053" s="297"/>
      <c r="F1053" s="298"/>
      <c r="G1053" s="110">
        <f t="shared" si="308"/>
        <v>0</v>
      </c>
      <c r="H1053" s="111">
        <f t="shared" si="309"/>
        <v>0</v>
      </c>
      <c r="I1053" s="112">
        <f t="shared" si="310"/>
        <v>0</v>
      </c>
      <c r="J1053" s="328"/>
      <c r="K1053" s="190">
        <f t="shared" si="311"/>
        <v>0</v>
      </c>
      <c r="L1053" s="191" t="str">
        <f t="shared" si="313"/>
        <v>-</v>
      </c>
      <c r="M1053" s="192" t="str">
        <f t="shared" si="314"/>
        <v>-</v>
      </c>
      <c r="N1053" s="193" t="str">
        <f t="shared" si="312"/>
        <v>-</v>
      </c>
      <c r="AI1053" s="104"/>
    </row>
    <row r="1054" spans="1:35">
      <c r="A1054" s="295"/>
      <c r="B1054" s="297"/>
      <c r="C1054" s="297"/>
      <c r="D1054" s="297"/>
      <c r="E1054" s="297"/>
      <c r="F1054" s="298"/>
      <c r="G1054" s="110">
        <f t="shared" si="308"/>
        <v>0</v>
      </c>
      <c r="H1054" s="111">
        <f t="shared" si="309"/>
        <v>0</v>
      </c>
      <c r="I1054" s="112">
        <f t="shared" si="310"/>
        <v>0</v>
      </c>
      <c r="J1054" s="328"/>
      <c r="K1054" s="190">
        <f t="shared" si="311"/>
        <v>0</v>
      </c>
      <c r="L1054" s="191" t="str">
        <f t="shared" si="313"/>
        <v>-</v>
      </c>
      <c r="M1054" s="192" t="str">
        <f t="shared" si="314"/>
        <v>-</v>
      </c>
      <c r="N1054" s="193" t="str">
        <f t="shared" si="312"/>
        <v>-</v>
      </c>
      <c r="AI1054" s="104"/>
    </row>
    <row r="1055" spans="1:35">
      <c r="A1055" s="295"/>
      <c r="B1055" s="297"/>
      <c r="C1055" s="297"/>
      <c r="D1055" s="297"/>
      <c r="E1055" s="297"/>
      <c r="F1055" s="298"/>
      <c r="G1055" s="110">
        <f t="shared" si="308"/>
        <v>0</v>
      </c>
      <c r="H1055" s="111">
        <f t="shared" si="309"/>
        <v>0</v>
      </c>
      <c r="I1055" s="112">
        <f t="shared" si="310"/>
        <v>0</v>
      </c>
      <c r="J1055" s="328"/>
      <c r="K1055" s="190">
        <f t="shared" si="311"/>
        <v>0</v>
      </c>
      <c r="L1055" s="191" t="str">
        <f t="shared" si="313"/>
        <v>-</v>
      </c>
      <c r="M1055" s="192" t="str">
        <f t="shared" si="314"/>
        <v>-</v>
      </c>
      <c r="N1055" s="193" t="str">
        <f t="shared" si="312"/>
        <v>-</v>
      </c>
      <c r="AI1055" s="104"/>
    </row>
    <row r="1056" spans="1:35">
      <c r="A1056" s="295"/>
      <c r="B1056" s="297"/>
      <c r="C1056" s="297"/>
      <c r="D1056" s="297"/>
      <c r="E1056" s="297"/>
      <c r="F1056" s="298"/>
      <c r="G1056" s="110">
        <f t="shared" si="308"/>
        <v>0</v>
      </c>
      <c r="H1056" s="111">
        <f t="shared" si="309"/>
        <v>0</v>
      </c>
      <c r="I1056" s="112">
        <f t="shared" si="310"/>
        <v>0</v>
      </c>
      <c r="J1056" s="328"/>
      <c r="K1056" s="190">
        <f t="shared" si="311"/>
        <v>0</v>
      </c>
      <c r="L1056" s="191" t="str">
        <f t="shared" si="313"/>
        <v>-</v>
      </c>
      <c r="M1056" s="192" t="str">
        <f t="shared" si="314"/>
        <v>-</v>
      </c>
      <c r="N1056" s="193" t="str">
        <f t="shared" si="312"/>
        <v>-</v>
      </c>
      <c r="AI1056" s="104"/>
    </row>
    <row r="1057" spans="1:35">
      <c r="A1057" s="295"/>
      <c r="B1057" s="297"/>
      <c r="C1057" s="297"/>
      <c r="D1057" s="297"/>
      <c r="E1057" s="297"/>
      <c r="F1057" s="298"/>
      <c r="G1057" s="110">
        <f t="shared" si="308"/>
        <v>0</v>
      </c>
      <c r="H1057" s="111">
        <f t="shared" si="309"/>
        <v>0</v>
      </c>
      <c r="I1057" s="112">
        <f t="shared" si="310"/>
        <v>0</v>
      </c>
      <c r="J1057" s="328"/>
      <c r="K1057" s="190">
        <f t="shared" si="311"/>
        <v>0</v>
      </c>
      <c r="L1057" s="191" t="str">
        <f t="shared" si="313"/>
        <v>-</v>
      </c>
      <c r="M1057" s="192" t="str">
        <f t="shared" si="314"/>
        <v>-</v>
      </c>
      <c r="N1057" s="193" t="str">
        <f t="shared" si="312"/>
        <v>-</v>
      </c>
      <c r="AI1057" s="104"/>
    </row>
    <row r="1058" spans="1:35">
      <c r="A1058" s="295"/>
      <c r="B1058" s="297"/>
      <c r="C1058" s="297"/>
      <c r="D1058" s="297"/>
      <c r="E1058" s="297"/>
      <c r="F1058" s="298"/>
      <c r="G1058" s="110">
        <f t="shared" si="308"/>
        <v>0</v>
      </c>
      <c r="H1058" s="111">
        <f t="shared" si="309"/>
        <v>0</v>
      </c>
      <c r="I1058" s="112">
        <f t="shared" si="310"/>
        <v>0</v>
      </c>
      <c r="J1058" s="328"/>
      <c r="K1058" s="190">
        <f t="shared" si="311"/>
        <v>0</v>
      </c>
      <c r="L1058" s="191" t="str">
        <f t="shared" si="313"/>
        <v>-</v>
      </c>
      <c r="M1058" s="192" t="str">
        <f t="shared" si="314"/>
        <v>-</v>
      </c>
      <c r="N1058" s="193" t="str">
        <f t="shared" si="312"/>
        <v>-</v>
      </c>
      <c r="AI1058" s="104"/>
    </row>
    <row r="1059" spans="1:35">
      <c r="A1059" s="295"/>
      <c r="B1059" s="297"/>
      <c r="C1059" s="297"/>
      <c r="D1059" s="297"/>
      <c r="E1059" s="297"/>
      <c r="F1059" s="298"/>
      <c r="G1059" s="110">
        <f t="shared" si="308"/>
        <v>0</v>
      </c>
      <c r="H1059" s="111">
        <f t="shared" si="309"/>
        <v>0</v>
      </c>
      <c r="I1059" s="112">
        <f t="shared" si="310"/>
        <v>0</v>
      </c>
      <c r="J1059" s="328"/>
      <c r="K1059" s="190">
        <f t="shared" si="311"/>
        <v>0</v>
      </c>
      <c r="L1059" s="191" t="str">
        <f t="shared" si="313"/>
        <v>-</v>
      </c>
      <c r="M1059" s="192" t="str">
        <f t="shared" si="314"/>
        <v>-</v>
      </c>
      <c r="N1059" s="193" t="str">
        <f t="shared" si="312"/>
        <v>-</v>
      </c>
      <c r="AI1059" s="104"/>
    </row>
    <row r="1060" spans="1:35">
      <c r="A1060" s="295"/>
      <c r="B1060" s="297"/>
      <c r="C1060" s="297"/>
      <c r="D1060" s="297"/>
      <c r="E1060" s="297"/>
      <c r="F1060" s="298"/>
      <c r="G1060" s="110">
        <f t="shared" si="308"/>
        <v>0</v>
      </c>
      <c r="H1060" s="111">
        <f t="shared" si="309"/>
        <v>0</v>
      </c>
      <c r="I1060" s="112">
        <f t="shared" si="310"/>
        <v>0</v>
      </c>
      <c r="J1060" s="328"/>
      <c r="K1060" s="190">
        <f t="shared" si="311"/>
        <v>0</v>
      </c>
      <c r="L1060" s="191" t="str">
        <f t="shared" si="313"/>
        <v>-</v>
      </c>
      <c r="M1060" s="192" t="str">
        <f t="shared" si="314"/>
        <v>-</v>
      </c>
      <c r="N1060" s="193" t="str">
        <f t="shared" si="312"/>
        <v>-</v>
      </c>
      <c r="AI1060" s="104"/>
    </row>
    <row r="1061" spans="1:35">
      <c r="A1061" s="295"/>
      <c r="B1061" s="297"/>
      <c r="C1061" s="297"/>
      <c r="D1061" s="297"/>
      <c r="E1061" s="297"/>
      <c r="F1061" s="298"/>
      <c r="G1061" s="110">
        <f t="shared" si="308"/>
        <v>0</v>
      </c>
      <c r="H1061" s="111">
        <f t="shared" si="309"/>
        <v>0</v>
      </c>
      <c r="I1061" s="112">
        <f t="shared" si="310"/>
        <v>0</v>
      </c>
      <c r="J1061" s="328"/>
      <c r="K1061" s="190">
        <f t="shared" si="311"/>
        <v>0</v>
      </c>
      <c r="L1061" s="191" t="str">
        <f t="shared" si="313"/>
        <v>-</v>
      </c>
      <c r="M1061" s="192" t="str">
        <f t="shared" si="314"/>
        <v>-</v>
      </c>
      <c r="N1061" s="193" t="str">
        <f t="shared" si="312"/>
        <v>-</v>
      </c>
      <c r="AI1061" s="104"/>
    </row>
    <row r="1062" spans="1:35">
      <c r="A1062" s="295"/>
      <c r="B1062" s="297"/>
      <c r="C1062" s="297"/>
      <c r="D1062" s="297"/>
      <c r="E1062" s="297"/>
      <c r="F1062" s="298"/>
      <c r="G1062" s="110">
        <f t="shared" si="308"/>
        <v>0</v>
      </c>
      <c r="H1062" s="111">
        <f t="shared" si="309"/>
        <v>0</v>
      </c>
      <c r="I1062" s="112">
        <f t="shared" si="310"/>
        <v>0</v>
      </c>
      <c r="J1062" s="328"/>
      <c r="K1062" s="190">
        <f t="shared" si="311"/>
        <v>0</v>
      </c>
      <c r="L1062" s="191" t="str">
        <f t="shared" si="313"/>
        <v>-</v>
      </c>
      <c r="M1062" s="192" t="str">
        <f t="shared" si="314"/>
        <v>-</v>
      </c>
      <c r="N1062" s="193" t="str">
        <f t="shared" si="312"/>
        <v>-</v>
      </c>
      <c r="AI1062" s="104"/>
    </row>
    <row r="1063" spans="1:35">
      <c r="A1063" s="295"/>
      <c r="B1063" s="297"/>
      <c r="C1063" s="297"/>
      <c r="D1063" s="297"/>
      <c r="E1063" s="297"/>
      <c r="F1063" s="298"/>
      <c r="G1063" s="110">
        <f t="shared" si="308"/>
        <v>0</v>
      </c>
      <c r="H1063" s="111">
        <f t="shared" si="309"/>
        <v>0</v>
      </c>
      <c r="I1063" s="112">
        <f t="shared" si="310"/>
        <v>0</v>
      </c>
      <c r="J1063" s="328"/>
      <c r="K1063" s="190">
        <f t="shared" si="311"/>
        <v>0</v>
      </c>
      <c r="L1063" s="191" t="str">
        <f t="shared" si="313"/>
        <v>-</v>
      </c>
      <c r="M1063" s="192" t="str">
        <f t="shared" si="314"/>
        <v>-</v>
      </c>
      <c r="N1063" s="193" t="str">
        <f t="shared" si="312"/>
        <v>-</v>
      </c>
      <c r="AI1063" s="104"/>
    </row>
    <row r="1064" spans="1:35">
      <c r="A1064" s="295"/>
      <c r="B1064" s="297"/>
      <c r="C1064" s="297"/>
      <c r="D1064" s="297"/>
      <c r="E1064" s="297"/>
      <c r="F1064" s="298"/>
      <c r="G1064" s="110">
        <f t="shared" si="308"/>
        <v>0</v>
      </c>
      <c r="H1064" s="111">
        <f t="shared" si="309"/>
        <v>0</v>
      </c>
      <c r="I1064" s="112">
        <f t="shared" si="310"/>
        <v>0</v>
      </c>
      <c r="J1064" s="328"/>
      <c r="K1064" s="190">
        <f t="shared" si="311"/>
        <v>0</v>
      </c>
      <c r="L1064" s="191" t="str">
        <f t="shared" si="313"/>
        <v>-</v>
      </c>
      <c r="M1064" s="192" t="str">
        <f t="shared" si="314"/>
        <v>-</v>
      </c>
      <c r="N1064" s="193" t="str">
        <f t="shared" si="312"/>
        <v>-</v>
      </c>
      <c r="AI1064" s="104"/>
    </row>
    <row r="1065" spans="1:35">
      <c r="A1065" s="295"/>
      <c r="B1065" s="297"/>
      <c r="C1065" s="297"/>
      <c r="D1065" s="297"/>
      <c r="E1065" s="297"/>
      <c r="F1065" s="298"/>
      <c r="G1065" s="110">
        <f t="shared" si="308"/>
        <v>0</v>
      </c>
      <c r="H1065" s="111">
        <f t="shared" si="309"/>
        <v>0</v>
      </c>
      <c r="I1065" s="112">
        <f t="shared" si="310"/>
        <v>0</v>
      </c>
      <c r="J1065" s="328"/>
      <c r="K1065" s="190">
        <f t="shared" si="311"/>
        <v>0</v>
      </c>
      <c r="L1065" s="191" t="str">
        <f t="shared" si="313"/>
        <v>-</v>
      </c>
      <c r="M1065" s="192" t="str">
        <f t="shared" si="314"/>
        <v>-</v>
      </c>
      <c r="N1065" s="193" t="str">
        <f t="shared" si="312"/>
        <v>-</v>
      </c>
      <c r="AI1065" s="104"/>
    </row>
    <row r="1066" spans="1:35">
      <c r="A1066" s="295"/>
      <c r="B1066" s="297"/>
      <c r="C1066" s="297"/>
      <c r="D1066" s="297"/>
      <c r="E1066" s="297"/>
      <c r="F1066" s="298"/>
      <c r="G1066" s="110">
        <f t="shared" si="308"/>
        <v>0</v>
      </c>
      <c r="H1066" s="111">
        <f t="shared" si="309"/>
        <v>0</v>
      </c>
      <c r="I1066" s="112">
        <f t="shared" si="310"/>
        <v>0</v>
      </c>
      <c r="J1066" s="328"/>
      <c r="K1066" s="190">
        <f t="shared" si="311"/>
        <v>0</v>
      </c>
      <c r="L1066" s="191" t="str">
        <f t="shared" si="313"/>
        <v>-</v>
      </c>
      <c r="M1066" s="192" t="str">
        <f t="shared" si="314"/>
        <v>-</v>
      </c>
      <c r="N1066" s="193" t="str">
        <f t="shared" si="312"/>
        <v>-</v>
      </c>
      <c r="AI1066" s="104"/>
    </row>
    <row r="1067" spans="1:35">
      <c r="A1067" s="295"/>
      <c r="B1067" s="297"/>
      <c r="C1067" s="297"/>
      <c r="D1067" s="297"/>
      <c r="E1067" s="297"/>
      <c r="F1067" s="298"/>
      <c r="G1067" s="110">
        <f t="shared" si="308"/>
        <v>0</v>
      </c>
      <c r="H1067" s="111">
        <f t="shared" si="309"/>
        <v>0</v>
      </c>
      <c r="I1067" s="112">
        <f t="shared" si="310"/>
        <v>0</v>
      </c>
      <c r="J1067" s="328"/>
      <c r="K1067" s="190">
        <f t="shared" si="311"/>
        <v>0</v>
      </c>
      <c r="L1067" s="191" t="str">
        <f t="shared" si="313"/>
        <v>-</v>
      </c>
      <c r="M1067" s="192" t="str">
        <f t="shared" si="314"/>
        <v>-</v>
      </c>
      <c r="N1067" s="193" t="str">
        <f t="shared" si="312"/>
        <v>-</v>
      </c>
      <c r="AI1067" s="104"/>
    </row>
    <row r="1068" spans="1:35">
      <c r="A1068" s="295"/>
      <c r="B1068" s="297"/>
      <c r="C1068" s="297"/>
      <c r="D1068" s="297"/>
      <c r="E1068" s="297"/>
      <c r="F1068" s="298"/>
      <c r="G1068" s="110">
        <f t="shared" si="308"/>
        <v>0</v>
      </c>
      <c r="H1068" s="111">
        <f t="shared" si="309"/>
        <v>0</v>
      </c>
      <c r="I1068" s="112">
        <f t="shared" si="310"/>
        <v>0</v>
      </c>
      <c r="J1068" s="328"/>
      <c r="K1068" s="190">
        <f t="shared" si="311"/>
        <v>0</v>
      </c>
      <c r="L1068" s="191" t="str">
        <f t="shared" si="313"/>
        <v>-</v>
      </c>
      <c r="M1068" s="192" t="str">
        <f t="shared" si="314"/>
        <v>-</v>
      </c>
      <c r="N1068" s="193" t="str">
        <f t="shared" si="312"/>
        <v>-</v>
      </c>
      <c r="AI1068" s="104"/>
    </row>
    <row r="1069" spans="1:35">
      <c r="A1069" s="295"/>
      <c r="B1069" s="297"/>
      <c r="C1069" s="297"/>
      <c r="D1069" s="297"/>
      <c r="E1069" s="297"/>
      <c r="F1069" s="298"/>
      <c r="G1069" s="110">
        <f t="shared" si="308"/>
        <v>0</v>
      </c>
      <c r="H1069" s="111">
        <f t="shared" si="309"/>
        <v>0</v>
      </c>
      <c r="I1069" s="112">
        <f t="shared" si="310"/>
        <v>0</v>
      </c>
      <c r="J1069" s="328"/>
      <c r="K1069" s="190">
        <f t="shared" si="311"/>
        <v>0</v>
      </c>
      <c r="L1069" s="191" t="str">
        <f t="shared" si="313"/>
        <v>-</v>
      </c>
      <c r="M1069" s="192" t="str">
        <f t="shared" si="314"/>
        <v>-</v>
      </c>
      <c r="N1069" s="193" t="str">
        <f t="shared" si="312"/>
        <v>-</v>
      </c>
      <c r="AI1069" s="104"/>
    </row>
    <row r="1070" spans="1:35">
      <c r="A1070" s="295"/>
      <c r="B1070" s="297"/>
      <c r="C1070" s="297"/>
      <c r="D1070" s="297"/>
      <c r="E1070" s="297"/>
      <c r="F1070" s="298"/>
      <c r="G1070" s="110">
        <f t="shared" si="308"/>
        <v>0</v>
      </c>
      <c r="H1070" s="111">
        <f t="shared" si="309"/>
        <v>0</v>
      </c>
      <c r="I1070" s="112">
        <f t="shared" si="310"/>
        <v>0</v>
      </c>
      <c r="J1070" s="328"/>
      <c r="K1070" s="190">
        <f t="shared" si="311"/>
        <v>0</v>
      </c>
      <c r="L1070" s="191" t="str">
        <f t="shared" si="313"/>
        <v>-</v>
      </c>
      <c r="M1070" s="192" t="str">
        <f t="shared" si="314"/>
        <v>-</v>
      </c>
      <c r="N1070" s="193" t="str">
        <f t="shared" si="312"/>
        <v>-</v>
      </c>
      <c r="AI1070" s="104"/>
    </row>
    <row r="1071" spans="1:35">
      <c r="A1071" s="295"/>
      <c r="B1071" s="297"/>
      <c r="C1071" s="297"/>
      <c r="D1071" s="297"/>
      <c r="E1071" s="297"/>
      <c r="F1071" s="298"/>
      <c r="G1071" s="110">
        <f t="shared" si="308"/>
        <v>0</v>
      </c>
      <c r="H1071" s="111">
        <f t="shared" si="309"/>
        <v>0</v>
      </c>
      <c r="I1071" s="112">
        <f t="shared" si="310"/>
        <v>0</v>
      </c>
      <c r="J1071" s="328"/>
      <c r="K1071" s="190">
        <f t="shared" si="311"/>
        <v>0</v>
      </c>
      <c r="L1071" s="191" t="str">
        <f t="shared" si="313"/>
        <v>-</v>
      </c>
      <c r="M1071" s="192" t="str">
        <f t="shared" si="314"/>
        <v>-</v>
      </c>
      <c r="N1071" s="193" t="str">
        <f t="shared" si="312"/>
        <v>-</v>
      </c>
      <c r="AI1071" s="104"/>
    </row>
    <row r="1072" spans="1:35">
      <c r="A1072" s="295"/>
      <c r="B1072" s="297"/>
      <c r="C1072" s="297"/>
      <c r="D1072" s="297"/>
      <c r="E1072" s="297"/>
      <c r="F1072" s="298"/>
      <c r="G1072" s="110">
        <f t="shared" si="308"/>
        <v>0</v>
      </c>
      <c r="H1072" s="111">
        <f t="shared" si="309"/>
        <v>0</v>
      </c>
      <c r="I1072" s="112">
        <f t="shared" si="310"/>
        <v>0</v>
      </c>
      <c r="J1072" s="328"/>
      <c r="K1072" s="190">
        <f t="shared" si="311"/>
        <v>0</v>
      </c>
      <c r="L1072" s="191" t="str">
        <f t="shared" si="313"/>
        <v>-</v>
      </c>
      <c r="M1072" s="192" t="str">
        <f t="shared" si="314"/>
        <v>-</v>
      </c>
      <c r="N1072" s="193" t="str">
        <f t="shared" si="312"/>
        <v>-</v>
      </c>
      <c r="AI1072" s="104"/>
    </row>
    <row r="1073" spans="1:35">
      <c r="A1073" s="295"/>
      <c r="B1073" s="297"/>
      <c r="C1073" s="297"/>
      <c r="D1073" s="297"/>
      <c r="E1073" s="297"/>
      <c r="F1073" s="298"/>
      <c r="G1073" s="110">
        <f t="shared" si="308"/>
        <v>0</v>
      </c>
      <c r="H1073" s="111">
        <f t="shared" si="309"/>
        <v>0</v>
      </c>
      <c r="I1073" s="112">
        <f t="shared" si="310"/>
        <v>0</v>
      </c>
      <c r="J1073" s="328"/>
      <c r="K1073" s="190">
        <f t="shared" si="311"/>
        <v>0</v>
      </c>
      <c r="L1073" s="191" t="str">
        <f t="shared" si="313"/>
        <v>-</v>
      </c>
      <c r="M1073" s="192" t="str">
        <f t="shared" si="314"/>
        <v>-</v>
      </c>
      <c r="N1073" s="193" t="str">
        <f t="shared" si="312"/>
        <v>-</v>
      </c>
      <c r="AI1073" s="104"/>
    </row>
    <row r="1074" spans="1:35">
      <c r="A1074" s="295"/>
      <c r="B1074" s="297"/>
      <c r="C1074" s="297"/>
      <c r="D1074" s="297"/>
      <c r="E1074" s="297"/>
      <c r="F1074" s="298"/>
      <c r="G1074" s="110">
        <f t="shared" si="308"/>
        <v>0</v>
      </c>
      <c r="H1074" s="111">
        <f t="shared" si="309"/>
        <v>0</v>
      </c>
      <c r="I1074" s="112">
        <f t="shared" si="310"/>
        <v>0</v>
      </c>
      <c r="J1074" s="328"/>
      <c r="K1074" s="190">
        <f t="shared" si="311"/>
        <v>0</v>
      </c>
      <c r="L1074" s="191" t="str">
        <f t="shared" si="313"/>
        <v>-</v>
      </c>
      <c r="M1074" s="192" t="str">
        <f t="shared" si="314"/>
        <v>-</v>
      </c>
      <c r="N1074" s="193" t="str">
        <f t="shared" si="312"/>
        <v>-</v>
      </c>
      <c r="AI1074" s="104"/>
    </row>
    <row r="1075" spans="1:35">
      <c r="A1075" s="295"/>
      <c r="B1075" s="297"/>
      <c r="C1075" s="297"/>
      <c r="D1075" s="297"/>
      <c r="E1075" s="297"/>
      <c r="F1075" s="298"/>
      <c r="G1075" s="110">
        <f t="shared" si="308"/>
        <v>0</v>
      </c>
      <c r="H1075" s="111">
        <f t="shared" si="309"/>
        <v>0</v>
      </c>
      <c r="I1075" s="112">
        <f t="shared" si="310"/>
        <v>0</v>
      </c>
      <c r="J1075" s="328"/>
      <c r="K1075" s="190">
        <f t="shared" si="311"/>
        <v>0</v>
      </c>
      <c r="L1075" s="191" t="str">
        <f t="shared" si="313"/>
        <v>-</v>
      </c>
      <c r="M1075" s="192" t="str">
        <f t="shared" si="314"/>
        <v>-</v>
      </c>
      <c r="N1075" s="193" t="str">
        <f t="shared" si="312"/>
        <v>-</v>
      </c>
      <c r="AI1075" s="104"/>
    </row>
    <row r="1076" spans="1:35">
      <c r="A1076" s="295"/>
      <c r="B1076" s="297"/>
      <c r="C1076" s="297"/>
      <c r="D1076" s="297"/>
      <c r="E1076" s="297"/>
      <c r="F1076" s="298"/>
      <c r="G1076" s="110">
        <f t="shared" si="308"/>
        <v>0</v>
      </c>
      <c r="H1076" s="111">
        <f t="shared" si="309"/>
        <v>0</v>
      </c>
      <c r="I1076" s="112">
        <f t="shared" si="310"/>
        <v>0</v>
      </c>
      <c r="J1076" s="328"/>
      <c r="K1076" s="190">
        <f t="shared" si="311"/>
        <v>0</v>
      </c>
      <c r="L1076" s="191" t="str">
        <f t="shared" si="313"/>
        <v>-</v>
      </c>
      <c r="M1076" s="192" t="str">
        <f t="shared" si="314"/>
        <v>-</v>
      </c>
      <c r="N1076" s="193" t="str">
        <f t="shared" si="312"/>
        <v>-</v>
      </c>
      <c r="AI1076" s="104"/>
    </row>
    <row r="1077" spans="1:35">
      <c r="A1077" s="295"/>
      <c r="B1077" s="297"/>
      <c r="C1077" s="297"/>
      <c r="D1077" s="297"/>
      <c r="E1077" s="297"/>
      <c r="F1077" s="298"/>
      <c r="G1077" s="110">
        <f t="shared" si="308"/>
        <v>0</v>
      </c>
      <c r="H1077" s="111">
        <f t="shared" si="309"/>
        <v>0</v>
      </c>
      <c r="I1077" s="112">
        <f t="shared" si="310"/>
        <v>0</v>
      </c>
      <c r="J1077" s="328"/>
      <c r="K1077" s="190">
        <f t="shared" si="311"/>
        <v>0</v>
      </c>
      <c r="L1077" s="191" t="str">
        <f t="shared" si="313"/>
        <v>-</v>
      </c>
      <c r="M1077" s="192" t="str">
        <f t="shared" si="314"/>
        <v>-</v>
      </c>
      <c r="N1077" s="193" t="str">
        <f t="shared" si="312"/>
        <v>-</v>
      </c>
      <c r="AI1077" s="104"/>
    </row>
    <row r="1078" spans="1:35">
      <c r="A1078" s="295"/>
      <c r="B1078" s="297"/>
      <c r="C1078" s="297"/>
      <c r="D1078" s="297"/>
      <c r="E1078" s="297"/>
      <c r="F1078" s="298"/>
      <c r="G1078" s="110">
        <f t="shared" si="308"/>
        <v>0</v>
      </c>
      <c r="H1078" s="111">
        <f t="shared" si="309"/>
        <v>0</v>
      </c>
      <c r="I1078" s="112">
        <f t="shared" si="310"/>
        <v>0</v>
      </c>
      <c r="J1078" s="328"/>
      <c r="K1078" s="190">
        <f t="shared" si="311"/>
        <v>0</v>
      </c>
      <c r="L1078" s="191" t="str">
        <f t="shared" si="313"/>
        <v>-</v>
      </c>
      <c r="M1078" s="192" t="str">
        <f t="shared" si="314"/>
        <v>-</v>
      </c>
      <c r="N1078" s="193" t="str">
        <f t="shared" si="312"/>
        <v>-</v>
      </c>
      <c r="AI1078" s="104"/>
    </row>
    <row r="1079" spans="1:35">
      <c r="A1079" s="295"/>
      <c r="B1079" s="297"/>
      <c r="C1079" s="297"/>
      <c r="D1079" s="297"/>
      <c r="E1079" s="297"/>
      <c r="F1079" s="298"/>
      <c r="G1079" s="110">
        <f t="shared" si="308"/>
        <v>0</v>
      </c>
      <c r="H1079" s="111">
        <f t="shared" si="309"/>
        <v>0</v>
      </c>
      <c r="I1079" s="112">
        <f t="shared" si="310"/>
        <v>0</v>
      </c>
      <c r="J1079" s="328"/>
      <c r="K1079" s="190">
        <f t="shared" si="311"/>
        <v>0</v>
      </c>
      <c r="L1079" s="191" t="str">
        <f t="shared" si="313"/>
        <v>-</v>
      </c>
      <c r="M1079" s="192" t="str">
        <f t="shared" si="314"/>
        <v>-</v>
      </c>
      <c r="N1079" s="193" t="str">
        <f t="shared" si="312"/>
        <v>-</v>
      </c>
      <c r="AI1079" s="104"/>
    </row>
    <row r="1080" spans="1:35">
      <c r="A1080" s="295"/>
      <c r="B1080" s="297"/>
      <c r="C1080" s="297"/>
      <c r="D1080" s="297"/>
      <c r="E1080" s="297"/>
      <c r="F1080" s="298"/>
      <c r="G1080" s="110">
        <f t="shared" si="308"/>
        <v>0</v>
      </c>
      <c r="H1080" s="111">
        <f t="shared" si="309"/>
        <v>0</v>
      </c>
      <c r="I1080" s="112">
        <f t="shared" si="310"/>
        <v>0</v>
      </c>
      <c r="J1080" s="328"/>
      <c r="K1080" s="190">
        <f t="shared" si="311"/>
        <v>0</v>
      </c>
      <c r="L1080" s="191" t="str">
        <f t="shared" si="313"/>
        <v>-</v>
      </c>
      <c r="M1080" s="192" t="str">
        <f t="shared" si="314"/>
        <v>-</v>
      </c>
      <c r="N1080" s="193" t="str">
        <f t="shared" si="312"/>
        <v>-</v>
      </c>
      <c r="AI1080" s="104"/>
    </row>
    <row r="1081" spans="1:35">
      <c r="A1081" s="295"/>
      <c r="B1081" s="297"/>
      <c r="C1081" s="297"/>
      <c r="D1081" s="297"/>
      <c r="E1081" s="297"/>
      <c r="F1081" s="298"/>
      <c r="G1081" s="110">
        <f t="shared" si="308"/>
        <v>0</v>
      </c>
      <c r="H1081" s="111">
        <f t="shared" si="309"/>
        <v>0</v>
      </c>
      <c r="I1081" s="112">
        <f t="shared" si="310"/>
        <v>0</v>
      </c>
      <c r="J1081" s="328"/>
      <c r="K1081" s="190">
        <f t="shared" si="311"/>
        <v>0</v>
      </c>
      <c r="L1081" s="191" t="str">
        <f t="shared" si="313"/>
        <v>-</v>
      </c>
      <c r="M1081" s="192" t="str">
        <f t="shared" si="314"/>
        <v>-</v>
      </c>
      <c r="N1081" s="193" t="str">
        <f t="shared" si="312"/>
        <v>-</v>
      </c>
      <c r="AI1081" s="104"/>
    </row>
    <row r="1082" spans="1:35">
      <c r="A1082" s="295"/>
      <c r="B1082" s="297"/>
      <c r="C1082" s="297"/>
      <c r="D1082" s="297"/>
      <c r="E1082" s="297"/>
      <c r="F1082" s="298"/>
      <c r="G1082" s="110">
        <f t="shared" si="308"/>
        <v>0</v>
      </c>
      <c r="H1082" s="111">
        <f t="shared" si="309"/>
        <v>0</v>
      </c>
      <c r="I1082" s="112">
        <f t="shared" si="310"/>
        <v>0</v>
      </c>
      <c r="J1082" s="328"/>
      <c r="K1082" s="190">
        <f t="shared" si="311"/>
        <v>0</v>
      </c>
      <c r="L1082" s="191" t="str">
        <f t="shared" si="313"/>
        <v>-</v>
      </c>
      <c r="M1082" s="192" t="str">
        <f t="shared" si="314"/>
        <v>-</v>
      </c>
      <c r="N1082" s="193" t="str">
        <f t="shared" si="312"/>
        <v>-</v>
      </c>
      <c r="AI1082" s="104"/>
    </row>
    <row r="1083" spans="1:35">
      <c r="A1083" s="295"/>
      <c r="B1083" s="297"/>
      <c r="C1083" s="297"/>
      <c r="D1083" s="297"/>
      <c r="E1083" s="297"/>
      <c r="F1083" s="298"/>
      <c r="G1083" s="110">
        <f t="shared" si="308"/>
        <v>0</v>
      </c>
      <c r="H1083" s="111">
        <f t="shared" si="309"/>
        <v>0</v>
      </c>
      <c r="I1083" s="112">
        <f t="shared" si="310"/>
        <v>0</v>
      </c>
      <c r="J1083" s="328"/>
      <c r="K1083" s="190">
        <f t="shared" si="311"/>
        <v>0</v>
      </c>
      <c r="L1083" s="191" t="str">
        <f t="shared" si="313"/>
        <v>-</v>
      </c>
      <c r="M1083" s="192" t="str">
        <f t="shared" si="314"/>
        <v>-</v>
      </c>
      <c r="N1083" s="193" t="str">
        <f t="shared" si="312"/>
        <v>-</v>
      </c>
      <c r="AI1083" s="104"/>
    </row>
    <row r="1084" spans="1:35">
      <c r="A1084" s="295"/>
      <c r="B1084" s="297"/>
      <c r="C1084" s="297"/>
      <c r="D1084" s="297"/>
      <c r="E1084" s="297"/>
      <c r="F1084" s="298"/>
      <c r="G1084" s="110">
        <f t="shared" si="308"/>
        <v>0</v>
      </c>
      <c r="H1084" s="111">
        <f t="shared" si="309"/>
        <v>0</v>
      </c>
      <c r="I1084" s="112">
        <f t="shared" si="310"/>
        <v>0</v>
      </c>
      <c r="J1084" s="328"/>
      <c r="K1084" s="190">
        <f t="shared" si="311"/>
        <v>0</v>
      </c>
      <c r="L1084" s="191" t="str">
        <f t="shared" si="313"/>
        <v>-</v>
      </c>
      <c r="M1084" s="192" t="str">
        <f t="shared" si="314"/>
        <v>-</v>
      </c>
      <c r="N1084" s="193" t="str">
        <f t="shared" si="312"/>
        <v>-</v>
      </c>
      <c r="AI1084" s="104"/>
    </row>
    <row r="1085" spans="1:35">
      <c r="A1085" s="295"/>
      <c r="B1085" s="297"/>
      <c r="C1085" s="297"/>
      <c r="D1085" s="297"/>
      <c r="E1085" s="297"/>
      <c r="F1085" s="298"/>
      <c r="G1085" s="110">
        <f t="shared" si="308"/>
        <v>0</v>
      </c>
      <c r="H1085" s="111">
        <f t="shared" si="309"/>
        <v>0</v>
      </c>
      <c r="I1085" s="112">
        <f t="shared" si="310"/>
        <v>0</v>
      </c>
      <c r="J1085" s="328"/>
      <c r="K1085" s="190">
        <f t="shared" si="311"/>
        <v>0</v>
      </c>
      <c r="L1085" s="191" t="str">
        <f t="shared" si="313"/>
        <v>-</v>
      </c>
      <c r="M1085" s="192" t="str">
        <f t="shared" si="314"/>
        <v>-</v>
      </c>
      <c r="N1085" s="193" t="str">
        <f t="shared" si="312"/>
        <v>-</v>
      </c>
      <c r="AI1085" s="104"/>
    </row>
    <row r="1086" spans="1:35">
      <c r="A1086" s="295"/>
      <c r="B1086" s="297"/>
      <c r="C1086" s="297"/>
      <c r="D1086" s="297"/>
      <c r="E1086" s="297"/>
      <c r="F1086" s="298"/>
      <c r="G1086" s="110">
        <f t="shared" si="308"/>
        <v>0</v>
      </c>
      <c r="H1086" s="111">
        <f t="shared" si="309"/>
        <v>0</v>
      </c>
      <c r="I1086" s="112">
        <f t="shared" si="310"/>
        <v>0</v>
      </c>
      <c r="J1086" s="328"/>
      <c r="K1086" s="190">
        <f t="shared" si="311"/>
        <v>0</v>
      </c>
      <c r="L1086" s="191" t="str">
        <f t="shared" si="313"/>
        <v>-</v>
      </c>
      <c r="M1086" s="192" t="str">
        <f t="shared" si="314"/>
        <v>-</v>
      </c>
      <c r="N1086" s="193" t="str">
        <f t="shared" si="312"/>
        <v>-</v>
      </c>
      <c r="AI1086" s="104"/>
    </row>
    <row r="1087" spans="1:35">
      <c r="A1087" s="295"/>
      <c r="B1087" s="297"/>
      <c r="C1087" s="297"/>
      <c r="D1087" s="297"/>
      <c r="E1087" s="297"/>
      <c r="F1087" s="298"/>
      <c r="G1087" s="110">
        <f t="shared" si="308"/>
        <v>0</v>
      </c>
      <c r="H1087" s="111">
        <f t="shared" si="309"/>
        <v>0</v>
      </c>
      <c r="I1087" s="112">
        <f t="shared" si="310"/>
        <v>0</v>
      </c>
      <c r="J1087" s="328"/>
      <c r="K1087" s="190">
        <f t="shared" si="311"/>
        <v>0</v>
      </c>
      <c r="L1087" s="191" t="str">
        <f t="shared" si="313"/>
        <v>-</v>
      </c>
      <c r="M1087" s="192" t="str">
        <f t="shared" si="314"/>
        <v>-</v>
      </c>
      <c r="N1087" s="193" t="str">
        <f t="shared" si="312"/>
        <v>-</v>
      </c>
      <c r="AI1087" s="104"/>
    </row>
    <row r="1088" spans="1:35">
      <c r="A1088" s="295"/>
      <c r="B1088" s="297"/>
      <c r="C1088" s="297"/>
      <c r="D1088" s="297"/>
      <c r="E1088" s="297"/>
      <c r="F1088" s="298"/>
      <c r="G1088" s="110">
        <f t="shared" si="308"/>
        <v>0</v>
      </c>
      <c r="H1088" s="111">
        <f t="shared" si="309"/>
        <v>0</v>
      </c>
      <c r="I1088" s="112">
        <f t="shared" si="310"/>
        <v>0</v>
      </c>
      <c r="J1088" s="328"/>
      <c r="K1088" s="190">
        <f t="shared" si="311"/>
        <v>0</v>
      </c>
      <c r="L1088" s="191" t="str">
        <f t="shared" si="313"/>
        <v>-</v>
      </c>
      <c r="M1088" s="192" t="str">
        <f t="shared" si="314"/>
        <v>-</v>
      </c>
      <c r="N1088" s="193" t="str">
        <f t="shared" si="312"/>
        <v>-</v>
      </c>
      <c r="AI1088" s="104"/>
    </row>
    <row r="1089" spans="1:35">
      <c r="A1089" s="295"/>
      <c r="B1089" s="297"/>
      <c r="C1089" s="297"/>
      <c r="D1089" s="297"/>
      <c r="E1089" s="297"/>
      <c r="F1089" s="298"/>
      <c r="G1089" s="110">
        <f t="shared" si="308"/>
        <v>0</v>
      </c>
      <c r="H1089" s="111">
        <f t="shared" si="309"/>
        <v>0</v>
      </c>
      <c r="I1089" s="112">
        <f t="shared" si="310"/>
        <v>0</v>
      </c>
      <c r="J1089" s="328"/>
      <c r="K1089" s="190">
        <f t="shared" si="311"/>
        <v>0</v>
      </c>
      <c r="L1089" s="191" t="str">
        <f t="shared" si="313"/>
        <v>-</v>
      </c>
      <c r="M1089" s="192" t="str">
        <f t="shared" si="314"/>
        <v>-</v>
      </c>
      <c r="N1089" s="193" t="str">
        <f t="shared" si="312"/>
        <v>-</v>
      </c>
      <c r="AI1089" s="104"/>
    </row>
    <row r="1090" spans="1:35">
      <c r="A1090" s="295"/>
      <c r="B1090" s="297"/>
      <c r="C1090" s="297"/>
      <c r="D1090" s="297"/>
      <c r="E1090" s="297"/>
      <c r="F1090" s="298"/>
      <c r="G1090" s="110">
        <f t="shared" si="308"/>
        <v>0</v>
      </c>
      <c r="H1090" s="111">
        <f t="shared" si="309"/>
        <v>0</v>
      </c>
      <c r="I1090" s="112">
        <f t="shared" si="310"/>
        <v>0</v>
      </c>
      <c r="J1090" s="328"/>
      <c r="K1090" s="190">
        <f t="shared" si="311"/>
        <v>0</v>
      </c>
      <c r="L1090" s="191" t="str">
        <f t="shared" si="313"/>
        <v>-</v>
      </c>
      <c r="M1090" s="192" t="str">
        <f t="shared" si="314"/>
        <v>-</v>
      </c>
      <c r="N1090" s="193" t="str">
        <f t="shared" si="312"/>
        <v>-</v>
      </c>
      <c r="AI1090" s="104"/>
    </row>
    <row r="1091" spans="1:35">
      <c r="A1091" s="295"/>
      <c r="B1091" s="297"/>
      <c r="C1091" s="297"/>
      <c r="D1091" s="297"/>
      <c r="E1091" s="297"/>
      <c r="F1091" s="298"/>
      <c r="G1091" s="110">
        <f t="shared" si="308"/>
        <v>0</v>
      </c>
      <c r="H1091" s="111">
        <f t="shared" si="309"/>
        <v>0</v>
      </c>
      <c r="I1091" s="112">
        <f t="shared" si="310"/>
        <v>0</v>
      </c>
      <c r="J1091" s="328"/>
      <c r="K1091" s="190">
        <f t="shared" si="311"/>
        <v>0</v>
      </c>
      <c r="L1091" s="191" t="str">
        <f t="shared" si="313"/>
        <v>-</v>
      </c>
      <c r="M1091" s="192" t="str">
        <f t="shared" si="314"/>
        <v>-</v>
      </c>
      <c r="N1091" s="193" t="str">
        <f t="shared" si="312"/>
        <v>-</v>
      </c>
      <c r="AI1091" s="104"/>
    </row>
    <row r="1092" spans="1:35">
      <c r="A1092" s="295"/>
      <c r="B1092" s="297"/>
      <c r="C1092" s="297"/>
      <c r="D1092" s="297"/>
      <c r="E1092" s="297"/>
      <c r="F1092" s="298"/>
      <c r="G1092" s="110">
        <f t="shared" si="308"/>
        <v>0</v>
      </c>
      <c r="H1092" s="111">
        <f t="shared" si="309"/>
        <v>0</v>
      </c>
      <c r="I1092" s="112">
        <f t="shared" si="310"/>
        <v>0</v>
      </c>
      <c r="J1092" s="328"/>
      <c r="K1092" s="190">
        <f t="shared" si="311"/>
        <v>0</v>
      </c>
      <c r="L1092" s="191" t="str">
        <f t="shared" si="313"/>
        <v>-</v>
      </c>
      <c r="M1092" s="192" t="str">
        <f t="shared" si="314"/>
        <v>-</v>
      </c>
      <c r="N1092" s="193" t="str">
        <f t="shared" si="312"/>
        <v>-</v>
      </c>
      <c r="AI1092" s="104"/>
    </row>
    <row r="1093" spans="1:35">
      <c r="A1093" s="295"/>
      <c r="B1093" s="297"/>
      <c r="C1093" s="297"/>
      <c r="D1093" s="297"/>
      <c r="E1093" s="297"/>
      <c r="F1093" s="298"/>
      <c r="G1093" s="110">
        <f t="shared" si="308"/>
        <v>0</v>
      </c>
      <c r="H1093" s="111">
        <f t="shared" si="309"/>
        <v>0</v>
      </c>
      <c r="I1093" s="112">
        <f t="shared" si="310"/>
        <v>0</v>
      </c>
      <c r="J1093" s="328"/>
      <c r="K1093" s="190">
        <f t="shared" si="311"/>
        <v>0</v>
      </c>
      <c r="L1093" s="191" t="str">
        <f t="shared" si="313"/>
        <v>-</v>
      </c>
      <c r="M1093" s="192" t="str">
        <f t="shared" si="314"/>
        <v>-</v>
      </c>
      <c r="N1093" s="193" t="str">
        <f t="shared" si="312"/>
        <v>-</v>
      </c>
      <c r="AI1093" s="104"/>
    </row>
    <row r="1094" spans="1:35">
      <c r="A1094" s="295"/>
      <c r="B1094" s="297"/>
      <c r="C1094" s="297"/>
      <c r="D1094" s="297"/>
      <c r="E1094" s="297"/>
      <c r="F1094" s="298"/>
      <c r="G1094" s="110">
        <f t="shared" si="308"/>
        <v>0</v>
      </c>
      <c r="H1094" s="111">
        <f t="shared" si="309"/>
        <v>0</v>
      </c>
      <c r="I1094" s="112">
        <f t="shared" si="310"/>
        <v>0</v>
      </c>
      <c r="J1094" s="328"/>
      <c r="K1094" s="190">
        <f t="shared" si="311"/>
        <v>0</v>
      </c>
      <c r="L1094" s="191" t="str">
        <f t="shared" si="313"/>
        <v>-</v>
      </c>
      <c r="M1094" s="192" t="str">
        <f t="shared" si="314"/>
        <v>-</v>
      </c>
      <c r="N1094" s="193" t="str">
        <f t="shared" si="312"/>
        <v>-</v>
      </c>
      <c r="AI1094" s="104"/>
    </row>
    <row r="1095" spans="1:35">
      <c r="A1095" s="295"/>
      <c r="B1095" s="297"/>
      <c r="C1095" s="297"/>
      <c r="D1095" s="297"/>
      <c r="E1095" s="297"/>
      <c r="F1095" s="298"/>
      <c r="G1095" s="110">
        <f t="shared" si="308"/>
        <v>0</v>
      </c>
      <c r="H1095" s="111">
        <f t="shared" si="309"/>
        <v>0</v>
      </c>
      <c r="I1095" s="112">
        <f t="shared" si="310"/>
        <v>0</v>
      </c>
      <c r="J1095" s="328"/>
      <c r="K1095" s="190">
        <f t="shared" si="311"/>
        <v>0</v>
      </c>
      <c r="L1095" s="191" t="str">
        <f t="shared" si="313"/>
        <v>-</v>
      </c>
      <c r="M1095" s="192" t="str">
        <f t="shared" si="314"/>
        <v>-</v>
      </c>
      <c r="N1095" s="193" t="str">
        <f t="shared" si="312"/>
        <v>-</v>
      </c>
      <c r="AI1095" s="104"/>
    </row>
    <row r="1096" spans="1:35">
      <c r="A1096" s="295"/>
      <c r="B1096" s="297"/>
      <c r="C1096" s="297"/>
      <c r="D1096" s="297"/>
      <c r="E1096" s="297"/>
      <c r="F1096" s="298"/>
      <c r="G1096" s="110">
        <f t="shared" ref="G1096:G1159" si="315">IF(F1096=0,0,VLOOKUP(C1096,$V$8:$AE$13,6))</f>
        <v>0</v>
      </c>
      <c r="H1096" s="111">
        <f t="shared" ref="H1096:H1159" si="316">IFERROR(F1096+G1096,"")</f>
        <v>0</v>
      </c>
      <c r="I1096" s="112">
        <f t="shared" ref="I1096:I1159" si="317">IFERROR(H1096*12/(VLOOKUP(C1096,$V$8:$W$13,2)*$T$8*$T$9),"")</f>
        <v>0</v>
      </c>
      <c r="J1096" s="328"/>
      <c r="K1096" s="190">
        <f t="shared" ref="K1096:K1159" si="318">IFERROR((J1096+G1096)*12/(VLOOKUP(C1096,$V$8:$W$13,2)*$T$8*$T$9),"")</f>
        <v>0</v>
      </c>
      <c r="L1096" s="191" t="str">
        <f t="shared" si="313"/>
        <v>-</v>
      </c>
      <c r="M1096" s="192" t="str">
        <f t="shared" si="314"/>
        <v>-</v>
      </c>
      <c r="N1096" s="193" t="str">
        <f t="shared" si="312"/>
        <v>-</v>
      </c>
      <c r="AI1096" s="104"/>
    </row>
    <row r="1097" spans="1:35">
      <c r="A1097" s="295"/>
      <c r="B1097" s="297"/>
      <c r="C1097" s="297"/>
      <c r="D1097" s="297"/>
      <c r="E1097" s="297"/>
      <c r="F1097" s="298"/>
      <c r="G1097" s="110">
        <f t="shared" si="315"/>
        <v>0</v>
      </c>
      <c r="H1097" s="111">
        <f t="shared" si="316"/>
        <v>0</v>
      </c>
      <c r="I1097" s="112">
        <f t="shared" si="317"/>
        <v>0</v>
      </c>
      <c r="J1097" s="328"/>
      <c r="K1097" s="190">
        <f t="shared" si="318"/>
        <v>0</v>
      </c>
      <c r="L1097" s="191" t="str">
        <f t="shared" si="313"/>
        <v>-</v>
      </c>
      <c r="M1097" s="192" t="str">
        <f t="shared" si="314"/>
        <v>-</v>
      </c>
      <c r="N1097" s="193" t="str">
        <f t="shared" si="312"/>
        <v>-</v>
      </c>
      <c r="AI1097" s="104"/>
    </row>
    <row r="1098" spans="1:35">
      <c r="A1098" s="295"/>
      <c r="B1098" s="297"/>
      <c r="C1098" s="297"/>
      <c r="D1098" s="297"/>
      <c r="E1098" s="297"/>
      <c r="F1098" s="298"/>
      <c r="G1098" s="110">
        <f t="shared" si="315"/>
        <v>0</v>
      </c>
      <c r="H1098" s="111">
        <f t="shared" si="316"/>
        <v>0</v>
      </c>
      <c r="I1098" s="112">
        <f t="shared" si="317"/>
        <v>0</v>
      </c>
      <c r="J1098" s="328"/>
      <c r="K1098" s="190">
        <f t="shared" si="318"/>
        <v>0</v>
      </c>
      <c r="L1098" s="191" t="str">
        <f t="shared" si="313"/>
        <v>-</v>
      </c>
      <c r="M1098" s="192" t="str">
        <f t="shared" si="314"/>
        <v>-</v>
      </c>
      <c r="N1098" s="193" t="str">
        <f t="shared" ref="N1098:N1161" si="319">IF(L1098="-","-",J1098-F1098)</f>
        <v>-</v>
      </c>
      <c r="AI1098" s="104"/>
    </row>
    <row r="1099" spans="1:35">
      <c r="A1099" s="295"/>
      <c r="B1099" s="297"/>
      <c r="C1099" s="297"/>
      <c r="D1099" s="297"/>
      <c r="E1099" s="297"/>
      <c r="F1099" s="298"/>
      <c r="G1099" s="110">
        <f t="shared" si="315"/>
        <v>0</v>
      </c>
      <c r="H1099" s="111">
        <f t="shared" si="316"/>
        <v>0</v>
      </c>
      <c r="I1099" s="112">
        <f t="shared" si="317"/>
        <v>0</v>
      </c>
      <c r="J1099" s="328"/>
      <c r="K1099" s="190">
        <f t="shared" si="318"/>
        <v>0</v>
      </c>
      <c r="L1099" s="191" t="str">
        <f t="shared" si="313"/>
        <v>-</v>
      </c>
      <c r="M1099" s="192" t="str">
        <f t="shared" si="314"/>
        <v>-</v>
      </c>
      <c r="N1099" s="193" t="str">
        <f t="shared" si="319"/>
        <v>-</v>
      </c>
      <c r="AI1099" s="104"/>
    </row>
    <row r="1100" spans="1:35">
      <c r="A1100" s="295"/>
      <c r="B1100" s="297"/>
      <c r="C1100" s="297"/>
      <c r="D1100" s="297"/>
      <c r="E1100" s="297"/>
      <c r="F1100" s="298"/>
      <c r="G1100" s="110">
        <f t="shared" si="315"/>
        <v>0</v>
      </c>
      <c r="H1100" s="111">
        <f t="shared" si="316"/>
        <v>0</v>
      </c>
      <c r="I1100" s="112">
        <f t="shared" si="317"/>
        <v>0</v>
      </c>
      <c r="J1100" s="328"/>
      <c r="K1100" s="190">
        <f t="shared" si="318"/>
        <v>0</v>
      </c>
      <c r="L1100" s="191" t="str">
        <f t="shared" ref="L1100:L1163" si="320">IF(OR(E1100="market",E1100="super"),"-",IF(J1100-H1100&gt;0,1,"-"))</f>
        <v>-</v>
      </c>
      <c r="M1100" s="192" t="str">
        <f t="shared" ref="M1100:M1163" si="321">IF(L1100="-","-",1-F1100/J1100)</f>
        <v>-</v>
      </c>
      <c r="N1100" s="193" t="str">
        <f t="shared" si="319"/>
        <v>-</v>
      </c>
      <c r="AI1100" s="104"/>
    </row>
    <row r="1101" spans="1:35">
      <c r="A1101" s="295"/>
      <c r="B1101" s="297"/>
      <c r="C1101" s="297"/>
      <c r="D1101" s="297"/>
      <c r="E1101" s="297"/>
      <c r="F1101" s="298"/>
      <c r="G1101" s="110">
        <f t="shared" si="315"/>
        <v>0</v>
      </c>
      <c r="H1101" s="111">
        <f t="shared" si="316"/>
        <v>0</v>
      </c>
      <c r="I1101" s="112">
        <f t="shared" si="317"/>
        <v>0</v>
      </c>
      <c r="J1101" s="328"/>
      <c r="K1101" s="190">
        <f t="shared" si="318"/>
        <v>0</v>
      </c>
      <c r="L1101" s="191" t="str">
        <f t="shared" si="320"/>
        <v>-</v>
      </c>
      <c r="M1101" s="192" t="str">
        <f t="shared" si="321"/>
        <v>-</v>
      </c>
      <c r="N1101" s="193" t="str">
        <f t="shared" si="319"/>
        <v>-</v>
      </c>
      <c r="AI1101" s="104"/>
    </row>
    <row r="1102" spans="1:35">
      <c r="A1102" s="295"/>
      <c r="B1102" s="297"/>
      <c r="C1102" s="297"/>
      <c r="D1102" s="297"/>
      <c r="E1102" s="297"/>
      <c r="F1102" s="298"/>
      <c r="G1102" s="110">
        <f t="shared" si="315"/>
        <v>0</v>
      </c>
      <c r="H1102" s="111">
        <f t="shared" si="316"/>
        <v>0</v>
      </c>
      <c r="I1102" s="112">
        <f t="shared" si="317"/>
        <v>0</v>
      </c>
      <c r="J1102" s="328"/>
      <c r="K1102" s="190">
        <f t="shared" si="318"/>
        <v>0</v>
      </c>
      <c r="L1102" s="191" t="str">
        <f t="shared" si="320"/>
        <v>-</v>
      </c>
      <c r="M1102" s="192" t="str">
        <f t="shared" si="321"/>
        <v>-</v>
      </c>
      <c r="N1102" s="193" t="str">
        <f t="shared" si="319"/>
        <v>-</v>
      </c>
      <c r="AI1102" s="104"/>
    </row>
    <row r="1103" spans="1:35">
      <c r="A1103" s="295"/>
      <c r="B1103" s="297"/>
      <c r="C1103" s="297"/>
      <c r="D1103" s="297"/>
      <c r="E1103" s="297"/>
      <c r="F1103" s="298"/>
      <c r="G1103" s="110">
        <f t="shared" si="315"/>
        <v>0</v>
      </c>
      <c r="H1103" s="111">
        <f t="shared" si="316"/>
        <v>0</v>
      </c>
      <c r="I1103" s="112">
        <f t="shared" si="317"/>
        <v>0</v>
      </c>
      <c r="J1103" s="328"/>
      <c r="K1103" s="190">
        <f t="shared" si="318"/>
        <v>0</v>
      </c>
      <c r="L1103" s="191" t="str">
        <f t="shared" si="320"/>
        <v>-</v>
      </c>
      <c r="M1103" s="192" t="str">
        <f t="shared" si="321"/>
        <v>-</v>
      </c>
      <c r="N1103" s="193" t="str">
        <f t="shared" si="319"/>
        <v>-</v>
      </c>
      <c r="AI1103" s="104"/>
    </row>
    <row r="1104" spans="1:35">
      <c r="A1104" s="295"/>
      <c r="B1104" s="297"/>
      <c r="C1104" s="297"/>
      <c r="D1104" s="297"/>
      <c r="E1104" s="297"/>
      <c r="F1104" s="298"/>
      <c r="G1104" s="110">
        <f t="shared" si="315"/>
        <v>0</v>
      </c>
      <c r="H1104" s="111">
        <f t="shared" si="316"/>
        <v>0</v>
      </c>
      <c r="I1104" s="112">
        <f t="shared" si="317"/>
        <v>0</v>
      </c>
      <c r="J1104" s="328"/>
      <c r="K1104" s="190">
        <f t="shared" si="318"/>
        <v>0</v>
      </c>
      <c r="L1104" s="191" t="str">
        <f t="shared" si="320"/>
        <v>-</v>
      </c>
      <c r="M1104" s="192" t="str">
        <f t="shared" si="321"/>
        <v>-</v>
      </c>
      <c r="N1104" s="193" t="str">
        <f t="shared" si="319"/>
        <v>-</v>
      </c>
      <c r="AI1104" s="104"/>
    </row>
    <row r="1105" spans="1:35">
      <c r="A1105" s="295"/>
      <c r="B1105" s="297"/>
      <c r="C1105" s="297"/>
      <c r="D1105" s="297"/>
      <c r="E1105" s="297"/>
      <c r="F1105" s="298"/>
      <c r="G1105" s="110">
        <f t="shared" si="315"/>
        <v>0</v>
      </c>
      <c r="H1105" s="111">
        <f t="shared" si="316"/>
        <v>0</v>
      </c>
      <c r="I1105" s="112">
        <f t="shared" si="317"/>
        <v>0</v>
      </c>
      <c r="J1105" s="328"/>
      <c r="K1105" s="190">
        <f t="shared" si="318"/>
        <v>0</v>
      </c>
      <c r="L1105" s="191" t="str">
        <f t="shared" si="320"/>
        <v>-</v>
      </c>
      <c r="M1105" s="192" t="str">
        <f t="shared" si="321"/>
        <v>-</v>
      </c>
      <c r="N1105" s="193" t="str">
        <f t="shared" si="319"/>
        <v>-</v>
      </c>
      <c r="AI1105" s="104"/>
    </row>
    <row r="1106" spans="1:35">
      <c r="A1106" s="295"/>
      <c r="B1106" s="297"/>
      <c r="C1106" s="297"/>
      <c r="D1106" s="297"/>
      <c r="E1106" s="297"/>
      <c r="F1106" s="298"/>
      <c r="G1106" s="110">
        <f t="shared" si="315"/>
        <v>0</v>
      </c>
      <c r="H1106" s="111">
        <f t="shared" si="316"/>
        <v>0</v>
      </c>
      <c r="I1106" s="112">
        <f t="shared" si="317"/>
        <v>0</v>
      </c>
      <c r="J1106" s="328"/>
      <c r="K1106" s="190">
        <f t="shared" si="318"/>
        <v>0</v>
      </c>
      <c r="L1106" s="191" t="str">
        <f t="shared" si="320"/>
        <v>-</v>
      </c>
      <c r="M1106" s="192" t="str">
        <f t="shared" si="321"/>
        <v>-</v>
      </c>
      <c r="N1106" s="193" t="str">
        <f t="shared" si="319"/>
        <v>-</v>
      </c>
      <c r="AI1106" s="104"/>
    </row>
    <row r="1107" spans="1:35">
      <c r="A1107" s="295"/>
      <c r="B1107" s="297"/>
      <c r="C1107" s="297"/>
      <c r="D1107" s="297"/>
      <c r="E1107" s="297"/>
      <c r="F1107" s="298"/>
      <c r="G1107" s="110">
        <f t="shared" si="315"/>
        <v>0</v>
      </c>
      <c r="H1107" s="111">
        <f t="shared" si="316"/>
        <v>0</v>
      </c>
      <c r="I1107" s="112">
        <f t="shared" si="317"/>
        <v>0</v>
      </c>
      <c r="J1107" s="328"/>
      <c r="K1107" s="190">
        <f t="shared" si="318"/>
        <v>0</v>
      </c>
      <c r="L1107" s="191" t="str">
        <f t="shared" si="320"/>
        <v>-</v>
      </c>
      <c r="M1107" s="192" t="str">
        <f t="shared" si="321"/>
        <v>-</v>
      </c>
      <c r="N1107" s="193" t="str">
        <f t="shared" si="319"/>
        <v>-</v>
      </c>
      <c r="AI1107" s="104"/>
    </row>
    <row r="1108" spans="1:35">
      <c r="A1108" s="295"/>
      <c r="B1108" s="297"/>
      <c r="C1108" s="297"/>
      <c r="D1108" s="297"/>
      <c r="E1108" s="297"/>
      <c r="F1108" s="298"/>
      <c r="G1108" s="110">
        <f t="shared" si="315"/>
        <v>0</v>
      </c>
      <c r="H1108" s="111">
        <f t="shared" si="316"/>
        <v>0</v>
      </c>
      <c r="I1108" s="112">
        <f t="shared" si="317"/>
        <v>0</v>
      </c>
      <c r="J1108" s="328"/>
      <c r="K1108" s="190">
        <f t="shared" si="318"/>
        <v>0</v>
      </c>
      <c r="L1108" s="191" t="str">
        <f t="shared" si="320"/>
        <v>-</v>
      </c>
      <c r="M1108" s="192" t="str">
        <f t="shared" si="321"/>
        <v>-</v>
      </c>
      <c r="N1108" s="193" t="str">
        <f t="shared" si="319"/>
        <v>-</v>
      </c>
      <c r="AI1108" s="104"/>
    </row>
    <row r="1109" spans="1:35">
      <c r="A1109" s="295"/>
      <c r="B1109" s="297"/>
      <c r="C1109" s="297"/>
      <c r="D1109" s="297"/>
      <c r="E1109" s="297"/>
      <c r="F1109" s="298"/>
      <c r="G1109" s="110">
        <f t="shared" si="315"/>
        <v>0</v>
      </c>
      <c r="H1109" s="111">
        <f t="shared" si="316"/>
        <v>0</v>
      </c>
      <c r="I1109" s="112">
        <f t="shared" si="317"/>
        <v>0</v>
      </c>
      <c r="J1109" s="328"/>
      <c r="K1109" s="190">
        <f t="shared" si="318"/>
        <v>0</v>
      </c>
      <c r="L1109" s="191" t="str">
        <f t="shared" si="320"/>
        <v>-</v>
      </c>
      <c r="M1109" s="192" t="str">
        <f t="shared" si="321"/>
        <v>-</v>
      </c>
      <c r="N1109" s="193" t="str">
        <f t="shared" si="319"/>
        <v>-</v>
      </c>
      <c r="AI1109" s="104"/>
    </row>
    <row r="1110" spans="1:35">
      <c r="A1110" s="295"/>
      <c r="B1110" s="297"/>
      <c r="C1110" s="297"/>
      <c r="D1110" s="297"/>
      <c r="E1110" s="297"/>
      <c r="F1110" s="298"/>
      <c r="G1110" s="110">
        <f t="shared" si="315"/>
        <v>0</v>
      </c>
      <c r="H1110" s="111">
        <f t="shared" si="316"/>
        <v>0</v>
      </c>
      <c r="I1110" s="112">
        <f t="shared" si="317"/>
        <v>0</v>
      </c>
      <c r="J1110" s="328"/>
      <c r="K1110" s="190">
        <f t="shared" si="318"/>
        <v>0</v>
      </c>
      <c r="L1110" s="191" t="str">
        <f t="shared" si="320"/>
        <v>-</v>
      </c>
      <c r="M1110" s="192" t="str">
        <f t="shared" si="321"/>
        <v>-</v>
      </c>
      <c r="N1110" s="193" t="str">
        <f t="shared" si="319"/>
        <v>-</v>
      </c>
      <c r="AI1110" s="104"/>
    </row>
    <row r="1111" spans="1:35">
      <c r="A1111" s="295"/>
      <c r="B1111" s="297"/>
      <c r="C1111" s="297"/>
      <c r="D1111" s="297"/>
      <c r="E1111" s="297"/>
      <c r="F1111" s="298"/>
      <c r="G1111" s="110">
        <f t="shared" si="315"/>
        <v>0</v>
      </c>
      <c r="H1111" s="111">
        <f t="shared" si="316"/>
        <v>0</v>
      </c>
      <c r="I1111" s="112">
        <f t="shared" si="317"/>
        <v>0</v>
      </c>
      <c r="J1111" s="328"/>
      <c r="K1111" s="190">
        <f t="shared" si="318"/>
        <v>0</v>
      </c>
      <c r="L1111" s="191" t="str">
        <f t="shared" si="320"/>
        <v>-</v>
      </c>
      <c r="M1111" s="192" t="str">
        <f t="shared" si="321"/>
        <v>-</v>
      </c>
      <c r="N1111" s="193" t="str">
        <f t="shared" si="319"/>
        <v>-</v>
      </c>
      <c r="AI1111" s="104"/>
    </row>
    <row r="1112" spans="1:35">
      <c r="A1112" s="295"/>
      <c r="B1112" s="297"/>
      <c r="C1112" s="297"/>
      <c r="D1112" s="297"/>
      <c r="E1112" s="297"/>
      <c r="F1112" s="298"/>
      <c r="G1112" s="110">
        <f t="shared" si="315"/>
        <v>0</v>
      </c>
      <c r="H1112" s="111">
        <f t="shared" si="316"/>
        <v>0</v>
      </c>
      <c r="I1112" s="112">
        <f t="shared" si="317"/>
        <v>0</v>
      </c>
      <c r="J1112" s="328"/>
      <c r="K1112" s="190">
        <f t="shared" si="318"/>
        <v>0</v>
      </c>
      <c r="L1112" s="191" t="str">
        <f t="shared" si="320"/>
        <v>-</v>
      </c>
      <c r="M1112" s="192" t="str">
        <f t="shared" si="321"/>
        <v>-</v>
      </c>
      <c r="N1112" s="193" t="str">
        <f t="shared" si="319"/>
        <v>-</v>
      </c>
      <c r="AI1112" s="104"/>
    </row>
    <row r="1113" spans="1:35">
      <c r="A1113" s="295"/>
      <c r="B1113" s="297"/>
      <c r="C1113" s="297"/>
      <c r="D1113" s="297"/>
      <c r="E1113" s="297"/>
      <c r="F1113" s="298"/>
      <c r="G1113" s="110">
        <f t="shared" si="315"/>
        <v>0</v>
      </c>
      <c r="H1113" s="111">
        <f t="shared" si="316"/>
        <v>0</v>
      </c>
      <c r="I1113" s="112">
        <f t="shared" si="317"/>
        <v>0</v>
      </c>
      <c r="J1113" s="328"/>
      <c r="K1113" s="190">
        <f t="shared" si="318"/>
        <v>0</v>
      </c>
      <c r="L1113" s="191" t="str">
        <f t="shared" si="320"/>
        <v>-</v>
      </c>
      <c r="M1113" s="192" t="str">
        <f t="shared" si="321"/>
        <v>-</v>
      </c>
      <c r="N1113" s="193" t="str">
        <f t="shared" si="319"/>
        <v>-</v>
      </c>
      <c r="AI1113" s="104"/>
    </row>
    <row r="1114" spans="1:35">
      <c r="A1114" s="295"/>
      <c r="B1114" s="297"/>
      <c r="C1114" s="297"/>
      <c r="D1114" s="297"/>
      <c r="E1114" s="297"/>
      <c r="F1114" s="298"/>
      <c r="G1114" s="110">
        <f t="shared" si="315"/>
        <v>0</v>
      </c>
      <c r="H1114" s="111">
        <f t="shared" si="316"/>
        <v>0</v>
      </c>
      <c r="I1114" s="112">
        <f t="shared" si="317"/>
        <v>0</v>
      </c>
      <c r="J1114" s="328"/>
      <c r="K1114" s="190">
        <f t="shared" si="318"/>
        <v>0</v>
      </c>
      <c r="L1114" s="191" t="str">
        <f t="shared" si="320"/>
        <v>-</v>
      </c>
      <c r="M1114" s="192" t="str">
        <f t="shared" si="321"/>
        <v>-</v>
      </c>
      <c r="N1114" s="193" t="str">
        <f t="shared" si="319"/>
        <v>-</v>
      </c>
      <c r="AI1114" s="104"/>
    </row>
    <row r="1115" spans="1:35">
      <c r="A1115" s="295"/>
      <c r="B1115" s="297"/>
      <c r="C1115" s="297"/>
      <c r="D1115" s="297"/>
      <c r="E1115" s="297"/>
      <c r="F1115" s="298"/>
      <c r="G1115" s="110">
        <f t="shared" si="315"/>
        <v>0</v>
      </c>
      <c r="H1115" s="111">
        <f t="shared" si="316"/>
        <v>0</v>
      </c>
      <c r="I1115" s="112">
        <f t="shared" si="317"/>
        <v>0</v>
      </c>
      <c r="J1115" s="328"/>
      <c r="K1115" s="190">
        <f t="shared" si="318"/>
        <v>0</v>
      </c>
      <c r="L1115" s="191" t="str">
        <f t="shared" si="320"/>
        <v>-</v>
      </c>
      <c r="M1115" s="192" t="str">
        <f t="shared" si="321"/>
        <v>-</v>
      </c>
      <c r="N1115" s="193" t="str">
        <f t="shared" si="319"/>
        <v>-</v>
      </c>
      <c r="AI1115" s="104"/>
    </row>
    <row r="1116" spans="1:35">
      <c r="A1116" s="295"/>
      <c r="B1116" s="297"/>
      <c r="C1116" s="297"/>
      <c r="D1116" s="297"/>
      <c r="E1116" s="297"/>
      <c r="F1116" s="298"/>
      <c r="G1116" s="110">
        <f t="shared" si="315"/>
        <v>0</v>
      </c>
      <c r="H1116" s="111">
        <f t="shared" si="316"/>
        <v>0</v>
      </c>
      <c r="I1116" s="112">
        <f t="shared" si="317"/>
        <v>0</v>
      </c>
      <c r="J1116" s="328"/>
      <c r="K1116" s="190">
        <f t="shared" si="318"/>
        <v>0</v>
      </c>
      <c r="L1116" s="191" t="str">
        <f t="shared" si="320"/>
        <v>-</v>
      </c>
      <c r="M1116" s="192" t="str">
        <f t="shared" si="321"/>
        <v>-</v>
      </c>
      <c r="N1116" s="193" t="str">
        <f t="shared" si="319"/>
        <v>-</v>
      </c>
      <c r="AI1116" s="104"/>
    </row>
    <row r="1117" spans="1:35">
      <c r="A1117" s="295"/>
      <c r="B1117" s="297"/>
      <c r="C1117" s="297"/>
      <c r="D1117" s="297"/>
      <c r="E1117" s="297"/>
      <c r="F1117" s="298"/>
      <c r="G1117" s="110">
        <f t="shared" si="315"/>
        <v>0</v>
      </c>
      <c r="H1117" s="111">
        <f t="shared" si="316"/>
        <v>0</v>
      </c>
      <c r="I1117" s="112">
        <f t="shared" si="317"/>
        <v>0</v>
      </c>
      <c r="J1117" s="328"/>
      <c r="K1117" s="190">
        <f t="shared" si="318"/>
        <v>0</v>
      </c>
      <c r="L1117" s="191" t="str">
        <f t="shared" si="320"/>
        <v>-</v>
      </c>
      <c r="M1117" s="192" t="str">
        <f t="shared" si="321"/>
        <v>-</v>
      </c>
      <c r="N1117" s="193" t="str">
        <f t="shared" si="319"/>
        <v>-</v>
      </c>
      <c r="AI1117" s="104"/>
    </row>
    <row r="1118" spans="1:35">
      <c r="A1118" s="295"/>
      <c r="B1118" s="297"/>
      <c r="C1118" s="297"/>
      <c r="D1118" s="297"/>
      <c r="E1118" s="297"/>
      <c r="F1118" s="298"/>
      <c r="G1118" s="110">
        <f t="shared" si="315"/>
        <v>0</v>
      </c>
      <c r="H1118" s="111">
        <f t="shared" si="316"/>
        <v>0</v>
      </c>
      <c r="I1118" s="112">
        <f t="shared" si="317"/>
        <v>0</v>
      </c>
      <c r="J1118" s="328"/>
      <c r="K1118" s="190">
        <f t="shared" si="318"/>
        <v>0</v>
      </c>
      <c r="L1118" s="191" t="str">
        <f t="shared" si="320"/>
        <v>-</v>
      </c>
      <c r="M1118" s="192" t="str">
        <f t="shared" si="321"/>
        <v>-</v>
      </c>
      <c r="N1118" s="193" t="str">
        <f t="shared" si="319"/>
        <v>-</v>
      </c>
      <c r="AI1118" s="104"/>
    </row>
    <row r="1119" spans="1:35">
      <c r="A1119" s="295"/>
      <c r="B1119" s="297"/>
      <c r="C1119" s="297"/>
      <c r="D1119" s="297"/>
      <c r="E1119" s="297"/>
      <c r="F1119" s="298"/>
      <c r="G1119" s="110">
        <f t="shared" si="315"/>
        <v>0</v>
      </c>
      <c r="H1119" s="111">
        <f t="shared" si="316"/>
        <v>0</v>
      </c>
      <c r="I1119" s="112">
        <f t="shared" si="317"/>
        <v>0</v>
      </c>
      <c r="J1119" s="328"/>
      <c r="K1119" s="190">
        <f t="shared" si="318"/>
        <v>0</v>
      </c>
      <c r="L1119" s="191" t="str">
        <f t="shared" si="320"/>
        <v>-</v>
      </c>
      <c r="M1119" s="192" t="str">
        <f t="shared" si="321"/>
        <v>-</v>
      </c>
      <c r="N1119" s="193" t="str">
        <f t="shared" si="319"/>
        <v>-</v>
      </c>
      <c r="AI1119" s="104"/>
    </row>
    <row r="1120" spans="1:35">
      <c r="A1120" s="295"/>
      <c r="B1120" s="297"/>
      <c r="C1120" s="297"/>
      <c r="D1120" s="297"/>
      <c r="E1120" s="297"/>
      <c r="F1120" s="298"/>
      <c r="G1120" s="110">
        <f t="shared" si="315"/>
        <v>0</v>
      </c>
      <c r="H1120" s="111">
        <f t="shared" si="316"/>
        <v>0</v>
      </c>
      <c r="I1120" s="112">
        <f t="shared" si="317"/>
        <v>0</v>
      </c>
      <c r="J1120" s="328"/>
      <c r="K1120" s="190">
        <f t="shared" si="318"/>
        <v>0</v>
      </c>
      <c r="L1120" s="191" t="str">
        <f t="shared" si="320"/>
        <v>-</v>
      </c>
      <c r="M1120" s="192" t="str">
        <f t="shared" si="321"/>
        <v>-</v>
      </c>
      <c r="N1120" s="193" t="str">
        <f t="shared" si="319"/>
        <v>-</v>
      </c>
      <c r="AI1120" s="104"/>
    </row>
    <row r="1121" spans="1:35">
      <c r="A1121" s="295"/>
      <c r="B1121" s="297"/>
      <c r="C1121" s="297"/>
      <c r="D1121" s="297"/>
      <c r="E1121" s="297"/>
      <c r="F1121" s="298"/>
      <c r="G1121" s="110">
        <f t="shared" si="315"/>
        <v>0</v>
      </c>
      <c r="H1121" s="111">
        <f t="shared" si="316"/>
        <v>0</v>
      </c>
      <c r="I1121" s="112">
        <f t="shared" si="317"/>
        <v>0</v>
      </c>
      <c r="J1121" s="328"/>
      <c r="K1121" s="190">
        <f t="shared" si="318"/>
        <v>0</v>
      </c>
      <c r="L1121" s="191" t="str">
        <f t="shared" si="320"/>
        <v>-</v>
      </c>
      <c r="M1121" s="192" t="str">
        <f t="shared" si="321"/>
        <v>-</v>
      </c>
      <c r="N1121" s="193" t="str">
        <f t="shared" si="319"/>
        <v>-</v>
      </c>
      <c r="AI1121" s="104"/>
    </row>
    <row r="1122" spans="1:35">
      <c r="A1122" s="295"/>
      <c r="B1122" s="297"/>
      <c r="C1122" s="297"/>
      <c r="D1122" s="297"/>
      <c r="E1122" s="297"/>
      <c r="F1122" s="298"/>
      <c r="G1122" s="110">
        <f t="shared" si="315"/>
        <v>0</v>
      </c>
      <c r="H1122" s="111">
        <f t="shared" si="316"/>
        <v>0</v>
      </c>
      <c r="I1122" s="112">
        <f t="shared" si="317"/>
        <v>0</v>
      </c>
      <c r="J1122" s="328"/>
      <c r="K1122" s="190">
        <f t="shared" si="318"/>
        <v>0</v>
      </c>
      <c r="L1122" s="191" t="str">
        <f t="shared" si="320"/>
        <v>-</v>
      </c>
      <c r="M1122" s="192" t="str">
        <f t="shared" si="321"/>
        <v>-</v>
      </c>
      <c r="N1122" s="193" t="str">
        <f t="shared" si="319"/>
        <v>-</v>
      </c>
      <c r="AI1122" s="104"/>
    </row>
    <row r="1123" spans="1:35">
      <c r="A1123" s="295"/>
      <c r="B1123" s="297"/>
      <c r="C1123" s="297"/>
      <c r="D1123" s="297"/>
      <c r="E1123" s="297"/>
      <c r="F1123" s="298"/>
      <c r="G1123" s="110">
        <f t="shared" si="315"/>
        <v>0</v>
      </c>
      <c r="H1123" s="111">
        <f t="shared" si="316"/>
        <v>0</v>
      </c>
      <c r="I1123" s="112">
        <f t="shared" si="317"/>
        <v>0</v>
      </c>
      <c r="J1123" s="328"/>
      <c r="K1123" s="190">
        <f t="shared" si="318"/>
        <v>0</v>
      </c>
      <c r="L1123" s="191" t="str">
        <f t="shared" si="320"/>
        <v>-</v>
      </c>
      <c r="M1123" s="192" t="str">
        <f t="shared" si="321"/>
        <v>-</v>
      </c>
      <c r="N1123" s="193" t="str">
        <f t="shared" si="319"/>
        <v>-</v>
      </c>
      <c r="AI1123" s="104"/>
    </row>
    <row r="1124" spans="1:35">
      <c r="A1124" s="295"/>
      <c r="B1124" s="297"/>
      <c r="C1124" s="297"/>
      <c r="D1124" s="297"/>
      <c r="E1124" s="297"/>
      <c r="F1124" s="298"/>
      <c r="G1124" s="110">
        <f t="shared" si="315"/>
        <v>0</v>
      </c>
      <c r="H1124" s="111">
        <f t="shared" si="316"/>
        <v>0</v>
      </c>
      <c r="I1124" s="112">
        <f t="shared" si="317"/>
        <v>0</v>
      </c>
      <c r="J1124" s="328"/>
      <c r="K1124" s="190">
        <f t="shared" si="318"/>
        <v>0</v>
      </c>
      <c r="L1124" s="191" t="str">
        <f t="shared" si="320"/>
        <v>-</v>
      </c>
      <c r="M1124" s="192" t="str">
        <f t="shared" si="321"/>
        <v>-</v>
      </c>
      <c r="N1124" s="193" t="str">
        <f t="shared" si="319"/>
        <v>-</v>
      </c>
      <c r="AI1124" s="104"/>
    </row>
    <row r="1125" spans="1:35">
      <c r="A1125" s="295"/>
      <c r="B1125" s="297"/>
      <c r="C1125" s="297"/>
      <c r="D1125" s="297"/>
      <c r="E1125" s="297"/>
      <c r="F1125" s="298"/>
      <c r="G1125" s="110">
        <f t="shared" si="315"/>
        <v>0</v>
      </c>
      <c r="H1125" s="111">
        <f t="shared" si="316"/>
        <v>0</v>
      </c>
      <c r="I1125" s="112">
        <f t="shared" si="317"/>
        <v>0</v>
      </c>
      <c r="J1125" s="328"/>
      <c r="K1125" s="190">
        <f t="shared" si="318"/>
        <v>0</v>
      </c>
      <c r="L1125" s="191" t="str">
        <f t="shared" si="320"/>
        <v>-</v>
      </c>
      <c r="M1125" s="192" t="str">
        <f t="shared" si="321"/>
        <v>-</v>
      </c>
      <c r="N1125" s="193" t="str">
        <f t="shared" si="319"/>
        <v>-</v>
      </c>
      <c r="AI1125" s="104"/>
    </row>
    <row r="1126" spans="1:35">
      <c r="A1126" s="295"/>
      <c r="B1126" s="297"/>
      <c r="C1126" s="297"/>
      <c r="D1126" s="297"/>
      <c r="E1126" s="297"/>
      <c r="F1126" s="298"/>
      <c r="G1126" s="110">
        <f t="shared" si="315"/>
        <v>0</v>
      </c>
      <c r="H1126" s="111">
        <f t="shared" si="316"/>
        <v>0</v>
      </c>
      <c r="I1126" s="112">
        <f t="shared" si="317"/>
        <v>0</v>
      </c>
      <c r="J1126" s="328"/>
      <c r="K1126" s="190">
        <f t="shared" si="318"/>
        <v>0</v>
      </c>
      <c r="L1126" s="191" t="str">
        <f t="shared" si="320"/>
        <v>-</v>
      </c>
      <c r="M1126" s="192" t="str">
        <f t="shared" si="321"/>
        <v>-</v>
      </c>
      <c r="N1126" s="193" t="str">
        <f t="shared" si="319"/>
        <v>-</v>
      </c>
      <c r="AI1126" s="104"/>
    </row>
    <row r="1127" spans="1:35">
      <c r="A1127" s="295"/>
      <c r="B1127" s="297"/>
      <c r="C1127" s="297"/>
      <c r="D1127" s="297"/>
      <c r="E1127" s="297"/>
      <c r="F1127" s="298"/>
      <c r="G1127" s="110">
        <f t="shared" si="315"/>
        <v>0</v>
      </c>
      <c r="H1127" s="111">
        <f t="shared" si="316"/>
        <v>0</v>
      </c>
      <c r="I1127" s="112">
        <f t="shared" si="317"/>
        <v>0</v>
      </c>
      <c r="J1127" s="328"/>
      <c r="K1127" s="190">
        <f t="shared" si="318"/>
        <v>0</v>
      </c>
      <c r="L1127" s="191" t="str">
        <f t="shared" si="320"/>
        <v>-</v>
      </c>
      <c r="M1127" s="192" t="str">
        <f t="shared" si="321"/>
        <v>-</v>
      </c>
      <c r="N1127" s="193" t="str">
        <f t="shared" si="319"/>
        <v>-</v>
      </c>
      <c r="AI1127" s="104"/>
    </row>
    <row r="1128" spans="1:35">
      <c r="A1128" s="295"/>
      <c r="B1128" s="297"/>
      <c r="C1128" s="297"/>
      <c r="D1128" s="297"/>
      <c r="E1128" s="297"/>
      <c r="F1128" s="298"/>
      <c r="G1128" s="110">
        <f t="shared" si="315"/>
        <v>0</v>
      </c>
      <c r="H1128" s="111">
        <f t="shared" si="316"/>
        <v>0</v>
      </c>
      <c r="I1128" s="112">
        <f t="shared" si="317"/>
        <v>0</v>
      </c>
      <c r="J1128" s="328"/>
      <c r="K1128" s="190">
        <f t="shared" si="318"/>
        <v>0</v>
      </c>
      <c r="L1128" s="191" t="str">
        <f t="shared" si="320"/>
        <v>-</v>
      </c>
      <c r="M1128" s="192" t="str">
        <f t="shared" si="321"/>
        <v>-</v>
      </c>
      <c r="N1128" s="193" t="str">
        <f t="shared" si="319"/>
        <v>-</v>
      </c>
      <c r="AI1128" s="104"/>
    </row>
    <row r="1129" spans="1:35">
      <c r="A1129" s="295"/>
      <c r="B1129" s="297"/>
      <c r="C1129" s="297"/>
      <c r="D1129" s="297"/>
      <c r="E1129" s="297"/>
      <c r="F1129" s="298"/>
      <c r="G1129" s="110">
        <f t="shared" si="315"/>
        <v>0</v>
      </c>
      <c r="H1129" s="111">
        <f t="shared" si="316"/>
        <v>0</v>
      </c>
      <c r="I1129" s="112">
        <f t="shared" si="317"/>
        <v>0</v>
      </c>
      <c r="J1129" s="328"/>
      <c r="K1129" s="190">
        <f t="shared" si="318"/>
        <v>0</v>
      </c>
      <c r="L1129" s="191" t="str">
        <f t="shared" si="320"/>
        <v>-</v>
      </c>
      <c r="M1129" s="192" t="str">
        <f t="shared" si="321"/>
        <v>-</v>
      </c>
      <c r="N1129" s="193" t="str">
        <f t="shared" si="319"/>
        <v>-</v>
      </c>
      <c r="AI1129" s="104"/>
    </row>
    <row r="1130" spans="1:35">
      <c r="A1130" s="295"/>
      <c r="B1130" s="297"/>
      <c r="C1130" s="297"/>
      <c r="D1130" s="297"/>
      <c r="E1130" s="297"/>
      <c r="F1130" s="298"/>
      <c r="G1130" s="110">
        <f t="shared" si="315"/>
        <v>0</v>
      </c>
      <c r="H1130" s="111">
        <f t="shared" si="316"/>
        <v>0</v>
      </c>
      <c r="I1130" s="112">
        <f t="shared" si="317"/>
        <v>0</v>
      </c>
      <c r="J1130" s="328"/>
      <c r="K1130" s="190">
        <f t="shared" si="318"/>
        <v>0</v>
      </c>
      <c r="L1130" s="191" t="str">
        <f t="shared" si="320"/>
        <v>-</v>
      </c>
      <c r="M1130" s="192" t="str">
        <f t="shared" si="321"/>
        <v>-</v>
      </c>
      <c r="N1130" s="193" t="str">
        <f t="shared" si="319"/>
        <v>-</v>
      </c>
      <c r="AI1130" s="104"/>
    </row>
    <row r="1131" spans="1:35">
      <c r="A1131" s="295"/>
      <c r="B1131" s="297"/>
      <c r="C1131" s="297"/>
      <c r="D1131" s="297"/>
      <c r="E1131" s="297"/>
      <c r="F1131" s="298"/>
      <c r="G1131" s="110">
        <f t="shared" si="315"/>
        <v>0</v>
      </c>
      <c r="H1131" s="111">
        <f t="shared" si="316"/>
        <v>0</v>
      </c>
      <c r="I1131" s="112">
        <f t="shared" si="317"/>
        <v>0</v>
      </c>
      <c r="J1131" s="328"/>
      <c r="K1131" s="190">
        <f t="shared" si="318"/>
        <v>0</v>
      </c>
      <c r="L1131" s="191" t="str">
        <f t="shared" si="320"/>
        <v>-</v>
      </c>
      <c r="M1131" s="192" t="str">
        <f t="shared" si="321"/>
        <v>-</v>
      </c>
      <c r="N1131" s="193" t="str">
        <f t="shared" si="319"/>
        <v>-</v>
      </c>
      <c r="AI1131" s="104"/>
    </row>
    <row r="1132" spans="1:35">
      <c r="A1132" s="295"/>
      <c r="B1132" s="297"/>
      <c r="C1132" s="297"/>
      <c r="D1132" s="297"/>
      <c r="E1132" s="297"/>
      <c r="F1132" s="298"/>
      <c r="G1132" s="110">
        <f t="shared" si="315"/>
        <v>0</v>
      </c>
      <c r="H1132" s="111">
        <f t="shared" si="316"/>
        <v>0</v>
      </c>
      <c r="I1132" s="112">
        <f t="shared" si="317"/>
        <v>0</v>
      </c>
      <c r="J1132" s="328"/>
      <c r="K1132" s="190">
        <f t="shared" si="318"/>
        <v>0</v>
      </c>
      <c r="L1132" s="191" t="str">
        <f t="shared" si="320"/>
        <v>-</v>
      </c>
      <c r="M1132" s="192" t="str">
        <f t="shared" si="321"/>
        <v>-</v>
      </c>
      <c r="N1132" s="193" t="str">
        <f t="shared" si="319"/>
        <v>-</v>
      </c>
      <c r="AI1132" s="104"/>
    </row>
    <row r="1133" spans="1:35">
      <c r="A1133" s="295"/>
      <c r="B1133" s="297"/>
      <c r="C1133" s="297"/>
      <c r="D1133" s="297"/>
      <c r="E1133" s="297"/>
      <c r="F1133" s="298"/>
      <c r="G1133" s="110">
        <f t="shared" si="315"/>
        <v>0</v>
      </c>
      <c r="H1133" s="111">
        <f t="shared" si="316"/>
        <v>0</v>
      </c>
      <c r="I1133" s="112">
        <f t="shared" si="317"/>
        <v>0</v>
      </c>
      <c r="J1133" s="328"/>
      <c r="K1133" s="190">
        <f t="shared" si="318"/>
        <v>0</v>
      </c>
      <c r="L1133" s="191" t="str">
        <f t="shared" si="320"/>
        <v>-</v>
      </c>
      <c r="M1133" s="192" t="str">
        <f t="shared" si="321"/>
        <v>-</v>
      </c>
      <c r="N1133" s="193" t="str">
        <f t="shared" si="319"/>
        <v>-</v>
      </c>
      <c r="AI1133" s="104"/>
    </row>
    <row r="1134" spans="1:35">
      <c r="A1134" s="295"/>
      <c r="B1134" s="297"/>
      <c r="C1134" s="297"/>
      <c r="D1134" s="297"/>
      <c r="E1134" s="297"/>
      <c r="F1134" s="298"/>
      <c r="G1134" s="110">
        <f t="shared" si="315"/>
        <v>0</v>
      </c>
      <c r="H1134" s="111">
        <f t="shared" si="316"/>
        <v>0</v>
      </c>
      <c r="I1134" s="112">
        <f t="shared" si="317"/>
        <v>0</v>
      </c>
      <c r="J1134" s="328"/>
      <c r="K1134" s="190">
        <f t="shared" si="318"/>
        <v>0</v>
      </c>
      <c r="L1134" s="191" t="str">
        <f t="shared" si="320"/>
        <v>-</v>
      </c>
      <c r="M1134" s="192" t="str">
        <f t="shared" si="321"/>
        <v>-</v>
      </c>
      <c r="N1134" s="193" t="str">
        <f t="shared" si="319"/>
        <v>-</v>
      </c>
      <c r="AI1134" s="104"/>
    </row>
    <row r="1135" spans="1:35">
      <c r="A1135" s="295"/>
      <c r="B1135" s="297"/>
      <c r="C1135" s="297"/>
      <c r="D1135" s="297"/>
      <c r="E1135" s="297"/>
      <c r="F1135" s="298"/>
      <c r="G1135" s="110">
        <f t="shared" si="315"/>
        <v>0</v>
      </c>
      <c r="H1135" s="111">
        <f t="shared" si="316"/>
        <v>0</v>
      </c>
      <c r="I1135" s="112">
        <f t="shared" si="317"/>
        <v>0</v>
      </c>
      <c r="J1135" s="328"/>
      <c r="K1135" s="190">
        <f t="shared" si="318"/>
        <v>0</v>
      </c>
      <c r="L1135" s="191" t="str">
        <f t="shared" si="320"/>
        <v>-</v>
      </c>
      <c r="M1135" s="192" t="str">
        <f t="shared" si="321"/>
        <v>-</v>
      </c>
      <c r="N1135" s="193" t="str">
        <f t="shared" si="319"/>
        <v>-</v>
      </c>
      <c r="AI1135" s="104"/>
    </row>
    <row r="1136" spans="1:35">
      <c r="A1136" s="295"/>
      <c r="B1136" s="297"/>
      <c r="C1136" s="297"/>
      <c r="D1136" s="297"/>
      <c r="E1136" s="297"/>
      <c r="F1136" s="298"/>
      <c r="G1136" s="110">
        <f t="shared" si="315"/>
        <v>0</v>
      </c>
      <c r="H1136" s="111">
        <f t="shared" si="316"/>
        <v>0</v>
      </c>
      <c r="I1136" s="112">
        <f t="shared" si="317"/>
        <v>0</v>
      </c>
      <c r="J1136" s="328"/>
      <c r="K1136" s="190">
        <f t="shared" si="318"/>
        <v>0</v>
      </c>
      <c r="L1136" s="191" t="str">
        <f t="shared" si="320"/>
        <v>-</v>
      </c>
      <c r="M1136" s="192" t="str">
        <f t="shared" si="321"/>
        <v>-</v>
      </c>
      <c r="N1136" s="193" t="str">
        <f t="shared" si="319"/>
        <v>-</v>
      </c>
      <c r="AI1136" s="104"/>
    </row>
    <row r="1137" spans="1:35">
      <c r="A1137" s="295"/>
      <c r="B1137" s="297"/>
      <c r="C1137" s="297"/>
      <c r="D1137" s="297"/>
      <c r="E1137" s="297"/>
      <c r="F1137" s="298"/>
      <c r="G1137" s="110">
        <f t="shared" si="315"/>
        <v>0</v>
      </c>
      <c r="H1137" s="111">
        <f t="shared" si="316"/>
        <v>0</v>
      </c>
      <c r="I1137" s="112">
        <f t="shared" si="317"/>
        <v>0</v>
      </c>
      <c r="J1137" s="328"/>
      <c r="K1137" s="190">
        <f t="shared" si="318"/>
        <v>0</v>
      </c>
      <c r="L1137" s="191" t="str">
        <f t="shared" si="320"/>
        <v>-</v>
      </c>
      <c r="M1137" s="192" t="str">
        <f t="shared" si="321"/>
        <v>-</v>
      </c>
      <c r="N1137" s="193" t="str">
        <f t="shared" si="319"/>
        <v>-</v>
      </c>
      <c r="AI1137" s="104"/>
    </row>
    <row r="1138" spans="1:35">
      <c r="A1138" s="295"/>
      <c r="B1138" s="297"/>
      <c r="C1138" s="297"/>
      <c r="D1138" s="297"/>
      <c r="E1138" s="297"/>
      <c r="F1138" s="298"/>
      <c r="G1138" s="110">
        <f t="shared" si="315"/>
        <v>0</v>
      </c>
      <c r="H1138" s="111">
        <f t="shared" si="316"/>
        <v>0</v>
      </c>
      <c r="I1138" s="112">
        <f t="shared" si="317"/>
        <v>0</v>
      </c>
      <c r="J1138" s="328"/>
      <c r="K1138" s="190">
        <f t="shared" si="318"/>
        <v>0</v>
      </c>
      <c r="L1138" s="191" t="str">
        <f t="shared" si="320"/>
        <v>-</v>
      </c>
      <c r="M1138" s="192" t="str">
        <f t="shared" si="321"/>
        <v>-</v>
      </c>
      <c r="N1138" s="193" t="str">
        <f t="shared" si="319"/>
        <v>-</v>
      </c>
      <c r="AI1138" s="104"/>
    </row>
    <row r="1139" spans="1:35">
      <c r="A1139" s="295"/>
      <c r="B1139" s="297"/>
      <c r="C1139" s="297"/>
      <c r="D1139" s="297"/>
      <c r="E1139" s="297"/>
      <c r="F1139" s="298"/>
      <c r="G1139" s="110">
        <f t="shared" si="315"/>
        <v>0</v>
      </c>
      <c r="H1139" s="111">
        <f t="shared" si="316"/>
        <v>0</v>
      </c>
      <c r="I1139" s="112">
        <f t="shared" si="317"/>
        <v>0</v>
      </c>
      <c r="J1139" s="328"/>
      <c r="K1139" s="190">
        <f t="shared" si="318"/>
        <v>0</v>
      </c>
      <c r="L1139" s="191" t="str">
        <f t="shared" si="320"/>
        <v>-</v>
      </c>
      <c r="M1139" s="192" t="str">
        <f t="shared" si="321"/>
        <v>-</v>
      </c>
      <c r="N1139" s="193" t="str">
        <f t="shared" si="319"/>
        <v>-</v>
      </c>
      <c r="AI1139" s="104"/>
    </row>
    <row r="1140" spans="1:35">
      <c r="A1140" s="295"/>
      <c r="B1140" s="297"/>
      <c r="C1140" s="297"/>
      <c r="D1140" s="297"/>
      <c r="E1140" s="297"/>
      <c r="F1140" s="298"/>
      <c r="G1140" s="110">
        <f t="shared" si="315"/>
        <v>0</v>
      </c>
      <c r="H1140" s="111">
        <f t="shared" si="316"/>
        <v>0</v>
      </c>
      <c r="I1140" s="112">
        <f t="shared" si="317"/>
        <v>0</v>
      </c>
      <c r="J1140" s="328"/>
      <c r="K1140" s="190">
        <f t="shared" si="318"/>
        <v>0</v>
      </c>
      <c r="L1140" s="191" t="str">
        <f t="shared" si="320"/>
        <v>-</v>
      </c>
      <c r="M1140" s="192" t="str">
        <f t="shared" si="321"/>
        <v>-</v>
      </c>
      <c r="N1140" s="193" t="str">
        <f t="shared" si="319"/>
        <v>-</v>
      </c>
      <c r="AI1140" s="104"/>
    </row>
    <row r="1141" spans="1:35">
      <c r="A1141" s="295"/>
      <c r="B1141" s="297"/>
      <c r="C1141" s="297"/>
      <c r="D1141" s="297"/>
      <c r="E1141" s="297"/>
      <c r="F1141" s="298"/>
      <c r="G1141" s="110">
        <f t="shared" si="315"/>
        <v>0</v>
      </c>
      <c r="H1141" s="111">
        <f t="shared" si="316"/>
        <v>0</v>
      </c>
      <c r="I1141" s="112">
        <f t="shared" si="317"/>
        <v>0</v>
      </c>
      <c r="J1141" s="328"/>
      <c r="K1141" s="190">
        <f t="shared" si="318"/>
        <v>0</v>
      </c>
      <c r="L1141" s="191" t="str">
        <f t="shared" si="320"/>
        <v>-</v>
      </c>
      <c r="M1141" s="192" t="str">
        <f t="shared" si="321"/>
        <v>-</v>
      </c>
      <c r="N1141" s="193" t="str">
        <f t="shared" si="319"/>
        <v>-</v>
      </c>
      <c r="AI1141" s="104"/>
    </row>
    <row r="1142" spans="1:35">
      <c r="A1142" s="295"/>
      <c r="B1142" s="297"/>
      <c r="C1142" s="297"/>
      <c r="D1142" s="297"/>
      <c r="E1142" s="297"/>
      <c r="F1142" s="298"/>
      <c r="G1142" s="110">
        <f t="shared" si="315"/>
        <v>0</v>
      </c>
      <c r="H1142" s="111">
        <f t="shared" si="316"/>
        <v>0</v>
      </c>
      <c r="I1142" s="112">
        <f t="shared" si="317"/>
        <v>0</v>
      </c>
      <c r="J1142" s="328"/>
      <c r="K1142" s="190">
        <f t="shared" si="318"/>
        <v>0</v>
      </c>
      <c r="L1142" s="191" t="str">
        <f t="shared" si="320"/>
        <v>-</v>
      </c>
      <c r="M1142" s="192" t="str">
        <f t="shared" si="321"/>
        <v>-</v>
      </c>
      <c r="N1142" s="193" t="str">
        <f t="shared" si="319"/>
        <v>-</v>
      </c>
      <c r="AI1142" s="104"/>
    </row>
    <row r="1143" spans="1:35">
      <c r="A1143" s="295"/>
      <c r="B1143" s="297"/>
      <c r="C1143" s="297"/>
      <c r="D1143" s="297"/>
      <c r="E1143" s="297"/>
      <c r="F1143" s="298"/>
      <c r="G1143" s="110">
        <f t="shared" si="315"/>
        <v>0</v>
      </c>
      <c r="H1143" s="111">
        <f t="shared" si="316"/>
        <v>0</v>
      </c>
      <c r="I1143" s="112">
        <f t="shared" si="317"/>
        <v>0</v>
      </c>
      <c r="J1143" s="328"/>
      <c r="K1143" s="190">
        <f t="shared" si="318"/>
        <v>0</v>
      </c>
      <c r="L1143" s="191" t="str">
        <f t="shared" si="320"/>
        <v>-</v>
      </c>
      <c r="M1143" s="192" t="str">
        <f t="shared" si="321"/>
        <v>-</v>
      </c>
      <c r="N1143" s="193" t="str">
        <f t="shared" si="319"/>
        <v>-</v>
      </c>
      <c r="AI1143" s="104"/>
    </row>
    <row r="1144" spans="1:35">
      <c r="A1144" s="295"/>
      <c r="B1144" s="297"/>
      <c r="C1144" s="297"/>
      <c r="D1144" s="297"/>
      <c r="E1144" s="297"/>
      <c r="F1144" s="298"/>
      <c r="G1144" s="110">
        <f t="shared" si="315"/>
        <v>0</v>
      </c>
      <c r="H1144" s="111">
        <f t="shared" si="316"/>
        <v>0</v>
      </c>
      <c r="I1144" s="112">
        <f t="shared" si="317"/>
        <v>0</v>
      </c>
      <c r="J1144" s="328"/>
      <c r="K1144" s="190">
        <f t="shared" si="318"/>
        <v>0</v>
      </c>
      <c r="L1144" s="191" t="str">
        <f t="shared" si="320"/>
        <v>-</v>
      </c>
      <c r="M1144" s="192" t="str">
        <f t="shared" si="321"/>
        <v>-</v>
      </c>
      <c r="N1144" s="193" t="str">
        <f t="shared" si="319"/>
        <v>-</v>
      </c>
      <c r="AI1144" s="104"/>
    </row>
    <row r="1145" spans="1:35">
      <c r="A1145" s="295"/>
      <c r="B1145" s="297"/>
      <c r="C1145" s="297"/>
      <c r="D1145" s="297"/>
      <c r="E1145" s="297"/>
      <c r="F1145" s="298"/>
      <c r="G1145" s="110">
        <f t="shared" si="315"/>
        <v>0</v>
      </c>
      <c r="H1145" s="111">
        <f t="shared" si="316"/>
        <v>0</v>
      </c>
      <c r="I1145" s="112">
        <f t="shared" si="317"/>
        <v>0</v>
      </c>
      <c r="J1145" s="328"/>
      <c r="K1145" s="190">
        <f t="shared" si="318"/>
        <v>0</v>
      </c>
      <c r="L1145" s="191" t="str">
        <f t="shared" si="320"/>
        <v>-</v>
      </c>
      <c r="M1145" s="192" t="str">
        <f t="shared" si="321"/>
        <v>-</v>
      </c>
      <c r="N1145" s="193" t="str">
        <f t="shared" si="319"/>
        <v>-</v>
      </c>
      <c r="AI1145" s="104"/>
    </row>
    <row r="1146" spans="1:35">
      <c r="A1146" s="295"/>
      <c r="B1146" s="297"/>
      <c r="C1146" s="297"/>
      <c r="D1146" s="297"/>
      <c r="E1146" s="297"/>
      <c r="F1146" s="298"/>
      <c r="G1146" s="110">
        <f t="shared" si="315"/>
        <v>0</v>
      </c>
      <c r="H1146" s="111">
        <f t="shared" si="316"/>
        <v>0</v>
      </c>
      <c r="I1146" s="112">
        <f t="shared" si="317"/>
        <v>0</v>
      </c>
      <c r="J1146" s="328"/>
      <c r="K1146" s="190">
        <f t="shared" si="318"/>
        <v>0</v>
      </c>
      <c r="L1146" s="191" t="str">
        <f t="shared" si="320"/>
        <v>-</v>
      </c>
      <c r="M1146" s="192" t="str">
        <f t="shared" si="321"/>
        <v>-</v>
      </c>
      <c r="N1146" s="193" t="str">
        <f t="shared" si="319"/>
        <v>-</v>
      </c>
      <c r="AI1146" s="104"/>
    </row>
    <row r="1147" spans="1:35">
      <c r="A1147" s="295"/>
      <c r="B1147" s="297"/>
      <c r="C1147" s="297"/>
      <c r="D1147" s="297"/>
      <c r="E1147" s="297"/>
      <c r="F1147" s="298"/>
      <c r="G1147" s="110">
        <f t="shared" si="315"/>
        <v>0</v>
      </c>
      <c r="H1147" s="111">
        <f t="shared" si="316"/>
        <v>0</v>
      </c>
      <c r="I1147" s="112">
        <f t="shared" si="317"/>
        <v>0</v>
      </c>
      <c r="J1147" s="328"/>
      <c r="K1147" s="190">
        <f t="shared" si="318"/>
        <v>0</v>
      </c>
      <c r="L1147" s="191" t="str">
        <f t="shared" si="320"/>
        <v>-</v>
      </c>
      <c r="M1147" s="192" t="str">
        <f t="shared" si="321"/>
        <v>-</v>
      </c>
      <c r="N1147" s="193" t="str">
        <f t="shared" si="319"/>
        <v>-</v>
      </c>
      <c r="AI1147" s="104"/>
    </row>
    <row r="1148" spans="1:35">
      <c r="A1148" s="295"/>
      <c r="B1148" s="297"/>
      <c r="C1148" s="297"/>
      <c r="D1148" s="297"/>
      <c r="E1148" s="297"/>
      <c r="F1148" s="298"/>
      <c r="G1148" s="110">
        <f t="shared" si="315"/>
        <v>0</v>
      </c>
      <c r="H1148" s="111">
        <f t="shared" si="316"/>
        <v>0</v>
      </c>
      <c r="I1148" s="112">
        <f t="shared" si="317"/>
        <v>0</v>
      </c>
      <c r="J1148" s="328"/>
      <c r="K1148" s="190">
        <f t="shared" si="318"/>
        <v>0</v>
      </c>
      <c r="L1148" s="191" t="str">
        <f t="shared" si="320"/>
        <v>-</v>
      </c>
      <c r="M1148" s="192" t="str">
        <f t="shared" si="321"/>
        <v>-</v>
      </c>
      <c r="N1148" s="193" t="str">
        <f t="shared" si="319"/>
        <v>-</v>
      </c>
      <c r="AI1148" s="104"/>
    </row>
    <row r="1149" spans="1:35">
      <c r="A1149" s="295"/>
      <c r="B1149" s="297"/>
      <c r="C1149" s="297"/>
      <c r="D1149" s="297"/>
      <c r="E1149" s="297"/>
      <c r="F1149" s="298"/>
      <c r="G1149" s="110">
        <f t="shared" si="315"/>
        <v>0</v>
      </c>
      <c r="H1149" s="111">
        <f t="shared" si="316"/>
        <v>0</v>
      </c>
      <c r="I1149" s="112">
        <f t="shared" si="317"/>
        <v>0</v>
      </c>
      <c r="J1149" s="328"/>
      <c r="K1149" s="190">
        <f t="shared" si="318"/>
        <v>0</v>
      </c>
      <c r="L1149" s="191" t="str">
        <f t="shared" si="320"/>
        <v>-</v>
      </c>
      <c r="M1149" s="192" t="str">
        <f t="shared" si="321"/>
        <v>-</v>
      </c>
      <c r="N1149" s="193" t="str">
        <f t="shared" si="319"/>
        <v>-</v>
      </c>
      <c r="AI1149" s="104"/>
    </row>
    <row r="1150" spans="1:35">
      <c r="A1150" s="295"/>
      <c r="B1150" s="297"/>
      <c r="C1150" s="297"/>
      <c r="D1150" s="297"/>
      <c r="E1150" s="297"/>
      <c r="F1150" s="298"/>
      <c r="G1150" s="110">
        <f t="shared" si="315"/>
        <v>0</v>
      </c>
      <c r="H1150" s="111">
        <f t="shared" si="316"/>
        <v>0</v>
      </c>
      <c r="I1150" s="112">
        <f t="shared" si="317"/>
        <v>0</v>
      </c>
      <c r="J1150" s="328"/>
      <c r="K1150" s="190">
        <f t="shared" si="318"/>
        <v>0</v>
      </c>
      <c r="L1150" s="191" t="str">
        <f t="shared" si="320"/>
        <v>-</v>
      </c>
      <c r="M1150" s="192" t="str">
        <f t="shared" si="321"/>
        <v>-</v>
      </c>
      <c r="N1150" s="193" t="str">
        <f t="shared" si="319"/>
        <v>-</v>
      </c>
      <c r="AI1150" s="104"/>
    </row>
    <row r="1151" spans="1:35">
      <c r="A1151" s="295"/>
      <c r="B1151" s="297"/>
      <c r="C1151" s="297"/>
      <c r="D1151" s="297"/>
      <c r="E1151" s="297"/>
      <c r="F1151" s="298"/>
      <c r="G1151" s="110">
        <f t="shared" si="315"/>
        <v>0</v>
      </c>
      <c r="H1151" s="111">
        <f t="shared" si="316"/>
        <v>0</v>
      </c>
      <c r="I1151" s="112">
        <f t="shared" si="317"/>
        <v>0</v>
      </c>
      <c r="J1151" s="328"/>
      <c r="K1151" s="190">
        <f t="shared" si="318"/>
        <v>0</v>
      </c>
      <c r="L1151" s="191" t="str">
        <f t="shared" si="320"/>
        <v>-</v>
      </c>
      <c r="M1151" s="192" t="str">
        <f t="shared" si="321"/>
        <v>-</v>
      </c>
      <c r="N1151" s="193" t="str">
        <f t="shared" si="319"/>
        <v>-</v>
      </c>
      <c r="AI1151" s="104"/>
    </row>
    <row r="1152" spans="1:35">
      <c r="A1152" s="295"/>
      <c r="B1152" s="297"/>
      <c r="C1152" s="297"/>
      <c r="D1152" s="297"/>
      <c r="E1152" s="297"/>
      <c r="F1152" s="298"/>
      <c r="G1152" s="110">
        <f t="shared" si="315"/>
        <v>0</v>
      </c>
      <c r="H1152" s="111">
        <f t="shared" si="316"/>
        <v>0</v>
      </c>
      <c r="I1152" s="112">
        <f t="shared" si="317"/>
        <v>0</v>
      </c>
      <c r="J1152" s="328"/>
      <c r="K1152" s="190">
        <f t="shared" si="318"/>
        <v>0</v>
      </c>
      <c r="L1152" s="191" t="str">
        <f t="shared" si="320"/>
        <v>-</v>
      </c>
      <c r="M1152" s="192" t="str">
        <f t="shared" si="321"/>
        <v>-</v>
      </c>
      <c r="N1152" s="193" t="str">
        <f t="shared" si="319"/>
        <v>-</v>
      </c>
      <c r="AI1152" s="104"/>
    </row>
    <row r="1153" spans="1:35">
      <c r="A1153" s="295"/>
      <c r="B1153" s="297"/>
      <c r="C1153" s="297"/>
      <c r="D1153" s="297"/>
      <c r="E1153" s="297"/>
      <c r="F1153" s="298"/>
      <c r="G1153" s="110">
        <f t="shared" si="315"/>
        <v>0</v>
      </c>
      <c r="H1153" s="111">
        <f t="shared" si="316"/>
        <v>0</v>
      </c>
      <c r="I1153" s="112">
        <f t="shared" si="317"/>
        <v>0</v>
      </c>
      <c r="J1153" s="328"/>
      <c r="K1153" s="190">
        <f t="shared" si="318"/>
        <v>0</v>
      </c>
      <c r="L1153" s="191" t="str">
        <f t="shared" si="320"/>
        <v>-</v>
      </c>
      <c r="M1153" s="192" t="str">
        <f t="shared" si="321"/>
        <v>-</v>
      </c>
      <c r="N1153" s="193" t="str">
        <f t="shared" si="319"/>
        <v>-</v>
      </c>
      <c r="AI1153" s="104"/>
    </row>
    <row r="1154" spans="1:35">
      <c r="A1154" s="295"/>
      <c r="B1154" s="297"/>
      <c r="C1154" s="297"/>
      <c r="D1154" s="297"/>
      <c r="E1154" s="297"/>
      <c r="F1154" s="298"/>
      <c r="G1154" s="110">
        <f t="shared" si="315"/>
        <v>0</v>
      </c>
      <c r="H1154" s="111">
        <f t="shared" si="316"/>
        <v>0</v>
      </c>
      <c r="I1154" s="112">
        <f t="shared" si="317"/>
        <v>0</v>
      </c>
      <c r="J1154" s="328"/>
      <c r="K1154" s="190">
        <f t="shared" si="318"/>
        <v>0</v>
      </c>
      <c r="L1154" s="191" t="str">
        <f t="shared" si="320"/>
        <v>-</v>
      </c>
      <c r="M1154" s="192" t="str">
        <f t="shared" si="321"/>
        <v>-</v>
      </c>
      <c r="N1154" s="193" t="str">
        <f t="shared" si="319"/>
        <v>-</v>
      </c>
      <c r="AI1154" s="104"/>
    </row>
    <row r="1155" spans="1:35">
      <c r="A1155" s="295"/>
      <c r="B1155" s="297"/>
      <c r="C1155" s="297"/>
      <c r="D1155" s="297"/>
      <c r="E1155" s="297"/>
      <c r="F1155" s="298"/>
      <c r="G1155" s="110">
        <f t="shared" si="315"/>
        <v>0</v>
      </c>
      <c r="H1155" s="111">
        <f t="shared" si="316"/>
        <v>0</v>
      </c>
      <c r="I1155" s="112">
        <f t="shared" si="317"/>
        <v>0</v>
      </c>
      <c r="J1155" s="328"/>
      <c r="K1155" s="190">
        <f t="shared" si="318"/>
        <v>0</v>
      </c>
      <c r="L1155" s="191" t="str">
        <f t="shared" si="320"/>
        <v>-</v>
      </c>
      <c r="M1155" s="192" t="str">
        <f t="shared" si="321"/>
        <v>-</v>
      </c>
      <c r="N1155" s="193" t="str">
        <f t="shared" si="319"/>
        <v>-</v>
      </c>
      <c r="AI1155" s="104"/>
    </row>
    <row r="1156" spans="1:35">
      <c r="A1156" s="295"/>
      <c r="B1156" s="297"/>
      <c r="C1156" s="297"/>
      <c r="D1156" s="297"/>
      <c r="E1156" s="297"/>
      <c r="F1156" s="298"/>
      <c r="G1156" s="110">
        <f t="shared" si="315"/>
        <v>0</v>
      </c>
      <c r="H1156" s="111">
        <f t="shared" si="316"/>
        <v>0</v>
      </c>
      <c r="I1156" s="112">
        <f t="shared" si="317"/>
        <v>0</v>
      </c>
      <c r="J1156" s="328"/>
      <c r="K1156" s="190">
        <f t="shared" si="318"/>
        <v>0</v>
      </c>
      <c r="L1156" s="191" t="str">
        <f t="shared" si="320"/>
        <v>-</v>
      </c>
      <c r="M1156" s="192" t="str">
        <f t="shared" si="321"/>
        <v>-</v>
      </c>
      <c r="N1156" s="193" t="str">
        <f t="shared" si="319"/>
        <v>-</v>
      </c>
      <c r="AI1156" s="104"/>
    </row>
    <row r="1157" spans="1:35">
      <c r="A1157" s="295"/>
      <c r="B1157" s="297"/>
      <c r="C1157" s="297"/>
      <c r="D1157" s="297"/>
      <c r="E1157" s="297"/>
      <c r="F1157" s="298"/>
      <c r="G1157" s="110">
        <f t="shared" si="315"/>
        <v>0</v>
      </c>
      <c r="H1157" s="111">
        <f t="shared" si="316"/>
        <v>0</v>
      </c>
      <c r="I1157" s="112">
        <f t="shared" si="317"/>
        <v>0</v>
      </c>
      <c r="J1157" s="328"/>
      <c r="K1157" s="190">
        <f t="shared" si="318"/>
        <v>0</v>
      </c>
      <c r="L1157" s="191" t="str">
        <f t="shared" si="320"/>
        <v>-</v>
      </c>
      <c r="M1157" s="192" t="str">
        <f t="shared" si="321"/>
        <v>-</v>
      </c>
      <c r="N1157" s="193" t="str">
        <f t="shared" si="319"/>
        <v>-</v>
      </c>
      <c r="AI1157" s="104"/>
    </row>
    <row r="1158" spans="1:35">
      <c r="A1158" s="295"/>
      <c r="B1158" s="297"/>
      <c r="C1158" s="297"/>
      <c r="D1158" s="297"/>
      <c r="E1158" s="297"/>
      <c r="F1158" s="298"/>
      <c r="G1158" s="110">
        <f t="shared" si="315"/>
        <v>0</v>
      </c>
      <c r="H1158" s="111">
        <f t="shared" si="316"/>
        <v>0</v>
      </c>
      <c r="I1158" s="112">
        <f t="shared" si="317"/>
        <v>0</v>
      </c>
      <c r="J1158" s="328"/>
      <c r="K1158" s="190">
        <f t="shared" si="318"/>
        <v>0</v>
      </c>
      <c r="L1158" s="191" t="str">
        <f t="shared" si="320"/>
        <v>-</v>
      </c>
      <c r="M1158" s="192" t="str">
        <f t="shared" si="321"/>
        <v>-</v>
      </c>
      <c r="N1158" s="193" t="str">
        <f t="shared" si="319"/>
        <v>-</v>
      </c>
      <c r="AI1158" s="104"/>
    </row>
    <row r="1159" spans="1:35">
      <c r="A1159" s="295"/>
      <c r="B1159" s="297"/>
      <c r="C1159" s="297"/>
      <c r="D1159" s="297"/>
      <c r="E1159" s="297"/>
      <c r="F1159" s="298"/>
      <c r="G1159" s="110">
        <f t="shared" si="315"/>
        <v>0</v>
      </c>
      <c r="H1159" s="111">
        <f t="shared" si="316"/>
        <v>0</v>
      </c>
      <c r="I1159" s="112">
        <f t="shared" si="317"/>
        <v>0</v>
      </c>
      <c r="J1159" s="328"/>
      <c r="K1159" s="190">
        <f t="shared" si="318"/>
        <v>0</v>
      </c>
      <c r="L1159" s="191" t="str">
        <f t="shared" si="320"/>
        <v>-</v>
      </c>
      <c r="M1159" s="192" t="str">
        <f t="shared" si="321"/>
        <v>-</v>
      </c>
      <c r="N1159" s="193" t="str">
        <f t="shared" si="319"/>
        <v>-</v>
      </c>
      <c r="AI1159" s="104"/>
    </row>
    <row r="1160" spans="1:35">
      <c r="A1160" s="295"/>
      <c r="B1160" s="297"/>
      <c r="C1160" s="297"/>
      <c r="D1160" s="297"/>
      <c r="E1160" s="297"/>
      <c r="F1160" s="298"/>
      <c r="G1160" s="110">
        <f t="shared" ref="G1160:G1223" si="322">IF(F1160=0,0,VLOOKUP(C1160,$V$8:$AE$13,6))</f>
        <v>0</v>
      </c>
      <c r="H1160" s="111">
        <f t="shared" ref="H1160:H1223" si="323">IFERROR(F1160+G1160,"")</f>
        <v>0</v>
      </c>
      <c r="I1160" s="112">
        <f t="shared" ref="I1160:I1223" si="324">IFERROR(H1160*12/(VLOOKUP(C1160,$V$8:$W$13,2)*$T$8*$T$9),"")</f>
        <v>0</v>
      </c>
      <c r="J1160" s="328"/>
      <c r="K1160" s="190">
        <f t="shared" ref="K1160:K1223" si="325">IFERROR((J1160+G1160)*12/(VLOOKUP(C1160,$V$8:$W$13,2)*$T$8*$T$9),"")</f>
        <v>0</v>
      </c>
      <c r="L1160" s="191" t="str">
        <f t="shared" si="320"/>
        <v>-</v>
      </c>
      <c r="M1160" s="192" t="str">
        <f t="shared" si="321"/>
        <v>-</v>
      </c>
      <c r="N1160" s="193" t="str">
        <f t="shared" si="319"/>
        <v>-</v>
      </c>
      <c r="AI1160" s="104"/>
    </row>
    <row r="1161" spans="1:35">
      <c r="A1161" s="295"/>
      <c r="B1161" s="297"/>
      <c r="C1161" s="297"/>
      <c r="D1161" s="297"/>
      <c r="E1161" s="297"/>
      <c r="F1161" s="298"/>
      <c r="G1161" s="110">
        <f t="shared" si="322"/>
        <v>0</v>
      </c>
      <c r="H1161" s="111">
        <f t="shared" si="323"/>
        <v>0</v>
      </c>
      <c r="I1161" s="112">
        <f t="shared" si="324"/>
        <v>0</v>
      </c>
      <c r="J1161" s="328"/>
      <c r="K1161" s="190">
        <f t="shared" si="325"/>
        <v>0</v>
      </c>
      <c r="L1161" s="191" t="str">
        <f t="shared" si="320"/>
        <v>-</v>
      </c>
      <c r="M1161" s="192" t="str">
        <f t="shared" si="321"/>
        <v>-</v>
      </c>
      <c r="N1161" s="193" t="str">
        <f t="shared" si="319"/>
        <v>-</v>
      </c>
      <c r="AI1161" s="104"/>
    </row>
    <row r="1162" spans="1:35">
      <c r="A1162" s="295"/>
      <c r="B1162" s="297"/>
      <c r="C1162" s="297"/>
      <c r="D1162" s="297"/>
      <c r="E1162" s="297"/>
      <c r="F1162" s="298"/>
      <c r="G1162" s="110">
        <f t="shared" si="322"/>
        <v>0</v>
      </c>
      <c r="H1162" s="111">
        <f t="shared" si="323"/>
        <v>0</v>
      </c>
      <c r="I1162" s="112">
        <f t="shared" si="324"/>
        <v>0</v>
      </c>
      <c r="J1162" s="328"/>
      <c r="K1162" s="190">
        <f t="shared" si="325"/>
        <v>0</v>
      </c>
      <c r="L1162" s="191" t="str">
        <f t="shared" si="320"/>
        <v>-</v>
      </c>
      <c r="M1162" s="192" t="str">
        <f t="shared" si="321"/>
        <v>-</v>
      </c>
      <c r="N1162" s="193" t="str">
        <f t="shared" ref="N1162:N1225" si="326">IF(L1162="-","-",J1162-F1162)</f>
        <v>-</v>
      </c>
      <c r="AI1162" s="104"/>
    </row>
    <row r="1163" spans="1:35">
      <c r="A1163" s="295"/>
      <c r="B1163" s="297"/>
      <c r="C1163" s="297"/>
      <c r="D1163" s="297"/>
      <c r="E1163" s="297"/>
      <c r="F1163" s="298"/>
      <c r="G1163" s="110">
        <f t="shared" si="322"/>
        <v>0</v>
      </c>
      <c r="H1163" s="111">
        <f t="shared" si="323"/>
        <v>0</v>
      </c>
      <c r="I1163" s="112">
        <f t="shared" si="324"/>
        <v>0</v>
      </c>
      <c r="J1163" s="328"/>
      <c r="K1163" s="190">
        <f t="shared" si="325"/>
        <v>0</v>
      </c>
      <c r="L1163" s="191" t="str">
        <f t="shared" si="320"/>
        <v>-</v>
      </c>
      <c r="M1163" s="192" t="str">
        <f t="shared" si="321"/>
        <v>-</v>
      </c>
      <c r="N1163" s="193" t="str">
        <f t="shared" si="326"/>
        <v>-</v>
      </c>
      <c r="AI1163" s="104"/>
    </row>
    <row r="1164" spans="1:35">
      <c r="A1164" s="295"/>
      <c r="B1164" s="297"/>
      <c r="C1164" s="297"/>
      <c r="D1164" s="297"/>
      <c r="E1164" s="297"/>
      <c r="F1164" s="298"/>
      <c r="G1164" s="110">
        <f t="shared" si="322"/>
        <v>0</v>
      </c>
      <c r="H1164" s="111">
        <f t="shared" si="323"/>
        <v>0</v>
      </c>
      <c r="I1164" s="112">
        <f t="shared" si="324"/>
        <v>0</v>
      </c>
      <c r="J1164" s="328"/>
      <c r="K1164" s="190">
        <f t="shared" si="325"/>
        <v>0</v>
      </c>
      <c r="L1164" s="191" t="str">
        <f t="shared" ref="L1164:L1227" si="327">IF(OR(E1164="market",E1164="super"),"-",IF(J1164-H1164&gt;0,1,"-"))</f>
        <v>-</v>
      </c>
      <c r="M1164" s="192" t="str">
        <f t="shared" ref="M1164:M1227" si="328">IF(L1164="-","-",1-F1164/J1164)</f>
        <v>-</v>
      </c>
      <c r="N1164" s="193" t="str">
        <f t="shared" si="326"/>
        <v>-</v>
      </c>
      <c r="AI1164" s="104"/>
    </row>
    <row r="1165" spans="1:35">
      <c r="A1165" s="295"/>
      <c r="B1165" s="297"/>
      <c r="C1165" s="297"/>
      <c r="D1165" s="297"/>
      <c r="E1165" s="297"/>
      <c r="F1165" s="298"/>
      <c r="G1165" s="110">
        <f t="shared" si="322"/>
        <v>0</v>
      </c>
      <c r="H1165" s="111">
        <f t="shared" si="323"/>
        <v>0</v>
      </c>
      <c r="I1165" s="112">
        <f t="shared" si="324"/>
        <v>0</v>
      </c>
      <c r="J1165" s="328"/>
      <c r="K1165" s="190">
        <f t="shared" si="325"/>
        <v>0</v>
      </c>
      <c r="L1165" s="191" t="str">
        <f t="shared" si="327"/>
        <v>-</v>
      </c>
      <c r="M1165" s="192" t="str">
        <f t="shared" si="328"/>
        <v>-</v>
      </c>
      <c r="N1165" s="193" t="str">
        <f t="shared" si="326"/>
        <v>-</v>
      </c>
      <c r="AI1165" s="104"/>
    </row>
    <row r="1166" spans="1:35">
      <c r="A1166" s="295"/>
      <c r="B1166" s="297"/>
      <c r="C1166" s="297"/>
      <c r="D1166" s="297"/>
      <c r="E1166" s="297"/>
      <c r="F1166" s="298"/>
      <c r="G1166" s="110">
        <f t="shared" si="322"/>
        <v>0</v>
      </c>
      <c r="H1166" s="111">
        <f t="shared" si="323"/>
        <v>0</v>
      </c>
      <c r="I1166" s="112">
        <f t="shared" si="324"/>
        <v>0</v>
      </c>
      <c r="J1166" s="328"/>
      <c r="K1166" s="190">
        <f t="shared" si="325"/>
        <v>0</v>
      </c>
      <c r="L1166" s="191" t="str">
        <f t="shared" si="327"/>
        <v>-</v>
      </c>
      <c r="M1166" s="192" t="str">
        <f t="shared" si="328"/>
        <v>-</v>
      </c>
      <c r="N1166" s="193" t="str">
        <f t="shared" si="326"/>
        <v>-</v>
      </c>
      <c r="AI1166" s="104"/>
    </row>
    <row r="1167" spans="1:35">
      <c r="A1167" s="295"/>
      <c r="B1167" s="297"/>
      <c r="C1167" s="297"/>
      <c r="D1167" s="297"/>
      <c r="E1167" s="297"/>
      <c r="F1167" s="298"/>
      <c r="G1167" s="110">
        <f t="shared" si="322"/>
        <v>0</v>
      </c>
      <c r="H1167" s="111">
        <f t="shared" si="323"/>
        <v>0</v>
      </c>
      <c r="I1167" s="112">
        <f t="shared" si="324"/>
        <v>0</v>
      </c>
      <c r="J1167" s="328"/>
      <c r="K1167" s="190">
        <f t="shared" si="325"/>
        <v>0</v>
      </c>
      <c r="L1167" s="191" t="str">
        <f t="shared" si="327"/>
        <v>-</v>
      </c>
      <c r="M1167" s="192" t="str">
        <f t="shared" si="328"/>
        <v>-</v>
      </c>
      <c r="N1167" s="193" t="str">
        <f t="shared" si="326"/>
        <v>-</v>
      </c>
      <c r="AI1167" s="104"/>
    </row>
    <row r="1168" spans="1:35">
      <c r="A1168" s="295"/>
      <c r="B1168" s="297"/>
      <c r="C1168" s="297"/>
      <c r="D1168" s="297"/>
      <c r="E1168" s="297"/>
      <c r="F1168" s="298"/>
      <c r="G1168" s="110">
        <f t="shared" si="322"/>
        <v>0</v>
      </c>
      <c r="H1168" s="111">
        <f t="shared" si="323"/>
        <v>0</v>
      </c>
      <c r="I1168" s="112">
        <f t="shared" si="324"/>
        <v>0</v>
      </c>
      <c r="J1168" s="328"/>
      <c r="K1168" s="190">
        <f t="shared" si="325"/>
        <v>0</v>
      </c>
      <c r="L1168" s="191" t="str">
        <f t="shared" si="327"/>
        <v>-</v>
      </c>
      <c r="M1168" s="192" t="str">
        <f t="shared" si="328"/>
        <v>-</v>
      </c>
      <c r="N1168" s="193" t="str">
        <f t="shared" si="326"/>
        <v>-</v>
      </c>
      <c r="AI1168" s="104"/>
    </row>
    <row r="1169" spans="1:35">
      <c r="A1169" s="295"/>
      <c r="B1169" s="297"/>
      <c r="C1169" s="297"/>
      <c r="D1169" s="297"/>
      <c r="E1169" s="297"/>
      <c r="F1169" s="298"/>
      <c r="G1169" s="110">
        <f t="shared" si="322"/>
        <v>0</v>
      </c>
      <c r="H1169" s="111">
        <f t="shared" si="323"/>
        <v>0</v>
      </c>
      <c r="I1169" s="112">
        <f t="shared" si="324"/>
        <v>0</v>
      </c>
      <c r="J1169" s="328"/>
      <c r="K1169" s="190">
        <f t="shared" si="325"/>
        <v>0</v>
      </c>
      <c r="L1169" s="191" t="str">
        <f t="shared" si="327"/>
        <v>-</v>
      </c>
      <c r="M1169" s="192" t="str">
        <f t="shared" si="328"/>
        <v>-</v>
      </c>
      <c r="N1169" s="193" t="str">
        <f t="shared" si="326"/>
        <v>-</v>
      </c>
      <c r="AI1169" s="104"/>
    </row>
    <row r="1170" spans="1:35">
      <c r="A1170" s="295"/>
      <c r="B1170" s="297"/>
      <c r="C1170" s="297"/>
      <c r="D1170" s="297"/>
      <c r="E1170" s="297"/>
      <c r="F1170" s="298"/>
      <c r="G1170" s="110">
        <f t="shared" si="322"/>
        <v>0</v>
      </c>
      <c r="H1170" s="111">
        <f t="shared" si="323"/>
        <v>0</v>
      </c>
      <c r="I1170" s="112">
        <f t="shared" si="324"/>
        <v>0</v>
      </c>
      <c r="J1170" s="328"/>
      <c r="K1170" s="190">
        <f t="shared" si="325"/>
        <v>0</v>
      </c>
      <c r="L1170" s="191" t="str">
        <f t="shared" si="327"/>
        <v>-</v>
      </c>
      <c r="M1170" s="192" t="str">
        <f t="shared" si="328"/>
        <v>-</v>
      </c>
      <c r="N1170" s="193" t="str">
        <f t="shared" si="326"/>
        <v>-</v>
      </c>
      <c r="AI1170" s="104"/>
    </row>
    <row r="1171" spans="1:35">
      <c r="A1171" s="295"/>
      <c r="B1171" s="297"/>
      <c r="C1171" s="297"/>
      <c r="D1171" s="297"/>
      <c r="E1171" s="297"/>
      <c r="F1171" s="298"/>
      <c r="G1171" s="110">
        <f t="shared" si="322"/>
        <v>0</v>
      </c>
      <c r="H1171" s="111">
        <f t="shared" si="323"/>
        <v>0</v>
      </c>
      <c r="I1171" s="112">
        <f t="shared" si="324"/>
        <v>0</v>
      </c>
      <c r="J1171" s="328"/>
      <c r="K1171" s="190">
        <f t="shared" si="325"/>
        <v>0</v>
      </c>
      <c r="L1171" s="191" t="str">
        <f t="shared" si="327"/>
        <v>-</v>
      </c>
      <c r="M1171" s="192" t="str">
        <f t="shared" si="328"/>
        <v>-</v>
      </c>
      <c r="N1171" s="193" t="str">
        <f t="shared" si="326"/>
        <v>-</v>
      </c>
      <c r="AI1171" s="104"/>
    </row>
    <row r="1172" spans="1:35">
      <c r="A1172" s="295"/>
      <c r="B1172" s="297"/>
      <c r="C1172" s="297"/>
      <c r="D1172" s="297"/>
      <c r="E1172" s="297"/>
      <c r="F1172" s="298"/>
      <c r="G1172" s="110">
        <f t="shared" si="322"/>
        <v>0</v>
      </c>
      <c r="H1172" s="111">
        <f t="shared" si="323"/>
        <v>0</v>
      </c>
      <c r="I1172" s="112">
        <f t="shared" si="324"/>
        <v>0</v>
      </c>
      <c r="J1172" s="328"/>
      <c r="K1172" s="190">
        <f t="shared" si="325"/>
        <v>0</v>
      </c>
      <c r="L1172" s="191" t="str">
        <f t="shared" si="327"/>
        <v>-</v>
      </c>
      <c r="M1172" s="192" t="str">
        <f t="shared" si="328"/>
        <v>-</v>
      </c>
      <c r="N1172" s="193" t="str">
        <f t="shared" si="326"/>
        <v>-</v>
      </c>
      <c r="AI1172" s="104"/>
    </row>
    <row r="1173" spans="1:35">
      <c r="A1173" s="295"/>
      <c r="B1173" s="297"/>
      <c r="C1173" s="297"/>
      <c r="D1173" s="297"/>
      <c r="E1173" s="297"/>
      <c r="F1173" s="298"/>
      <c r="G1173" s="110">
        <f t="shared" si="322"/>
        <v>0</v>
      </c>
      <c r="H1173" s="111">
        <f t="shared" si="323"/>
        <v>0</v>
      </c>
      <c r="I1173" s="112">
        <f t="shared" si="324"/>
        <v>0</v>
      </c>
      <c r="J1173" s="328"/>
      <c r="K1173" s="190">
        <f t="shared" si="325"/>
        <v>0</v>
      </c>
      <c r="L1173" s="191" t="str">
        <f t="shared" si="327"/>
        <v>-</v>
      </c>
      <c r="M1173" s="192" t="str">
        <f t="shared" si="328"/>
        <v>-</v>
      </c>
      <c r="N1173" s="193" t="str">
        <f t="shared" si="326"/>
        <v>-</v>
      </c>
      <c r="AI1173" s="104"/>
    </row>
    <row r="1174" spans="1:35">
      <c r="A1174" s="295"/>
      <c r="B1174" s="297"/>
      <c r="C1174" s="297"/>
      <c r="D1174" s="297"/>
      <c r="E1174" s="297"/>
      <c r="F1174" s="298"/>
      <c r="G1174" s="110">
        <f t="shared" si="322"/>
        <v>0</v>
      </c>
      <c r="H1174" s="111">
        <f t="shared" si="323"/>
        <v>0</v>
      </c>
      <c r="I1174" s="112">
        <f t="shared" si="324"/>
        <v>0</v>
      </c>
      <c r="J1174" s="328"/>
      <c r="K1174" s="190">
        <f t="shared" si="325"/>
        <v>0</v>
      </c>
      <c r="L1174" s="191" t="str">
        <f t="shared" si="327"/>
        <v>-</v>
      </c>
      <c r="M1174" s="192" t="str">
        <f t="shared" si="328"/>
        <v>-</v>
      </c>
      <c r="N1174" s="193" t="str">
        <f t="shared" si="326"/>
        <v>-</v>
      </c>
      <c r="AI1174" s="104"/>
    </row>
    <row r="1175" spans="1:35">
      <c r="A1175" s="295"/>
      <c r="B1175" s="346"/>
      <c r="C1175" s="346"/>
      <c r="D1175" s="297"/>
      <c r="E1175" s="297"/>
      <c r="F1175" s="346"/>
      <c r="G1175" s="110">
        <f t="shared" si="322"/>
        <v>0</v>
      </c>
      <c r="H1175" s="111">
        <f t="shared" si="323"/>
        <v>0</v>
      </c>
      <c r="I1175" s="112">
        <f t="shared" si="324"/>
        <v>0</v>
      </c>
      <c r="J1175" s="328"/>
      <c r="K1175" s="190">
        <f t="shared" si="325"/>
        <v>0</v>
      </c>
      <c r="L1175" s="191" t="str">
        <f t="shared" si="327"/>
        <v>-</v>
      </c>
      <c r="M1175" s="192" t="str">
        <f t="shared" si="328"/>
        <v>-</v>
      </c>
      <c r="N1175" s="193" t="str">
        <f t="shared" si="326"/>
        <v>-</v>
      </c>
      <c r="AI1175" s="104"/>
    </row>
    <row r="1176" spans="1:35">
      <c r="A1176" s="295"/>
      <c r="B1176" s="346"/>
      <c r="C1176" s="346"/>
      <c r="D1176" s="297"/>
      <c r="E1176" s="297"/>
      <c r="F1176" s="346"/>
      <c r="G1176" s="110">
        <f t="shared" si="322"/>
        <v>0</v>
      </c>
      <c r="H1176" s="111">
        <f t="shared" si="323"/>
        <v>0</v>
      </c>
      <c r="I1176" s="112">
        <f t="shared" si="324"/>
        <v>0</v>
      </c>
      <c r="J1176" s="328"/>
      <c r="K1176" s="190">
        <f t="shared" si="325"/>
        <v>0</v>
      </c>
      <c r="L1176" s="191" t="str">
        <f t="shared" si="327"/>
        <v>-</v>
      </c>
      <c r="M1176" s="192" t="str">
        <f t="shared" si="328"/>
        <v>-</v>
      </c>
      <c r="N1176" s="193" t="str">
        <f t="shared" si="326"/>
        <v>-</v>
      </c>
      <c r="AI1176" s="104"/>
    </row>
    <row r="1177" spans="1:35">
      <c r="A1177" s="295"/>
      <c r="B1177" s="346"/>
      <c r="C1177" s="346"/>
      <c r="D1177" s="297"/>
      <c r="E1177" s="297"/>
      <c r="F1177" s="346"/>
      <c r="G1177" s="110">
        <f t="shared" si="322"/>
        <v>0</v>
      </c>
      <c r="H1177" s="111">
        <f t="shared" si="323"/>
        <v>0</v>
      </c>
      <c r="I1177" s="112">
        <f t="shared" si="324"/>
        <v>0</v>
      </c>
      <c r="J1177" s="328"/>
      <c r="K1177" s="190">
        <f t="shared" si="325"/>
        <v>0</v>
      </c>
      <c r="L1177" s="191" t="str">
        <f t="shared" si="327"/>
        <v>-</v>
      </c>
      <c r="M1177" s="192" t="str">
        <f t="shared" si="328"/>
        <v>-</v>
      </c>
      <c r="N1177" s="193" t="str">
        <f t="shared" si="326"/>
        <v>-</v>
      </c>
      <c r="AI1177" s="104"/>
    </row>
    <row r="1178" spans="1:35">
      <c r="A1178" s="295"/>
      <c r="B1178" s="346"/>
      <c r="C1178" s="346"/>
      <c r="D1178" s="297"/>
      <c r="E1178" s="297"/>
      <c r="F1178" s="346"/>
      <c r="G1178" s="110">
        <f t="shared" si="322"/>
        <v>0</v>
      </c>
      <c r="H1178" s="111">
        <f t="shared" si="323"/>
        <v>0</v>
      </c>
      <c r="I1178" s="112">
        <f t="shared" si="324"/>
        <v>0</v>
      </c>
      <c r="J1178" s="328"/>
      <c r="K1178" s="190">
        <f t="shared" si="325"/>
        <v>0</v>
      </c>
      <c r="L1178" s="191" t="str">
        <f t="shared" si="327"/>
        <v>-</v>
      </c>
      <c r="M1178" s="192" t="str">
        <f t="shared" si="328"/>
        <v>-</v>
      </c>
      <c r="N1178" s="193" t="str">
        <f t="shared" si="326"/>
        <v>-</v>
      </c>
      <c r="AI1178" s="104"/>
    </row>
    <row r="1179" spans="1:35">
      <c r="A1179" s="295"/>
      <c r="B1179" s="346"/>
      <c r="C1179" s="346"/>
      <c r="D1179" s="297"/>
      <c r="E1179" s="297"/>
      <c r="F1179" s="346"/>
      <c r="G1179" s="110">
        <f t="shared" si="322"/>
        <v>0</v>
      </c>
      <c r="H1179" s="111">
        <f t="shared" si="323"/>
        <v>0</v>
      </c>
      <c r="I1179" s="112">
        <f t="shared" si="324"/>
        <v>0</v>
      </c>
      <c r="J1179" s="328"/>
      <c r="K1179" s="190">
        <f t="shared" si="325"/>
        <v>0</v>
      </c>
      <c r="L1179" s="191" t="str">
        <f t="shared" si="327"/>
        <v>-</v>
      </c>
      <c r="M1179" s="192" t="str">
        <f t="shared" si="328"/>
        <v>-</v>
      </c>
      <c r="N1179" s="193" t="str">
        <f t="shared" si="326"/>
        <v>-</v>
      </c>
      <c r="AI1179" s="104"/>
    </row>
    <row r="1180" spans="1:35">
      <c r="A1180" s="295"/>
      <c r="B1180" s="346"/>
      <c r="C1180" s="346"/>
      <c r="D1180" s="297"/>
      <c r="E1180" s="297"/>
      <c r="F1180" s="346"/>
      <c r="G1180" s="110">
        <f t="shared" si="322"/>
        <v>0</v>
      </c>
      <c r="H1180" s="111">
        <f t="shared" si="323"/>
        <v>0</v>
      </c>
      <c r="I1180" s="112">
        <f t="shared" si="324"/>
        <v>0</v>
      </c>
      <c r="J1180" s="328"/>
      <c r="K1180" s="190">
        <f t="shared" si="325"/>
        <v>0</v>
      </c>
      <c r="L1180" s="191" t="str">
        <f t="shared" si="327"/>
        <v>-</v>
      </c>
      <c r="M1180" s="192" t="str">
        <f t="shared" si="328"/>
        <v>-</v>
      </c>
      <c r="N1180" s="193" t="str">
        <f t="shared" si="326"/>
        <v>-</v>
      </c>
      <c r="AI1180" s="104"/>
    </row>
    <row r="1181" spans="1:35">
      <c r="A1181" s="295"/>
      <c r="B1181" s="346"/>
      <c r="C1181" s="346"/>
      <c r="D1181" s="297"/>
      <c r="E1181" s="297"/>
      <c r="F1181" s="346"/>
      <c r="G1181" s="110">
        <f t="shared" si="322"/>
        <v>0</v>
      </c>
      <c r="H1181" s="111">
        <f t="shared" si="323"/>
        <v>0</v>
      </c>
      <c r="I1181" s="112">
        <f t="shared" si="324"/>
        <v>0</v>
      </c>
      <c r="J1181" s="328"/>
      <c r="K1181" s="190">
        <f t="shared" si="325"/>
        <v>0</v>
      </c>
      <c r="L1181" s="191" t="str">
        <f t="shared" si="327"/>
        <v>-</v>
      </c>
      <c r="M1181" s="192" t="str">
        <f t="shared" si="328"/>
        <v>-</v>
      </c>
      <c r="N1181" s="193" t="str">
        <f t="shared" si="326"/>
        <v>-</v>
      </c>
      <c r="AI1181" s="104"/>
    </row>
    <row r="1182" spans="1:35">
      <c r="A1182" s="295"/>
      <c r="B1182" s="346"/>
      <c r="C1182" s="346"/>
      <c r="D1182" s="297"/>
      <c r="E1182" s="297"/>
      <c r="F1182" s="346"/>
      <c r="G1182" s="110">
        <f t="shared" si="322"/>
        <v>0</v>
      </c>
      <c r="H1182" s="111">
        <f t="shared" si="323"/>
        <v>0</v>
      </c>
      <c r="I1182" s="112">
        <f t="shared" si="324"/>
        <v>0</v>
      </c>
      <c r="J1182" s="328"/>
      <c r="K1182" s="190">
        <f t="shared" si="325"/>
        <v>0</v>
      </c>
      <c r="L1182" s="191" t="str">
        <f t="shared" si="327"/>
        <v>-</v>
      </c>
      <c r="M1182" s="192" t="str">
        <f t="shared" si="328"/>
        <v>-</v>
      </c>
      <c r="N1182" s="193" t="str">
        <f t="shared" si="326"/>
        <v>-</v>
      </c>
      <c r="AI1182" s="104"/>
    </row>
    <row r="1183" spans="1:35">
      <c r="A1183" s="295"/>
      <c r="B1183" s="346"/>
      <c r="C1183" s="346"/>
      <c r="D1183" s="297"/>
      <c r="E1183" s="297"/>
      <c r="F1183" s="346"/>
      <c r="G1183" s="110">
        <f t="shared" si="322"/>
        <v>0</v>
      </c>
      <c r="H1183" s="111">
        <f t="shared" si="323"/>
        <v>0</v>
      </c>
      <c r="I1183" s="112">
        <f t="shared" si="324"/>
        <v>0</v>
      </c>
      <c r="J1183" s="328"/>
      <c r="K1183" s="190">
        <f t="shared" si="325"/>
        <v>0</v>
      </c>
      <c r="L1183" s="191" t="str">
        <f t="shared" si="327"/>
        <v>-</v>
      </c>
      <c r="M1183" s="192" t="str">
        <f t="shared" si="328"/>
        <v>-</v>
      </c>
      <c r="N1183" s="193" t="str">
        <f t="shared" si="326"/>
        <v>-</v>
      </c>
      <c r="AI1183" s="104"/>
    </row>
    <row r="1184" spans="1:35">
      <c r="A1184" s="295"/>
      <c r="B1184" s="346"/>
      <c r="C1184" s="346"/>
      <c r="D1184" s="297"/>
      <c r="E1184" s="297"/>
      <c r="F1184" s="346"/>
      <c r="G1184" s="110">
        <f t="shared" si="322"/>
        <v>0</v>
      </c>
      <c r="H1184" s="111">
        <f t="shared" si="323"/>
        <v>0</v>
      </c>
      <c r="I1184" s="112">
        <f t="shared" si="324"/>
        <v>0</v>
      </c>
      <c r="J1184" s="328"/>
      <c r="K1184" s="190">
        <f t="shared" si="325"/>
        <v>0</v>
      </c>
      <c r="L1184" s="191" t="str">
        <f t="shared" si="327"/>
        <v>-</v>
      </c>
      <c r="M1184" s="192" t="str">
        <f t="shared" si="328"/>
        <v>-</v>
      </c>
      <c r="N1184" s="193" t="str">
        <f t="shared" si="326"/>
        <v>-</v>
      </c>
      <c r="AI1184" s="104"/>
    </row>
    <row r="1185" spans="1:35">
      <c r="A1185" s="295"/>
      <c r="B1185" s="346"/>
      <c r="C1185" s="346"/>
      <c r="D1185" s="297"/>
      <c r="E1185" s="297"/>
      <c r="F1185" s="346"/>
      <c r="G1185" s="110">
        <f t="shared" si="322"/>
        <v>0</v>
      </c>
      <c r="H1185" s="111">
        <f t="shared" si="323"/>
        <v>0</v>
      </c>
      <c r="I1185" s="112">
        <f t="shared" si="324"/>
        <v>0</v>
      </c>
      <c r="J1185" s="328"/>
      <c r="K1185" s="190">
        <f t="shared" si="325"/>
        <v>0</v>
      </c>
      <c r="L1185" s="191" t="str">
        <f t="shared" si="327"/>
        <v>-</v>
      </c>
      <c r="M1185" s="192" t="str">
        <f t="shared" si="328"/>
        <v>-</v>
      </c>
      <c r="N1185" s="193" t="str">
        <f t="shared" si="326"/>
        <v>-</v>
      </c>
      <c r="AI1185" s="104"/>
    </row>
    <row r="1186" spans="1:35">
      <c r="A1186" s="295"/>
      <c r="B1186" s="346"/>
      <c r="C1186" s="346"/>
      <c r="D1186" s="297"/>
      <c r="E1186" s="297"/>
      <c r="F1186" s="346"/>
      <c r="G1186" s="110">
        <f t="shared" si="322"/>
        <v>0</v>
      </c>
      <c r="H1186" s="111">
        <f t="shared" si="323"/>
        <v>0</v>
      </c>
      <c r="I1186" s="112">
        <f t="shared" si="324"/>
        <v>0</v>
      </c>
      <c r="J1186" s="328"/>
      <c r="K1186" s="190">
        <f t="shared" si="325"/>
        <v>0</v>
      </c>
      <c r="L1186" s="191" t="str">
        <f t="shared" si="327"/>
        <v>-</v>
      </c>
      <c r="M1186" s="192" t="str">
        <f t="shared" si="328"/>
        <v>-</v>
      </c>
      <c r="N1186" s="193" t="str">
        <f t="shared" si="326"/>
        <v>-</v>
      </c>
      <c r="AI1186" s="104"/>
    </row>
    <row r="1187" spans="1:35">
      <c r="A1187" s="295"/>
      <c r="B1187" s="346"/>
      <c r="C1187" s="346"/>
      <c r="D1187" s="297"/>
      <c r="E1187" s="297"/>
      <c r="F1187" s="346"/>
      <c r="G1187" s="110">
        <f t="shared" si="322"/>
        <v>0</v>
      </c>
      <c r="H1187" s="111">
        <f t="shared" si="323"/>
        <v>0</v>
      </c>
      <c r="I1187" s="112">
        <f t="shared" si="324"/>
        <v>0</v>
      </c>
      <c r="J1187" s="328"/>
      <c r="K1187" s="190">
        <f t="shared" si="325"/>
        <v>0</v>
      </c>
      <c r="L1187" s="191" t="str">
        <f t="shared" si="327"/>
        <v>-</v>
      </c>
      <c r="M1187" s="192" t="str">
        <f t="shared" si="328"/>
        <v>-</v>
      </c>
      <c r="N1187" s="193" t="str">
        <f t="shared" si="326"/>
        <v>-</v>
      </c>
      <c r="AI1187" s="104"/>
    </row>
    <row r="1188" spans="1:35">
      <c r="A1188" s="295"/>
      <c r="B1188" s="346"/>
      <c r="C1188" s="346"/>
      <c r="D1188" s="297"/>
      <c r="E1188" s="297"/>
      <c r="F1188" s="346"/>
      <c r="G1188" s="110">
        <f t="shared" si="322"/>
        <v>0</v>
      </c>
      <c r="H1188" s="111">
        <f t="shared" si="323"/>
        <v>0</v>
      </c>
      <c r="I1188" s="112">
        <f t="shared" si="324"/>
        <v>0</v>
      </c>
      <c r="J1188" s="328"/>
      <c r="K1188" s="190">
        <f t="shared" si="325"/>
        <v>0</v>
      </c>
      <c r="L1188" s="191" t="str">
        <f t="shared" si="327"/>
        <v>-</v>
      </c>
      <c r="M1188" s="192" t="str">
        <f t="shared" si="328"/>
        <v>-</v>
      </c>
      <c r="N1188" s="193" t="str">
        <f t="shared" si="326"/>
        <v>-</v>
      </c>
      <c r="AI1188" s="104"/>
    </row>
    <row r="1189" spans="1:35">
      <c r="A1189" s="295"/>
      <c r="B1189" s="346"/>
      <c r="C1189" s="346"/>
      <c r="D1189" s="297"/>
      <c r="E1189" s="297"/>
      <c r="F1189" s="346"/>
      <c r="G1189" s="110">
        <f t="shared" si="322"/>
        <v>0</v>
      </c>
      <c r="H1189" s="111">
        <f t="shared" si="323"/>
        <v>0</v>
      </c>
      <c r="I1189" s="112">
        <f t="shared" si="324"/>
        <v>0</v>
      </c>
      <c r="J1189" s="328"/>
      <c r="K1189" s="190">
        <f t="shared" si="325"/>
        <v>0</v>
      </c>
      <c r="L1189" s="191" t="str">
        <f t="shared" si="327"/>
        <v>-</v>
      </c>
      <c r="M1189" s="192" t="str">
        <f t="shared" si="328"/>
        <v>-</v>
      </c>
      <c r="N1189" s="193" t="str">
        <f t="shared" si="326"/>
        <v>-</v>
      </c>
      <c r="AI1189" s="104"/>
    </row>
    <row r="1190" spans="1:35">
      <c r="A1190" s="295"/>
      <c r="B1190" s="346"/>
      <c r="C1190" s="346"/>
      <c r="D1190" s="297"/>
      <c r="E1190" s="297"/>
      <c r="F1190" s="346"/>
      <c r="G1190" s="110">
        <f t="shared" si="322"/>
        <v>0</v>
      </c>
      <c r="H1190" s="111">
        <f t="shared" si="323"/>
        <v>0</v>
      </c>
      <c r="I1190" s="112">
        <f t="shared" si="324"/>
        <v>0</v>
      </c>
      <c r="J1190" s="328"/>
      <c r="K1190" s="190">
        <f t="shared" si="325"/>
        <v>0</v>
      </c>
      <c r="L1190" s="191" t="str">
        <f t="shared" si="327"/>
        <v>-</v>
      </c>
      <c r="M1190" s="192" t="str">
        <f t="shared" si="328"/>
        <v>-</v>
      </c>
      <c r="N1190" s="193" t="str">
        <f t="shared" si="326"/>
        <v>-</v>
      </c>
      <c r="AI1190" s="104"/>
    </row>
    <row r="1191" spans="1:35">
      <c r="A1191" s="295"/>
      <c r="B1191" s="346"/>
      <c r="C1191" s="346"/>
      <c r="D1191" s="297"/>
      <c r="E1191" s="297"/>
      <c r="F1191" s="346"/>
      <c r="G1191" s="110">
        <f t="shared" si="322"/>
        <v>0</v>
      </c>
      <c r="H1191" s="111">
        <f t="shared" si="323"/>
        <v>0</v>
      </c>
      <c r="I1191" s="112">
        <f t="shared" si="324"/>
        <v>0</v>
      </c>
      <c r="J1191" s="328"/>
      <c r="K1191" s="190">
        <f t="shared" si="325"/>
        <v>0</v>
      </c>
      <c r="L1191" s="191" t="str">
        <f t="shared" si="327"/>
        <v>-</v>
      </c>
      <c r="M1191" s="192" t="str">
        <f t="shared" si="328"/>
        <v>-</v>
      </c>
      <c r="N1191" s="193" t="str">
        <f t="shared" si="326"/>
        <v>-</v>
      </c>
      <c r="AI1191" s="104"/>
    </row>
    <row r="1192" spans="1:35">
      <c r="A1192" s="295"/>
      <c r="B1192" s="346"/>
      <c r="C1192" s="346"/>
      <c r="D1192" s="297"/>
      <c r="E1192" s="297"/>
      <c r="F1192" s="346"/>
      <c r="G1192" s="110">
        <f t="shared" si="322"/>
        <v>0</v>
      </c>
      <c r="H1192" s="111">
        <f t="shared" si="323"/>
        <v>0</v>
      </c>
      <c r="I1192" s="112">
        <f t="shared" si="324"/>
        <v>0</v>
      </c>
      <c r="J1192" s="328"/>
      <c r="K1192" s="190">
        <f t="shared" si="325"/>
        <v>0</v>
      </c>
      <c r="L1192" s="191" t="str">
        <f t="shared" si="327"/>
        <v>-</v>
      </c>
      <c r="M1192" s="192" t="str">
        <f t="shared" si="328"/>
        <v>-</v>
      </c>
      <c r="N1192" s="193" t="str">
        <f t="shared" si="326"/>
        <v>-</v>
      </c>
      <c r="AI1192" s="104"/>
    </row>
    <row r="1193" spans="1:35">
      <c r="A1193" s="295"/>
      <c r="B1193" s="346"/>
      <c r="C1193" s="346"/>
      <c r="D1193" s="297"/>
      <c r="E1193" s="297"/>
      <c r="F1193" s="346"/>
      <c r="G1193" s="110">
        <f t="shared" si="322"/>
        <v>0</v>
      </c>
      <c r="H1193" s="111">
        <f t="shared" si="323"/>
        <v>0</v>
      </c>
      <c r="I1193" s="112">
        <f t="shared" si="324"/>
        <v>0</v>
      </c>
      <c r="J1193" s="328"/>
      <c r="K1193" s="190">
        <f t="shared" si="325"/>
        <v>0</v>
      </c>
      <c r="L1193" s="191" t="str">
        <f t="shared" si="327"/>
        <v>-</v>
      </c>
      <c r="M1193" s="192" t="str">
        <f t="shared" si="328"/>
        <v>-</v>
      </c>
      <c r="N1193" s="193" t="str">
        <f t="shared" si="326"/>
        <v>-</v>
      </c>
      <c r="AI1193" s="104"/>
    </row>
    <row r="1194" spans="1:35">
      <c r="A1194" s="295"/>
      <c r="B1194" s="346"/>
      <c r="C1194" s="346"/>
      <c r="D1194" s="297"/>
      <c r="E1194" s="297"/>
      <c r="F1194" s="346"/>
      <c r="G1194" s="110">
        <f t="shared" si="322"/>
        <v>0</v>
      </c>
      <c r="H1194" s="111">
        <f t="shared" si="323"/>
        <v>0</v>
      </c>
      <c r="I1194" s="112">
        <f t="shared" si="324"/>
        <v>0</v>
      </c>
      <c r="J1194" s="328"/>
      <c r="K1194" s="190">
        <f t="shared" si="325"/>
        <v>0</v>
      </c>
      <c r="L1194" s="191" t="str">
        <f t="shared" si="327"/>
        <v>-</v>
      </c>
      <c r="M1194" s="192" t="str">
        <f t="shared" si="328"/>
        <v>-</v>
      </c>
      <c r="N1194" s="193" t="str">
        <f t="shared" si="326"/>
        <v>-</v>
      </c>
      <c r="AI1194" s="104"/>
    </row>
    <row r="1195" spans="1:35">
      <c r="A1195" s="295"/>
      <c r="B1195" s="346"/>
      <c r="C1195" s="346"/>
      <c r="D1195" s="297"/>
      <c r="E1195" s="297"/>
      <c r="F1195" s="346"/>
      <c r="G1195" s="110">
        <f t="shared" si="322"/>
        <v>0</v>
      </c>
      <c r="H1195" s="111">
        <f t="shared" si="323"/>
        <v>0</v>
      </c>
      <c r="I1195" s="112">
        <f t="shared" si="324"/>
        <v>0</v>
      </c>
      <c r="J1195" s="328"/>
      <c r="K1195" s="190">
        <f t="shared" si="325"/>
        <v>0</v>
      </c>
      <c r="L1195" s="191" t="str">
        <f t="shared" si="327"/>
        <v>-</v>
      </c>
      <c r="M1195" s="192" t="str">
        <f t="shared" si="328"/>
        <v>-</v>
      </c>
      <c r="N1195" s="193" t="str">
        <f t="shared" si="326"/>
        <v>-</v>
      </c>
      <c r="AI1195" s="104"/>
    </row>
    <row r="1196" spans="1:35">
      <c r="A1196" s="295"/>
      <c r="B1196" s="346"/>
      <c r="C1196" s="346"/>
      <c r="D1196" s="297"/>
      <c r="E1196" s="297"/>
      <c r="F1196" s="346"/>
      <c r="G1196" s="110">
        <f t="shared" si="322"/>
        <v>0</v>
      </c>
      <c r="H1196" s="111">
        <f t="shared" si="323"/>
        <v>0</v>
      </c>
      <c r="I1196" s="112">
        <f t="shared" si="324"/>
        <v>0</v>
      </c>
      <c r="J1196" s="328"/>
      <c r="K1196" s="190">
        <f t="shared" si="325"/>
        <v>0</v>
      </c>
      <c r="L1196" s="191" t="str">
        <f t="shared" si="327"/>
        <v>-</v>
      </c>
      <c r="M1196" s="192" t="str">
        <f t="shared" si="328"/>
        <v>-</v>
      </c>
      <c r="N1196" s="193" t="str">
        <f t="shared" si="326"/>
        <v>-</v>
      </c>
      <c r="AI1196" s="104"/>
    </row>
    <row r="1197" spans="1:35">
      <c r="A1197" s="295"/>
      <c r="B1197" s="346"/>
      <c r="C1197" s="346"/>
      <c r="D1197" s="297"/>
      <c r="E1197" s="297"/>
      <c r="F1197" s="346"/>
      <c r="G1197" s="110">
        <f t="shared" si="322"/>
        <v>0</v>
      </c>
      <c r="H1197" s="111">
        <f t="shared" si="323"/>
        <v>0</v>
      </c>
      <c r="I1197" s="112">
        <f t="shared" si="324"/>
        <v>0</v>
      </c>
      <c r="J1197" s="328"/>
      <c r="K1197" s="190">
        <f t="shared" si="325"/>
        <v>0</v>
      </c>
      <c r="L1197" s="191" t="str">
        <f t="shared" si="327"/>
        <v>-</v>
      </c>
      <c r="M1197" s="192" t="str">
        <f t="shared" si="328"/>
        <v>-</v>
      </c>
      <c r="N1197" s="193" t="str">
        <f t="shared" si="326"/>
        <v>-</v>
      </c>
      <c r="AI1197" s="104"/>
    </row>
    <row r="1198" spans="1:35">
      <c r="A1198" s="295"/>
      <c r="B1198" s="346"/>
      <c r="C1198" s="346"/>
      <c r="D1198" s="297"/>
      <c r="E1198" s="297"/>
      <c r="F1198" s="346"/>
      <c r="G1198" s="110">
        <f t="shared" si="322"/>
        <v>0</v>
      </c>
      <c r="H1198" s="111">
        <f t="shared" si="323"/>
        <v>0</v>
      </c>
      <c r="I1198" s="112">
        <f t="shared" si="324"/>
        <v>0</v>
      </c>
      <c r="J1198" s="328"/>
      <c r="K1198" s="190">
        <f t="shared" si="325"/>
        <v>0</v>
      </c>
      <c r="L1198" s="191" t="str">
        <f t="shared" si="327"/>
        <v>-</v>
      </c>
      <c r="M1198" s="192" t="str">
        <f t="shared" si="328"/>
        <v>-</v>
      </c>
      <c r="N1198" s="193" t="str">
        <f t="shared" si="326"/>
        <v>-</v>
      </c>
      <c r="AI1198" s="104"/>
    </row>
    <row r="1199" spans="1:35">
      <c r="A1199" s="295"/>
      <c r="B1199" s="346"/>
      <c r="C1199" s="346"/>
      <c r="D1199" s="297"/>
      <c r="E1199" s="297"/>
      <c r="F1199" s="346"/>
      <c r="G1199" s="110">
        <f t="shared" si="322"/>
        <v>0</v>
      </c>
      <c r="H1199" s="111">
        <f t="shared" si="323"/>
        <v>0</v>
      </c>
      <c r="I1199" s="112">
        <f t="shared" si="324"/>
        <v>0</v>
      </c>
      <c r="J1199" s="328"/>
      <c r="K1199" s="190">
        <f t="shared" si="325"/>
        <v>0</v>
      </c>
      <c r="L1199" s="191" t="str">
        <f t="shared" si="327"/>
        <v>-</v>
      </c>
      <c r="M1199" s="192" t="str">
        <f t="shared" si="328"/>
        <v>-</v>
      </c>
      <c r="N1199" s="193" t="str">
        <f t="shared" si="326"/>
        <v>-</v>
      </c>
      <c r="AI1199" s="104"/>
    </row>
    <row r="1200" spans="1:35">
      <c r="A1200" s="295"/>
      <c r="B1200" s="346"/>
      <c r="C1200" s="346"/>
      <c r="D1200" s="297"/>
      <c r="E1200" s="297"/>
      <c r="F1200" s="346"/>
      <c r="G1200" s="110">
        <f t="shared" si="322"/>
        <v>0</v>
      </c>
      <c r="H1200" s="111">
        <f t="shared" si="323"/>
        <v>0</v>
      </c>
      <c r="I1200" s="112">
        <f t="shared" si="324"/>
        <v>0</v>
      </c>
      <c r="J1200" s="328"/>
      <c r="K1200" s="190">
        <f t="shared" si="325"/>
        <v>0</v>
      </c>
      <c r="L1200" s="191" t="str">
        <f t="shared" si="327"/>
        <v>-</v>
      </c>
      <c r="M1200" s="192" t="str">
        <f t="shared" si="328"/>
        <v>-</v>
      </c>
      <c r="N1200" s="193" t="str">
        <f t="shared" si="326"/>
        <v>-</v>
      </c>
      <c r="AI1200" s="104"/>
    </row>
    <row r="1201" spans="1:35">
      <c r="A1201" s="295"/>
      <c r="B1201" s="346"/>
      <c r="C1201" s="346"/>
      <c r="D1201" s="297"/>
      <c r="E1201" s="297"/>
      <c r="F1201" s="346"/>
      <c r="G1201" s="110">
        <f t="shared" si="322"/>
        <v>0</v>
      </c>
      <c r="H1201" s="111">
        <f t="shared" si="323"/>
        <v>0</v>
      </c>
      <c r="I1201" s="112">
        <f t="shared" si="324"/>
        <v>0</v>
      </c>
      <c r="J1201" s="328"/>
      <c r="K1201" s="190">
        <f t="shared" si="325"/>
        <v>0</v>
      </c>
      <c r="L1201" s="191" t="str">
        <f t="shared" si="327"/>
        <v>-</v>
      </c>
      <c r="M1201" s="192" t="str">
        <f t="shared" si="328"/>
        <v>-</v>
      </c>
      <c r="N1201" s="193" t="str">
        <f t="shared" si="326"/>
        <v>-</v>
      </c>
      <c r="AI1201" s="104"/>
    </row>
    <row r="1202" spans="1:35">
      <c r="A1202" s="295"/>
      <c r="B1202" s="346"/>
      <c r="C1202" s="346"/>
      <c r="D1202" s="297"/>
      <c r="E1202" s="297"/>
      <c r="F1202" s="346"/>
      <c r="G1202" s="110">
        <f t="shared" si="322"/>
        <v>0</v>
      </c>
      <c r="H1202" s="111">
        <f t="shared" si="323"/>
        <v>0</v>
      </c>
      <c r="I1202" s="112">
        <f t="shared" si="324"/>
        <v>0</v>
      </c>
      <c r="J1202" s="328"/>
      <c r="K1202" s="190">
        <f t="shared" si="325"/>
        <v>0</v>
      </c>
      <c r="L1202" s="191" t="str">
        <f t="shared" si="327"/>
        <v>-</v>
      </c>
      <c r="M1202" s="192" t="str">
        <f t="shared" si="328"/>
        <v>-</v>
      </c>
      <c r="N1202" s="193" t="str">
        <f t="shared" si="326"/>
        <v>-</v>
      </c>
      <c r="AI1202" s="104"/>
    </row>
    <row r="1203" spans="1:35">
      <c r="A1203" s="295"/>
      <c r="B1203" s="346"/>
      <c r="C1203" s="346"/>
      <c r="D1203" s="297"/>
      <c r="E1203" s="297"/>
      <c r="F1203" s="346"/>
      <c r="G1203" s="110">
        <f t="shared" si="322"/>
        <v>0</v>
      </c>
      <c r="H1203" s="111">
        <f t="shared" si="323"/>
        <v>0</v>
      </c>
      <c r="I1203" s="112">
        <f t="shared" si="324"/>
        <v>0</v>
      </c>
      <c r="J1203" s="328"/>
      <c r="K1203" s="190">
        <f t="shared" si="325"/>
        <v>0</v>
      </c>
      <c r="L1203" s="191" t="str">
        <f t="shared" si="327"/>
        <v>-</v>
      </c>
      <c r="M1203" s="192" t="str">
        <f t="shared" si="328"/>
        <v>-</v>
      </c>
      <c r="N1203" s="193" t="str">
        <f t="shared" si="326"/>
        <v>-</v>
      </c>
      <c r="AI1203" s="104"/>
    </row>
    <row r="1204" spans="1:35">
      <c r="A1204" s="295"/>
      <c r="B1204" s="346"/>
      <c r="C1204" s="346"/>
      <c r="D1204" s="297"/>
      <c r="E1204" s="297"/>
      <c r="F1204" s="346"/>
      <c r="G1204" s="110">
        <f t="shared" si="322"/>
        <v>0</v>
      </c>
      <c r="H1204" s="111">
        <f t="shared" si="323"/>
        <v>0</v>
      </c>
      <c r="I1204" s="112">
        <f t="shared" si="324"/>
        <v>0</v>
      </c>
      <c r="J1204" s="328"/>
      <c r="K1204" s="190">
        <f t="shared" si="325"/>
        <v>0</v>
      </c>
      <c r="L1204" s="191" t="str">
        <f t="shared" si="327"/>
        <v>-</v>
      </c>
      <c r="M1204" s="192" t="str">
        <f t="shared" si="328"/>
        <v>-</v>
      </c>
      <c r="N1204" s="193" t="str">
        <f t="shared" si="326"/>
        <v>-</v>
      </c>
      <c r="AI1204" s="104"/>
    </row>
    <row r="1205" spans="1:35">
      <c r="A1205" s="295"/>
      <c r="B1205" s="346"/>
      <c r="C1205" s="346"/>
      <c r="D1205" s="297"/>
      <c r="E1205" s="297"/>
      <c r="F1205" s="346"/>
      <c r="G1205" s="110">
        <f t="shared" si="322"/>
        <v>0</v>
      </c>
      <c r="H1205" s="111">
        <f t="shared" si="323"/>
        <v>0</v>
      </c>
      <c r="I1205" s="112">
        <f t="shared" si="324"/>
        <v>0</v>
      </c>
      <c r="J1205" s="328"/>
      <c r="K1205" s="190">
        <f t="shared" si="325"/>
        <v>0</v>
      </c>
      <c r="L1205" s="191" t="str">
        <f t="shared" si="327"/>
        <v>-</v>
      </c>
      <c r="M1205" s="192" t="str">
        <f t="shared" si="328"/>
        <v>-</v>
      </c>
      <c r="N1205" s="193" t="str">
        <f t="shared" si="326"/>
        <v>-</v>
      </c>
      <c r="AI1205" s="104"/>
    </row>
    <row r="1206" spans="1:35">
      <c r="A1206" s="295"/>
      <c r="B1206" s="346"/>
      <c r="C1206" s="346"/>
      <c r="D1206" s="297"/>
      <c r="E1206" s="297"/>
      <c r="F1206" s="346"/>
      <c r="G1206" s="110">
        <f t="shared" si="322"/>
        <v>0</v>
      </c>
      <c r="H1206" s="111">
        <f t="shared" si="323"/>
        <v>0</v>
      </c>
      <c r="I1206" s="112">
        <f t="shared" si="324"/>
        <v>0</v>
      </c>
      <c r="J1206" s="328"/>
      <c r="K1206" s="190">
        <f t="shared" si="325"/>
        <v>0</v>
      </c>
      <c r="L1206" s="191" t="str">
        <f t="shared" si="327"/>
        <v>-</v>
      </c>
      <c r="M1206" s="192" t="str">
        <f t="shared" si="328"/>
        <v>-</v>
      </c>
      <c r="N1206" s="193" t="str">
        <f t="shared" si="326"/>
        <v>-</v>
      </c>
      <c r="AI1206" s="104"/>
    </row>
    <row r="1207" spans="1:35">
      <c r="A1207" s="295"/>
      <c r="B1207" s="346"/>
      <c r="C1207" s="346"/>
      <c r="D1207" s="297"/>
      <c r="E1207" s="297"/>
      <c r="F1207" s="346"/>
      <c r="G1207" s="110">
        <f t="shared" si="322"/>
        <v>0</v>
      </c>
      <c r="H1207" s="111">
        <f t="shared" si="323"/>
        <v>0</v>
      </c>
      <c r="I1207" s="112">
        <f t="shared" si="324"/>
        <v>0</v>
      </c>
      <c r="J1207" s="328"/>
      <c r="K1207" s="190">
        <f t="shared" si="325"/>
        <v>0</v>
      </c>
      <c r="L1207" s="191" t="str">
        <f t="shared" si="327"/>
        <v>-</v>
      </c>
      <c r="M1207" s="192" t="str">
        <f t="shared" si="328"/>
        <v>-</v>
      </c>
      <c r="N1207" s="193" t="str">
        <f t="shared" si="326"/>
        <v>-</v>
      </c>
      <c r="AI1207" s="104"/>
    </row>
    <row r="1208" spans="1:35">
      <c r="A1208" s="295"/>
      <c r="B1208" s="346"/>
      <c r="C1208" s="346"/>
      <c r="D1208" s="297"/>
      <c r="E1208" s="297"/>
      <c r="F1208" s="346"/>
      <c r="G1208" s="110">
        <f t="shared" si="322"/>
        <v>0</v>
      </c>
      <c r="H1208" s="111">
        <f t="shared" si="323"/>
        <v>0</v>
      </c>
      <c r="I1208" s="112">
        <f t="shared" si="324"/>
        <v>0</v>
      </c>
      <c r="J1208" s="328"/>
      <c r="K1208" s="190">
        <f t="shared" si="325"/>
        <v>0</v>
      </c>
      <c r="L1208" s="191" t="str">
        <f t="shared" si="327"/>
        <v>-</v>
      </c>
      <c r="M1208" s="192" t="str">
        <f t="shared" si="328"/>
        <v>-</v>
      </c>
      <c r="N1208" s="193" t="str">
        <f t="shared" si="326"/>
        <v>-</v>
      </c>
      <c r="AI1208" s="104"/>
    </row>
    <row r="1209" spans="1:35">
      <c r="A1209" s="295"/>
      <c r="B1209" s="346"/>
      <c r="C1209" s="346"/>
      <c r="D1209" s="297"/>
      <c r="E1209" s="297"/>
      <c r="F1209" s="346"/>
      <c r="G1209" s="110">
        <f t="shared" si="322"/>
        <v>0</v>
      </c>
      <c r="H1209" s="111">
        <f t="shared" si="323"/>
        <v>0</v>
      </c>
      <c r="I1209" s="112">
        <f t="shared" si="324"/>
        <v>0</v>
      </c>
      <c r="J1209" s="328"/>
      <c r="K1209" s="190">
        <f t="shared" si="325"/>
        <v>0</v>
      </c>
      <c r="L1209" s="191" t="str">
        <f t="shared" si="327"/>
        <v>-</v>
      </c>
      <c r="M1209" s="192" t="str">
        <f t="shared" si="328"/>
        <v>-</v>
      </c>
      <c r="N1209" s="193" t="str">
        <f t="shared" si="326"/>
        <v>-</v>
      </c>
      <c r="AI1209" s="104"/>
    </row>
    <row r="1210" spans="1:35">
      <c r="A1210" s="295"/>
      <c r="B1210" s="346"/>
      <c r="C1210" s="346"/>
      <c r="D1210" s="297"/>
      <c r="E1210" s="297"/>
      <c r="F1210" s="346"/>
      <c r="G1210" s="110">
        <f t="shared" si="322"/>
        <v>0</v>
      </c>
      <c r="H1210" s="111">
        <f t="shared" si="323"/>
        <v>0</v>
      </c>
      <c r="I1210" s="112">
        <f t="shared" si="324"/>
        <v>0</v>
      </c>
      <c r="J1210" s="328"/>
      <c r="K1210" s="190">
        <f t="shared" si="325"/>
        <v>0</v>
      </c>
      <c r="L1210" s="191" t="str">
        <f t="shared" si="327"/>
        <v>-</v>
      </c>
      <c r="M1210" s="192" t="str">
        <f t="shared" si="328"/>
        <v>-</v>
      </c>
      <c r="N1210" s="193" t="str">
        <f t="shared" si="326"/>
        <v>-</v>
      </c>
      <c r="AI1210" s="104"/>
    </row>
    <row r="1211" spans="1:35">
      <c r="A1211" s="295"/>
      <c r="B1211" s="346"/>
      <c r="C1211" s="346"/>
      <c r="D1211" s="297"/>
      <c r="E1211" s="297"/>
      <c r="F1211" s="346"/>
      <c r="G1211" s="110">
        <f t="shared" si="322"/>
        <v>0</v>
      </c>
      <c r="H1211" s="111">
        <f t="shared" si="323"/>
        <v>0</v>
      </c>
      <c r="I1211" s="112">
        <f t="shared" si="324"/>
        <v>0</v>
      </c>
      <c r="J1211" s="328"/>
      <c r="K1211" s="190">
        <f t="shared" si="325"/>
        <v>0</v>
      </c>
      <c r="L1211" s="191" t="str">
        <f t="shared" si="327"/>
        <v>-</v>
      </c>
      <c r="M1211" s="192" t="str">
        <f t="shared" si="328"/>
        <v>-</v>
      </c>
      <c r="N1211" s="193" t="str">
        <f t="shared" si="326"/>
        <v>-</v>
      </c>
      <c r="AI1211" s="104"/>
    </row>
    <row r="1212" spans="1:35">
      <c r="A1212" s="295"/>
      <c r="B1212" s="346"/>
      <c r="C1212" s="346"/>
      <c r="D1212" s="297"/>
      <c r="E1212" s="297"/>
      <c r="F1212" s="346"/>
      <c r="G1212" s="110">
        <f t="shared" si="322"/>
        <v>0</v>
      </c>
      <c r="H1212" s="111">
        <f t="shared" si="323"/>
        <v>0</v>
      </c>
      <c r="I1212" s="112">
        <f t="shared" si="324"/>
        <v>0</v>
      </c>
      <c r="J1212" s="328"/>
      <c r="K1212" s="190">
        <f t="shared" si="325"/>
        <v>0</v>
      </c>
      <c r="L1212" s="191" t="str">
        <f t="shared" si="327"/>
        <v>-</v>
      </c>
      <c r="M1212" s="192" t="str">
        <f t="shared" si="328"/>
        <v>-</v>
      </c>
      <c r="N1212" s="193" t="str">
        <f t="shared" si="326"/>
        <v>-</v>
      </c>
      <c r="AI1212" s="104"/>
    </row>
    <row r="1213" spans="1:35">
      <c r="A1213" s="295"/>
      <c r="B1213" s="346"/>
      <c r="C1213" s="346"/>
      <c r="D1213" s="297"/>
      <c r="E1213" s="297"/>
      <c r="F1213" s="346"/>
      <c r="G1213" s="110">
        <f t="shared" si="322"/>
        <v>0</v>
      </c>
      <c r="H1213" s="111">
        <f t="shared" si="323"/>
        <v>0</v>
      </c>
      <c r="I1213" s="112">
        <f t="shared" si="324"/>
        <v>0</v>
      </c>
      <c r="J1213" s="328"/>
      <c r="K1213" s="190">
        <f t="shared" si="325"/>
        <v>0</v>
      </c>
      <c r="L1213" s="191" t="str">
        <f t="shared" si="327"/>
        <v>-</v>
      </c>
      <c r="M1213" s="192" t="str">
        <f t="shared" si="328"/>
        <v>-</v>
      </c>
      <c r="N1213" s="193" t="str">
        <f t="shared" si="326"/>
        <v>-</v>
      </c>
      <c r="AI1213" s="104"/>
    </row>
    <row r="1214" spans="1:35">
      <c r="A1214" s="295"/>
      <c r="B1214" s="346"/>
      <c r="C1214" s="346"/>
      <c r="D1214" s="297"/>
      <c r="E1214" s="297"/>
      <c r="F1214" s="346"/>
      <c r="G1214" s="110">
        <f t="shared" si="322"/>
        <v>0</v>
      </c>
      <c r="H1214" s="111">
        <f t="shared" si="323"/>
        <v>0</v>
      </c>
      <c r="I1214" s="112">
        <f t="shared" si="324"/>
        <v>0</v>
      </c>
      <c r="J1214" s="328"/>
      <c r="K1214" s="190">
        <f t="shared" si="325"/>
        <v>0</v>
      </c>
      <c r="L1214" s="191" t="str">
        <f t="shared" si="327"/>
        <v>-</v>
      </c>
      <c r="M1214" s="192" t="str">
        <f t="shared" si="328"/>
        <v>-</v>
      </c>
      <c r="N1214" s="193" t="str">
        <f t="shared" si="326"/>
        <v>-</v>
      </c>
      <c r="AI1214" s="104"/>
    </row>
    <row r="1215" spans="1:35">
      <c r="A1215" s="295"/>
      <c r="B1215" s="346"/>
      <c r="C1215" s="346"/>
      <c r="D1215" s="297"/>
      <c r="E1215" s="297"/>
      <c r="F1215" s="346"/>
      <c r="G1215" s="110">
        <f t="shared" si="322"/>
        <v>0</v>
      </c>
      <c r="H1215" s="111">
        <f t="shared" si="323"/>
        <v>0</v>
      </c>
      <c r="I1215" s="112">
        <f t="shared" si="324"/>
        <v>0</v>
      </c>
      <c r="J1215" s="328"/>
      <c r="K1215" s="190">
        <f t="shared" si="325"/>
        <v>0</v>
      </c>
      <c r="L1215" s="191" t="str">
        <f t="shared" si="327"/>
        <v>-</v>
      </c>
      <c r="M1215" s="192" t="str">
        <f t="shared" si="328"/>
        <v>-</v>
      </c>
      <c r="N1215" s="193" t="str">
        <f t="shared" si="326"/>
        <v>-</v>
      </c>
      <c r="AI1215" s="104"/>
    </row>
    <row r="1216" spans="1:35">
      <c r="A1216" s="295"/>
      <c r="B1216" s="346"/>
      <c r="C1216" s="346"/>
      <c r="D1216" s="297"/>
      <c r="E1216" s="297"/>
      <c r="F1216" s="346"/>
      <c r="G1216" s="110">
        <f t="shared" si="322"/>
        <v>0</v>
      </c>
      <c r="H1216" s="111">
        <f t="shared" si="323"/>
        <v>0</v>
      </c>
      <c r="I1216" s="112">
        <f t="shared" si="324"/>
        <v>0</v>
      </c>
      <c r="J1216" s="328"/>
      <c r="K1216" s="190">
        <f t="shared" si="325"/>
        <v>0</v>
      </c>
      <c r="L1216" s="191" t="str">
        <f t="shared" si="327"/>
        <v>-</v>
      </c>
      <c r="M1216" s="192" t="str">
        <f t="shared" si="328"/>
        <v>-</v>
      </c>
      <c r="N1216" s="193" t="str">
        <f t="shared" si="326"/>
        <v>-</v>
      </c>
      <c r="AI1216" s="104"/>
    </row>
    <row r="1217" spans="1:35">
      <c r="A1217" s="295"/>
      <c r="B1217" s="346"/>
      <c r="C1217" s="346"/>
      <c r="D1217" s="297"/>
      <c r="E1217" s="297"/>
      <c r="F1217" s="346"/>
      <c r="G1217" s="110">
        <f t="shared" si="322"/>
        <v>0</v>
      </c>
      <c r="H1217" s="111">
        <f t="shared" si="323"/>
        <v>0</v>
      </c>
      <c r="I1217" s="112">
        <f t="shared" si="324"/>
        <v>0</v>
      </c>
      <c r="J1217" s="328"/>
      <c r="K1217" s="190">
        <f t="shared" si="325"/>
        <v>0</v>
      </c>
      <c r="L1217" s="191" t="str">
        <f t="shared" si="327"/>
        <v>-</v>
      </c>
      <c r="M1217" s="192" t="str">
        <f t="shared" si="328"/>
        <v>-</v>
      </c>
      <c r="N1217" s="193" t="str">
        <f t="shared" si="326"/>
        <v>-</v>
      </c>
      <c r="AI1217" s="104"/>
    </row>
    <row r="1218" spans="1:35">
      <c r="A1218" s="295"/>
      <c r="B1218" s="346"/>
      <c r="C1218" s="346"/>
      <c r="D1218" s="297"/>
      <c r="E1218" s="297"/>
      <c r="F1218" s="346"/>
      <c r="G1218" s="110">
        <f t="shared" si="322"/>
        <v>0</v>
      </c>
      <c r="H1218" s="111">
        <f t="shared" si="323"/>
        <v>0</v>
      </c>
      <c r="I1218" s="112">
        <f t="shared" si="324"/>
        <v>0</v>
      </c>
      <c r="J1218" s="328"/>
      <c r="K1218" s="190">
        <f t="shared" si="325"/>
        <v>0</v>
      </c>
      <c r="L1218" s="191" t="str">
        <f t="shared" si="327"/>
        <v>-</v>
      </c>
      <c r="M1218" s="192" t="str">
        <f t="shared" si="328"/>
        <v>-</v>
      </c>
      <c r="N1218" s="193" t="str">
        <f t="shared" si="326"/>
        <v>-</v>
      </c>
      <c r="AI1218" s="104"/>
    </row>
    <row r="1219" spans="1:35">
      <c r="A1219" s="295"/>
      <c r="B1219" s="346"/>
      <c r="C1219" s="346"/>
      <c r="D1219" s="297"/>
      <c r="E1219" s="297"/>
      <c r="F1219" s="346"/>
      <c r="G1219" s="110">
        <f t="shared" si="322"/>
        <v>0</v>
      </c>
      <c r="H1219" s="111">
        <f t="shared" si="323"/>
        <v>0</v>
      </c>
      <c r="I1219" s="112">
        <f t="shared" si="324"/>
        <v>0</v>
      </c>
      <c r="J1219" s="328"/>
      <c r="K1219" s="190">
        <f t="shared" si="325"/>
        <v>0</v>
      </c>
      <c r="L1219" s="191" t="str">
        <f t="shared" si="327"/>
        <v>-</v>
      </c>
      <c r="M1219" s="192" t="str">
        <f t="shared" si="328"/>
        <v>-</v>
      </c>
      <c r="N1219" s="193" t="str">
        <f t="shared" si="326"/>
        <v>-</v>
      </c>
      <c r="AI1219" s="104"/>
    </row>
    <row r="1220" spans="1:35">
      <c r="A1220" s="295"/>
      <c r="B1220" s="346"/>
      <c r="C1220" s="346"/>
      <c r="D1220" s="297"/>
      <c r="E1220" s="297"/>
      <c r="F1220" s="346"/>
      <c r="G1220" s="110">
        <f t="shared" si="322"/>
        <v>0</v>
      </c>
      <c r="H1220" s="111">
        <f t="shared" si="323"/>
        <v>0</v>
      </c>
      <c r="I1220" s="112">
        <f t="shared" si="324"/>
        <v>0</v>
      </c>
      <c r="J1220" s="328"/>
      <c r="K1220" s="190">
        <f t="shared" si="325"/>
        <v>0</v>
      </c>
      <c r="L1220" s="191" t="str">
        <f t="shared" si="327"/>
        <v>-</v>
      </c>
      <c r="M1220" s="192" t="str">
        <f t="shared" si="328"/>
        <v>-</v>
      </c>
      <c r="N1220" s="193" t="str">
        <f t="shared" si="326"/>
        <v>-</v>
      </c>
      <c r="AI1220" s="104"/>
    </row>
    <row r="1221" spans="1:35">
      <c r="A1221" s="295"/>
      <c r="B1221" s="346"/>
      <c r="C1221" s="346"/>
      <c r="D1221" s="297"/>
      <c r="E1221" s="297"/>
      <c r="F1221" s="346"/>
      <c r="G1221" s="110">
        <f t="shared" si="322"/>
        <v>0</v>
      </c>
      <c r="H1221" s="111">
        <f t="shared" si="323"/>
        <v>0</v>
      </c>
      <c r="I1221" s="112">
        <f t="shared" si="324"/>
        <v>0</v>
      </c>
      <c r="J1221" s="328"/>
      <c r="K1221" s="190">
        <f t="shared" si="325"/>
        <v>0</v>
      </c>
      <c r="L1221" s="191" t="str">
        <f t="shared" si="327"/>
        <v>-</v>
      </c>
      <c r="M1221" s="192" t="str">
        <f t="shared" si="328"/>
        <v>-</v>
      </c>
      <c r="N1221" s="193" t="str">
        <f t="shared" si="326"/>
        <v>-</v>
      </c>
      <c r="AI1221" s="104"/>
    </row>
    <row r="1222" spans="1:35">
      <c r="A1222" s="295"/>
      <c r="B1222" s="346"/>
      <c r="C1222" s="346"/>
      <c r="D1222" s="297"/>
      <c r="E1222" s="297"/>
      <c r="F1222" s="346"/>
      <c r="G1222" s="110">
        <f t="shared" si="322"/>
        <v>0</v>
      </c>
      <c r="H1222" s="111">
        <f t="shared" si="323"/>
        <v>0</v>
      </c>
      <c r="I1222" s="112">
        <f t="shared" si="324"/>
        <v>0</v>
      </c>
      <c r="J1222" s="328"/>
      <c r="K1222" s="190">
        <f t="shared" si="325"/>
        <v>0</v>
      </c>
      <c r="L1222" s="191" t="str">
        <f t="shared" si="327"/>
        <v>-</v>
      </c>
      <c r="M1222" s="192" t="str">
        <f t="shared" si="328"/>
        <v>-</v>
      </c>
      <c r="N1222" s="193" t="str">
        <f t="shared" si="326"/>
        <v>-</v>
      </c>
      <c r="AI1222" s="104"/>
    </row>
    <row r="1223" spans="1:35">
      <c r="A1223" s="295"/>
      <c r="B1223" s="346"/>
      <c r="C1223" s="346"/>
      <c r="D1223" s="297"/>
      <c r="E1223" s="297"/>
      <c r="F1223" s="346"/>
      <c r="G1223" s="110">
        <f t="shared" si="322"/>
        <v>0</v>
      </c>
      <c r="H1223" s="111">
        <f t="shared" si="323"/>
        <v>0</v>
      </c>
      <c r="I1223" s="112">
        <f t="shared" si="324"/>
        <v>0</v>
      </c>
      <c r="J1223" s="328"/>
      <c r="K1223" s="190">
        <f t="shared" si="325"/>
        <v>0</v>
      </c>
      <c r="L1223" s="191" t="str">
        <f t="shared" si="327"/>
        <v>-</v>
      </c>
      <c r="M1223" s="192" t="str">
        <f t="shared" si="328"/>
        <v>-</v>
      </c>
      <c r="N1223" s="193" t="str">
        <f t="shared" si="326"/>
        <v>-</v>
      </c>
      <c r="AI1223" s="104"/>
    </row>
    <row r="1224" spans="1:35">
      <c r="A1224" s="295"/>
      <c r="B1224" s="346"/>
      <c r="C1224" s="346"/>
      <c r="D1224" s="297"/>
      <c r="E1224" s="297"/>
      <c r="F1224" s="346"/>
      <c r="G1224" s="110">
        <f t="shared" ref="G1224:G1287" si="329">IF(F1224=0,0,VLOOKUP(C1224,$V$8:$AE$13,6))</f>
        <v>0</v>
      </c>
      <c r="H1224" s="111">
        <f t="shared" ref="H1224:H1287" si="330">IFERROR(F1224+G1224,"")</f>
        <v>0</v>
      </c>
      <c r="I1224" s="112">
        <f t="shared" ref="I1224:I1287" si="331">IFERROR(H1224*12/(VLOOKUP(C1224,$V$8:$W$13,2)*$T$8*$T$9),"")</f>
        <v>0</v>
      </c>
      <c r="J1224" s="328"/>
      <c r="K1224" s="190">
        <f t="shared" ref="K1224:K1287" si="332">IFERROR((J1224+G1224)*12/(VLOOKUP(C1224,$V$8:$W$13,2)*$T$8*$T$9),"")</f>
        <v>0</v>
      </c>
      <c r="L1224" s="191" t="str">
        <f t="shared" si="327"/>
        <v>-</v>
      </c>
      <c r="M1224" s="192" t="str">
        <f t="shared" si="328"/>
        <v>-</v>
      </c>
      <c r="N1224" s="193" t="str">
        <f t="shared" si="326"/>
        <v>-</v>
      </c>
      <c r="AI1224" s="104"/>
    </row>
    <row r="1225" spans="1:35">
      <c r="A1225" s="295"/>
      <c r="B1225" s="346"/>
      <c r="C1225" s="346"/>
      <c r="D1225" s="297"/>
      <c r="E1225" s="297"/>
      <c r="F1225" s="346"/>
      <c r="G1225" s="110">
        <f t="shared" si="329"/>
        <v>0</v>
      </c>
      <c r="H1225" s="111">
        <f t="shared" si="330"/>
        <v>0</v>
      </c>
      <c r="I1225" s="112">
        <f t="shared" si="331"/>
        <v>0</v>
      </c>
      <c r="J1225" s="328"/>
      <c r="K1225" s="190">
        <f t="shared" si="332"/>
        <v>0</v>
      </c>
      <c r="L1225" s="191" t="str">
        <f t="shared" si="327"/>
        <v>-</v>
      </c>
      <c r="M1225" s="192" t="str">
        <f t="shared" si="328"/>
        <v>-</v>
      </c>
      <c r="N1225" s="193" t="str">
        <f t="shared" si="326"/>
        <v>-</v>
      </c>
      <c r="AI1225" s="104"/>
    </row>
    <row r="1226" spans="1:35">
      <c r="A1226" s="295"/>
      <c r="B1226" s="346"/>
      <c r="C1226" s="346"/>
      <c r="D1226" s="297"/>
      <c r="E1226" s="297"/>
      <c r="F1226" s="346"/>
      <c r="G1226" s="110">
        <f t="shared" si="329"/>
        <v>0</v>
      </c>
      <c r="H1226" s="111">
        <f t="shared" si="330"/>
        <v>0</v>
      </c>
      <c r="I1226" s="112">
        <f t="shared" si="331"/>
        <v>0</v>
      </c>
      <c r="J1226" s="328"/>
      <c r="K1226" s="190">
        <f t="shared" si="332"/>
        <v>0</v>
      </c>
      <c r="L1226" s="191" t="str">
        <f t="shared" si="327"/>
        <v>-</v>
      </c>
      <c r="M1226" s="192" t="str">
        <f t="shared" si="328"/>
        <v>-</v>
      </c>
      <c r="N1226" s="193" t="str">
        <f t="shared" ref="N1226:N1289" si="333">IF(L1226="-","-",J1226-F1226)</f>
        <v>-</v>
      </c>
      <c r="AI1226" s="104"/>
    </row>
    <row r="1227" spans="1:35">
      <c r="A1227" s="295"/>
      <c r="B1227" s="346"/>
      <c r="C1227" s="346"/>
      <c r="D1227" s="297"/>
      <c r="E1227" s="297"/>
      <c r="F1227" s="346"/>
      <c r="G1227" s="110">
        <f t="shared" si="329"/>
        <v>0</v>
      </c>
      <c r="H1227" s="111">
        <f t="shared" si="330"/>
        <v>0</v>
      </c>
      <c r="I1227" s="112">
        <f t="shared" si="331"/>
        <v>0</v>
      </c>
      <c r="J1227" s="328"/>
      <c r="K1227" s="190">
        <f t="shared" si="332"/>
        <v>0</v>
      </c>
      <c r="L1227" s="191" t="str">
        <f t="shared" si="327"/>
        <v>-</v>
      </c>
      <c r="M1227" s="192" t="str">
        <f t="shared" si="328"/>
        <v>-</v>
      </c>
      <c r="N1227" s="193" t="str">
        <f t="shared" si="333"/>
        <v>-</v>
      </c>
      <c r="AI1227" s="104"/>
    </row>
    <row r="1228" spans="1:35">
      <c r="A1228" s="295"/>
      <c r="B1228" s="346"/>
      <c r="C1228" s="346"/>
      <c r="D1228" s="297"/>
      <c r="E1228" s="297"/>
      <c r="F1228" s="346"/>
      <c r="G1228" s="110">
        <f t="shared" si="329"/>
        <v>0</v>
      </c>
      <c r="H1228" s="111">
        <f t="shared" si="330"/>
        <v>0</v>
      </c>
      <c r="I1228" s="112">
        <f t="shared" si="331"/>
        <v>0</v>
      </c>
      <c r="J1228" s="328"/>
      <c r="K1228" s="190">
        <f t="shared" si="332"/>
        <v>0</v>
      </c>
      <c r="L1228" s="191" t="str">
        <f t="shared" ref="L1228:L1291" si="334">IF(OR(E1228="market",E1228="super"),"-",IF(J1228-H1228&gt;0,1,"-"))</f>
        <v>-</v>
      </c>
      <c r="M1228" s="192" t="str">
        <f t="shared" ref="M1228:M1291" si="335">IF(L1228="-","-",1-F1228/J1228)</f>
        <v>-</v>
      </c>
      <c r="N1228" s="193" t="str">
        <f t="shared" si="333"/>
        <v>-</v>
      </c>
      <c r="AI1228" s="104"/>
    </row>
    <row r="1229" spans="1:35">
      <c r="A1229" s="295"/>
      <c r="B1229" s="346"/>
      <c r="C1229" s="346"/>
      <c r="D1229" s="297"/>
      <c r="E1229" s="297"/>
      <c r="F1229" s="346"/>
      <c r="G1229" s="110">
        <f t="shared" si="329"/>
        <v>0</v>
      </c>
      <c r="H1229" s="111">
        <f t="shared" si="330"/>
        <v>0</v>
      </c>
      <c r="I1229" s="112">
        <f t="shared" si="331"/>
        <v>0</v>
      </c>
      <c r="J1229" s="328"/>
      <c r="K1229" s="190">
        <f t="shared" si="332"/>
        <v>0</v>
      </c>
      <c r="L1229" s="191" t="str">
        <f t="shared" si="334"/>
        <v>-</v>
      </c>
      <c r="M1229" s="192" t="str">
        <f t="shared" si="335"/>
        <v>-</v>
      </c>
      <c r="N1229" s="193" t="str">
        <f t="shared" si="333"/>
        <v>-</v>
      </c>
      <c r="AI1229" s="104"/>
    </row>
    <row r="1230" spans="1:35">
      <c r="A1230" s="295"/>
      <c r="B1230" s="346"/>
      <c r="C1230" s="346"/>
      <c r="D1230" s="297"/>
      <c r="E1230" s="297"/>
      <c r="F1230" s="346"/>
      <c r="G1230" s="110">
        <f t="shared" si="329"/>
        <v>0</v>
      </c>
      <c r="H1230" s="111">
        <f t="shared" si="330"/>
        <v>0</v>
      </c>
      <c r="I1230" s="112">
        <f t="shared" si="331"/>
        <v>0</v>
      </c>
      <c r="J1230" s="328"/>
      <c r="K1230" s="190">
        <f t="shared" si="332"/>
        <v>0</v>
      </c>
      <c r="L1230" s="191" t="str">
        <f t="shared" si="334"/>
        <v>-</v>
      </c>
      <c r="M1230" s="192" t="str">
        <f t="shared" si="335"/>
        <v>-</v>
      </c>
      <c r="N1230" s="193" t="str">
        <f t="shared" si="333"/>
        <v>-</v>
      </c>
      <c r="AI1230" s="104"/>
    </row>
    <row r="1231" spans="1:35">
      <c r="A1231" s="295"/>
      <c r="B1231" s="346"/>
      <c r="C1231" s="346"/>
      <c r="D1231" s="297"/>
      <c r="E1231" s="297"/>
      <c r="F1231" s="346"/>
      <c r="G1231" s="110">
        <f t="shared" si="329"/>
        <v>0</v>
      </c>
      <c r="H1231" s="111">
        <f t="shared" si="330"/>
        <v>0</v>
      </c>
      <c r="I1231" s="112">
        <f t="shared" si="331"/>
        <v>0</v>
      </c>
      <c r="J1231" s="328"/>
      <c r="K1231" s="190">
        <f t="shared" si="332"/>
        <v>0</v>
      </c>
      <c r="L1231" s="191" t="str">
        <f t="shared" si="334"/>
        <v>-</v>
      </c>
      <c r="M1231" s="192" t="str">
        <f t="shared" si="335"/>
        <v>-</v>
      </c>
      <c r="N1231" s="193" t="str">
        <f t="shared" si="333"/>
        <v>-</v>
      </c>
      <c r="AI1231" s="104"/>
    </row>
    <row r="1232" spans="1:35">
      <c r="A1232" s="295"/>
      <c r="B1232" s="346"/>
      <c r="C1232" s="346"/>
      <c r="D1232" s="297"/>
      <c r="E1232" s="297"/>
      <c r="F1232" s="346"/>
      <c r="G1232" s="110">
        <f t="shared" si="329"/>
        <v>0</v>
      </c>
      <c r="H1232" s="111">
        <f t="shared" si="330"/>
        <v>0</v>
      </c>
      <c r="I1232" s="112">
        <f t="shared" si="331"/>
        <v>0</v>
      </c>
      <c r="J1232" s="328"/>
      <c r="K1232" s="190">
        <f t="shared" si="332"/>
        <v>0</v>
      </c>
      <c r="L1232" s="191" t="str">
        <f t="shared" si="334"/>
        <v>-</v>
      </c>
      <c r="M1232" s="192" t="str">
        <f t="shared" si="335"/>
        <v>-</v>
      </c>
      <c r="N1232" s="193" t="str">
        <f t="shared" si="333"/>
        <v>-</v>
      </c>
      <c r="AI1232" s="104"/>
    </row>
    <row r="1233" spans="1:35">
      <c r="A1233" s="295"/>
      <c r="B1233" s="346"/>
      <c r="C1233" s="346"/>
      <c r="D1233" s="297"/>
      <c r="E1233" s="297"/>
      <c r="F1233" s="346"/>
      <c r="G1233" s="110">
        <f t="shared" si="329"/>
        <v>0</v>
      </c>
      <c r="H1233" s="111">
        <f t="shared" si="330"/>
        <v>0</v>
      </c>
      <c r="I1233" s="112">
        <f t="shared" si="331"/>
        <v>0</v>
      </c>
      <c r="J1233" s="328"/>
      <c r="K1233" s="190">
        <f t="shared" si="332"/>
        <v>0</v>
      </c>
      <c r="L1233" s="191" t="str">
        <f t="shared" si="334"/>
        <v>-</v>
      </c>
      <c r="M1233" s="192" t="str">
        <f t="shared" si="335"/>
        <v>-</v>
      </c>
      <c r="N1233" s="193" t="str">
        <f t="shared" si="333"/>
        <v>-</v>
      </c>
      <c r="AI1233" s="104"/>
    </row>
    <row r="1234" spans="1:35">
      <c r="A1234" s="295"/>
      <c r="B1234" s="346"/>
      <c r="C1234" s="346"/>
      <c r="D1234" s="297"/>
      <c r="E1234" s="297"/>
      <c r="F1234" s="346"/>
      <c r="G1234" s="110">
        <f t="shared" si="329"/>
        <v>0</v>
      </c>
      <c r="H1234" s="111">
        <f t="shared" si="330"/>
        <v>0</v>
      </c>
      <c r="I1234" s="112">
        <f t="shared" si="331"/>
        <v>0</v>
      </c>
      <c r="J1234" s="328"/>
      <c r="K1234" s="190">
        <f t="shared" si="332"/>
        <v>0</v>
      </c>
      <c r="L1234" s="191" t="str">
        <f t="shared" si="334"/>
        <v>-</v>
      </c>
      <c r="M1234" s="192" t="str">
        <f t="shared" si="335"/>
        <v>-</v>
      </c>
      <c r="N1234" s="193" t="str">
        <f t="shared" si="333"/>
        <v>-</v>
      </c>
      <c r="AI1234" s="104"/>
    </row>
    <row r="1235" spans="1:35">
      <c r="A1235" s="295"/>
      <c r="B1235" s="346"/>
      <c r="C1235" s="346"/>
      <c r="D1235" s="297"/>
      <c r="E1235" s="297"/>
      <c r="F1235" s="346"/>
      <c r="G1235" s="110">
        <f t="shared" si="329"/>
        <v>0</v>
      </c>
      <c r="H1235" s="111">
        <f t="shared" si="330"/>
        <v>0</v>
      </c>
      <c r="I1235" s="112">
        <f t="shared" si="331"/>
        <v>0</v>
      </c>
      <c r="J1235" s="328"/>
      <c r="K1235" s="190">
        <f t="shared" si="332"/>
        <v>0</v>
      </c>
      <c r="L1235" s="191" t="str">
        <f t="shared" si="334"/>
        <v>-</v>
      </c>
      <c r="M1235" s="192" t="str">
        <f t="shared" si="335"/>
        <v>-</v>
      </c>
      <c r="N1235" s="193" t="str">
        <f t="shared" si="333"/>
        <v>-</v>
      </c>
      <c r="AI1235" s="104"/>
    </row>
    <row r="1236" spans="1:35">
      <c r="A1236" s="295"/>
      <c r="B1236" s="346"/>
      <c r="C1236" s="346"/>
      <c r="D1236" s="297"/>
      <c r="E1236" s="297"/>
      <c r="F1236" s="346"/>
      <c r="G1236" s="110">
        <f t="shared" si="329"/>
        <v>0</v>
      </c>
      <c r="H1236" s="111">
        <f t="shared" si="330"/>
        <v>0</v>
      </c>
      <c r="I1236" s="112">
        <f t="shared" si="331"/>
        <v>0</v>
      </c>
      <c r="J1236" s="328"/>
      <c r="K1236" s="190">
        <f t="shared" si="332"/>
        <v>0</v>
      </c>
      <c r="L1236" s="191" t="str">
        <f t="shared" si="334"/>
        <v>-</v>
      </c>
      <c r="M1236" s="192" t="str">
        <f t="shared" si="335"/>
        <v>-</v>
      </c>
      <c r="N1236" s="193" t="str">
        <f t="shared" si="333"/>
        <v>-</v>
      </c>
      <c r="AI1236" s="104"/>
    </row>
    <row r="1237" spans="1:35">
      <c r="A1237" s="295"/>
      <c r="B1237" s="346"/>
      <c r="C1237" s="346"/>
      <c r="D1237" s="297"/>
      <c r="E1237" s="297"/>
      <c r="F1237" s="346"/>
      <c r="G1237" s="110">
        <f t="shared" si="329"/>
        <v>0</v>
      </c>
      <c r="H1237" s="111">
        <f t="shared" si="330"/>
        <v>0</v>
      </c>
      <c r="I1237" s="112">
        <f t="shared" si="331"/>
        <v>0</v>
      </c>
      <c r="J1237" s="328"/>
      <c r="K1237" s="190">
        <f t="shared" si="332"/>
        <v>0</v>
      </c>
      <c r="L1237" s="191" t="str">
        <f t="shared" si="334"/>
        <v>-</v>
      </c>
      <c r="M1237" s="192" t="str">
        <f t="shared" si="335"/>
        <v>-</v>
      </c>
      <c r="N1237" s="193" t="str">
        <f t="shared" si="333"/>
        <v>-</v>
      </c>
      <c r="AI1237" s="104"/>
    </row>
    <row r="1238" spans="1:35">
      <c r="A1238" s="295"/>
      <c r="B1238" s="346"/>
      <c r="C1238" s="346"/>
      <c r="D1238" s="297"/>
      <c r="E1238" s="297"/>
      <c r="F1238" s="346"/>
      <c r="G1238" s="110">
        <f t="shared" si="329"/>
        <v>0</v>
      </c>
      <c r="H1238" s="111">
        <f t="shared" si="330"/>
        <v>0</v>
      </c>
      <c r="I1238" s="112">
        <f t="shared" si="331"/>
        <v>0</v>
      </c>
      <c r="J1238" s="328"/>
      <c r="K1238" s="190">
        <f t="shared" si="332"/>
        <v>0</v>
      </c>
      <c r="L1238" s="191" t="str">
        <f t="shared" si="334"/>
        <v>-</v>
      </c>
      <c r="M1238" s="192" t="str">
        <f t="shared" si="335"/>
        <v>-</v>
      </c>
      <c r="N1238" s="193" t="str">
        <f t="shared" si="333"/>
        <v>-</v>
      </c>
      <c r="AI1238" s="104"/>
    </row>
    <row r="1239" spans="1:35">
      <c r="A1239" s="295"/>
      <c r="B1239" s="346"/>
      <c r="C1239" s="346"/>
      <c r="D1239" s="297"/>
      <c r="E1239" s="297"/>
      <c r="F1239" s="346"/>
      <c r="G1239" s="110">
        <f t="shared" si="329"/>
        <v>0</v>
      </c>
      <c r="H1239" s="111">
        <f t="shared" si="330"/>
        <v>0</v>
      </c>
      <c r="I1239" s="112">
        <f t="shared" si="331"/>
        <v>0</v>
      </c>
      <c r="J1239" s="328"/>
      <c r="K1239" s="190">
        <f t="shared" si="332"/>
        <v>0</v>
      </c>
      <c r="L1239" s="191" t="str">
        <f t="shared" si="334"/>
        <v>-</v>
      </c>
      <c r="M1239" s="192" t="str">
        <f t="shared" si="335"/>
        <v>-</v>
      </c>
      <c r="N1239" s="193" t="str">
        <f t="shared" si="333"/>
        <v>-</v>
      </c>
      <c r="AI1239" s="104"/>
    </row>
    <row r="1240" spans="1:35">
      <c r="A1240" s="295"/>
      <c r="B1240" s="346"/>
      <c r="C1240" s="346"/>
      <c r="D1240" s="297"/>
      <c r="E1240" s="297"/>
      <c r="F1240" s="346"/>
      <c r="G1240" s="110">
        <f t="shared" si="329"/>
        <v>0</v>
      </c>
      <c r="H1240" s="111">
        <f t="shared" si="330"/>
        <v>0</v>
      </c>
      <c r="I1240" s="112">
        <f t="shared" si="331"/>
        <v>0</v>
      </c>
      <c r="J1240" s="328"/>
      <c r="K1240" s="190">
        <f t="shared" si="332"/>
        <v>0</v>
      </c>
      <c r="L1240" s="191" t="str">
        <f t="shared" si="334"/>
        <v>-</v>
      </c>
      <c r="M1240" s="192" t="str">
        <f t="shared" si="335"/>
        <v>-</v>
      </c>
      <c r="N1240" s="193" t="str">
        <f t="shared" si="333"/>
        <v>-</v>
      </c>
      <c r="AI1240" s="104"/>
    </row>
    <row r="1241" spans="1:35">
      <c r="A1241" s="295"/>
      <c r="B1241" s="346"/>
      <c r="C1241" s="346"/>
      <c r="D1241" s="297"/>
      <c r="E1241" s="297"/>
      <c r="F1241" s="346"/>
      <c r="G1241" s="110">
        <f t="shared" si="329"/>
        <v>0</v>
      </c>
      <c r="H1241" s="111">
        <f t="shared" si="330"/>
        <v>0</v>
      </c>
      <c r="I1241" s="112">
        <f t="shared" si="331"/>
        <v>0</v>
      </c>
      <c r="J1241" s="328"/>
      <c r="K1241" s="190">
        <f t="shared" si="332"/>
        <v>0</v>
      </c>
      <c r="L1241" s="191" t="str">
        <f t="shared" si="334"/>
        <v>-</v>
      </c>
      <c r="M1241" s="192" t="str">
        <f t="shared" si="335"/>
        <v>-</v>
      </c>
      <c r="N1241" s="193" t="str">
        <f t="shared" si="333"/>
        <v>-</v>
      </c>
      <c r="AI1241" s="104"/>
    </row>
    <row r="1242" spans="1:35">
      <c r="A1242" s="295"/>
      <c r="B1242" s="346"/>
      <c r="C1242" s="346"/>
      <c r="D1242" s="297"/>
      <c r="E1242" s="297"/>
      <c r="F1242" s="346"/>
      <c r="G1242" s="110">
        <f t="shared" si="329"/>
        <v>0</v>
      </c>
      <c r="H1242" s="111">
        <f t="shared" si="330"/>
        <v>0</v>
      </c>
      <c r="I1242" s="112">
        <f t="shared" si="331"/>
        <v>0</v>
      </c>
      <c r="J1242" s="328"/>
      <c r="K1242" s="190">
        <f t="shared" si="332"/>
        <v>0</v>
      </c>
      <c r="L1242" s="191" t="str">
        <f t="shared" si="334"/>
        <v>-</v>
      </c>
      <c r="M1242" s="192" t="str">
        <f t="shared" si="335"/>
        <v>-</v>
      </c>
      <c r="N1242" s="193" t="str">
        <f t="shared" si="333"/>
        <v>-</v>
      </c>
      <c r="AI1242" s="104"/>
    </row>
    <row r="1243" spans="1:35">
      <c r="A1243" s="295"/>
      <c r="B1243" s="346"/>
      <c r="C1243" s="346"/>
      <c r="D1243" s="297"/>
      <c r="E1243" s="297"/>
      <c r="F1243" s="346"/>
      <c r="G1243" s="110">
        <f t="shared" si="329"/>
        <v>0</v>
      </c>
      <c r="H1243" s="111">
        <f t="shared" si="330"/>
        <v>0</v>
      </c>
      <c r="I1243" s="112">
        <f t="shared" si="331"/>
        <v>0</v>
      </c>
      <c r="J1243" s="328"/>
      <c r="K1243" s="190">
        <f t="shared" si="332"/>
        <v>0</v>
      </c>
      <c r="L1243" s="191" t="str">
        <f t="shared" si="334"/>
        <v>-</v>
      </c>
      <c r="M1243" s="192" t="str">
        <f t="shared" si="335"/>
        <v>-</v>
      </c>
      <c r="N1243" s="193" t="str">
        <f t="shared" si="333"/>
        <v>-</v>
      </c>
      <c r="AI1243" s="104"/>
    </row>
    <row r="1244" spans="1:35">
      <c r="A1244" s="295"/>
      <c r="B1244" s="346"/>
      <c r="C1244" s="346"/>
      <c r="D1244" s="297"/>
      <c r="E1244" s="297"/>
      <c r="F1244" s="346"/>
      <c r="G1244" s="110">
        <f t="shared" si="329"/>
        <v>0</v>
      </c>
      <c r="H1244" s="111">
        <f t="shared" si="330"/>
        <v>0</v>
      </c>
      <c r="I1244" s="112">
        <f t="shared" si="331"/>
        <v>0</v>
      </c>
      <c r="J1244" s="328"/>
      <c r="K1244" s="190">
        <f t="shared" si="332"/>
        <v>0</v>
      </c>
      <c r="L1244" s="191" t="str">
        <f t="shared" si="334"/>
        <v>-</v>
      </c>
      <c r="M1244" s="192" t="str">
        <f t="shared" si="335"/>
        <v>-</v>
      </c>
      <c r="N1244" s="193" t="str">
        <f t="shared" si="333"/>
        <v>-</v>
      </c>
      <c r="AI1244" s="104"/>
    </row>
    <row r="1245" spans="1:35">
      <c r="A1245" s="295"/>
      <c r="B1245" s="346"/>
      <c r="C1245" s="346"/>
      <c r="D1245" s="297"/>
      <c r="E1245" s="297"/>
      <c r="F1245" s="346"/>
      <c r="G1245" s="110">
        <f t="shared" si="329"/>
        <v>0</v>
      </c>
      <c r="H1245" s="111">
        <f t="shared" si="330"/>
        <v>0</v>
      </c>
      <c r="I1245" s="112">
        <f t="shared" si="331"/>
        <v>0</v>
      </c>
      <c r="J1245" s="328"/>
      <c r="K1245" s="190">
        <f t="shared" si="332"/>
        <v>0</v>
      </c>
      <c r="L1245" s="191" t="str">
        <f t="shared" si="334"/>
        <v>-</v>
      </c>
      <c r="M1245" s="192" t="str">
        <f t="shared" si="335"/>
        <v>-</v>
      </c>
      <c r="N1245" s="193" t="str">
        <f t="shared" si="333"/>
        <v>-</v>
      </c>
      <c r="AI1245" s="104"/>
    </row>
    <row r="1246" spans="1:35">
      <c r="A1246" s="295"/>
      <c r="B1246" s="346"/>
      <c r="C1246" s="346"/>
      <c r="D1246" s="297"/>
      <c r="E1246" s="297"/>
      <c r="F1246" s="346"/>
      <c r="G1246" s="110">
        <f t="shared" si="329"/>
        <v>0</v>
      </c>
      <c r="H1246" s="111">
        <f t="shared" si="330"/>
        <v>0</v>
      </c>
      <c r="I1246" s="112">
        <f t="shared" si="331"/>
        <v>0</v>
      </c>
      <c r="J1246" s="328"/>
      <c r="K1246" s="190">
        <f t="shared" si="332"/>
        <v>0</v>
      </c>
      <c r="L1246" s="191" t="str">
        <f t="shared" si="334"/>
        <v>-</v>
      </c>
      <c r="M1246" s="192" t="str">
        <f t="shared" si="335"/>
        <v>-</v>
      </c>
      <c r="N1246" s="193" t="str">
        <f t="shared" si="333"/>
        <v>-</v>
      </c>
      <c r="AI1246" s="104"/>
    </row>
    <row r="1247" spans="1:35">
      <c r="A1247" s="295"/>
      <c r="B1247" s="346"/>
      <c r="C1247" s="346"/>
      <c r="D1247" s="297"/>
      <c r="E1247" s="297"/>
      <c r="F1247" s="346"/>
      <c r="G1247" s="110">
        <f t="shared" si="329"/>
        <v>0</v>
      </c>
      <c r="H1247" s="111">
        <f t="shared" si="330"/>
        <v>0</v>
      </c>
      <c r="I1247" s="112">
        <f t="shared" si="331"/>
        <v>0</v>
      </c>
      <c r="J1247" s="328"/>
      <c r="K1247" s="190">
        <f t="shared" si="332"/>
        <v>0</v>
      </c>
      <c r="L1247" s="191" t="str">
        <f t="shared" si="334"/>
        <v>-</v>
      </c>
      <c r="M1247" s="192" t="str">
        <f t="shared" si="335"/>
        <v>-</v>
      </c>
      <c r="N1247" s="193" t="str">
        <f t="shared" si="333"/>
        <v>-</v>
      </c>
      <c r="AI1247" s="104"/>
    </row>
    <row r="1248" spans="1:35">
      <c r="A1248" s="295"/>
      <c r="B1248" s="346"/>
      <c r="C1248" s="346"/>
      <c r="D1248" s="297"/>
      <c r="E1248" s="297"/>
      <c r="F1248" s="346"/>
      <c r="G1248" s="110">
        <f t="shared" si="329"/>
        <v>0</v>
      </c>
      <c r="H1248" s="111">
        <f t="shared" si="330"/>
        <v>0</v>
      </c>
      <c r="I1248" s="112">
        <f t="shared" si="331"/>
        <v>0</v>
      </c>
      <c r="J1248" s="328"/>
      <c r="K1248" s="190">
        <f t="shared" si="332"/>
        <v>0</v>
      </c>
      <c r="L1248" s="191" t="str">
        <f t="shared" si="334"/>
        <v>-</v>
      </c>
      <c r="M1248" s="192" t="str">
        <f t="shared" si="335"/>
        <v>-</v>
      </c>
      <c r="N1248" s="193" t="str">
        <f t="shared" si="333"/>
        <v>-</v>
      </c>
      <c r="AI1248" s="104"/>
    </row>
    <row r="1249" spans="1:35">
      <c r="A1249" s="295"/>
      <c r="B1249" s="346"/>
      <c r="C1249" s="346"/>
      <c r="D1249" s="297"/>
      <c r="E1249" s="297"/>
      <c r="F1249" s="346"/>
      <c r="G1249" s="110">
        <f t="shared" si="329"/>
        <v>0</v>
      </c>
      <c r="H1249" s="111">
        <f t="shared" si="330"/>
        <v>0</v>
      </c>
      <c r="I1249" s="112">
        <f t="shared" si="331"/>
        <v>0</v>
      </c>
      <c r="J1249" s="328"/>
      <c r="K1249" s="190">
        <f t="shared" si="332"/>
        <v>0</v>
      </c>
      <c r="L1249" s="191" t="str">
        <f t="shared" si="334"/>
        <v>-</v>
      </c>
      <c r="M1249" s="192" t="str">
        <f t="shared" si="335"/>
        <v>-</v>
      </c>
      <c r="N1249" s="193" t="str">
        <f t="shared" si="333"/>
        <v>-</v>
      </c>
      <c r="AI1249" s="104"/>
    </row>
    <row r="1250" spans="1:35">
      <c r="A1250" s="295"/>
      <c r="B1250" s="346"/>
      <c r="C1250" s="346"/>
      <c r="D1250" s="297"/>
      <c r="E1250" s="297"/>
      <c r="F1250" s="346"/>
      <c r="G1250" s="110">
        <f t="shared" si="329"/>
        <v>0</v>
      </c>
      <c r="H1250" s="111">
        <f t="shared" si="330"/>
        <v>0</v>
      </c>
      <c r="I1250" s="112">
        <f t="shared" si="331"/>
        <v>0</v>
      </c>
      <c r="J1250" s="328"/>
      <c r="K1250" s="190">
        <f t="shared" si="332"/>
        <v>0</v>
      </c>
      <c r="L1250" s="191" t="str">
        <f t="shared" si="334"/>
        <v>-</v>
      </c>
      <c r="M1250" s="192" t="str">
        <f t="shared" si="335"/>
        <v>-</v>
      </c>
      <c r="N1250" s="193" t="str">
        <f t="shared" si="333"/>
        <v>-</v>
      </c>
      <c r="AI1250" s="104"/>
    </row>
    <row r="1251" spans="1:35">
      <c r="A1251" s="295"/>
      <c r="B1251" s="346"/>
      <c r="C1251" s="346"/>
      <c r="D1251" s="297"/>
      <c r="E1251" s="297"/>
      <c r="F1251" s="346"/>
      <c r="G1251" s="110">
        <f t="shared" si="329"/>
        <v>0</v>
      </c>
      <c r="H1251" s="111">
        <f t="shared" si="330"/>
        <v>0</v>
      </c>
      <c r="I1251" s="112">
        <f t="shared" si="331"/>
        <v>0</v>
      </c>
      <c r="J1251" s="328"/>
      <c r="K1251" s="190">
        <f t="shared" si="332"/>
        <v>0</v>
      </c>
      <c r="L1251" s="191" t="str">
        <f t="shared" si="334"/>
        <v>-</v>
      </c>
      <c r="M1251" s="192" t="str">
        <f t="shared" si="335"/>
        <v>-</v>
      </c>
      <c r="N1251" s="193" t="str">
        <f t="shared" si="333"/>
        <v>-</v>
      </c>
      <c r="AI1251" s="104"/>
    </row>
    <row r="1252" spans="1:35">
      <c r="A1252" s="295"/>
      <c r="B1252" s="346"/>
      <c r="C1252" s="346"/>
      <c r="D1252" s="297"/>
      <c r="E1252" s="297"/>
      <c r="F1252" s="346"/>
      <c r="G1252" s="110">
        <f t="shared" si="329"/>
        <v>0</v>
      </c>
      <c r="H1252" s="111">
        <f t="shared" si="330"/>
        <v>0</v>
      </c>
      <c r="I1252" s="112">
        <f t="shared" si="331"/>
        <v>0</v>
      </c>
      <c r="J1252" s="328"/>
      <c r="K1252" s="190">
        <f t="shared" si="332"/>
        <v>0</v>
      </c>
      <c r="L1252" s="191" t="str">
        <f t="shared" si="334"/>
        <v>-</v>
      </c>
      <c r="M1252" s="192" t="str">
        <f t="shared" si="335"/>
        <v>-</v>
      </c>
      <c r="N1252" s="193" t="str">
        <f t="shared" si="333"/>
        <v>-</v>
      </c>
      <c r="AI1252" s="104"/>
    </row>
    <row r="1253" spans="1:35">
      <c r="A1253" s="295"/>
      <c r="B1253" s="346"/>
      <c r="C1253" s="346"/>
      <c r="D1253" s="297"/>
      <c r="E1253" s="297"/>
      <c r="F1253" s="346"/>
      <c r="G1253" s="110">
        <f t="shared" si="329"/>
        <v>0</v>
      </c>
      <c r="H1253" s="111">
        <f t="shared" si="330"/>
        <v>0</v>
      </c>
      <c r="I1253" s="112">
        <f t="shared" si="331"/>
        <v>0</v>
      </c>
      <c r="J1253" s="328"/>
      <c r="K1253" s="190">
        <f t="shared" si="332"/>
        <v>0</v>
      </c>
      <c r="L1253" s="191" t="str">
        <f t="shared" si="334"/>
        <v>-</v>
      </c>
      <c r="M1253" s="192" t="str">
        <f t="shared" si="335"/>
        <v>-</v>
      </c>
      <c r="N1253" s="193" t="str">
        <f t="shared" si="333"/>
        <v>-</v>
      </c>
      <c r="AI1253" s="104"/>
    </row>
    <row r="1254" spans="1:35">
      <c r="A1254" s="295"/>
      <c r="B1254" s="346"/>
      <c r="C1254" s="346"/>
      <c r="D1254" s="297"/>
      <c r="E1254" s="297"/>
      <c r="F1254" s="346"/>
      <c r="G1254" s="110">
        <f t="shared" si="329"/>
        <v>0</v>
      </c>
      <c r="H1254" s="111">
        <f t="shared" si="330"/>
        <v>0</v>
      </c>
      <c r="I1254" s="112">
        <f t="shared" si="331"/>
        <v>0</v>
      </c>
      <c r="J1254" s="328"/>
      <c r="K1254" s="190">
        <f t="shared" si="332"/>
        <v>0</v>
      </c>
      <c r="L1254" s="191" t="str">
        <f t="shared" si="334"/>
        <v>-</v>
      </c>
      <c r="M1254" s="192" t="str">
        <f t="shared" si="335"/>
        <v>-</v>
      </c>
      <c r="N1254" s="193" t="str">
        <f t="shared" si="333"/>
        <v>-</v>
      </c>
      <c r="AI1254" s="104"/>
    </row>
    <row r="1255" spans="1:35">
      <c r="A1255" s="295"/>
      <c r="B1255" s="346"/>
      <c r="C1255" s="346"/>
      <c r="D1255" s="297"/>
      <c r="E1255" s="297"/>
      <c r="F1255" s="346"/>
      <c r="G1255" s="110">
        <f t="shared" si="329"/>
        <v>0</v>
      </c>
      <c r="H1255" s="111">
        <f t="shared" si="330"/>
        <v>0</v>
      </c>
      <c r="I1255" s="112">
        <f t="shared" si="331"/>
        <v>0</v>
      </c>
      <c r="J1255" s="328"/>
      <c r="K1255" s="190">
        <f t="shared" si="332"/>
        <v>0</v>
      </c>
      <c r="L1255" s="191" t="str">
        <f t="shared" si="334"/>
        <v>-</v>
      </c>
      <c r="M1255" s="192" t="str">
        <f t="shared" si="335"/>
        <v>-</v>
      </c>
      <c r="N1255" s="193" t="str">
        <f t="shared" si="333"/>
        <v>-</v>
      </c>
      <c r="AI1255" s="104"/>
    </row>
    <row r="1256" spans="1:35">
      <c r="A1256" s="295"/>
      <c r="B1256" s="346"/>
      <c r="C1256" s="346"/>
      <c r="D1256" s="297"/>
      <c r="E1256" s="297"/>
      <c r="F1256" s="346"/>
      <c r="G1256" s="110">
        <f t="shared" si="329"/>
        <v>0</v>
      </c>
      <c r="H1256" s="111">
        <f t="shared" si="330"/>
        <v>0</v>
      </c>
      <c r="I1256" s="112">
        <f t="shared" si="331"/>
        <v>0</v>
      </c>
      <c r="J1256" s="328"/>
      <c r="K1256" s="190">
        <f t="shared" si="332"/>
        <v>0</v>
      </c>
      <c r="L1256" s="191" t="str">
        <f t="shared" si="334"/>
        <v>-</v>
      </c>
      <c r="M1256" s="192" t="str">
        <f t="shared" si="335"/>
        <v>-</v>
      </c>
      <c r="N1256" s="193" t="str">
        <f t="shared" si="333"/>
        <v>-</v>
      </c>
      <c r="AI1256" s="104"/>
    </row>
    <row r="1257" spans="1:35">
      <c r="A1257" s="295"/>
      <c r="B1257" s="346"/>
      <c r="C1257" s="346"/>
      <c r="D1257" s="297"/>
      <c r="E1257" s="297"/>
      <c r="F1257" s="346"/>
      <c r="G1257" s="110">
        <f t="shared" si="329"/>
        <v>0</v>
      </c>
      <c r="H1257" s="111">
        <f t="shared" si="330"/>
        <v>0</v>
      </c>
      <c r="I1257" s="112">
        <f t="shared" si="331"/>
        <v>0</v>
      </c>
      <c r="J1257" s="328"/>
      <c r="K1257" s="190">
        <f t="shared" si="332"/>
        <v>0</v>
      </c>
      <c r="L1257" s="191" t="str">
        <f t="shared" si="334"/>
        <v>-</v>
      </c>
      <c r="M1257" s="192" t="str">
        <f t="shared" si="335"/>
        <v>-</v>
      </c>
      <c r="N1257" s="193" t="str">
        <f t="shared" si="333"/>
        <v>-</v>
      </c>
      <c r="AI1257" s="104"/>
    </row>
    <row r="1258" spans="1:35">
      <c r="A1258" s="295"/>
      <c r="B1258" s="346"/>
      <c r="C1258" s="346"/>
      <c r="D1258" s="297"/>
      <c r="E1258" s="297"/>
      <c r="F1258" s="346"/>
      <c r="G1258" s="110">
        <f t="shared" si="329"/>
        <v>0</v>
      </c>
      <c r="H1258" s="111">
        <f t="shared" si="330"/>
        <v>0</v>
      </c>
      <c r="I1258" s="112">
        <f t="shared" si="331"/>
        <v>0</v>
      </c>
      <c r="J1258" s="328"/>
      <c r="K1258" s="190">
        <f t="shared" si="332"/>
        <v>0</v>
      </c>
      <c r="L1258" s="191" t="str">
        <f t="shared" si="334"/>
        <v>-</v>
      </c>
      <c r="M1258" s="192" t="str">
        <f t="shared" si="335"/>
        <v>-</v>
      </c>
      <c r="N1258" s="193" t="str">
        <f t="shared" si="333"/>
        <v>-</v>
      </c>
      <c r="AI1258" s="104"/>
    </row>
    <row r="1259" spans="1:35">
      <c r="A1259" s="295"/>
      <c r="B1259" s="346"/>
      <c r="C1259" s="346"/>
      <c r="D1259" s="297"/>
      <c r="E1259" s="297"/>
      <c r="F1259" s="346"/>
      <c r="G1259" s="110">
        <f t="shared" si="329"/>
        <v>0</v>
      </c>
      <c r="H1259" s="111">
        <f t="shared" si="330"/>
        <v>0</v>
      </c>
      <c r="I1259" s="112">
        <f t="shared" si="331"/>
        <v>0</v>
      </c>
      <c r="J1259" s="328"/>
      <c r="K1259" s="190">
        <f t="shared" si="332"/>
        <v>0</v>
      </c>
      <c r="L1259" s="191" t="str">
        <f t="shared" si="334"/>
        <v>-</v>
      </c>
      <c r="M1259" s="192" t="str">
        <f t="shared" si="335"/>
        <v>-</v>
      </c>
      <c r="N1259" s="193" t="str">
        <f t="shared" si="333"/>
        <v>-</v>
      </c>
      <c r="AI1259" s="104"/>
    </row>
    <row r="1260" spans="1:35">
      <c r="A1260" s="295"/>
      <c r="B1260" s="346"/>
      <c r="C1260" s="346"/>
      <c r="D1260" s="297"/>
      <c r="E1260" s="297"/>
      <c r="F1260" s="346"/>
      <c r="G1260" s="110">
        <f t="shared" si="329"/>
        <v>0</v>
      </c>
      <c r="H1260" s="111">
        <f t="shared" si="330"/>
        <v>0</v>
      </c>
      <c r="I1260" s="112">
        <f t="shared" si="331"/>
        <v>0</v>
      </c>
      <c r="J1260" s="328"/>
      <c r="K1260" s="190">
        <f t="shared" si="332"/>
        <v>0</v>
      </c>
      <c r="L1260" s="191" t="str">
        <f t="shared" si="334"/>
        <v>-</v>
      </c>
      <c r="M1260" s="192" t="str">
        <f t="shared" si="335"/>
        <v>-</v>
      </c>
      <c r="N1260" s="193" t="str">
        <f t="shared" si="333"/>
        <v>-</v>
      </c>
      <c r="AI1260" s="104"/>
    </row>
    <row r="1261" spans="1:35">
      <c r="A1261" s="295"/>
      <c r="B1261" s="346"/>
      <c r="C1261" s="346"/>
      <c r="D1261" s="297"/>
      <c r="E1261" s="297"/>
      <c r="F1261" s="346"/>
      <c r="G1261" s="110">
        <f t="shared" si="329"/>
        <v>0</v>
      </c>
      <c r="H1261" s="111">
        <f t="shared" si="330"/>
        <v>0</v>
      </c>
      <c r="I1261" s="112">
        <f t="shared" si="331"/>
        <v>0</v>
      </c>
      <c r="J1261" s="328"/>
      <c r="K1261" s="190">
        <f t="shared" si="332"/>
        <v>0</v>
      </c>
      <c r="L1261" s="191" t="str">
        <f t="shared" si="334"/>
        <v>-</v>
      </c>
      <c r="M1261" s="192" t="str">
        <f t="shared" si="335"/>
        <v>-</v>
      </c>
      <c r="N1261" s="193" t="str">
        <f t="shared" si="333"/>
        <v>-</v>
      </c>
      <c r="AI1261" s="104"/>
    </row>
    <row r="1262" spans="1:35">
      <c r="A1262" s="295"/>
      <c r="B1262" s="346"/>
      <c r="C1262" s="346"/>
      <c r="D1262" s="297"/>
      <c r="E1262" s="297"/>
      <c r="F1262" s="346"/>
      <c r="G1262" s="110">
        <f t="shared" si="329"/>
        <v>0</v>
      </c>
      <c r="H1262" s="111">
        <f t="shared" si="330"/>
        <v>0</v>
      </c>
      <c r="I1262" s="112">
        <f t="shared" si="331"/>
        <v>0</v>
      </c>
      <c r="J1262" s="328"/>
      <c r="K1262" s="190">
        <f t="shared" si="332"/>
        <v>0</v>
      </c>
      <c r="L1262" s="191" t="str">
        <f t="shared" si="334"/>
        <v>-</v>
      </c>
      <c r="M1262" s="192" t="str">
        <f t="shared" si="335"/>
        <v>-</v>
      </c>
      <c r="N1262" s="193" t="str">
        <f t="shared" si="333"/>
        <v>-</v>
      </c>
      <c r="AI1262" s="104"/>
    </row>
    <row r="1263" spans="1:35">
      <c r="A1263" s="295"/>
      <c r="B1263" s="346"/>
      <c r="C1263" s="346"/>
      <c r="D1263" s="297"/>
      <c r="E1263" s="297"/>
      <c r="F1263" s="346"/>
      <c r="G1263" s="110">
        <f t="shared" si="329"/>
        <v>0</v>
      </c>
      <c r="H1263" s="111">
        <f t="shared" si="330"/>
        <v>0</v>
      </c>
      <c r="I1263" s="112">
        <f t="shared" si="331"/>
        <v>0</v>
      </c>
      <c r="J1263" s="328"/>
      <c r="K1263" s="190">
        <f t="shared" si="332"/>
        <v>0</v>
      </c>
      <c r="L1263" s="191" t="str">
        <f t="shared" si="334"/>
        <v>-</v>
      </c>
      <c r="M1263" s="192" t="str">
        <f t="shared" si="335"/>
        <v>-</v>
      </c>
      <c r="N1263" s="193" t="str">
        <f t="shared" si="333"/>
        <v>-</v>
      </c>
      <c r="AI1263" s="104"/>
    </row>
    <row r="1264" spans="1:35">
      <c r="A1264" s="295"/>
      <c r="B1264" s="346"/>
      <c r="C1264" s="346"/>
      <c r="D1264" s="297"/>
      <c r="E1264" s="297"/>
      <c r="F1264" s="346"/>
      <c r="G1264" s="110">
        <f t="shared" si="329"/>
        <v>0</v>
      </c>
      <c r="H1264" s="111">
        <f t="shared" si="330"/>
        <v>0</v>
      </c>
      <c r="I1264" s="112">
        <f t="shared" si="331"/>
        <v>0</v>
      </c>
      <c r="J1264" s="328"/>
      <c r="K1264" s="190">
        <f t="shared" si="332"/>
        <v>0</v>
      </c>
      <c r="L1264" s="191" t="str">
        <f t="shared" si="334"/>
        <v>-</v>
      </c>
      <c r="M1264" s="192" t="str">
        <f t="shared" si="335"/>
        <v>-</v>
      </c>
      <c r="N1264" s="193" t="str">
        <f t="shared" si="333"/>
        <v>-</v>
      </c>
      <c r="AI1264" s="104"/>
    </row>
    <row r="1265" spans="1:35">
      <c r="A1265" s="295"/>
      <c r="B1265" s="346"/>
      <c r="C1265" s="346"/>
      <c r="D1265" s="297"/>
      <c r="E1265" s="297"/>
      <c r="F1265" s="346"/>
      <c r="G1265" s="110">
        <f t="shared" si="329"/>
        <v>0</v>
      </c>
      <c r="H1265" s="111">
        <f t="shared" si="330"/>
        <v>0</v>
      </c>
      <c r="I1265" s="112">
        <f t="shared" si="331"/>
        <v>0</v>
      </c>
      <c r="J1265" s="328"/>
      <c r="K1265" s="190">
        <f t="shared" si="332"/>
        <v>0</v>
      </c>
      <c r="L1265" s="191" t="str">
        <f t="shared" si="334"/>
        <v>-</v>
      </c>
      <c r="M1265" s="192" t="str">
        <f t="shared" si="335"/>
        <v>-</v>
      </c>
      <c r="N1265" s="193" t="str">
        <f t="shared" si="333"/>
        <v>-</v>
      </c>
      <c r="AI1265" s="104"/>
    </row>
    <row r="1266" spans="1:35">
      <c r="A1266" s="295"/>
      <c r="B1266" s="346"/>
      <c r="C1266" s="346"/>
      <c r="D1266" s="297"/>
      <c r="E1266" s="297"/>
      <c r="F1266" s="346"/>
      <c r="G1266" s="110">
        <f t="shared" si="329"/>
        <v>0</v>
      </c>
      <c r="H1266" s="111">
        <f t="shared" si="330"/>
        <v>0</v>
      </c>
      <c r="I1266" s="112">
        <f t="shared" si="331"/>
        <v>0</v>
      </c>
      <c r="J1266" s="328"/>
      <c r="K1266" s="190">
        <f t="shared" si="332"/>
        <v>0</v>
      </c>
      <c r="L1266" s="191" t="str">
        <f t="shared" si="334"/>
        <v>-</v>
      </c>
      <c r="M1266" s="192" t="str">
        <f t="shared" si="335"/>
        <v>-</v>
      </c>
      <c r="N1266" s="193" t="str">
        <f t="shared" si="333"/>
        <v>-</v>
      </c>
      <c r="AI1266" s="104"/>
    </row>
    <row r="1267" spans="1:35">
      <c r="A1267" s="295"/>
      <c r="B1267" s="346"/>
      <c r="C1267" s="346"/>
      <c r="D1267" s="297"/>
      <c r="E1267" s="297"/>
      <c r="F1267" s="346"/>
      <c r="G1267" s="110">
        <f t="shared" si="329"/>
        <v>0</v>
      </c>
      <c r="H1267" s="111">
        <f t="shared" si="330"/>
        <v>0</v>
      </c>
      <c r="I1267" s="112">
        <f t="shared" si="331"/>
        <v>0</v>
      </c>
      <c r="J1267" s="328"/>
      <c r="K1267" s="190">
        <f t="shared" si="332"/>
        <v>0</v>
      </c>
      <c r="L1267" s="191" t="str">
        <f t="shared" si="334"/>
        <v>-</v>
      </c>
      <c r="M1267" s="192" t="str">
        <f t="shared" si="335"/>
        <v>-</v>
      </c>
      <c r="N1267" s="193" t="str">
        <f t="shared" si="333"/>
        <v>-</v>
      </c>
      <c r="AI1267" s="104"/>
    </row>
    <row r="1268" spans="1:35">
      <c r="A1268" s="295"/>
      <c r="B1268" s="346"/>
      <c r="C1268" s="346"/>
      <c r="D1268" s="297"/>
      <c r="E1268" s="297"/>
      <c r="F1268" s="346"/>
      <c r="G1268" s="110">
        <f t="shared" si="329"/>
        <v>0</v>
      </c>
      <c r="H1268" s="111">
        <f t="shared" si="330"/>
        <v>0</v>
      </c>
      <c r="I1268" s="112">
        <f t="shared" si="331"/>
        <v>0</v>
      </c>
      <c r="J1268" s="328"/>
      <c r="K1268" s="190">
        <f t="shared" si="332"/>
        <v>0</v>
      </c>
      <c r="L1268" s="191" t="str">
        <f t="shared" si="334"/>
        <v>-</v>
      </c>
      <c r="M1268" s="192" t="str">
        <f t="shared" si="335"/>
        <v>-</v>
      </c>
      <c r="N1268" s="193" t="str">
        <f t="shared" si="333"/>
        <v>-</v>
      </c>
      <c r="AI1268" s="104"/>
    </row>
    <row r="1269" spans="1:35">
      <c r="A1269" s="295"/>
      <c r="B1269" s="346"/>
      <c r="C1269" s="346"/>
      <c r="D1269" s="297"/>
      <c r="E1269" s="297"/>
      <c r="F1269" s="346"/>
      <c r="G1269" s="110">
        <f t="shared" si="329"/>
        <v>0</v>
      </c>
      <c r="H1269" s="111">
        <f t="shared" si="330"/>
        <v>0</v>
      </c>
      <c r="I1269" s="112">
        <f t="shared" si="331"/>
        <v>0</v>
      </c>
      <c r="J1269" s="328"/>
      <c r="K1269" s="190">
        <f t="shared" si="332"/>
        <v>0</v>
      </c>
      <c r="L1269" s="191" t="str">
        <f t="shared" si="334"/>
        <v>-</v>
      </c>
      <c r="M1269" s="192" t="str">
        <f t="shared" si="335"/>
        <v>-</v>
      </c>
      <c r="N1269" s="193" t="str">
        <f t="shared" si="333"/>
        <v>-</v>
      </c>
      <c r="AI1269" s="104"/>
    </row>
    <row r="1270" spans="1:35">
      <c r="A1270" s="295"/>
      <c r="B1270" s="346"/>
      <c r="C1270" s="346"/>
      <c r="D1270" s="297"/>
      <c r="E1270" s="297"/>
      <c r="F1270" s="346"/>
      <c r="G1270" s="110">
        <f t="shared" si="329"/>
        <v>0</v>
      </c>
      <c r="H1270" s="111">
        <f t="shared" si="330"/>
        <v>0</v>
      </c>
      <c r="I1270" s="112">
        <f t="shared" si="331"/>
        <v>0</v>
      </c>
      <c r="J1270" s="328"/>
      <c r="K1270" s="190">
        <f t="shared" si="332"/>
        <v>0</v>
      </c>
      <c r="L1270" s="191" t="str">
        <f t="shared" si="334"/>
        <v>-</v>
      </c>
      <c r="M1270" s="192" t="str">
        <f t="shared" si="335"/>
        <v>-</v>
      </c>
      <c r="N1270" s="193" t="str">
        <f t="shared" si="333"/>
        <v>-</v>
      </c>
      <c r="AI1270" s="104"/>
    </row>
    <row r="1271" spans="1:35">
      <c r="A1271" s="295"/>
      <c r="B1271" s="346"/>
      <c r="C1271" s="346"/>
      <c r="D1271" s="297"/>
      <c r="E1271" s="297"/>
      <c r="F1271" s="346"/>
      <c r="G1271" s="110">
        <f t="shared" si="329"/>
        <v>0</v>
      </c>
      <c r="H1271" s="111">
        <f t="shared" si="330"/>
        <v>0</v>
      </c>
      <c r="I1271" s="112">
        <f t="shared" si="331"/>
        <v>0</v>
      </c>
      <c r="J1271" s="328"/>
      <c r="K1271" s="190">
        <f t="shared" si="332"/>
        <v>0</v>
      </c>
      <c r="L1271" s="191" t="str">
        <f t="shared" si="334"/>
        <v>-</v>
      </c>
      <c r="M1271" s="192" t="str">
        <f t="shared" si="335"/>
        <v>-</v>
      </c>
      <c r="N1271" s="193" t="str">
        <f t="shared" si="333"/>
        <v>-</v>
      </c>
      <c r="AI1271" s="104"/>
    </row>
    <row r="1272" spans="1:35">
      <c r="A1272" s="295"/>
      <c r="B1272" s="346"/>
      <c r="C1272" s="346"/>
      <c r="D1272" s="297"/>
      <c r="E1272" s="297"/>
      <c r="F1272" s="346"/>
      <c r="G1272" s="110">
        <f t="shared" si="329"/>
        <v>0</v>
      </c>
      <c r="H1272" s="111">
        <f t="shared" si="330"/>
        <v>0</v>
      </c>
      <c r="I1272" s="112">
        <f t="shared" si="331"/>
        <v>0</v>
      </c>
      <c r="J1272" s="328"/>
      <c r="K1272" s="190">
        <f t="shared" si="332"/>
        <v>0</v>
      </c>
      <c r="L1272" s="191" t="str">
        <f t="shared" si="334"/>
        <v>-</v>
      </c>
      <c r="M1272" s="192" t="str">
        <f t="shared" si="335"/>
        <v>-</v>
      </c>
      <c r="N1272" s="193" t="str">
        <f t="shared" si="333"/>
        <v>-</v>
      </c>
      <c r="AI1272" s="104"/>
    </row>
    <row r="1273" spans="1:35">
      <c r="A1273" s="295"/>
      <c r="B1273" s="346"/>
      <c r="C1273" s="346"/>
      <c r="D1273" s="297"/>
      <c r="E1273" s="297"/>
      <c r="F1273" s="346"/>
      <c r="G1273" s="110">
        <f t="shared" si="329"/>
        <v>0</v>
      </c>
      <c r="H1273" s="111">
        <f t="shared" si="330"/>
        <v>0</v>
      </c>
      <c r="I1273" s="112">
        <f t="shared" si="331"/>
        <v>0</v>
      </c>
      <c r="J1273" s="328"/>
      <c r="K1273" s="190">
        <f t="shared" si="332"/>
        <v>0</v>
      </c>
      <c r="L1273" s="191" t="str">
        <f t="shared" si="334"/>
        <v>-</v>
      </c>
      <c r="M1273" s="192" t="str">
        <f t="shared" si="335"/>
        <v>-</v>
      </c>
      <c r="N1273" s="193" t="str">
        <f t="shared" si="333"/>
        <v>-</v>
      </c>
      <c r="AI1273" s="104"/>
    </row>
    <row r="1274" spans="1:35">
      <c r="A1274" s="295"/>
      <c r="B1274" s="346"/>
      <c r="C1274" s="346"/>
      <c r="D1274" s="297"/>
      <c r="E1274" s="297"/>
      <c r="F1274" s="346"/>
      <c r="G1274" s="110">
        <f t="shared" si="329"/>
        <v>0</v>
      </c>
      <c r="H1274" s="111">
        <f t="shared" si="330"/>
        <v>0</v>
      </c>
      <c r="I1274" s="112">
        <f t="shared" si="331"/>
        <v>0</v>
      </c>
      <c r="J1274" s="328"/>
      <c r="K1274" s="190">
        <f t="shared" si="332"/>
        <v>0</v>
      </c>
      <c r="L1274" s="191" t="str">
        <f t="shared" si="334"/>
        <v>-</v>
      </c>
      <c r="M1274" s="192" t="str">
        <f t="shared" si="335"/>
        <v>-</v>
      </c>
      <c r="N1274" s="193" t="str">
        <f t="shared" si="333"/>
        <v>-</v>
      </c>
      <c r="AI1274" s="104"/>
    </row>
    <row r="1275" spans="1:35">
      <c r="A1275" s="295"/>
      <c r="B1275" s="346"/>
      <c r="C1275" s="346"/>
      <c r="D1275" s="297"/>
      <c r="E1275" s="297"/>
      <c r="F1275" s="346"/>
      <c r="G1275" s="110">
        <f t="shared" si="329"/>
        <v>0</v>
      </c>
      <c r="H1275" s="111">
        <f t="shared" si="330"/>
        <v>0</v>
      </c>
      <c r="I1275" s="112">
        <f t="shared" si="331"/>
        <v>0</v>
      </c>
      <c r="J1275" s="328"/>
      <c r="K1275" s="190">
        <f t="shared" si="332"/>
        <v>0</v>
      </c>
      <c r="L1275" s="191" t="str">
        <f t="shared" si="334"/>
        <v>-</v>
      </c>
      <c r="M1275" s="192" t="str">
        <f t="shared" si="335"/>
        <v>-</v>
      </c>
      <c r="N1275" s="193" t="str">
        <f t="shared" si="333"/>
        <v>-</v>
      </c>
      <c r="AI1275" s="104"/>
    </row>
    <row r="1276" spans="1:35">
      <c r="A1276" s="295"/>
      <c r="B1276" s="346"/>
      <c r="C1276" s="346"/>
      <c r="D1276" s="297"/>
      <c r="E1276" s="297"/>
      <c r="F1276" s="346"/>
      <c r="G1276" s="110">
        <f t="shared" si="329"/>
        <v>0</v>
      </c>
      <c r="H1276" s="111">
        <f t="shared" si="330"/>
        <v>0</v>
      </c>
      <c r="I1276" s="112">
        <f t="shared" si="331"/>
        <v>0</v>
      </c>
      <c r="J1276" s="328"/>
      <c r="K1276" s="190">
        <f t="shared" si="332"/>
        <v>0</v>
      </c>
      <c r="L1276" s="191" t="str">
        <f t="shared" si="334"/>
        <v>-</v>
      </c>
      <c r="M1276" s="192" t="str">
        <f t="shared" si="335"/>
        <v>-</v>
      </c>
      <c r="N1276" s="193" t="str">
        <f t="shared" si="333"/>
        <v>-</v>
      </c>
      <c r="AI1276" s="104"/>
    </row>
    <row r="1277" spans="1:35">
      <c r="A1277" s="295"/>
      <c r="B1277" s="346"/>
      <c r="C1277" s="346"/>
      <c r="D1277" s="297"/>
      <c r="E1277" s="297"/>
      <c r="F1277" s="346"/>
      <c r="G1277" s="110">
        <f t="shared" si="329"/>
        <v>0</v>
      </c>
      <c r="H1277" s="111">
        <f t="shared" si="330"/>
        <v>0</v>
      </c>
      <c r="I1277" s="112">
        <f t="shared" si="331"/>
        <v>0</v>
      </c>
      <c r="J1277" s="328"/>
      <c r="K1277" s="190">
        <f t="shared" si="332"/>
        <v>0</v>
      </c>
      <c r="L1277" s="191" t="str">
        <f t="shared" si="334"/>
        <v>-</v>
      </c>
      <c r="M1277" s="192" t="str">
        <f t="shared" si="335"/>
        <v>-</v>
      </c>
      <c r="N1277" s="193" t="str">
        <f t="shared" si="333"/>
        <v>-</v>
      </c>
      <c r="AI1277" s="104"/>
    </row>
    <row r="1278" spans="1:35">
      <c r="A1278" s="295"/>
      <c r="B1278" s="346"/>
      <c r="C1278" s="346"/>
      <c r="D1278" s="297"/>
      <c r="E1278" s="297"/>
      <c r="F1278" s="346"/>
      <c r="G1278" s="110">
        <f t="shared" si="329"/>
        <v>0</v>
      </c>
      <c r="H1278" s="111">
        <f t="shared" si="330"/>
        <v>0</v>
      </c>
      <c r="I1278" s="112">
        <f t="shared" si="331"/>
        <v>0</v>
      </c>
      <c r="J1278" s="328"/>
      <c r="K1278" s="190">
        <f t="shared" si="332"/>
        <v>0</v>
      </c>
      <c r="L1278" s="191" t="str">
        <f t="shared" si="334"/>
        <v>-</v>
      </c>
      <c r="M1278" s="192" t="str">
        <f t="shared" si="335"/>
        <v>-</v>
      </c>
      <c r="N1278" s="193" t="str">
        <f t="shared" si="333"/>
        <v>-</v>
      </c>
      <c r="AI1278" s="104"/>
    </row>
    <row r="1279" spans="1:35">
      <c r="A1279" s="295"/>
      <c r="B1279" s="346"/>
      <c r="C1279" s="346"/>
      <c r="D1279" s="297"/>
      <c r="E1279" s="297"/>
      <c r="F1279" s="346"/>
      <c r="G1279" s="110">
        <f t="shared" si="329"/>
        <v>0</v>
      </c>
      <c r="H1279" s="111">
        <f t="shared" si="330"/>
        <v>0</v>
      </c>
      <c r="I1279" s="112">
        <f t="shared" si="331"/>
        <v>0</v>
      </c>
      <c r="J1279" s="328"/>
      <c r="K1279" s="190">
        <f t="shared" si="332"/>
        <v>0</v>
      </c>
      <c r="L1279" s="191" t="str">
        <f t="shared" si="334"/>
        <v>-</v>
      </c>
      <c r="M1279" s="192" t="str">
        <f t="shared" si="335"/>
        <v>-</v>
      </c>
      <c r="N1279" s="193" t="str">
        <f t="shared" si="333"/>
        <v>-</v>
      </c>
      <c r="AI1279" s="104"/>
    </row>
    <row r="1280" spans="1:35">
      <c r="A1280" s="295"/>
      <c r="B1280" s="346"/>
      <c r="C1280" s="346"/>
      <c r="D1280" s="297"/>
      <c r="E1280" s="297"/>
      <c r="F1280" s="346"/>
      <c r="G1280" s="110">
        <f t="shared" si="329"/>
        <v>0</v>
      </c>
      <c r="H1280" s="111">
        <f t="shared" si="330"/>
        <v>0</v>
      </c>
      <c r="I1280" s="112">
        <f t="shared" si="331"/>
        <v>0</v>
      </c>
      <c r="J1280" s="328"/>
      <c r="K1280" s="190">
        <f t="shared" si="332"/>
        <v>0</v>
      </c>
      <c r="L1280" s="191" t="str">
        <f t="shared" si="334"/>
        <v>-</v>
      </c>
      <c r="M1280" s="192" t="str">
        <f t="shared" si="335"/>
        <v>-</v>
      </c>
      <c r="N1280" s="193" t="str">
        <f t="shared" si="333"/>
        <v>-</v>
      </c>
      <c r="AI1280" s="104"/>
    </row>
    <row r="1281" spans="1:35">
      <c r="A1281" s="295"/>
      <c r="B1281" s="346"/>
      <c r="C1281" s="346"/>
      <c r="D1281" s="297"/>
      <c r="E1281" s="297"/>
      <c r="F1281" s="346"/>
      <c r="G1281" s="110">
        <f t="shared" si="329"/>
        <v>0</v>
      </c>
      <c r="H1281" s="111">
        <f t="shared" si="330"/>
        <v>0</v>
      </c>
      <c r="I1281" s="112">
        <f t="shared" si="331"/>
        <v>0</v>
      </c>
      <c r="J1281" s="328"/>
      <c r="K1281" s="190">
        <f t="shared" si="332"/>
        <v>0</v>
      </c>
      <c r="L1281" s="191" t="str">
        <f t="shared" si="334"/>
        <v>-</v>
      </c>
      <c r="M1281" s="192" t="str">
        <f t="shared" si="335"/>
        <v>-</v>
      </c>
      <c r="N1281" s="193" t="str">
        <f t="shared" si="333"/>
        <v>-</v>
      </c>
      <c r="AI1281" s="104"/>
    </row>
    <row r="1282" spans="1:35">
      <c r="A1282" s="295"/>
      <c r="B1282" s="346"/>
      <c r="C1282" s="346"/>
      <c r="D1282" s="297"/>
      <c r="E1282" s="297"/>
      <c r="F1282" s="346"/>
      <c r="G1282" s="110">
        <f t="shared" si="329"/>
        <v>0</v>
      </c>
      <c r="H1282" s="111">
        <f t="shared" si="330"/>
        <v>0</v>
      </c>
      <c r="I1282" s="112">
        <f t="shared" si="331"/>
        <v>0</v>
      </c>
      <c r="J1282" s="328"/>
      <c r="K1282" s="190">
        <f t="shared" si="332"/>
        <v>0</v>
      </c>
      <c r="L1282" s="191" t="str">
        <f t="shared" si="334"/>
        <v>-</v>
      </c>
      <c r="M1282" s="192" t="str">
        <f t="shared" si="335"/>
        <v>-</v>
      </c>
      <c r="N1282" s="193" t="str">
        <f t="shared" si="333"/>
        <v>-</v>
      </c>
      <c r="AI1282" s="104"/>
    </row>
    <row r="1283" spans="1:35">
      <c r="A1283" s="295"/>
      <c r="B1283" s="346"/>
      <c r="C1283" s="346"/>
      <c r="D1283" s="297"/>
      <c r="E1283" s="297"/>
      <c r="F1283" s="346"/>
      <c r="G1283" s="110">
        <f t="shared" si="329"/>
        <v>0</v>
      </c>
      <c r="H1283" s="111">
        <f t="shared" si="330"/>
        <v>0</v>
      </c>
      <c r="I1283" s="112">
        <f t="shared" si="331"/>
        <v>0</v>
      </c>
      <c r="J1283" s="328"/>
      <c r="K1283" s="190">
        <f t="shared" si="332"/>
        <v>0</v>
      </c>
      <c r="L1283" s="191" t="str">
        <f t="shared" si="334"/>
        <v>-</v>
      </c>
      <c r="M1283" s="192" t="str">
        <f t="shared" si="335"/>
        <v>-</v>
      </c>
      <c r="N1283" s="193" t="str">
        <f t="shared" si="333"/>
        <v>-</v>
      </c>
      <c r="AI1283" s="104"/>
    </row>
    <row r="1284" spans="1:35">
      <c r="A1284" s="295"/>
      <c r="B1284" s="346"/>
      <c r="C1284" s="346"/>
      <c r="D1284" s="297"/>
      <c r="E1284" s="297"/>
      <c r="F1284" s="346"/>
      <c r="G1284" s="110">
        <f t="shared" si="329"/>
        <v>0</v>
      </c>
      <c r="H1284" s="111">
        <f t="shared" si="330"/>
        <v>0</v>
      </c>
      <c r="I1284" s="112">
        <f t="shared" si="331"/>
        <v>0</v>
      </c>
      <c r="J1284" s="328"/>
      <c r="K1284" s="190">
        <f t="shared" si="332"/>
        <v>0</v>
      </c>
      <c r="L1284" s="191" t="str">
        <f t="shared" si="334"/>
        <v>-</v>
      </c>
      <c r="M1284" s="192" t="str">
        <f t="shared" si="335"/>
        <v>-</v>
      </c>
      <c r="N1284" s="193" t="str">
        <f t="shared" si="333"/>
        <v>-</v>
      </c>
      <c r="AI1284" s="104"/>
    </row>
    <row r="1285" spans="1:35">
      <c r="A1285" s="295"/>
      <c r="B1285" s="346"/>
      <c r="C1285" s="346"/>
      <c r="D1285" s="297"/>
      <c r="E1285" s="297"/>
      <c r="F1285" s="346"/>
      <c r="G1285" s="110">
        <f t="shared" si="329"/>
        <v>0</v>
      </c>
      <c r="H1285" s="111">
        <f t="shared" si="330"/>
        <v>0</v>
      </c>
      <c r="I1285" s="112">
        <f t="shared" si="331"/>
        <v>0</v>
      </c>
      <c r="J1285" s="328"/>
      <c r="K1285" s="190">
        <f t="shared" si="332"/>
        <v>0</v>
      </c>
      <c r="L1285" s="191" t="str">
        <f t="shared" si="334"/>
        <v>-</v>
      </c>
      <c r="M1285" s="192" t="str">
        <f t="shared" si="335"/>
        <v>-</v>
      </c>
      <c r="N1285" s="193" t="str">
        <f t="shared" si="333"/>
        <v>-</v>
      </c>
      <c r="AI1285" s="104"/>
    </row>
    <row r="1286" spans="1:35">
      <c r="A1286" s="295"/>
      <c r="B1286" s="346"/>
      <c r="C1286" s="346"/>
      <c r="D1286" s="297"/>
      <c r="E1286" s="297"/>
      <c r="F1286" s="346"/>
      <c r="G1286" s="110">
        <f t="shared" si="329"/>
        <v>0</v>
      </c>
      <c r="H1286" s="111">
        <f t="shared" si="330"/>
        <v>0</v>
      </c>
      <c r="I1286" s="112">
        <f t="shared" si="331"/>
        <v>0</v>
      </c>
      <c r="J1286" s="328"/>
      <c r="K1286" s="190">
        <f t="shared" si="332"/>
        <v>0</v>
      </c>
      <c r="L1286" s="191" t="str">
        <f t="shared" si="334"/>
        <v>-</v>
      </c>
      <c r="M1286" s="192" t="str">
        <f t="shared" si="335"/>
        <v>-</v>
      </c>
      <c r="N1286" s="193" t="str">
        <f t="shared" si="333"/>
        <v>-</v>
      </c>
      <c r="AI1286" s="104"/>
    </row>
    <row r="1287" spans="1:35">
      <c r="A1287" s="295"/>
      <c r="B1287" s="346"/>
      <c r="C1287" s="346"/>
      <c r="D1287" s="297"/>
      <c r="E1287" s="297"/>
      <c r="F1287" s="346"/>
      <c r="G1287" s="110">
        <f t="shared" si="329"/>
        <v>0</v>
      </c>
      <c r="H1287" s="111">
        <f t="shared" si="330"/>
        <v>0</v>
      </c>
      <c r="I1287" s="112">
        <f t="shared" si="331"/>
        <v>0</v>
      </c>
      <c r="J1287" s="328"/>
      <c r="K1287" s="190">
        <f t="shared" si="332"/>
        <v>0</v>
      </c>
      <c r="L1287" s="191" t="str">
        <f t="shared" si="334"/>
        <v>-</v>
      </c>
      <c r="M1287" s="192" t="str">
        <f t="shared" si="335"/>
        <v>-</v>
      </c>
      <c r="N1287" s="193" t="str">
        <f t="shared" si="333"/>
        <v>-</v>
      </c>
      <c r="AI1287" s="104"/>
    </row>
    <row r="1288" spans="1:35">
      <c r="A1288" s="295"/>
      <c r="B1288" s="346"/>
      <c r="C1288" s="346"/>
      <c r="D1288" s="297"/>
      <c r="E1288" s="297"/>
      <c r="F1288" s="346"/>
      <c r="G1288" s="110">
        <f t="shared" ref="G1288:G1351" si="336">IF(F1288=0,0,VLOOKUP(C1288,$V$8:$AE$13,6))</f>
        <v>0</v>
      </c>
      <c r="H1288" s="111">
        <f t="shared" ref="H1288:H1351" si="337">IFERROR(F1288+G1288,"")</f>
        <v>0</v>
      </c>
      <c r="I1288" s="112">
        <f t="shared" ref="I1288:I1351" si="338">IFERROR(H1288*12/(VLOOKUP(C1288,$V$8:$W$13,2)*$T$8*$T$9),"")</f>
        <v>0</v>
      </c>
      <c r="J1288" s="328"/>
      <c r="K1288" s="190">
        <f t="shared" ref="K1288:K1351" si="339">IFERROR((J1288+G1288)*12/(VLOOKUP(C1288,$V$8:$W$13,2)*$T$8*$T$9),"")</f>
        <v>0</v>
      </c>
      <c r="L1288" s="191" t="str">
        <f t="shared" si="334"/>
        <v>-</v>
      </c>
      <c r="M1288" s="192" t="str">
        <f t="shared" si="335"/>
        <v>-</v>
      </c>
      <c r="N1288" s="193" t="str">
        <f t="shared" si="333"/>
        <v>-</v>
      </c>
      <c r="AI1288" s="104"/>
    </row>
    <row r="1289" spans="1:35">
      <c r="A1289" s="295"/>
      <c r="B1289" s="346"/>
      <c r="C1289" s="346"/>
      <c r="D1289" s="297"/>
      <c r="E1289" s="297"/>
      <c r="F1289" s="346"/>
      <c r="G1289" s="110">
        <f t="shared" si="336"/>
        <v>0</v>
      </c>
      <c r="H1289" s="111">
        <f t="shared" si="337"/>
        <v>0</v>
      </c>
      <c r="I1289" s="112">
        <f t="shared" si="338"/>
        <v>0</v>
      </c>
      <c r="J1289" s="328"/>
      <c r="K1289" s="190">
        <f t="shared" si="339"/>
        <v>0</v>
      </c>
      <c r="L1289" s="191" t="str">
        <f t="shared" si="334"/>
        <v>-</v>
      </c>
      <c r="M1289" s="192" t="str">
        <f t="shared" si="335"/>
        <v>-</v>
      </c>
      <c r="N1289" s="193" t="str">
        <f t="shared" si="333"/>
        <v>-</v>
      </c>
      <c r="AI1289" s="104"/>
    </row>
    <row r="1290" spans="1:35">
      <c r="A1290" s="295"/>
      <c r="B1290" s="346"/>
      <c r="C1290" s="346"/>
      <c r="D1290" s="297"/>
      <c r="E1290" s="297"/>
      <c r="F1290" s="346"/>
      <c r="G1290" s="110">
        <f t="shared" si="336"/>
        <v>0</v>
      </c>
      <c r="H1290" s="111">
        <f t="shared" si="337"/>
        <v>0</v>
      </c>
      <c r="I1290" s="112">
        <f t="shared" si="338"/>
        <v>0</v>
      </c>
      <c r="J1290" s="328"/>
      <c r="K1290" s="190">
        <f t="shared" si="339"/>
        <v>0</v>
      </c>
      <c r="L1290" s="191" t="str">
        <f t="shared" si="334"/>
        <v>-</v>
      </c>
      <c r="M1290" s="192" t="str">
        <f t="shared" si="335"/>
        <v>-</v>
      </c>
      <c r="N1290" s="193" t="str">
        <f t="shared" ref="N1290:N1353" si="340">IF(L1290="-","-",J1290-F1290)</f>
        <v>-</v>
      </c>
      <c r="AI1290" s="104"/>
    </row>
    <row r="1291" spans="1:35">
      <c r="A1291" s="295"/>
      <c r="B1291" s="346"/>
      <c r="C1291" s="346"/>
      <c r="D1291" s="297"/>
      <c r="E1291" s="297"/>
      <c r="F1291" s="346"/>
      <c r="G1291" s="110">
        <f t="shared" si="336"/>
        <v>0</v>
      </c>
      <c r="H1291" s="111">
        <f t="shared" si="337"/>
        <v>0</v>
      </c>
      <c r="I1291" s="112">
        <f t="shared" si="338"/>
        <v>0</v>
      </c>
      <c r="J1291" s="328"/>
      <c r="K1291" s="190">
        <f t="shared" si="339"/>
        <v>0</v>
      </c>
      <c r="L1291" s="191" t="str">
        <f t="shared" si="334"/>
        <v>-</v>
      </c>
      <c r="M1291" s="192" t="str">
        <f t="shared" si="335"/>
        <v>-</v>
      </c>
      <c r="N1291" s="193" t="str">
        <f t="shared" si="340"/>
        <v>-</v>
      </c>
      <c r="AI1291" s="104"/>
    </row>
    <row r="1292" spans="1:35">
      <c r="A1292" s="295"/>
      <c r="B1292" s="346"/>
      <c r="C1292" s="346"/>
      <c r="D1292" s="297"/>
      <c r="E1292" s="297"/>
      <c r="F1292" s="346"/>
      <c r="G1292" s="110">
        <f t="shared" si="336"/>
        <v>0</v>
      </c>
      <c r="H1292" s="111">
        <f t="shared" si="337"/>
        <v>0</v>
      </c>
      <c r="I1292" s="112">
        <f t="shared" si="338"/>
        <v>0</v>
      </c>
      <c r="J1292" s="328"/>
      <c r="K1292" s="190">
        <f t="shared" si="339"/>
        <v>0</v>
      </c>
      <c r="L1292" s="191" t="str">
        <f t="shared" ref="L1292:L1355" si="341">IF(OR(E1292="market",E1292="super"),"-",IF(J1292-H1292&gt;0,1,"-"))</f>
        <v>-</v>
      </c>
      <c r="M1292" s="192" t="str">
        <f t="shared" ref="M1292:M1355" si="342">IF(L1292="-","-",1-F1292/J1292)</f>
        <v>-</v>
      </c>
      <c r="N1292" s="193" t="str">
        <f t="shared" si="340"/>
        <v>-</v>
      </c>
      <c r="AI1292" s="104"/>
    </row>
    <row r="1293" spans="1:35">
      <c r="A1293" s="295"/>
      <c r="B1293" s="346"/>
      <c r="C1293" s="346"/>
      <c r="D1293" s="297"/>
      <c r="E1293" s="297"/>
      <c r="F1293" s="346"/>
      <c r="G1293" s="110">
        <f t="shared" si="336"/>
        <v>0</v>
      </c>
      <c r="H1293" s="111">
        <f t="shared" si="337"/>
        <v>0</v>
      </c>
      <c r="I1293" s="112">
        <f t="shared" si="338"/>
        <v>0</v>
      </c>
      <c r="J1293" s="328"/>
      <c r="K1293" s="190">
        <f t="shared" si="339"/>
        <v>0</v>
      </c>
      <c r="L1293" s="191" t="str">
        <f t="shared" si="341"/>
        <v>-</v>
      </c>
      <c r="M1293" s="192" t="str">
        <f t="shared" si="342"/>
        <v>-</v>
      </c>
      <c r="N1293" s="193" t="str">
        <f t="shared" si="340"/>
        <v>-</v>
      </c>
      <c r="AI1293" s="104"/>
    </row>
    <row r="1294" spans="1:35">
      <c r="A1294" s="295"/>
      <c r="B1294" s="346"/>
      <c r="C1294" s="346"/>
      <c r="D1294" s="297"/>
      <c r="E1294" s="297"/>
      <c r="F1294" s="346"/>
      <c r="G1294" s="110">
        <f t="shared" si="336"/>
        <v>0</v>
      </c>
      <c r="H1294" s="111">
        <f t="shared" si="337"/>
        <v>0</v>
      </c>
      <c r="I1294" s="112">
        <f t="shared" si="338"/>
        <v>0</v>
      </c>
      <c r="J1294" s="328"/>
      <c r="K1294" s="190">
        <f t="shared" si="339"/>
        <v>0</v>
      </c>
      <c r="L1294" s="191" t="str">
        <f t="shared" si="341"/>
        <v>-</v>
      </c>
      <c r="M1294" s="192" t="str">
        <f t="shared" si="342"/>
        <v>-</v>
      </c>
      <c r="N1294" s="193" t="str">
        <f t="shared" si="340"/>
        <v>-</v>
      </c>
      <c r="AI1294" s="104"/>
    </row>
    <row r="1295" spans="1:35">
      <c r="A1295" s="295"/>
      <c r="B1295" s="346"/>
      <c r="C1295" s="346"/>
      <c r="D1295" s="297"/>
      <c r="E1295" s="297"/>
      <c r="F1295" s="346"/>
      <c r="G1295" s="110">
        <f t="shared" si="336"/>
        <v>0</v>
      </c>
      <c r="H1295" s="111">
        <f t="shared" si="337"/>
        <v>0</v>
      </c>
      <c r="I1295" s="112">
        <f t="shared" si="338"/>
        <v>0</v>
      </c>
      <c r="J1295" s="328"/>
      <c r="K1295" s="190">
        <f t="shared" si="339"/>
        <v>0</v>
      </c>
      <c r="L1295" s="191" t="str">
        <f t="shared" si="341"/>
        <v>-</v>
      </c>
      <c r="M1295" s="192" t="str">
        <f t="shared" si="342"/>
        <v>-</v>
      </c>
      <c r="N1295" s="193" t="str">
        <f t="shared" si="340"/>
        <v>-</v>
      </c>
      <c r="AI1295" s="104"/>
    </row>
    <row r="1296" spans="1:35">
      <c r="A1296" s="295"/>
      <c r="B1296" s="346"/>
      <c r="C1296" s="346"/>
      <c r="D1296" s="297"/>
      <c r="E1296" s="297"/>
      <c r="F1296" s="346"/>
      <c r="G1296" s="110">
        <f t="shared" si="336"/>
        <v>0</v>
      </c>
      <c r="H1296" s="111">
        <f t="shared" si="337"/>
        <v>0</v>
      </c>
      <c r="I1296" s="112">
        <f t="shared" si="338"/>
        <v>0</v>
      </c>
      <c r="J1296" s="328"/>
      <c r="K1296" s="190">
        <f t="shared" si="339"/>
        <v>0</v>
      </c>
      <c r="L1296" s="191" t="str">
        <f t="shared" si="341"/>
        <v>-</v>
      </c>
      <c r="M1296" s="192" t="str">
        <f t="shared" si="342"/>
        <v>-</v>
      </c>
      <c r="N1296" s="193" t="str">
        <f t="shared" si="340"/>
        <v>-</v>
      </c>
      <c r="AI1296" s="104"/>
    </row>
    <row r="1297" spans="1:35">
      <c r="A1297" s="295"/>
      <c r="B1297" s="346"/>
      <c r="C1297" s="346"/>
      <c r="D1297" s="297"/>
      <c r="E1297" s="297"/>
      <c r="F1297" s="346"/>
      <c r="G1297" s="110">
        <f t="shared" si="336"/>
        <v>0</v>
      </c>
      <c r="H1297" s="111">
        <f t="shared" si="337"/>
        <v>0</v>
      </c>
      <c r="I1297" s="112">
        <f t="shared" si="338"/>
        <v>0</v>
      </c>
      <c r="J1297" s="328"/>
      <c r="K1297" s="190">
        <f t="shared" si="339"/>
        <v>0</v>
      </c>
      <c r="L1297" s="191" t="str">
        <f t="shared" si="341"/>
        <v>-</v>
      </c>
      <c r="M1297" s="192" t="str">
        <f t="shared" si="342"/>
        <v>-</v>
      </c>
      <c r="N1297" s="193" t="str">
        <f t="shared" si="340"/>
        <v>-</v>
      </c>
      <c r="AI1297" s="104"/>
    </row>
    <row r="1298" spans="1:35">
      <c r="A1298" s="295"/>
      <c r="B1298" s="346"/>
      <c r="C1298" s="346"/>
      <c r="D1298" s="297"/>
      <c r="E1298" s="297"/>
      <c r="F1298" s="346"/>
      <c r="G1298" s="110">
        <f t="shared" si="336"/>
        <v>0</v>
      </c>
      <c r="H1298" s="111">
        <f t="shared" si="337"/>
        <v>0</v>
      </c>
      <c r="I1298" s="112">
        <f t="shared" si="338"/>
        <v>0</v>
      </c>
      <c r="J1298" s="328"/>
      <c r="K1298" s="190">
        <f t="shared" si="339"/>
        <v>0</v>
      </c>
      <c r="L1298" s="191" t="str">
        <f t="shared" si="341"/>
        <v>-</v>
      </c>
      <c r="M1298" s="192" t="str">
        <f t="shared" si="342"/>
        <v>-</v>
      </c>
      <c r="N1298" s="193" t="str">
        <f t="shared" si="340"/>
        <v>-</v>
      </c>
      <c r="AI1298" s="104"/>
    </row>
    <row r="1299" spans="1:35">
      <c r="A1299" s="295"/>
      <c r="B1299" s="346"/>
      <c r="C1299" s="346"/>
      <c r="D1299" s="297"/>
      <c r="E1299" s="297"/>
      <c r="F1299" s="346"/>
      <c r="G1299" s="110">
        <f t="shared" si="336"/>
        <v>0</v>
      </c>
      <c r="H1299" s="111">
        <f t="shared" si="337"/>
        <v>0</v>
      </c>
      <c r="I1299" s="112">
        <f t="shared" si="338"/>
        <v>0</v>
      </c>
      <c r="J1299" s="328"/>
      <c r="K1299" s="190">
        <f t="shared" si="339"/>
        <v>0</v>
      </c>
      <c r="L1299" s="191" t="str">
        <f t="shared" si="341"/>
        <v>-</v>
      </c>
      <c r="M1299" s="192" t="str">
        <f t="shared" si="342"/>
        <v>-</v>
      </c>
      <c r="N1299" s="193" t="str">
        <f t="shared" si="340"/>
        <v>-</v>
      </c>
      <c r="AI1299" s="104"/>
    </row>
    <row r="1300" spans="1:35">
      <c r="A1300" s="295"/>
      <c r="B1300" s="346"/>
      <c r="C1300" s="346"/>
      <c r="D1300" s="297"/>
      <c r="E1300" s="297"/>
      <c r="F1300" s="346"/>
      <c r="G1300" s="110">
        <f t="shared" si="336"/>
        <v>0</v>
      </c>
      <c r="H1300" s="111">
        <f t="shared" si="337"/>
        <v>0</v>
      </c>
      <c r="I1300" s="112">
        <f t="shared" si="338"/>
        <v>0</v>
      </c>
      <c r="J1300" s="328"/>
      <c r="K1300" s="190">
        <f t="shared" si="339"/>
        <v>0</v>
      </c>
      <c r="L1300" s="191" t="str">
        <f t="shared" si="341"/>
        <v>-</v>
      </c>
      <c r="M1300" s="192" t="str">
        <f t="shared" si="342"/>
        <v>-</v>
      </c>
      <c r="N1300" s="193" t="str">
        <f t="shared" si="340"/>
        <v>-</v>
      </c>
      <c r="AI1300" s="104"/>
    </row>
    <row r="1301" spans="1:35">
      <c r="A1301" s="295"/>
      <c r="B1301" s="346"/>
      <c r="C1301" s="346"/>
      <c r="D1301" s="297"/>
      <c r="E1301" s="297"/>
      <c r="F1301" s="346"/>
      <c r="G1301" s="110">
        <f t="shared" si="336"/>
        <v>0</v>
      </c>
      <c r="H1301" s="111">
        <f t="shared" si="337"/>
        <v>0</v>
      </c>
      <c r="I1301" s="112">
        <f t="shared" si="338"/>
        <v>0</v>
      </c>
      <c r="J1301" s="328"/>
      <c r="K1301" s="190">
        <f t="shared" si="339"/>
        <v>0</v>
      </c>
      <c r="L1301" s="191" t="str">
        <f t="shared" si="341"/>
        <v>-</v>
      </c>
      <c r="M1301" s="192" t="str">
        <f t="shared" si="342"/>
        <v>-</v>
      </c>
      <c r="N1301" s="193" t="str">
        <f t="shared" si="340"/>
        <v>-</v>
      </c>
      <c r="AI1301" s="104"/>
    </row>
    <row r="1302" spans="1:35">
      <c r="A1302" s="295"/>
      <c r="B1302" s="346"/>
      <c r="C1302" s="346"/>
      <c r="D1302" s="297"/>
      <c r="E1302" s="297"/>
      <c r="F1302" s="346"/>
      <c r="G1302" s="110">
        <f t="shared" si="336"/>
        <v>0</v>
      </c>
      <c r="H1302" s="111">
        <f t="shared" si="337"/>
        <v>0</v>
      </c>
      <c r="I1302" s="112">
        <f t="shared" si="338"/>
        <v>0</v>
      </c>
      <c r="J1302" s="328"/>
      <c r="K1302" s="190">
        <f t="shared" si="339"/>
        <v>0</v>
      </c>
      <c r="L1302" s="191" t="str">
        <f t="shared" si="341"/>
        <v>-</v>
      </c>
      <c r="M1302" s="192" t="str">
        <f t="shared" si="342"/>
        <v>-</v>
      </c>
      <c r="N1302" s="193" t="str">
        <f t="shared" si="340"/>
        <v>-</v>
      </c>
      <c r="AI1302" s="104"/>
    </row>
    <row r="1303" spans="1:35">
      <c r="A1303" s="295"/>
      <c r="B1303" s="346"/>
      <c r="C1303" s="346"/>
      <c r="D1303" s="297"/>
      <c r="E1303" s="297"/>
      <c r="F1303" s="346"/>
      <c r="G1303" s="110">
        <f t="shared" si="336"/>
        <v>0</v>
      </c>
      <c r="H1303" s="111">
        <f t="shared" si="337"/>
        <v>0</v>
      </c>
      <c r="I1303" s="112">
        <f t="shared" si="338"/>
        <v>0</v>
      </c>
      <c r="J1303" s="328"/>
      <c r="K1303" s="190">
        <f t="shared" si="339"/>
        <v>0</v>
      </c>
      <c r="L1303" s="191" t="str">
        <f t="shared" si="341"/>
        <v>-</v>
      </c>
      <c r="M1303" s="192" t="str">
        <f t="shared" si="342"/>
        <v>-</v>
      </c>
      <c r="N1303" s="193" t="str">
        <f t="shared" si="340"/>
        <v>-</v>
      </c>
      <c r="AI1303" s="104"/>
    </row>
    <row r="1304" spans="1:35">
      <c r="A1304" s="295"/>
      <c r="B1304" s="346"/>
      <c r="C1304" s="346"/>
      <c r="D1304" s="297"/>
      <c r="E1304" s="297"/>
      <c r="F1304" s="346"/>
      <c r="G1304" s="110">
        <f t="shared" si="336"/>
        <v>0</v>
      </c>
      <c r="H1304" s="111">
        <f t="shared" si="337"/>
        <v>0</v>
      </c>
      <c r="I1304" s="112">
        <f t="shared" si="338"/>
        <v>0</v>
      </c>
      <c r="J1304" s="328"/>
      <c r="K1304" s="190">
        <f t="shared" si="339"/>
        <v>0</v>
      </c>
      <c r="L1304" s="191" t="str">
        <f t="shared" si="341"/>
        <v>-</v>
      </c>
      <c r="M1304" s="192" t="str">
        <f t="shared" si="342"/>
        <v>-</v>
      </c>
      <c r="N1304" s="193" t="str">
        <f t="shared" si="340"/>
        <v>-</v>
      </c>
      <c r="AI1304" s="104"/>
    </row>
    <row r="1305" spans="1:35">
      <c r="A1305" s="295"/>
      <c r="B1305" s="346"/>
      <c r="C1305" s="346"/>
      <c r="D1305" s="297"/>
      <c r="E1305" s="297"/>
      <c r="F1305" s="346"/>
      <c r="G1305" s="110">
        <f t="shared" si="336"/>
        <v>0</v>
      </c>
      <c r="H1305" s="111">
        <f t="shared" si="337"/>
        <v>0</v>
      </c>
      <c r="I1305" s="112">
        <f t="shared" si="338"/>
        <v>0</v>
      </c>
      <c r="J1305" s="328"/>
      <c r="K1305" s="190">
        <f t="shared" si="339"/>
        <v>0</v>
      </c>
      <c r="L1305" s="191" t="str">
        <f t="shared" si="341"/>
        <v>-</v>
      </c>
      <c r="M1305" s="192" t="str">
        <f t="shared" si="342"/>
        <v>-</v>
      </c>
      <c r="N1305" s="193" t="str">
        <f t="shared" si="340"/>
        <v>-</v>
      </c>
      <c r="AI1305" s="104"/>
    </row>
    <row r="1306" spans="1:35">
      <c r="A1306" s="295"/>
      <c r="B1306" s="346"/>
      <c r="C1306" s="346"/>
      <c r="D1306" s="297"/>
      <c r="E1306" s="297"/>
      <c r="F1306" s="346"/>
      <c r="G1306" s="110">
        <f t="shared" si="336"/>
        <v>0</v>
      </c>
      <c r="H1306" s="111">
        <f t="shared" si="337"/>
        <v>0</v>
      </c>
      <c r="I1306" s="112">
        <f t="shared" si="338"/>
        <v>0</v>
      </c>
      <c r="J1306" s="328"/>
      <c r="K1306" s="190">
        <f t="shared" si="339"/>
        <v>0</v>
      </c>
      <c r="L1306" s="191" t="str">
        <f t="shared" si="341"/>
        <v>-</v>
      </c>
      <c r="M1306" s="192" t="str">
        <f t="shared" si="342"/>
        <v>-</v>
      </c>
      <c r="N1306" s="193" t="str">
        <f t="shared" si="340"/>
        <v>-</v>
      </c>
      <c r="AI1306" s="104"/>
    </row>
    <row r="1307" spans="1:35">
      <c r="A1307" s="295"/>
      <c r="B1307" s="346"/>
      <c r="C1307" s="346"/>
      <c r="D1307" s="297"/>
      <c r="E1307" s="297"/>
      <c r="F1307" s="346"/>
      <c r="G1307" s="110">
        <f t="shared" si="336"/>
        <v>0</v>
      </c>
      <c r="H1307" s="111">
        <f t="shared" si="337"/>
        <v>0</v>
      </c>
      <c r="I1307" s="112">
        <f t="shared" si="338"/>
        <v>0</v>
      </c>
      <c r="J1307" s="328"/>
      <c r="K1307" s="190">
        <f t="shared" si="339"/>
        <v>0</v>
      </c>
      <c r="L1307" s="191" t="str">
        <f t="shared" si="341"/>
        <v>-</v>
      </c>
      <c r="M1307" s="192" t="str">
        <f t="shared" si="342"/>
        <v>-</v>
      </c>
      <c r="N1307" s="193" t="str">
        <f t="shared" si="340"/>
        <v>-</v>
      </c>
      <c r="AI1307" s="104"/>
    </row>
    <row r="1308" spans="1:35">
      <c r="A1308" s="295"/>
      <c r="B1308" s="346"/>
      <c r="C1308" s="346"/>
      <c r="D1308" s="297"/>
      <c r="E1308" s="297"/>
      <c r="F1308" s="346"/>
      <c r="G1308" s="110">
        <f t="shared" si="336"/>
        <v>0</v>
      </c>
      <c r="H1308" s="111">
        <f t="shared" si="337"/>
        <v>0</v>
      </c>
      <c r="I1308" s="112">
        <f t="shared" si="338"/>
        <v>0</v>
      </c>
      <c r="J1308" s="328"/>
      <c r="K1308" s="190">
        <f t="shared" si="339"/>
        <v>0</v>
      </c>
      <c r="L1308" s="191" t="str">
        <f t="shared" si="341"/>
        <v>-</v>
      </c>
      <c r="M1308" s="192" t="str">
        <f t="shared" si="342"/>
        <v>-</v>
      </c>
      <c r="N1308" s="193" t="str">
        <f t="shared" si="340"/>
        <v>-</v>
      </c>
      <c r="AI1308" s="104"/>
    </row>
    <row r="1309" spans="1:35">
      <c r="A1309" s="295"/>
      <c r="B1309" s="346"/>
      <c r="C1309" s="346"/>
      <c r="D1309" s="297"/>
      <c r="E1309" s="297"/>
      <c r="F1309" s="346"/>
      <c r="G1309" s="110">
        <f t="shared" si="336"/>
        <v>0</v>
      </c>
      <c r="H1309" s="111">
        <f t="shared" si="337"/>
        <v>0</v>
      </c>
      <c r="I1309" s="112">
        <f t="shared" si="338"/>
        <v>0</v>
      </c>
      <c r="J1309" s="328"/>
      <c r="K1309" s="190">
        <f t="shared" si="339"/>
        <v>0</v>
      </c>
      <c r="L1309" s="191" t="str">
        <f t="shared" si="341"/>
        <v>-</v>
      </c>
      <c r="M1309" s="192" t="str">
        <f t="shared" si="342"/>
        <v>-</v>
      </c>
      <c r="N1309" s="193" t="str">
        <f t="shared" si="340"/>
        <v>-</v>
      </c>
      <c r="AI1309" s="104"/>
    </row>
    <row r="1310" spans="1:35">
      <c r="A1310" s="295"/>
      <c r="B1310" s="346"/>
      <c r="C1310" s="346"/>
      <c r="D1310" s="297"/>
      <c r="E1310" s="297"/>
      <c r="F1310" s="346"/>
      <c r="G1310" s="110">
        <f t="shared" si="336"/>
        <v>0</v>
      </c>
      <c r="H1310" s="111">
        <f t="shared" si="337"/>
        <v>0</v>
      </c>
      <c r="I1310" s="112">
        <f t="shared" si="338"/>
        <v>0</v>
      </c>
      <c r="J1310" s="328"/>
      <c r="K1310" s="190">
        <f t="shared" si="339"/>
        <v>0</v>
      </c>
      <c r="L1310" s="191" t="str">
        <f t="shared" si="341"/>
        <v>-</v>
      </c>
      <c r="M1310" s="192" t="str">
        <f t="shared" si="342"/>
        <v>-</v>
      </c>
      <c r="N1310" s="193" t="str">
        <f t="shared" si="340"/>
        <v>-</v>
      </c>
      <c r="AI1310" s="104"/>
    </row>
    <row r="1311" spans="1:35">
      <c r="A1311" s="295"/>
      <c r="B1311" s="346"/>
      <c r="C1311" s="346"/>
      <c r="D1311" s="297"/>
      <c r="E1311" s="297"/>
      <c r="F1311" s="346"/>
      <c r="G1311" s="110">
        <f t="shared" si="336"/>
        <v>0</v>
      </c>
      <c r="H1311" s="111">
        <f t="shared" si="337"/>
        <v>0</v>
      </c>
      <c r="I1311" s="112">
        <f t="shared" si="338"/>
        <v>0</v>
      </c>
      <c r="J1311" s="328"/>
      <c r="K1311" s="190">
        <f t="shared" si="339"/>
        <v>0</v>
      </c>
      <c r="L1311" s="191" t="str">
        <f t="shared" si="341"/>
        <v>-</v>
      </c>
      <c r="M1311" s="192" t="str">
        <f t="shared" si="342"/>
        <v>-</v>
      </c>
      <c r="N1311" s="193" t="str">
        <f t="shared" si="340"/>
        <v>-</v>
      </c>
      <c r="AI1311" s="104"/>
    </row>
    <row r="1312" spans="1:35">
      <c r="A1312" s="295"/>
      <c r="B1312" s="346"/>
      <c r="C1312" s="346"/>
      <c r="D1312" s="297"/>
      <c r="E1312" s="297"/>
      <c r="F1312" s="346"/>
      <c r="G1312" s="110">
        <f t="shared" si="336"/>
        <v>0</v>
      </c>
      <c r="H1312" s="111">
        <f t="shared" si="337"/>
        <v>0</v>
      </c>
      <c r="I1312" s="112">
        <f t="shared" si="338"/>
        <v>0</v>
      </c>
      <c r="J1312" s="328"/>
      <c r="K1312" s="190">
        <f t="shared" si="339"/>
        <v>0</v>
      </c>
      <c r="L1312" s="191" t="str">
        <f t="shared" si="341"/>
        <v>-</v>
      </c>
      <c r="M1312" s="192" t="str">
        <f t="shared" si="342"/>
        <v>-</v>
      </c>
      <c r="N1312" s="193" t="str">
        <f t="shared" si="340"/>
        <v>-</v>
      </c>
      <c r="AI1312" s="104"/>
    </row>
    <row r="1313" spans="1:35">
      <c r="A1313" s="295"/>
      <c r="B1313" s="346"/>
      <c r="C1313" s="346"/>
      <c r="D1313" s="297"/>
      <c r="E1313" s="297"/>
      <c r="F1313" s="346"/>
      <c r="G1313" s="110">
        <f t="shared" si="336"/>
        <v>0</v>
      </c>
      <c r="H1313" s="111">
        <f t="shared" si="337"/>
        <v>0</v>
      </c>
      <c r="I1313" s="112">
        <f t="shared" si="338"/>
        <v>0</v>
      </c>
      <c r="J1313" s="328"/>
      <c r="K1313" s="190">
        <f t="shared" si="339"/>
        <v>0</v>
      </c>
      <c r="L1313" s="191" t="str">
        <f t="shared" si="341"/>
        <v>-</v>
      </c>
      <c r="M1313" s="192" t="str">
        <f t="shared" si="342"/>
        <v>-</v>
      </c>
      <c r="N1313" s="193" t="str">
        <f t="shared" si="340"/>
        <v>-</v>
      </c>
      <c r="AI1313" s="104"/>
    </row>
    <row r="1314" spans="1:35">
      <c r="A1314" s="295"/>
      <c r="B1314" s="346"/>
      <c r="C1314" s="346"/>
      <c r="D1314" s="297"/>
      <c r="E1314" s="297"/>
      <c r="F1314" s="346"/>
      <c r="G1314" s="110">
        <f t="shared" si="336"/>
        <v>0</v>
      </c>
      <c r="H1314" s="111">
        <f t="shared" si="337"/>
        <v>0</v>
      </c>
      <c r="I1314" s="112">
        <f t="shared" si="338"/>
        <v>0</v>
      </c>
      <c r="J1314" s="328"/>
      <c r="K1314" s="190">
        <f t="shared" si="339"/>
        <v>0</v>
      </c>
      <c r="L1314" s="191" t="str">
        <f t="shared" si="341"/>
        <v>-</v>
      </c>
      <c r="M1314" s="192" t="str">
        <f t="shared" si="342"/>
        <v>-</v>
      </c>
      <c r="N1314" s="193" t="str">
        <f t="shared" si="340"/>
        <v>-</v>
      </c>
      <c r="AI1314" s="104"/>
    </row>
    <row r="1315" spans="1:35">
      <c r="A1315" s="295"/>
      <c r="B1315" s="346"/>
      <c r="C1315" s="346"/>
      <c r="D1315" s="297"/>
      <c r="E1315" s="297"/>
      <c r="F1315" s="346"/>
      <c r="G1315" s="110">
        <f t="shared" si="336"/>
        <v>0</v>
      </c>
      <c r="H1315" s="111">
        <f t="shared" si="337"/>
        <v>0</v>
      </c>
      <c r="I1315" s="112">
        <f t="shared" si="338"/>
        <v>0</v>
      </c>
      <c r="J1315" s="328"/>
      <c r="K1315" s="190">
        <f t="shared" si="339"/>
        <v>0</v>
      </c>
      <c r="L1315" s="191" t="str">
        <f t="shared" si="341"/>
        <v>-</v>
      </c>
      <c r="M1315" s="192" t="str">
        <f t="shared" si="342"/>
        <v>-</v>
      </c>
      <c r="N1315" s="193" t="str">
        <f t="shared" si="340"/>
        <v>-</v>
      </c>
      <c r="AI1315" s="104"/>
    </row>
    <row r="1316" spans="1:35">
      <c r="A1316" s="295"/>
      <c r="B1316" s="346"/>
      <c r="C1316" s="346"/>
      <c r="D1316" s="297"/>
      <c r="E1316" s="297"/>
      <c r="F1316" s="346"/>
      <c r="G1316" s="110">
        <f t="shared" si="336"/>
        <v>0</v>
      </c>
      <c r="H1316" s="111">
        <f t="shared" si="337"/>
        <v>0</v>
      </c>
      <c r="I1316" s="112">
        <f t="shared" si="338"/>
        <v>0</v>
      </c>
      <c r="J1316" s="328"/>
      <c r="K1316" s="190">
        <f t="shared" si="339"/>
        <v>0</v>
      </c>
      <c r="L1316" s="191" t="str">
        <f t="shared" si="341"/>
        <v>-</v>
      </c>
      <c r="M1316" s="192" t="str">
        <f t="shared" si="342"/>
        <v>-</v>
      </c>
      <c r="N1316" s="193" t="str">
        <f t="shared" si="340"/>
        <v>-</v>
      </c>
      <c r="AI1316" s="104"/>
    </row>
    <row r="1317" spans="1:35">
      <c r="A1317" s="295"/>
      <c r="B1317" s="346"/>
      <c r="C1317" s="346"/>
      <c r="D1317" s="297"/>
      <c r="E1317" s="297"/>
      <c r="F1317" s="346"/>
      <c r="G1317" s="110">
        <f t="shared" si="336"/>
        <v>0</v>
      </c>
      <c r="H1317" s="111">
        <f t="shared" si="337"/>
        <v>0</v>
      </c>
      <c r="I1317" s="112">
        <f t="shared" si="338"/>
        <v>0</v>
      </c>
      <c r="J1317" s="328"/>
      <c r="K1317" s="190">
        <f t="shared" si="339"/>
        <v>0</v>
      </c>
      <c r="L1317" s="191" t="str">
        <f t="shared" si="341"/>
        <v>-</v>
      </c>
      <c r="M1317" s="192" t="str">
        <f t="shared" si="342"/>
        <v>-</v>
      </c>
      <c r="N1317" s="193" t="str">
        <f t="shared" si="340"/>
        <v>-</v>
      </c>
      <c r="AI1317" s="104"/>
    </row>
    <row r="1318" spans="1:35">
      <c r="A1318" s="295"/>
      <c r="B1318" s="346"/>
      <c r="C1318" s="346"/>
      <c r="D1318" s="297"/>
      <c r="E1318" s="297"/>
      <c r="F1318" s="346"/>
      <c r="G1318" s="110">
        <f t="shared" si="336"/>
        <v>0</v>
      </c>
      <c r="H1318" s="111">
        <f t="shared" si="337"/>
        <v>0</v>
      </c>
      <c r="I1318" s="112">
        <f t="shared" si="338"/>
        <v>0</v>
      </c>
      <c r="J1318" s="328"/>
      <c r="K1318" s="190">
        <f t="shared" si="339"/>
        <v>0</v>
      </c>
      <c r="L1318" s="191" t="str">
        <f t="shared" si="341"/>
        <v>-</v>
      </c>
      <c r="M1318" s="192" t="str">
        <f t="shared" si="342"/>
        <v>-</v>
      </c>
      <c r="N1318" s="193" t="str">
        <f t="shared" si="340"/>
        <v>-</v>
      </c>
      <c r="AI1318" s="104"/>
    </row>
    <row r="1319" spans="1:35">
      <c r="A1319" s="295"/>
      <c r="B1319" s="346"/>
      <c r="C1319" s="346"/>
      <c r="D1319" s="297"/>
      <c r="E1319" s="297"/>
      <c r="F1319" s="346"/>
      <c r="G1319" s="110">
        <f t="shared" si="336"/>
        <v>0</v>
      </c>
      <c r="H1319" s="111">
        <f t="shared" si="337"/>
        <v>0</v>
      </c>
      <c r="I1319" s="112">
        <f t="shared" si="338"/>
        <v>0</v>
      </c>
      <c r="J1319" s="328"/>
      <c r="K1319" s="190">
        <f t="shared" si="339"/>
        <v>0</v>
      </c>
      <c r="L1319" s="191" t="str">
        <f t="shared" si="341"/>
        <v>-</v>
      </c>
      <c r="M1319" s="192" t="str">
        <f t="shared" si="342"/>
        <v>-</v>
      </c>
      <c r="N1319" s="193" t="str">
        <f t="shared" si="340"/>
        <v>-</v>
      </c>
      <c r="AI1319" s="104"/>
    </row>
    <row r="1320" spans="1:35">
      <c r="A1320" s="295"/>
      <c r="B1320" s="346"/>
      <c r="C1320" s="346"/>
      <c r="D1320" s="297"/>
      <c r="E1320" s="297"/>
      <c r="F1320" s="346"/>
      <c r="G1320" s="110">
        <f t="shared" si="336"/>
        <v>0</v>
      </c>
      <c r="H1320" s="111">
        <f t="shared" si="337"/>
        <v>0</v>
      </c>
      <c r="I1320" s="112">
        <f t="shared" si="338"/>
        <v>0</v>
      </c>
      <c r="J1320" s="328"/>
      <c r="K1320" s="190">
        <f t="shared" si="339"/>
        <v>0</v>
      </c>
      <c r="L1320" s="191" t="str">
        <f t="shared" si="341"/>
        <v>-</v>
      </c>
      <c r="M1320" s="192" t="str">
        <f t="shared" si="342"/>
        <v>-</v>
      </c>
      <c r="N1320" s="193" t="str">
        <f t="shared" si="340"/>
        <v>-</v>
      </c>
      <c r="AI1320" s="104"/>
    </row>
    <row r="1321" spans="1:35">
      <c r="A1321" s="295"/>
      <c r="B1321" s="346"/>
      <c r="C1321" s="346"/>
      <c r="D1321" s="297"/>
      <c r="E1321" s="297"/>
      <c r="F1321" s="346"/>
      <c r="G1321" s="110">
        <f t="shared" si="336"/>
        <v>0</v>
      </c>
      <c r="H1321" s="111">
        <f t="shared" si="337"/>
        <v>0</v>
      </c>
      <c r="I1321" s="112">
        <f t="shared" si="338"/>
        <v>0</v>
      </c>
      <c r="J1321" s="328"/>
      <c r="K1321" s="190">
        <f t="shared" si="339"/>
        <v>0</v>
      </c>
      <c r="L1321" s="191" t="str">
        <f t="shared" si="341"/>
        <v>-</v>
      </c>
      <c r="M1321" s="192" t="str">
        <f t="shared" si="342"/>
        <v>-</v>
      </c>
      <c r="N1321" s="193" t="str">
        <f t="shared" si="340"/>
        <v>-</v>
      </c>
      <c r="AI1321" s="104"/>
    </row>
    <row r="1322" spans="1:35">
      <c r="A1322" s="295"/>
      <c r="B1322" s="346"/>
      <c r="C1322" s="346"/>
      <c r="D1322" s="297"/>
      <c r="E1322" s="297"/>
      <c r="F1322" s="346"/>
      <c r="G1322" s="110">
        <f t="shared" si="336"/>
        <v>0</v>
      </c>
      <c r="H1322" s="111">
        <f t="shared" si="337"/>
        <v>0</v>
      </c>
      <c r="I1322" s="112">
        <f t="shared" si="338"/>
        <v>0</v>
      </c>
      <c r="J1322" s="328"/>
      <c r="K1322" s="190">
        <f t="shared" si="339"/>
        <v>0</v>
      </c>
      <c r="L1322" s="191" t="str">
        <f t="shared" si="341"/>
        <v>-</v>
      </c>
      <c r="M1322" s="192" t="str">
        <f t="shared" si="342"/>
        <v>-</v>
      </c>
      <c r="N1322" s="193" t="str">
        <f t="shared" si="340"/>
        <v>-</v>
      </c>
      <c r="AI1322" s="104"/>
    </row>
    <row r="1323" spans="1:35">
      <c r="A1323" s="295"/>
      <c r="B1323" s="346"/>
      <c r="C1323" s="346"/>
      <c r="D1323" s="297"/>
      <c r="E1323" s="297"/>
      <c r="F1323" s="346"/>
      <c r="G1323" s="110">
        <f t="shared" si="336"/>
        <v>0</v>
      </c>
      <c r="H1323" s="111">
        <f t="shared" si="337"/>
        <v>0</v>
      </c>
      <c r="I1323" s="112">
        <f t="shared" si="338"/>
        <v>0</v>
      </c>
      <c r="J1323" s="328"/>
      <c r="K1323" s="190">
        <f t="shared" si="339"/>
        <v>0</v>
      </c>
      <c r="L1323" s="191" t="str">
        <f t="shared" si="341"/>
        <v>-</v>
      </c>
      <c r="M1323" s="192" t="str">
        <f t="shared" si="342"/>
        <v>-</v>
      </c>
      <c r="N1323" s="193" t="str">
        <f t="shared" si="340"/>
        <v>-</v>
      </c>
      <c r="AI1323" s="104"/>
    </row>
    <row r="1324" spans="1:35">
      <c r="A1324" s="295"/>
      <c r="B1324" s="346"/>
      <c r="C1324" s="346"/>
      <c r="D1324" s="297"/>
      <c r="E1324" s="297"/>
      <c r="F1324" s="346"/>
      <c r="G1324" s="110">
        <f t="shared" si="336"/>
        <v>0</v>
      </c>
      <c r="H1324" s="111">
        <f t="shared" si="337"/>
        <v>0</v>
      </c>
      <c r="I1324" s="112">
        <f t="shared" si="338"/>
        <v>0</v>
      </c>
      <c r="J1324" s="328"/>
      <c r="K1324" s="190">
        <f t="shared" si="339"/>
        <v>0</v>
      </c>
      <c r="L1324" s="191" t="str">
        <f t="shared" si="341"/>
        <v>-</v>
      </c>
      <c r="M1324" s="192" t="str">
        <f t="shared" si="342"/>
        <v>-</v>
      </c>
      <c r="N1324" s="193" t="str">
        <f t="shared" si="340"/>
        <v>-</v>
      </c>
      <c r="AI1324" s="104"/>
    </row>
    <row r="1325" spans="1:35">
      <c r="A1325" s="295"/>
      <c r="B1325" s="346"/>
      <c r="C1325" s="346"/>
      <c r="D1325" s="297"/>
      <c r="E1325" s="297"/>
      <c r="F1325" s="346"/>
      <c r="G1325" s="110">
        <f t="shared" si="336"/>
        <v>0</v>
      </c>
      <c r="H1325" s="111">
        <f t="shared" si="337"/>
        <v>0</v>
      </c>
      <c r="I1325" s="112">
        <f t="shared" si="338"/>
        <v>0</v>
      </c>
      <c r="J1325" s="328"/>
      <c r="K1325" s="190">
        <f t="shared" si="339"/>
        <v>0</v>
      </c>
      <c r="L1325" s="191" t="str">
        <f t="shared" si="341"/>
        <v>-</v>
      </c>
      <c r="M1325" s="192" t="str">
        <f t="shared" si="342"/>
        <v>-</v>
      </c>
      <c r="N1325" s="193" t="str">
        <f t="shared" si="340"/>
        <v>-</v>
      </c>
      <c r="AI1325" s="104"/>
    </row>
    <row r="1326" spans="1:35">
      <c r="A1326" s="295"/>
      <c r="B1326" s="346"/>
      <c r="C1326" s="346"/>
      <c r="D1326" s="297"/>
      <c r="E1326" s="297"/>
      <c r="F1326" s="346"/>
      <c r="G1326" s="110">
        <f t="shared" si="336"/>
        <v>0</v>
      </c>
      <c r="H1326" s="111">
        <f t="shared" si="337"/>
        <v>0</v>
      </c>
      <c r="I1326" s="112">
        <f t="shared" si="338"/>
        <v>0</v>
      </c>
      <c r="J1326" s="328"/>
      <c r="K1326" s="190">
        <f t="shared" si="339"/>
        <v>0</v>
      </c>
      <c r="L1326" s="191" t="str">
        <f t="shared" si="341"/>
        <v>-</v>
      </c>
      <c r="M1326" s="192" t="str">
        <f t="shared" si="342"/>
        <v>-</v>
      </c>
      <c r="N1326" s="193" t="str">
        <f t="shared" si="340"/>
        <v>-</v>
      </c>
      <c r="AI1326" s="104"/>
    </row>
    <row r="1327" spans="1:35">
      <c r="A1327" s="295"/>
      <c r="B1327" s="346"/>
      <c r="C1327" s="346"/>
      <c r="D1327" s="297"/>
      <c r="E1327" s="297"/>
      <c r="F1327" s="346"/>
      <c r="G1327" s="110">
        <f t="shared" si="336"/>
        <v>0</v>
      </c>
      <c r="H1327" s="111">
        <f t="shared" si="337"/>
        <v>0</v>
      </c>
      <c r="I1327" s="112">
        <f t="shared" si="338"/>
        <v>0</v>
      </c>
      <c r="J1327" s="328"/>
      <c r="K1327" s="190">
        <f t="shared" si="339"/>
        <v>0</v>
      </c>
      <c r="L1327" s="191" t="str">
        <f t="shared" si="341"/>
        <v>-</v>
      </c>
      <c r="M1327" s="192" t="str">
        <f t="shared" si="342"/>
        <v>-</v>
      </c>
      <c r="N1327" s="193" t="str">
        <f t="shared" si="340"/>
        <v>-</v>
      </c>
      <c r="AI1327" s="104"/>
    </row>
    <row r="1328" spans="1:35">
      <c r="A1328" s="295"/>
      <c r="B1328" s="346"/>
      <c r="C1328" s="346"/>
      <c r="D1328" s="297"/>
      <c r="E1328" s="297"/>
      <c r="F1328" s="346"/>
      <c r="G1328" s="110">
        <f t="shared" si="336"/>
        <v>0</v>
      </c>
      <c r="H1328" s="111">
        <f t="shared" si="337"/>
        <v>0</v>
      </c>
      <c r="I1328" s="112">
        <f t="shared" si="338"/>
        <v>0</v>
      </c>
      <c r="J1328" s="328"/>
      <c r="K1328" s="190">
        <f t="shared" si="339"/>
        <v>0</v>
      </c>
      <c r="L1328" s="191" t="str">
        <f t="shared" si="341"/>
        <v>-</v>
      </c>
      <c r="M1328" s="192" t="str">
        <f t="shared" si="342"/>
        <v>-</v>
      </c>
      <c r="N1328" s="193" t="str">
        <f t="shared" si="340"/>
        <v>-</v>
      </c>
      <c r="AI1328" s="104"/>
    </row>
    <row r="1329" spans="1:35">
      <c r="A1329" s="295"/>
      <c r="B1329" s="346"/>
      <c r="C1329" s="346"/>
      <c r="D1329" s="297"/>
      <c r="E1329" s="297"/>
      <c r="F1329" s="346"/>
      <c r="G1329" s="110">
        <f t="shared" si="336"/>
        <v>0</v>
      </c>
      <c r="H1329" s="111">
        <f t="shared" si="337"/>
        <v>0</v>
      </c>
      <c r="I1329" s="112">
        <f t="shared" si="338"/>
        <v>0</v>
      </c>
      <c r="J1329" s="328"/>
      <c r="K1329" s="190">
        <f t="shared" si="339"/>
        <v>0</v>
      </c>
      <c r="L1329" s="191" t="str">
        <f t="shared" si="341"/>
        <v>-</v>
      </c>
      <c r="M1329" s="192" t="str">
        <f t="shared" si="342"/>
        <v>-</v>
      </c>
      <c r="N1329" s="193" t="str">
        <f t="shared" si="340"/>
        <v>-</v>
      </c>
      <c r="AI1329" s="104"/>
    </row>
    <row r="1330" spans="1:35">
      <c r="A1330" s="295"/>
      <c r="B1330" s="346"/>
      <c r="C1330" s="346"/>
      <c r="D1330" s="297"/>
      <c r="E1330" s="297"/>
      <c r="F1330" s="346"/>
      <c r="G1330" s="110">
        <f t="shared" si="336"/>
        <v>0</v>
      </c>
      <c r="H1330" s="111">
        <f t="shared" si="337"/>
        <v>0</v>
      </c>
      <c r="I1330" s="112">
        <f t="shared" si="338"/>
        <v>0</v>
      </c>
      <c r="J1330" s="328"/>
      <c r="K1330" s="190">
        <f t="shared" si="339"/>
        <v>0</v>
      </c>
      <c r="L1330" s="191" t="str">
        <f t="shared" si="341"/>
        <v>-</v>
      </c>
      <c r="M1330" s="192" t="str">
        <f t="shared" si="342"/>
        <v>-</v>
      </c>
      <c r="N1330" s="193" t="str">
        <f t="shared" si="340"/>
        <v>-</v>
      </c>
      <c r="AI1330" s="104"/>
    </row>
    <row r="1331" spans="1:35">
      <c r="A1331" s="295"/>
      <c r="B1331" s="346"/>
      <c r="C1331" s="346"/>
      <c r="D1331" s="297"/>
      <c r="E1331" s="297"/>
      <c r="F1331" s="346"/>
      <c r="G1331" s="110">
        <f t="shared" si="336"/>
        <v>0</v>
      </c>
      <c r="H1331" s="111">
        <f t="shared" si="337"/>
        <v>0</v>
      </c>
      <c r="I1331" s="112">
        <f t="shared" si="338"/>
        <v>0</v>
      </c>
      <c r="J1331" s="328"/>
      <c r="K1331" s="190">
        <f t="shared" si="339"/>
        <v>0</v>
      </c>
      <c r="L1331" s="191" t="str">
        <f t="shared" si="341"/>
        <v>-</v>
      </c>
      <c r="M1331" s="192" t="str">
        <f t="shared" si="342"/>
        <v>-</v>
      </c>
      <c r="N1331" s="193" t="str">
        <f t="shared" si="340"/>
        <v>-</v>
      </c>
      <c r="AI1331" s="104"/>
    </row>
    <row r="1332" spans="1:35">
      <c r="A1332" s="295"/>
      <c r="B1332" s="346"/>
      <c r="C1332" s="346"/>
      <c r="D1332" s="297"/>
      <c r="E1332" s="297"/>
      <c r="F1332" s="346"/>
      <c r="G1332" s="110">
        <f t="shared" si="336"/>
        <v>0</v>
      </c>
      <c r="H1332" s="111">
        <f t="shared" si="337"/>
        <v>0</v>
      </c>
      <c r="I1332" s="112">
        <f t="shared" si="338"/>
        <v>0</v>
      </c>
      <c r="J1332" s="328"/>
      <c r="K1332" s="190">
        <f t="shared" si="339"/>
        <v>0</v>
      </c>
      <c r="L1332" s="191" t="str">
        <f t="shared" si="341"/>
        <v>-</v>
      </c>
      <c r="M1332" s="192" t="str">
        <f t="shared" si="342"/>
        <v>-</v>
      </c>
      <c r="N1332" s="193" t="str">
        <f t="shared" si="340"/>
        <v>-</v>
      </c>
      <c r="AI1332" s="104"/>
    </row>
    <row r="1333" spans="1:35">
      <c r="A1333" s="295"/>
      <c r="B1333" s="346"/>
      <c r="C1333" s="346"/>
      <c r="D1333" s="297"/>
      <c r="E1333" s="297"/>
      <c r="F1333" s="346"/>
      <c r="G1333" s="110">
        <f t="shared" si="336"/>
        <v>0</v>
      </c>
      <c r="H1333" s="111">
        <f t="shared" si="337"/>
        <v>0</v>
      </c>
      <c r="I1333" s="112">
        <f t="shared" si="338"/>
        <v>0</v>
      </c>
      <c r="J1333" s="328"/>
      <c r="K1333" s="190">
        <f t="shared" si="339"/>
        <v>0</v>
      </c>
      <c r="L1333" s="191" t="str">
        <f t="shared" si="341"/>
        <v>-</v>
      </c>
      <c r="M1333" s="192" t="str">
        <f t="shared" si="342"/>
        <v>-</v>
      </c>
      <c r="N1333" s="193" t="str">
        <f t="shared" si="340"/>
        <v>-</v>
      </c>
      <c r="AI1333" s="104"/>
    </row>
    <row r="1334" spans="1:35">
      <c r="A1334" s="295"/>
      <c r="B1334" s="346"/>
      <c r="C1334" s="346"/>
      <c r="D1334" s="297"/>
      <c r="E1334" s="297"/>
      <c r="F1334" s="346"/>
      <c r="G1334" s="110">
        <f t="shared" si="336"/>
        <v>0</v>
      </c>
      <c r="H1334" s="111">
        <f t="shared" si="337"/>
        <v>0</v>
      </c>
      <c r="I1334" s="112">
        <f t="shared" si="338"/>
        <v>0</v>
      </c>
      <c r="J1334" s="328"/>
      <c r="K1334" s="190">
        <f t="shared" si="339"/>
        <v>0</v>
      </c>
      <c r="L1334" s="191" t="str">
        <f t="shared" si="341"/>
        <v>-</v>
      </c>
      <c r="M1334" s="192" t="str">
        <f t="shared" si="342"/>
        <v>-</v>
      </c>
      <c r="N1334" s="193" t="str">
        <f t="shared" si="340"/>
        <v>-</v>
      </c>
      <c r="AI1334" s="104"/>
    </row>
    <row r="1335" spans="1:35">
      <c r="A1335" s="295"/>
      <c r="B1335" s="346"/>
      <c r="C1335" s="346"/>
      <c r="D1335" s="297"/>
      <c r="E1335" s="297"/>
      <c r="F1335" s="346"/>
      <c r="G1335" s="110">
        <f t="shared" si="336"/>
        <v>0</v>
      </c>
      <c r="H1335" s="111">
        <f t="shared" si="337"/>
        <v>0</v>
      </c>
      <c r="I1335" s="112">
        <f t="shared" si="338"/>
        <v>0</v>
      </c>
      <c r="J1335" s="328"/>
      <c r="K1335" s="190">
        <f t="shared" si="339"/>
        <v>0</v>
      </c>
      <c r="L1335" s="191" t="str">
        <f t="shared" si="341"/>
        <v>-</v>
      </c>
      <c r="M1335" s="192" t="str">
        <f t="shared" si="342"/>
        <v>-</v>
      </c>
      <c r="N1335" s="193" t="str">
        <f t="shared" si="340"/>
        <v>-</v>
      </c>
      <c r="AI1335" s="104"/>
    </row>
    <row r="1336" spans="1:35">
      <c r="A1336" s="295"/>
      <c r="B1336" s="346"/>
      <c r="C1336" s="346"/>
      <c r="D1336" s="297"/>
      <c r="E1336" s="297"/>
      <c r="F1336" s="346"/>
      <c r="G1336" s="110">
        <f t="shared" si="336"/>
        <v>0</v>
      </c>
      <c r="H1336" s="111">
        <f t="shared" si="337"/>
        <v>0</v>
      </c>
      <c r="I1336" s="112">
        <f t="shared" si="338"/>
        <v>0</v>
      </c>
      <c r="J1336" s="328"/>
      <c r="K1336" s="190">
        <f t="shared" si="339"/>
        <v>0</v>
      </c>
      <c r="L1336" s="191" t="str">
        <f t="shared" si="341"/>
        <v>-</v>
      </c>
      <c r="M1336" s="192" t="str">
        <f t="shared" si="342"/>
        <v>-</v>
      </c>
      <c r="N1336" s="193" t="str">
        <f t="shared" si="340"/>
        <v>-</v>
      </c>
      <c r="AI1336" s="104"/>
    </row>
    <row r="1337" spans="1:35">
      <c r="A1337" s="295"/>
      <c r="B1337" s="346"/>
      <c r="C1337" s="346"/>
      <c r="D1337" s="297"/>
      <c r="E1337" s="297"/>
      <c r="F1337" s="346"/>
      <c r="G1337" s="110">
        <f t="shared" si="336"/>
        <v>0</v>
      </c>
      <c r="H1337" s="111">
        <f t="shared" si="337"/>
        <v>0</v>
      </c>
      <c r="I1337" s="112">
        <f t="shared" si="338"/>
        <v>0</v>
      </c>
      <c r="J1337" s="328"/>
      <c r="K1337" s="190">
        <f t="shared" si="339"/>
        <v>0</v>
      </c>
      <c r="L1337" s="191" t="str">
        <f t="shared" si="341"/>
        <v>-</v>
      </c>
      <c r="M1337" s="192" t="str">
        <f t="shared" si="342"/>
        <v>-</v>
      </c>
      <c r="N1337" s="193" t="str">
        <f t="shared" si="340"/>
        <v>-</v>
      </c>
      <c r="AI1337" s="104"/>
    </row>
    <row r="1338" spans="1:35">
      <c r="A1338" s="295"/>
      <c r="B1338" s="346"/>
      <c r="C1338" s="346"/>
      <c r="D1338" s="297"/>
      <c r="E1338" s="297"/>
      <c r="F1338" s="346"/>
      <c r="G1338" s="110">
        <f t="shared" si="336"/>
        <v>0</v>
      </c>
      <c r="H1338" s="111">
        <f t="shared" si="337"/>
        <v>0</v>
      </c>
      <c r="I1338" s="112">
        <f t="shared" si="338"/>
        <v>0</v>
      </c>
      <c r="J1338" s="328"/>
      <c r="K1338" s="190">
        <f t="shared" si="339"/>
        <v>0</v>
      </c>
      <c r="L1338" s="191" t="str">
        <f t="shared" si="341"/>
        <v>-</v>
      </c>
      <c r="M1338" s="192" t="str">
        <f t="shared" si="342"/>
        <v>-</v>
      </c>
      <c r="N1338" s="193" t="str">
        <f t="shared" si="340"/>
        <v>-</v>
      </c>
      <c r="AI1338" s="104"/>
    </row>
    <row r="1339" spans="1:35">
      <c r="A1339" s="295"/>
      <c r="B1339" s="346"/>
      <c r="C1339" s="346"/>
      <c r="D1339" s="297"/>
      <c r="E1339" s="297"/>
      <c r="F1339" s="346"/>
      <c r="G1339" s="110">
        <f t="shared" si="336"/>
        <v>0</v>
      </c>
      <c r="H1339" s="111">
        <f t="shared" si="337"/>
        <v>0</v>
      </c>
      <c r="I1339" s="112">
        <f t="shared" si="338"/>
        <v>0</v>
      </c>
      <c r="J1339" s="328"/>
      <c r="K1339" s="190">
        <f t="shared" si="339"/>
        <v>0</v>
      </c>
      <c r="L1339" s="191" t="str">
        <f t="shared" si="341"/>
        <v>-</v>
      </c>
      <c r="M1339" s="192" t="str">
        <f t="shared" si="342"/>
        <v>-</v>
      </c>
      <c r="N1339" s="193" t="str">
        <f t="shared" si="340"/>
        <v>-</v>
      </c>
      <c r="AI1339" s="104"/>
    </row>
    <row r="1340" spans="1:35">
      <c r="A1340" s="295"/>
      <c r="B1340" s="346"/>
      <c r="C1340" s="346"/>
      <c r="D1340" s="297"/>
      <c r="E1340" s="297"/>
      <c r="F1340" s="346"/>
      <c r="G1340" s="110">
        <f t="shared" si="336"/>
        <v>0</v>
      </c>
      <c r="H1340" s="111">
        <f t="shared" si="337"/>
        <v>0</v>
      </c>
      <c r="I1340" s="112">
        <f t="shared" si="338"/>
        <v>0</v>
      </c>
      <c r="J1340" s="328"/>
      <c r="K1340" s="190">
        <f t="shared" si="339"/>
        <v>0</v>
      </c>
      <c r="L1340" s="191" t="str">
        <f t="shared" si="341"/>
        <v>-</v>
      </c>
      <c r="M1340" s="192" t="str">
        <f t="shared" si="342"/>
        <v>-</v>
      </c>
      <c r="N1340" s="193" t="str">
        <f t="shared" si="340"/>
        <v>-</v>
      </c>
      <c r="AI1340" s="104"/>
    </row>
    <row r="1341" spans="1:35">
      <c r="A1341" s="295"/>
      <c r="B1341" s="346"/>
      <c r="C1341" s="346"/>
      <c r="D1341" s="297"/>
      <c r="E1341" s="297"/>
      <c r="F1341" s="346"/>
      <c r="G1341" s="110">
        <f t="shared" si="336"/>
        <v>0</v>
      </c>
      <c r="H1341" s="111">
        <f t="shared" si="337"/>
        <v>0</v>
      </c>
      <c r="I1341" s="112">
        <f t="shared" si="338"/>
        <v>0</v>
      </c>
      <c r="J1341" s="328"/>
      <c r="K1341" s="190">
        <f t="shared" si="339"/>
        <v>0</v>
      </c>
      <c r="L1341" s="191" t="str">
        <f t="shared" si="341"/>
        <v>-</v>
      </c>
      <c r="M1341" s="192" t="str">
        <f t="shared" si="342"/>
        <v>-</v>
      </c>
      <c r="N1341" s="193" t="str">
        <f t="shared" si="340"/>
        <v>-</v>
      </c>
      <c r="AI1341" s="104"/>
    </row>
    <row r="1342" spans="1:35">
      <c r="A1342" s="295"/>
      <c r="B1342" s="346"/>
      <c r="C1342" s="346"/>
      <c r="D1342" s="297"/>
      <c r="E1342" s="297"/>
      <c r="F1342" s="346"/>
      <c r="G1342" s="110">
        <f t="shared" si="336"/>
        <v>0</v>
      </c>
      <c r="H1342" s="111">
        <f t="shared" si="337"/>
        <v>0</v>
      </c>
      <c r="I1342" s="112">
        <f t="shared" si="338"/>
        <v>0</v>
      </c>
      <c r="J1342" s="328"/>
      <c r="K1342" s="190">
        <f t="shared" si="339"/>
        <v>0</v>
      </c>
      <c r="L1342" s="191" t="str">
        <f t="shared" si="341"/>
        <v>-</v>
      </c>
      <c r="M1342" s="192" t="str">
        <f t="shared" si="342"/>
        <v>-</v>
      </c>
      <c r="N1342" s="193" t="str">
        <f t="shared" si="340"/>
        <v>-</v>
      </c>
      <c r="AI1342" s="104"/>
    </row>
    <row r="1343" spans="1:35">
      <c r="A1343" s="295"/>
      <c r="B1343" s="346"/>
      <c r="C1343" s="346"/>
      <c r="D1343" s="297"/>
      <c r="E1343" s="297"/>
      <c r="F1343" s="346"/>
      <c r="G1343" s="110">
        <f t="shared" si="336"/>
        <v>0</v>
      </c>
      <c r="H1343" s="111">
        <f t="shared" si="337"/>
        <v>0</v>
      </c>
      <c r="I1343" s="112">
        <f t="shared" si="338"/>
        <v>0</v>
      </c>
      <c r="J1343" s="328"/>
      <c r="K1343" s="190">
        <f t="shared" si="339"/>
        <v>0</v>
      </c>
      <c r="L1343" s="191" t="str">
        <f t="shared" si="341"/>
        <v>-</v>
      </c>
      <c r="M1343" s="192" t="str">
        <f t="shared" si="342"/>
        <v>-</v>
      </c>
      <c r="N1343" s="193" t="str">
        <f t="shared" si="340"/>
        <v>-</v>
      </c>
      <c r="AI1343" s="104"/>
    </row>
    <row r="1344" spans="1:35">
      <c r="A1344" s="295"/>
      <c r="B1344" s="346"/>
      <c r="C1344" s="346"/>
      <c r="D1344" s="297"/>
      <c r="E1344" s="297"/>
      <c r="F1344" s="346"/>
      <c r="G1344" s="110">
        <f t="shared" si="336"/>
        <v>0</v>
      </c>
      <c r="H1344" s="111">
        <f t="shared" si="337"/>
        <v>0</v>
      </c>
      <c r="I1344" s="112">
        <f t="shared" si="338"/>
        <v>0</v>
      </c>
      <c r="J1344" s="328"/>
      <c r="K1344" s="190">
        <f t="shared" si="339"/>
        <v>0</v>
      </c>
      <c r="L1344" s="191" t="str">
        <f t="shared" si="341"/>
        <v>-</v>
      </c>
      <c r="M1344" s="192" t="str">
        <f t="shared" si="342"/>
        <v>-</v>
      </c>
      <c r="N1344" s="193" t="str">
        <f t="shared" si="340"/>
        <v>-</v>
      </c>
      <c r="AI1344" s="104"/>
    </row>
    <row r="1345" spans="1:35">
      <c r="A1345" s="295"/>
      <c r="B1345" s="346"/>
      <c r="C1345" s="346"/>
      <c r="D1345" s="297"/>
      <c r="E1345" s="297"/>
      <c r="F1345" s="346"/>
      <c r="G1345" s="110">
        <f t="shared" si="336"/>
        <v>0</v>
      </c>
      <c r="H1345" s="111">
        <f t="shared" si="337"/>
        <v>0</v>
      </c>
      <c r="I1345" s="112">
        <f t="shared" si="338"/>
        <v>0</v>
      </c>
      <c r="J1345" s="328"/>
      <c r="K1345" s="190">
        <f t="shared" si="339"/>
        <v>0</v>
      </c>
      <c r="L1345" s="191" t="str">
        <f t="shared" si="341"/>
        <v>-</v>
      </c>
      <c r="M1345" s="192" t="str">
        <f t="shared" si="342"/>
        <v>-</v>
      </c>
      <c r="N1345" s="193" t="str">
        <f t="shared" si="340"/>
        <v>-</v>
      </c>
      <c r="AI1345" s="104"/>
    </row>
    <row r="1346" spans="1:35">
      <c r="A1346" s="295"/>
      <c r="B1346" s="346"/>
      <c r="C1346" s="346"/>
      <c r="D1346" s="297"/>
      <c r="E1346" s="297"/>
      <c r="F1346" s="346"/>
      <c r="G1346" s="110">
        <f t="shared" si="336"/>
        <v>0</v>
      </c>
      <c r="H1346" s="111">
        <f t="shared" si="337"/>
        <v>0</v>
      </c>
      <c r="I1346" s="112">
        <f t="shared" si="338"/>
        <v>0</v>
      </c>
      <c r="J1346" s="328"/>
      <c r="K1346" s="190">
        <f t="shared" si="339"/>
        <v>0</v>
      </c>
      <c r="L1346" s="191" t="str">
        <f t="shared" si="341"/>
        <v>-</v>
      </c>
      <c r="M1346" s="192" t="str">
        <f t="shared" si="342"/>
        <v>-</v>
      </c>
      <c r="N1346" s="193" t="str">
        <f t="shared" si="340"/>
        <v>-</v>
      </c>
      <c r="AI1346" s="104"/>
    </row>
    <row r="1347" spans="1:35">
      <c r="A1347" s="295"/>
      <c r="B1347" s="346"/>
      <c r="C1347" s="346"/>
      <c r="D1347" s="297"/>
      <c r="E1347" s="297"/>
      <c r="F1347" s="346"/>
      <c r="G1347" s="110">
        <f t="shared" si="336"/>
        <v>0</v>
      </c>
      <c r="H1347" s="111">
        <f t="shared" si="337"/>
        <v>0</v>
      </c>
      <c r="I1347" s="112">
        <f t="shared" si="338"/>
        <v>0</v>
      </c>
      <c r="J1347" s="328"/>
      <c r="K1347" s="190">
        <f t="shared" si="339"/>
        <v>0</v>
      </c>
      <c r="L1347" s="191" t="str">
        <f t="shared" si="341"/>
        <v>-</v>
      </c>
      <c r="M1347" s="192" t="str">
        <f t="shared" si="342"/>
        <v>-</v>
      </c>
      <c r="N1347" s="193" t="str">
        <f t="shared" si="340"/>
        <v>-</v>
      </c>
      <c r="AI1347" s="104"/>
    </row>
    <row r="1348" spans="1:35">
      <c r="A1348" s="295"/>
      <c r="B1348" s="346"/>
      <c r="C1348" s="346"/>
      <c r="D1348" s="297"/>
      <c r="E1348" s="297"/>
      <c r="F1348" s="346"/>
      <c r="G1348" s="110">
        <f t="shared" si="336"/>
        <v>0</v>
      </c>
      <c r="H1348" s="111">
        <f t="shared" si="337"/>
        <v>0</v>
      </c>
      <c r="I1348" s="112">
        <f t="shared" si="338"/>
        <v>0</v>
      </c>
      <c r="J1348" s="328"/>
      <c r="K1348" s="190">
        <f t="shared" si="339"/>
        <v>0</v>
      </c>
      <c r="L1348" s="191" t="str">
        <f t="shared" si="341"/>
        <v>-</v>
      </c>
      <c r="M1348" s="192" t="str">
        <f t="shared" si="342"/>
        <v>-</v>
      </c>
      <c r="N1348" s="193" t="str">
        <f t="shared" si="340"/>
        <v>-</v>
      </c>
      <c r="AI1348" s="104"/>
    </row>
    <row r="1349" spans="1:35">
      <c r="A1349" s="295"/>
      <c r="B1349" s="346"/>
      <c r="C1349" s="346"/>
      <c r="D1349" s="297"/>
      <c r="E1349" s="297"/>
      <c r="F1349" s="346"/>
      <c r="G1349" s="110">
        <f t="shared" si="336"/>
        <v>0</v>
      </c>
      <c r="H1349" s="111">
        <f t="shared" si="337"/>
        <v>0</v>
      </c>
      <c r="I1349" s="112">
        <f t="shared" si="338"/>
        <v>0</v>
      </c>
      <c r="J1349" s="328"/>
      <c r="K1349" s="190">
        <f t="shared" si="339"/>
        <v>0</v>
      </c>
      <c r="L1349" s="191" t="str">
        <f t="shared" si="341"/>
        <v>-</v>
      </c>
      <c r="M1349" s="192" t="str">
        <f t="shared" si="342"/>
        <v>-</v>
      </c>
      <c r="N1349" s="193" t="str">
        <f t="shared" si="340"/>
        <v>-</v>
      </c>
      <c r="AI1349" s="104"/>
    </row>
    <row r="1350" spans="1:35">
      <c r="A1350" s="295"/>
      <c r="B1350" s="346"/>
      <c r="C1350" s="346"/>
      <c r="D1350" s="297"/>
      <c r="E1350" s="297"/>
      <c r="F1350" s="346"/>
      <c r="G1350" s="110">
        <f t="shared" si="336"/>
        <v>0</v>
      </c>
      <c r="H1350" s="111">
        <f t="shared" si="337"/>
        <v>0</v>
      </c>
      <c r="I1350" s="112">
        <f t="shared" si="338"/>
        <v>0</v>
      </c>
      <c r="J1350" s="328"/>
      <c r="K1350" s="190">
        <f t="shared" si="339"/>
        <v>0</v>
      </c>
      <c r="L1350" s="191" t="str">
        <f t="shared" si="341"/>
        <v>-</v>
      </c>
      <c r="M1350" s="192" t="str">
        <f t="shared" si="342"/>
        <v>-</v>
      </c>
      <c r="N1350" s="193" t="str">
        <f t="shared" si="340"/>
        <v>-</v>
      </c>
      <c r="AI1350" s="104"/>
    </row>
    <row r="1351" spans="1:35">
      <c r="A1351" s="295"/>
      <c r="B1351" s="346"/>
      <c r="C1351" s="346"/>
      <c r="D1351" s="297"/>
      <c r="E1351" s="297"/>
      <c r="F1351" s="346"/>
      <c r="G1351" s="110">
        <f t="shared" si="336"/>
        <v>0</v>
      </c>
      <c r="H1351" s="111">
        <f t="shared" si="337"/>
        <v>0</v>
      </c>
      <c r="I1351" s="112">
        <f t="shared" si="338"/>
        <v>0</v>
      </c>
      <c r="J1351" s="328"/>
      <c r="K1351" s="190">
        <f t="shared" si="339"/>
        <v>0</v>
      </c>
      <c r="L1351" s="191" t="str">
        <f t="shared" si="341"/>
        <v>-</v>
      </c>
      <c r="M1351" s="192" t="str">
        <f t="shared" si="342"/>
        <v>-</v>
      </c>
      <c r="N1351" s="193" t="str">
        <f t="shared" si="340"/>
        <v>-</v>
      </c>
      <c r="AI1351" s="104"/>
    </row>
    <row r="1352" spans="1:35">
      <c r="A1352" s="295"/>
      <c r="B1352" s="346"/>
      <c r="C1352" s="346"/>
      <c r="D1352" s="297"/>
      <c r="E1352" s="297"/>
      <c r="F1352" s="346"/>
      <c r="G1352" s="110">
        <f t="shared" ref="G1352:G1415" si="343">IF(F1352=0,0,VLOOKUP(C1352,$V$8:$AE$13,6))</f>
        <v>0</v>
      </c>
      <c r="H1352" s="111">
        <f t="shared" ref="H1352:H1415" si="344">IFERROR(F1352+G1352,"")</f>
        <v>0</v>
      </c>
      <c r="I1352" s="112">
        <f t="shared" ref="I1352:I1415" si="345">IFERROR(H1352*12/(VLOOKUP(C1352,$V$8:$W$13,2)*$T$8*$T$9),"")</f>
        <v>0</v>
      </c>
      <c r="J1352" s="328"/>
      <c r="K1352" s="190">
        <f t="shared" ref="K1352:K1415" si="346">IFERROR((J1352+G1352)*12/(VLOOKUP(C1352,$V$8:$W$13,2)*$T$8*$T$9),"")</f>
        <v>0</v>
      </c>
      <c r="L1352" s="191" t="str">
        <f t="shared" si="341"/>
        <v>-</v>
      </c>
      <c r="M1352" s="192" t="str">
        <f t="shared" si="342"/>
        <v>-</v>
      </c>
      <c r="N1352" s="193" t="str">
        <f t="shared" si="340"/>
        <v>-</v>
      </c>
      <c r="AI1352" s="104"/>
    </row>
    <row r="1353" spans="1:35">
      <c r="A1353" s="295"/>
      <c r="B1353" s="346"/>
      <c r="C1353" s="346"/>
      <c r="D1353" s="297"/>
      <c r="E1353" s="297"/>
      <c r="F1353" s="346"/>
      <c r="G1353" s="110">
        <f t="shared" si="343"/>
        <v>0</v>
      </c>
      <c r="H1353" s="111">
        <f t="shared" si="344"/>
        <v>0</v>
      </c>
      <c r="I1353" s="112">
        <f t="shared" si="345"/>
        <v>0</v>
      </c>
      <c r="J1353" s="328"/>
      <c r="K1353" s="190">
        <f t="shared" si="346"/>
        <v>0</v>
      </c>
      <c r="L1353" s="191" t="str">
        <f t="shared" si="341"/>
        <v>-</v>
      </c>
      <c r="M1353" s="192" t="str">
        <f t="shared" si="342"/>
        <v>-</v>
      </c>
      <c r="N1353" s="193" t="str">
        <f t="shared" si="340"/>
        <v>-</v>
      </c>
      <c r="AI1353" s="104"/>
    </row>
    <row r="1354" spans="1:35">
      <c r="A1354" s="295"/>
      <c r="B1354" s="346"/>
      <c r="C1354" s="346"/>
      <c r="D1354" s="297"/>
      <c r="E1354" s="297"/>
      <c r="F1354" s="346"/>
      <c r="G1354" s="110">
        <f t="shared" si="343"/>
        <v>0</v>
      </c>
      <c r="H1354" s="111">
        <f t="shared" si="344"/>
        <v>0</v>
      </c>
      <c r="I1354" s="112">
        <f t="shared" si="345"/>
        <v>0</v>
      </c>
      <c r="J1354" s="328"/>
      <c r="K1354" s="190">
        <f t="shared" si="346"/>
        <v>0</v>
      </c>
      <c r="L1354" s="191" t="str">
        <f t="shared" si="341"/>
        <v>-</v>
      </c>
      <c r="M1354" s="192" t="str">
        <f t="shared" si="342"/>
        <v>-</v>
      </c>
      <c r="N1354" s="193" t="str">
        <f t="shared" ref="N1354:N1417" si="347">IF(L1354="-","-",J1354-F1354)</f>
        <v>-</v>
      </c>
      <c r="AI1354" s="104"/>
    </row>
    <row r="1355" spans="1:35">
      <c r="A1355" s="295"/>
      <c r="B1355" s="346"/>
      <c r="C1355" s="346"/>
      <c r="D1355" s="297"/>
      <c r="E1355" s="297"/>
      <c r="F1355" s="346"/>
      <c r="G1355" s="110">
        <f t="shared" si="343"/>
        <v>0</v>
      </c>
      <c r="H1355" s="111">
        <f t="shared" si="344"/>
        <v>0</v>
      </c>
      <c r="I1355" s="112">
        <f t="shared" si="345"/>
        <v>0</v>
      </c>
      <c r="J1355" s="328"/>
      <c r="K1355" s="190">
        <f t="shared" si="346"/>
        <v>0</v>
      </c>
      <c r="L1355" s="191" t="str">
        <f t="shared" si="341"/>
        <v>-</v>
      </c>
      <c r="M1355" s="192" t="str">
        <f t="shared" si="342"/>
        <v>-</v>
      </c>
      <c r="N1355" s="193" t="str">
        <f t="shared" si="347"/>
        <v>-</v>
      </c>
      <c r="AI1355" s="104"/>
    </row>
    <row r="1356" spans="1:35">
      <c r="A1356" s="295"/>
      <c r="B1356" s="346"/>
      <c r="C1356" s="346"/>
      <c r="D1356" s="297"/>
      <c r="E1356" s="297"/>
      <c r="F1356" s="346"/>
      <c r="G1356" s="110">
        <f t="shared" si="343"/>
        <v>0</v>
      </c>
      <c r="H1356" s="111">
        <f t="shared" si="344"/>
        <v>0</v>
      </c>
      <c r="I1356" s="112">
        <f t="shared" si="345"/>
        <v>0</v>
      </c>
      <c r="J1356" s="328"/>
      <c r="K1356" s="190">
        <f t="shared" si="346"/>
        <v>0</v>
      </c>
      <c r="L1356" s="191" t="str">
        <f t="shared" ref="L1356:L1419" si="348">IF(OR(E1356="market",E1356="super"),"-",IF(J1356-H1356&gt;0,1,"-"))</f>
        <v>-</v>
      </c>
      <c r="M1356" s="192" t="str">
        <f t="shared" ref="M1356:M1419" si="349">IF(L1356="-","-",1-F1356/J1356)</f>
        <v>-</v>
      </c>
      <c r="N1356" s="193" t="str">
        <f t="shared" si="347"/>
        <v>-</v>
      </c>
      <c r="AI1356" s="104"/>
    </row>
    <row r="1357" spans="1:35">
      <c r="A1357" s="295"/>
      <c r="B1357" s="346"/>
      <c r="C1357" s="346"/>
      <c r="D1357" s="297"/>
      <c r="E1357" s="297"/>
      <c r="F1357" s="346"/>
      <c r="G1357" s="110">
        <f t="shared" si="343"/>
        <v>0</v>
      </c>
      <c r="H1357" s="111">
        <f t="shared" si="344"/>
        <v>0</v>
      </c>
      <c r="I1357" s="112">
        <f t="shared" si="345"/>
        <v>0</v>
      </c>
      <c r="J1357" s="328"/>
      <c r="K1357" s="190">
        <f t="shared" si="346"/>
        <v>0</v>
      </c>
      <c r="L1357" s="191" t="str">
        <f t="shared" si="348"/>
        <v>-</v>
      </c>
      <c r="M1357" s="192" t="str">
        <f t="shared" si="349"/>
        <v>-</v>
      </c>
      <c r="N1357" s="193" t="str">
        <f t="shared" si="347"/>
        <v>-</v>
      </c>
      <c r="AI1357" s="104"/>
    </row>
    <row r="1358" spans="1:35">
      <c r="A1358" s="295"/>
      <c r="B1358" s="346"/>
      <c r="C1358" s="346"/>
      <c r="D1358" s="297"/>
      <c r="E1358" s="297"/>
      <c r="F1358" s="346"/>
      <c r="G1358" s="110">
        <f t="shared" si="343"/>
        <v>0</v>
      </c>
      <c r="H1358" s="111">
        <f t="shared" si="344"/>
        <v>0</v>
      </c>
      <c r="I1358" s="112">
        <f t="shared" si="345"/>
        <v>0</v>
      </c>
      <c r="J1358" s="328"/>
      <c r="K1358" s="190">
        <f t="shared" si="346"/>
        <v>0</v>
      </c>
      <c r="L1358" s="191" t="str">
        <f t="shared" si="348"/>
        <v>-</v>
      </c>
      <c r="M1358" s="192" t="str">
        <f t="shared" si="349"/>
        <v>-</v>
      </c>
      <c r="N1358" s="193" t="str">
        <f t="shared" si="347"/>
        <v>-</v>
      </c>
      <c r="AI1358" s="104"/>
    </row>
    <row r="1359" spans="1:35">
      <c r="A1359" s="295"/>
      <c r="B1359" s="346"/>
      <c r="C1359" s="346"/>
      <c r="D1359" s="297"/>
      <c r="E1359" s="297"/>
      <c r="F1359" s="346"/>
      <c r="G1359" s="110">
        <f t="shared" si="343"/>
        <v>0</v>
      </c>
      <c r="H1359" s="111">
        <f t="shared" si="344"/>
        <v>0</v>
      </c>
      <c r="I1359" s="112">
        <f t="shared" si="345"/>
        <v>0</v>
      </c>
      <c r="J1359" s="328"/>
      <c r="K1359" s="190">
        <f t="shared" si="346"/>
        <v>0</v>
      </c>
      <c r="L1359" s="191" t="str">
        <f t="shared" si="348"/>
        <v>-</v>
      </c>
      <c r="M1359" s="192" t="str">
        <f t="shared" si="349"/>
        <v>-</v>
      </c>
      <c r="N1359" s="193" t="str">
        <f t="shared" si="347"/>
        <v>-</v>
      </c>
      <c r="AI1359" s="104"/>
    </row>
    <row r="1360" spans="1:35">
      <c r="A1360" s="295"/>
      <c r="B1360" s="346"/>
      <c r="C1360" s="346"/>
      <c r="D1360" s="297"/>
      <c r="E1360" s="297"/>
      <c r="F1360" s="346"/>
      <c r="G1360" s="110">
        <f t="shared" si="343"/>
        <v>0</v>
      </c>
      <c r="H1360" s="111">
        <f t="shared" si="344"/>
        <v>0</v>
      </c>
      <c r="I1360" s="112">
        <f t="shared" si="345"/>
        <v>0</v>
      </c>
      <c r="J1360" s="328"/>
      <c r="K1360" s="190">
        <f t="shared" si="346"/>
        <v>0</v>
      </c>
      <c r="L1360" s="191" t="str">
        <f t="shared" si="348"/>
        <v>-</v>
      </c>
      <c r="M1360" s="192" t="str">
        <f t="shared" si="349"/>
        <v>-</v>
      </c>
      <c r="N1360" s="193" t="str">
        <f t="shared" si="347"/>
        <v>-</v>
      </c>
      <c r="AI1360" s="104"/>
    </row>
    <row r="1361" spans="1:35">
      <c r="A1361" s="295"/>
      <c r="B1361" s="346"/>
      <c r="C1361" s="346"/>
      <c r="D1361" s="297"/>
      <c r="E1361" s="297"/>
      <c r="F1361" s="346"/>
      <c r="G1361" s="110">
        <f t="shared" si="343"/>
        <v>0</v>
      </c>
      <c r="H1361" s="111">
        <f t="shared" si="344"/>
        <v>0</v>
      </c>
      <c r="I1361" s="112">
        <f t="shared" si="345"/>
        <v>0</v>
      </c>
      <c r="J1361" s="328"/>
      <c r="K1361" s="190">
        <f t="shared" si="346"/>
        <v>0</v>
      </c>
      <c r="L1361" s="191" t="str">
        <f t="shared" si="348"/>
        <v>-</v>
      </c>
      <c r="M1361" s="192" t="str">
        <f t="shared" si="349"/>
        <v>-</v>
      </c>
      <c r="N1361" s="193" t="str">
        <f t="shared" si="347"/>
        <v>-</v>
      </c>
      <c r="AI1361" s="104"/>
    </row>
    <row r="1362" spans="1:35">
      <c r="A1362" s="295"/>
      <c r="B1362" s="346"/>
      <c r="C1362" s="346"/>
      <c r="D1362" s="297"/>
      <c r="E1362" s="297"/>
      <c r="F1362" s="346"/>
      <c r="G1362" s="110">
        <f t="shared" si="343"/>
        <v>0</v>
      </c>
      <c r="H1362" s="111">
        <f t="shared" si="344"/>
        <v>0</v>
      </c>
      <c r="I1362" s="112">
        <f t="shared" si="345"/>
        <v>0</v>
      </c>
      <c r="J1362" s="328"/>
      <c r="K1362" s="190">
        <f t="shared" si="346"/>
        <v>0</v>
      </c>
      <c r="L1362" s="191" t="str">
        <f t="shared" si="348"/>
        <v>-</v>
      </c>
      <c r="M1362" s="192" t="str">
        <f t="shared" si="349"/>
        <v>-</v>
      </c>
      <c r="N1362" s="193" t="str">
        <f t="shared" si="347"/>
        <v>-</v>
      </c>
      <c r="AI1362" s="104"/>
    </row>
    <row r="1363" spans="1:35">
      <c r="A1363" s="295"/>
      <c r="B1363" s="346"/>
      <c r="C1363" s="346"/>
      <c r="D1363" s="297"/>
      <c r="E1363" s="297"/>
      <c r="F1363" s="346"/>
      <c r="G1363" s="110">
        <f t="shared" si="343"/>
        <v>0</v>
      </c>
      <c r="H1363" s="111">
        <f t="shared" si="344"/>
        <v>0</v>
      </c>
      <c r="I1363" s="112">
        <f t="shared" si="345"/>
        <v>0</v>
      </c>
      <c r="J1363" s="328"/>
      <c r="K1363" s="190">
        <f t="shared" si="346"/>
        <v>0</v>
      </c>
      <c r="L1363" s="191" t="str">
        <f t="shared" si="348"/>
        <v>-</v>
      </c>
      <c r="M1363" s="192" t="str">
        <f t="shared" si="349"/>
        <v>-</v>
      </c>
      <c r="N1363" s="193" t="str">
        <f t="shared" si="347"/>
        <v>-</v>
      </c>
      <c r="AI1363" s="104"/>
    </row>
    <row r="1364" spans="1:35">
      <c r="A1364" s="295"/>
      <c r="B1364" s="346"/>
      <c r="C1364" s="346"/>
      <c r="D1364" s="297"/>
      <c r="E1364" s="297"/>
      <c r="F1364" s="346"/>
      <c r="G1364" s="110">
        <f t="shared" si="343"/>
        <v>0</v>
      </c>
      <c r="H1364" s="111">
        <f t="shared" si="344"/>
        <v>0</v>
      </c>
      <c r="I1364" s="112">
        <f t="shared" si="345"/>
        <v>0</v>
      </c>
      <c r="J1364" s="328"/>
      <c r="K1364" s="190">
        <f t="shared" si="346"/>
        <v>0</v>
      </c>
      <c r="L1364" s="191" t="str">
        <f t="shared" si="348"/>
        <v>-</v>
      </c>
      <c r="M1364" s="192" t="str">
        <f t="shared" si="349"/>
        <v>-</v>
      </c>
      <c r="N1364" s="193" t="str">
        <f t="shared" si="347"/>
        <v>-</v>
      </c>
      <c r="AI1364" s="104"/>
    </row>
    <row r="1365" spans="1:35">
      <c r="A1365" s="295"/>
      <c r="B1365" s="346"/>
      <c r="C1365" s="346"/>
      <c r="D1365" s="297"/>
      <c r="E1365" s="297"/>
      <c r="F1365" s="346"/>
      <c r="G1365" s="110">
        <f t="shared" si="343"/>
        <v>0</v>
      </c>
      <c r="H1365" s="111">
        <f t="shared" si="344"/>
        <v>0</v>
      </c>
      <c r="I1365" s="112">
        <f t="shared" si="345"/>
        <v>0</v>
      </c>
      <c r="J1365" s="328"/>
      <c r="K1365" s="190">
        <f t="shared" si="346"/>
        <v>0</v>
      </c>
      <c r="L1365" s="191" t="str">
        <f t="shared" si="348"/>
        <v>-</v>
      </c>
      <c r="M1365" s="192" t="str">
        <f t="shared" si="349"/>
        <v>-</v>
      </c>
      <c r="N1365" s="193" t="str">
        <f t="shared" si="347"/>
        <v>-</v>
      </c>
      <c r="AI1365" s="104"/>
    </row>
    <row r="1366" spans="1:35">
      <c r="A1366" s="295"/>
      <c r="B1366" s="346"/>
      <c r="C1366" s="346"/>
      <c r="D1366" s="297"/>
      <c r="E1366" s="297"/>
      <c r="F1366" s="346"/>
      <c r="G1366" s="110">
        <f t="shared" si="343"/>
        <v>0</v>
      </c>
      <c r="H1366" s="111">
        <f t="shared" si="344"/>
        <v>0</v>
      </c>
      <c r="I1366" s="112">
        <f t="shared" si="345"/>
        <v>0</v>
      </c>
      <c r="J1366" s="328"/>
      <c r="K1366" s="190">
        <f t="shared" si="346"/>
        <v>0</v>
      </c>
      <c r="L1366" s="191" t="str">
        <f t="shared" si="348"/>
        <v>-</v>
      </c>
      <c r="M1366" s="192" t="str">
        <f t="shared" si="349"/>
        <v>-</v>
      </c>
      <c r="N1366" s="193" t="str">
        <f t="shared" si="347"/>
        <v>-</v>
      </c>
      <c r="AI1366" s="104"/>
    </row>
    <row r="1367" spans="1:35">
      <c r="A1367" s="295"/>
      <c r="B1367" s="346"/>
      <c r="C1367" s="346"/>
      <c r="D1367" s="297"/>
      <c r="E1367" s="297"/>
      <c r="F1367" s="346"/>
      <c r="G1367" s="110">
        <f t="shared" si="343"/>
        <v>0</v>
      </c>
      <c r="H1367" s="111">
        <f t="shared" si="344"/>
        <v>0</v>
      </c>
      <c r="I1367" s="112">
        <f t="shared" si="345"/>
        <v>0</v>
      </c>
      <c r="J1367" s="328"/>
      <c r="K1367" s="190">
        <f t="shared" si="346"/>
        <v>0</v>
      </c>
      <c r="L1367" s="191" t="str">
        <f t="shared" si="348"/>
        <v>-</v>
      </c>
      <c r="M1367" s="192" t="str">
        <f t="shared" si="349"/>
        <v>-</v>
      </c>
      <c r="N1367" s="193" t="str">
        <f t="shared" si="347"/>
        <v>-</v>
      </c>
      <c r="AI1367" s="104"/>
    </row>
    <row r="1368" spans="1:35">
      <c r="A1368" s="295"/>
      <c r="B1368" s="346"/>
      <c r="C1368" s="346"/>
      <c r="D1368" s="297"/>
      <c r="E1368" s="297"/>
      <c r="F1368" s="346"/>
      <c r="G1368" s="110">
        <f t="shared" si="343"/>
        <v>0</v>
      </c>
      <c r="H1368" s="111">
        <f t="shared" si="344"/>
        <v>0</v>
      </c>
      <c r="I1368" s="112">
        <f t="shared" si="345"/>
        <v>0</v>
      </c>
      <c r="J1368" s="328"/>
      <c r="K1368" s="190">
        <f t="shared" si="346"/>
        <v>0</v>
      </c>
      <c r="L1368" s="191" t="str">
        <f t="shared" si="348"/>
        <v>-</v>
      </c>
      <c r="M1368" s="192" t="str">
        <f t="shared" si="349"/>
        <v>-</v>
      </c>
      <c r="N1368" s="193" t="str">
        <f t="shared" si="347"/>
        <v>-</v>
      </c>
      <c r="AI1368" s="104"/>
    </row>
    <row r="1369" spans="1:35">
      <c r="A1369" s="295"/>
      <c r="B1369" s="346"/>
      <c r="C1369" s="346"/>
      <c r="D1369" s="297"/>
      <c r="E1369" s="297"/>
      <c r="F1369" s="346"/>
      <c r="G1369" s="110">
        <f t="shared" si="343"/>
        <v>0</v>
      </c>
      <c r="H1369" s="111">
        <f t="shared" si="344"/>
        <v>0</v>
      </c>
      <c r="I1369" s="112">
        <f t="shared" si="345"/>
        <v>0</v>
      </c>
      <c r="J1369" s="328"/>
      <c r="K1369" s="190">
        <f t="shared" si="346"/>
        <v>0</v>
      </c>
      <c r="L1369" s="191" t="str">
        <f t="shared" si="348"/>
        <v>-</v>
      </c>
      <c r="M1369" s="192" t="str">
        <f t="shared" si="349"/>
        <v>-</v>
      </c>
      <c r="N1369" s="193" t="str">
        <f t="shared" si="347"/>
        <v>-</v>
      </c>
      <c r="AI1369" s="104"/>
    </row>
    <row r="1370" spans="1:35">
      <c r="A1370" s="295"/>
      <c r="B1370" s="346"/>
      <c r="C1370" s="346"/>
      <c r="D1370" s="297"/>
      <c r="E1370" s="297"/>
      <c r="F1370" s="346"/>
      <c r="G1370" s="110">
        <f t="shared" si="343"/>
        <v>0</v>
      </c>
      <c r="H1370" s="111">
        <f t="shared" si="344"/>
        <v>0</v>
      </c>
      <c r="I1370" s="112">
        <f t="shared" si="345"/>
        <v>0</v>
      </c>
      <c r="J1370" s="328"/>
      <c r="K1370" s="190">
        <f t="shared" si="346"/>
        <v>0</v>
      </c>
      <c r="L1370" s="191" t="str">
        <f t="shared" si="348"/>
        <v>-</v>
      </c>
      <c r="M1370" s="192" t="str">
        <f t="shared" si="349"/>
        <v>-</v>
      </c>
      <c r="N1370" s="193" t="str">
        <f t="shared" si="347"/>
        <v>-</v>
      </c>
      <c r="AI1370" s="104"/>
    </row>
    <row r="1371" spans="1:35">
      <c r="A1371" s="295"/>
      <c r="B1371" s="346"/>
      <c r="C1371" s="346"/>
      <c r="D1371" s="297"/>
      <c r="E1371" s="297"/>
      <c r="F1371" s="346"/>
      <c r="G1371" s="110">
        <f t="shared" si="343"/>
        <v>0</v>
      </c>
      <c r="H1371" s="111">
        <f t="shared" si="344"/>
        <v>0</v>
      </c>
      <c r="I1371" s="112">
        <f t="shared" si="345"/>
        <v>0</v>
      </c>
      <c r="J1371" s="328"/>
      <c r="K1371" s="190">
        <f t="shared" si="346"/>
        <v>0</v>
      </c>
      <c r="L1371" s="191" t="str">
        <f t="shared" si="348"/>
        <v>-</v>
      </c>
      <c r="M1371" s="192" t="str">
        <f t="shared" si="349"/>
        <v>-</v>
      </c>
      <c r="N1371" s="193" t="str">
        <f t="shared" si="347"/>
        <v>-</v>
      </c>
      <c r="AI1371" s="104"/>
    </row>
    <row r="1372" spans="1:35">
      <c r="A1372" s="295"/>
      <c r="B1372" s="346"/>
      <c r="C1372" s="346"/>
      <c r="D1372" s="297"/>
      <c r="E1372" s="297"/>
      <c r="F1372" s="346"/>
      <c r="G1372" s="110">
        <f t="shared" si="343"/>
        <v>0</v>
      </c>
      <c r="H1372" s="111">
        <f t="shared" si="344"/>
        <v>0</v>
      </c>
      <c r="I1372" s="112">
        <f t="shared" si="345"/>
        <v>0</v>
      </c>
      <c r="J1372" s="328"/>
      <c r="K1372" s="190">
        <f t="shared" si="346"/>
        <v>0</v>
      </c>
      <c r="L1372" s="191" t="str">
        <f t="shared" si="348"/>
        <v>-</v>
      </c>
      <c r="M1372" s="192" t="str">
        <f t="shared" si="349"/>
        <v>-</v>
      </c>
      <c r="N1372" s="193" t="str">
        <f t="shared" si="347"/>
        <v>-</v>
      </c>
      <c r="AI1372" s="104"/>
    </row>
    <row r="1373" spans="1:35">
      <c r="A1373" s="295"/>
      <c r="B1373" s="346"/>
      <c r="C1373" s="346"/>
      <c r="D1373" s="297"/>
      <c r="E1373" s="297"/>
      <c r="F1373" s="346"/>
      <c r="G1373" s="110">
        <f t="shared" si="343"/>
        <v>0</v>
      </c>
      <c r="H1373" s="111">
        <f t="shared" si="344"/>
        <v>0</v>
      </c>
      <c r="I1373" s="112">
        <f t="shared" si="345"/>
        <v>0</v>
      </c>
      <c r="J1373" s="328"/>
      <c r="K1373" s="190">
        <f t="shared" si="346"/>
        <v>0</v>
      </c>
      <c r="L1373" s="191" t="str">
        <f t="shared" si="348"/>
        <v>-</v>
      </c>
      <c r="M1373" s="192" t="str">
        <f t="shared" si="349"/>
        <v>-</v>
      </c>
      <c r="N1373" s="193" t="str">
        <f t="shared" si="347"/>
        <v>-</v>
      </c>
      <c r="AI1373" s="104"/>
    </row>
    <row r="1374" spans="1:35">
      <c r="A1374" s="295"/>
      <c r="B1374" s="346"/>
      <c r="C1374" s="346"/>
      <c r="D1374" s="297"/>
      <c r="E1374" s="297"/>
      <c r="F1374" s="346"/>
      <c r="G1374" s="110">
        <f t="shared" si="343"/>
        <v>0</v>
      </c>
      <c r="H1374" s="111">
        <f t="shared" si="344"/>
        <v>0</v>
      </c>
      <c r="I1374" s="112">
        <f t="shared" si="345"/>
        <v>0</v>
      </c>
      <c r="J1374" s="328"/>
      <c r="K1374" s="190">
        <f t="shared" si="346"/>
        <v>0</v>
      </c>
      <c r="L1374" s="191" t="str">
        <f t="shared" si="348"/>
        <v>-</v>
      </c>
      <c r="M1374" s="192" t="str">
        <f t="shared" si="349"/>
        <v>-</v>
      </c>
      <c r="N1374" s="193" t="str">
        <f t="shared" si="347"/>
        <v>-</v>
      </c>
      <c r="AI1374" s="104"/>
    </row>
    <row r="1375" spans="1:35">
      <c r="A1375" s="295"/>
      <c r="B1375" s="346"/>
      <c r="C1375" s="346"/>
      <c r="D1375" s="297"/>
      <c r="E1375" s="297"/>
      <c r="F1375" s="346"/>
      <c r="G1375" s="110">
        <f t="shared" si="343"/>
        <v>0</v>
      </c>
      <c r="H1375" s="111">
        <f t="shared" si="344"/>
        <v>0</v>
      </c>
      <c r="I1375" s="112">
        <f t="shared" si="345"/>
        <v>0</v>
      </c>
      <c r="J1375" s="328"/>
      <c r="K1375" s="190">
        <f t="shared" si="346"/>
        <v>0</v>
      </c>
      <c r="L1375" s="191" t="str">
        <f t="shared" si="348"/>
        <v>-</v>
      </c>
      <c r="M1375" s="192" t="str">
        <f t="shared" si="349"/>
        <v>-</v>
      </c>
      <c r="N1375" s="193" t="str">
        <f t="shared" si="347"/>
        <v>-</v>
      </c>
      <c r="AI1375" s="104"/>
    </row>
    <row r="1376" spans="1:35">
      <c r="A1376" s="295"/>
      <c r="B1376" s="346"/>
      <c r="C1376" s="346"/>
      <c r="D1376" s="297"/>
      <c r="E1376" s="297"/>
      <c r="F1376" s="346"/>
      <c r="G1376" s="110">
        <f t="shared" si="343"/>
        <v>0</v>
      </c>
      <c r="H1376" s="111">
        <f t="shared" si="344"/>
        <v>0</v>
      </c>
      <c r="I1376" s="112">
        <f t="shared" si="345"/>
        <v>0</v>
      </c>
      <c r="J1376" s="328"/>
      <c r="K1376" s="190">
        <f t="shared" si="346"/>
        <v>0</v>
      </c>
      <c r="L1376" s="191" t="str">
        <f t="shared" si="348"/>
        <v>-</v>
      </c>
      <c r="M1376" s="192" t="str">
        <f t="shared" si="349"/>
        <v>-</v>
      </c>
      <c r="N1376" s="193" t="str">
        <f t="shared" si="347"/>
        <v>-</v>
      </c>
      <c r="AI1376" s="104"/>
    </row>
    <row r="1377" spans="1:35">
      <c r="A1377" s="295"/>
      <c r="B1377" s="346"/>
      <c r="C1377" s="346"/>
      <c r="D1377" s="297"/>
      <c r="E1377" s="297"/>
      <c r="F1377" s="346"/>
      <c r="G1377" s="110">
        <f t="shared" si="343"/>
        <v>0</v>
      </c>
      <c r="H1377" s="111">
        <f t="shared" si="344"/>
        <v>0</v>
      </c>
      <c r="I1377" s="112">
        <f t="shared" si="345"/>
        <v>0</v>
      </c>
      <c r="J1377" s="328"/>
      <c r="K1377" s="190">
        <f t="shared" si="346"/>
        <v>0</v>
      </c>
      <c r="L1377" s="191" t="str">
        <f t="shared" si="348"/>
        <v>-</v>
      </c>
      <c r="M1377" s="192" t="str">
        <f t="shared" si="349"/>
        <v>-</v>
      </c>
      <c r="N1377" s="193" t="str">
        <f t="shared" si="347"/>
        <v>-</v>
      </c>
      <c r="AI1377" s="104"/>
    </row>
    <row r="1378" spans="1:35">
      <c r="A1378" s="295"/>
      <c r="B1378" s="346"/>
      <c r="C1378" s="346"/>
      <c r="D1378" s="297"/>
      <c r="E1378" s="297"/>
      <c r="F1378" s="346"/>
      <c r="G1378" s="110">
        <f t="shared" si="343"/>
        <v>0</v>
      </c>
      <c r="H1378" s="111">
        <f t="shared" si="344"/>
        <v>0</v>
      </c>
      <c r="I1378" s="112">
        <f t="shared" si="345"/>
        <v>0</v>
      </c>
      <c r="J1378" s="328"/>
      <c r="K1378" s="190">
        <f t="shared" si="346"/>
        <v>0</v>
      </c>
      <c r="L1378" s="191" t="str">
        <f t="shared" si="348"/>
        <v>-</v>
      </c>
      <c r="M1378" s="192" t="str">
        <f t="shared" si="349"/>
        <v>-</v>
      </c>
      <c r="N1378" s="193" t="str">
        <f t="shared" si="347"/>
        <v>-</v>
      </c>
      <c r="AI1378" s="104"/>
    </row>
    <row r="1379" spans="1:35">
      <c r="A1379" s="295"/>
      <c r="B1379" s="346"/>
      <c r="C1379" s="346"/>
      <c r="D1379" s="297"/>
      <c r="E1379" s="297"/>
      <c r="F1379" s="346"/>
      <c r="G1379" s="110">
        <f t="shared" si="343"/>
        <v>0</v>
      </c>
      <c r="H1379" s="111">
        <f t="shared" si="344"/>
        <v>0</v>
      </c>
      <c r="I1379" s="112">
        <f t="shared" si="345"/>
        <v>0</v>
      </c>
      <c r="J1379" s="328"/>
      <c r="K1379" s="190">
        <f t="shared" si="346"/>
        <v>0</v>
      </c>
      <c r="L1379" s="191" t="str">
        <f t="shared" si="348"/>
        <v>-</v>
      </c>
      <c r="M1379" s="192" t="str">
        <f t="shared" si="349"/>
        <v>-</v>
      </c>
      <c r="N1379" s="193" t="str">
        <f t="shared" si="347"/>
        <v>-</v>
      </c>
      <c r="AI1379" s="104"/>
    </row>
    <row r="1380" spans="1:35">
      <c r="A1380" s="295"/>
      <c r="B1380" s="346"/>
      <c r="C1380" s="346"/>
      <c r="D1380" s="297"/>
      <c r="E1380" s="297"/>
      <c r="F1380" s="346"/>
      <c r="G1380" s="110">
        <f t="shared" si="343"/>
        <v>0</v>
      </c>
      <c r="H1380" s="111">
        <f t="shared" si="344"/>
        <v>0</v>
      </c>
      <c r="I1380" s="112">
        <f t="shared" si="345"/>
        <v>0</v>
      </c>
      <c r="J1380" s="328"/>
      <c r="K1380" s="190">
        <f t="shared" si="346"/>
        <v>0</v>
      </c>
      <c r="L1380" s="191" t="str">
        <f t="shared" si="348"/>
        <v>-</v>
      </c>
      <c r="M1380" s="192" t="str">
        <f t="shared" si="349"/>
        <v>-</v>
      </c>
      <c r="N1380" s="193" t="str">
        <f t="shared" si="347"/>
        <v>-</v>
      </c>
      <c r="AI1380" s="104"/>
    </row>
    <row r="1381" spans="1:35">
      <c r="A1381" s="295"/>
      <c r="B1381" s="346"/>
      <c r="C1381" s="346"/>
      <c r="D1381" s="297"/>
      <c r="E1381" s="297"/>
      <c r="F1381" s="346"/>
      <c r="G1381" s="110">
        <f t="shared" si="343"/>
        <v>0</v>
      </c>
      <c r="H1381" s="111">
        <f t="shared" si="344"/>
        <v>0</v>
      </c>
      <c r="I1381" s="112">
        <f t="shared" si="345"/>
        <v>0</v>
      </c>
      <c r="J1381" s="328"/>
      <c r="K1381" s="190">
        <f t="shared" si="346"/>
        <v>0</v>
      </c>
      <c r="L1381" s="191" t="str">
        <f t="shared" si="348"/>
        <v>-</v>
      </c>
      <c r="M1381" s="192" t="str">
        <f t="shared" si="349"/>
        <v>-</v>
      </c>
      <c r="N1381" s="193" t="str">
        <f t="shared" si="347"/>
        <v>-</v>
      </c>
      <c r="AI1381" s="104"/>
    </row>
    <row r="1382" spans="1:35">
      <c r="A1382" s="295"/>
      <c r="B1382" s="346"/>
      <c r="C1382" s="346"/>
      <c r="D1382" s="297"/>
      <c r="E1382" s="297"/>
      <c r="F1382" s="346"/>
      <c r="G1382" s="110">
        <f t="shared" si="343"/>
        <v>0</v>
      </c>
      <c r="H1382" s="111">
        <f t="shared" si="344"/>
        <v>0</v>
      </c>
      <c r="I1382" s="112">
        <f t="shared" si="345"/>
        <v>0</v>
      </c>
      <c r="J1382" s="328"/>
      <c r="K1382" s="190">
        <f t="shared" si="346"/>
        <v>0</v>
      </c>
      <c r="L1382" s="191" t="str">
        <f t="shared" si="348"/>
        <v>-</v>
      </c>
      <c r="M1382" s="192" t="str">
        <f t="shared" si="349"/>
        <v>-</v>
      </c>
      <c r="N1382" s="193" t="str">
        <f t="shared" si="347"/>
        <v>-</v>
      </c>
      <c r="AI1382" s="104"/>
    </row>
    <row r="1383" spans="1:35">
      <c r="A1383" s="295"/>
      <c r="B1383" s="346"/>
      <c r="C1383" s="346"/>
      <c r="D1383" s="297"/>
      <c r="E1383" s="297"/>
      <c r="F1383" s="346"/>
      <c r="G1383" s="110">
        <f t="shared" si="343"/>
        <v>0</v>
      </c>
      <c r="H1383" s="111">
        <f t="shared" si="344"/>
        <v>0</v>
      </c>
      <c r="I1383" s="112">
        <f t="shared" si="345"/>
        <v>0</v>
      </c>
      <c r="J1383" s="328"/>
      <c r="K1383" s="190">
        <f t="shared" si="346"/>
        <v>0</v>
      </c>
      <c r="L1383" s="191" t="str">
        <f t="shared" si="348"/>
        <v>-</v>
      </c>
      <c r="M1383" s="192" t="str">
        <f t="shared" si="349"/>
        <v>-</v>
      </c>
      <c r="N1383" s="193" t="str">
        <f t="shared" si="347"/>
        <v>-</v>
      </c>
      <c r="AI1383" s="104"/>
    </row>
    <row r="1384" spans="1:35">
      <c r="A1384" s="295"/>
      <c r="B1384" s="346"/>
      <c r="C1384" s="346"/>
      <c r="D1384" s="297"/>
      <c r="E1384" s="297"/>
      <c r="F1384" s="346"/>
      <c r="G1384" s="110">
        <f t="shared" si="343"/>
        <v>0</v>
      </c>
      <c r="H1384" s="111">
        <f t="shared" si="344"/>
        <v>0</v>
      </c>
      <c r="I1384" s="112">
        <f t="shared" si="345"/>
        <v>0</v>
      </c>
      <c r="J1384" s="328"/>
      <c r="K1384" s="190">
        <f t="shared" si="346"/>
        <v>0</v>
      </c>
      <c r="L1384" s="191" t="str">
        <f t="shared" si="348"/>
        <v>-</v>
      </c>
      <c r="M1384" s="192" t="str">
        <f t="shared" si="349"/>
        <v>-</v>
      </c>
      <c r="N1384" s="193" t="str">
        <f t="shared" si="347"/>
        <v>-</v>
      </c>
      <c r="AI1384" s="104"/>
    </row>
    <row r="1385" spans="1:35">
      <c r="A1385" s="295"/>
      <c r="B1385" s="346"/>
      <c r="C1385" s="346"/>
      <c r="D1385" s="297"/>
      <c r="E1385" s="297"/>
      <c r="F1385" s="346"/>
      <c r="G1385" s="110">
        <f t="shared" si="343"/>
        <v>0</v>
      </c>
      <c r="H1385" s="111">
        <f t="shared" si="344"/>
        <v>0</v>
      </c>
      <c r="I1385" s="112">
        <f t="shared" si="345"/>
        <v>0</v>
      </c>
      <c r="J1385" s="328"/>
      <c r="K1385" s="190">
        <f t="shared" si="346"/>
        <v>0</v>
      </c>
      <c r="L1385" s="191" t="str">
        <f t="shared" si="348"/>
        <v>-</v>
      </c>
      <c r="M1385" s="192" t="str">
        <f t="shared" si="349"/>
        <v>-</v>
      </c>
      <c r="N1385" s="193" t="str">
        <f t="shared" si="347"/>
        <v>-</v>
      </c>
      <c r="AI1385" s="104"/>
    </row>
    <row r="1386" spans="1:35">
      <c r="A1386" s="295"/>
      <c r="B1386" s="346"/>
      <c r="C1386" s="346"/>
      <c r="D1386" s="297"/>
      <c r="E1386" s="297"/>
      <c r="F1386" s="346"/>
      <c r="G1386" s="110">
        <f t="shared" si="343"/>
        <v>0</v>
      </c>
      <c r="H1386" s="111">
        <f t="shared" si="344"/>
        <v>0</v>
      </c>
      <c r="I1386" s="112">
        <f t="shared" si="345"/>
        <v>0</v>
      </c>
      <c r="J1386" s="328"/>
      <c r="K1386" s="190">
        <f t="shared" si="346"/>
        <v>0</v>
      </c>
      <c r="L1386" s="191" t="str">
        <f t="shared" si="348"/>
        <v>-</v>
      </c>
      <c r="M1386" s="192" t="str">
        <f t="shared" si="349"/>
        <v>-</v>
      </c>
      <c r="N1386" s="193" t="str">
        <f t="shared" si="347"/>
        <v>-</v>
      </c>
      <c r="AI1386" s="104"/>
    </row>
    <row r="1387" spans="1:35">
      <c r="A1387" s="295"/>
      <c r="B1387" s="346"/>
      <c r="C1387" s="346"/>
      <c r="D1387" s="297"/>
      <c r="E1387" s="297"/>
      <c r="F1387" s="346"/>
      <c r="G1387" s="110">
        <f t="shared" si="343"/>
        <v>0</v>
      </c>
      <c r="H1387" s="111">
        <f t="shared" si="344"/>
        <v>0</v>
      </c>
      <c r="I1387" s="112">
        <f t="shared" si="345"/>
        <v>0</v>
      </c>
      <c r="J1387" s="328"/>
      <c r="K1387" s="190">
        <f t="shared" si="346"/>
        <v>0</v>
      </c>
      <c r="L1387" s="191" t="str">
        <f t="shared" si="348"/>
        <v>-</v>
      </c>
      <c r="M1387" s="192" t="str">
        <f t="shared" si="349"/>
        <v>-</v>
      </c>
      <c r="N1387" s="193" t="str">
        <f t="shared" si="347"/>
        <v>-</v>
      </c>
      <c r="AI1387" s="104"/>
    </row>
    <row r="1388" spans="1:35">
      <c r="A1388" s="295"/>
      <c r="B1388" s="346"/>
      <c r="C1388" s="346"/>
      <c r="D1388" s="297"/>
      <c r="E1388" s="297"/>
      <c r="F1388" s="346"/>
      <c r="G1388" s="110">
        <f t="shared" si="343"/>
        <v>0</v>
      </c>
      <c r="H1388" s="111">
        <f t="shared" si="344"/>
        <v>0</v>
      </c>
      <c r="I1388" s="112">
        <f t="shared" si="345"/>
        <v>0</v>
      </c>
      <c r="J1388" s="328"/>
      <c r="K1388" s="190">
        <f t="shared" si="346"/>
        <v>0</v>
      </c>
      <c r="L1388" s="191" t="str">
        <f t="shared" si="348"/>
        <v>-</v>
      </c>
      <c r="M1388" s="192" t="str">
        <f t="shared" si="349"/>
        <v>-</v>
      </c>
      <c r="N1388" s="193" t="str">
        <f t="shared" si="347"/>
        <v>-</v>
      </c>
      <c r="AI1388" s="104"/>
    </row>
    <row r="1389" spans="1:35">
      <c r="A1389" s="295"/>
      <c r="B1389" s="346"/>
      <c r="C1389" s="346"/>
      <c r="D1389" s="297"/>
      <c r="E1389" s="297"/>
      <c r="F1389" s="346"/>
      <c r="G1389" s="110">
        <f t="shared" si="343"/>
        <v>0</v>
      </c>
      <c r="H1389" s="111">
        <f t="shared" si="344"/>
        <v>0</v>
      </c>
      <c r="I1389" s="112">
        <f t="shared" si="345"/>
        <v>0</v>
      </c>
      <c r="J1389" s="328"/>
      <c r="K1389" s="190">
        <f t="shared" si="346"/>
        <v>0</v>
      </c>
      <c r="L1389" s="191" t="str">
        <f t="shared" si="348"/>
        <v>-</v>
      </c>
      <c r="M1389" s="192" t="str">
        <f t="shared" si="349"/>
        <v>-</v>
      </c>
      <c r="N1389" s="193" t="str">
        <f t="shared" si="347"/>
        <v>-</v>
      </c>
      <c r="AI1389" s="104"/>
    </row>
    <row r="1390" spans="1:35">
      <c r="A1390" s="295"/>
      <c r="B1390" s="346"/>
      <c r="C1390" s="346"/>
      <c r="D1390" s="297"/>
      <c r="E1390" s="297"/>
      <c r="F1390" s="346"/>
      <c r="G1390" s="110">
        <f t="shared" si="343"/>
        <v>0</v>
      </c>
      <c r="H1390" s="111">
        <f t="shared" si="344"/>
        <v>0</v>
      </c>
      <c r="I1390" s="112">
        <f t="shared" si="345"/>
        <v>0</v>
      </c>
      <c r="J1390" s="328"/>
      <c r="K1390" s="190">
        <f t="shared" si="346"/>
        <v>0</v>
      </c>
      <c r="L1390" s="191" t="str">
        <f t="shared" si="348"/>
        <v>-</v>
      </c>
      <c r="M1390" s="192" t="str">
        <f t="shared" si="349"/>
        <v>-</v>
      </c>
      <c r="N1390" s="193" t="str">
        <f t="shared" si="347"/>
        <v>-</v>
      </c>
      <c r="AI1390" s="104"/>
    </row>
    <row r="1391" spans="1:35">
      <c r="A1391" s="295"/>
      <c r="B1391" s="346"/>
      <c r="C1391" s="346"/>
      <c r="D1391" s="297"/>
      <c r="E1391" s="297"/>
      <c r="F1391" s="346"/>
      <c r="G1391" s="110">
        <f t="shared" si="343"/>
        <v>0</v>
      </c>
      <c r="H1391" s="111">
        <f t="shared" si="344"/>
        <v>0</v>
      </c>
      <c r="I1391" s="112">
        <f t="shared" si="345"/>
        <v>0</v>
      </c>
      <c r="J1391" s="328"/>
      <c r="K1391" s="190">
        <f t="shared" si="346"/>
        <v>0</v>
      </c>
      <c r="L1391" s="191" t="str">
        <f t="shared" si="348"/>
        <v>-</v>
      </c>
      <c r="M1391" s="192" t="str">
        <f t="shared" si="349"/>
        <v>-</v>
      </c>
      <c r="N1391" s="193" t="str">
        <f t="shared" si="347"/>
        <v>-</v>
      </c>
      <c r="AI1391" s="104"/>
    </row>
    <row r="1392" spans="1:35">
      <c r="A1392" s="295"/>
      <c r="B1392" s="346"/>
      <c r="C1392" s="346"/>
      <c r="D1392" s="297"/>
      <c r="E1392" s="297"/>
      <c r="F1392" s="346"/>
      <c r="G1392" s="110">
        <f t="shared" si="343"/>
        <v>0</v>
      </c>
      <c r="H1392" s="111">
        <f t="shared" si="344"/>
        <v>0</v>
      </c>
      <c r="I1392" s="112">
        <f t="shared" si="345"/>
        <v>0</v>
      </c>
      <c r="J1392" s="328"/>
      <c r="K1392" s="190">
        <f t="shared" si="346"/>
        <v>0</v>
      </c>
      <c r="L1392" s="191" t="str">
        <f t="shared" si="348"/>
        <v>-</v>
      </c>
      <c r="M1392" s="192" t="str">
        <f t="shared" si="349"/>
        <v>-</v>
      </c>
      <c r="N1392" s="193" t="str">
        <f t="shared" si="347"/>
        <v>-</v>
      </c>
      <c r="AI1392" s="104"/>
    </row>
    <row r="1393" spans="1:35">
      <c r="A1393" s="295"/>
      <c r="B1393" s="346"/>
      <c r="C1393" s="346"/>
      <c r="D1393" s="297"/>
      <c r="E1393" s="297"/>
      <c r="F1393" s="346"/>
      <c r="G1393" s="110">
        <f t="shared" si="343"/>
        <v>0</v>
      </c>
      <c r="H1393" s="111">
        <f t="shared" si="344"/>
        <v>0</v>
      </c>
      <c r="I1393" s="112">
        <f t="shared" si="345"/>
        <v>0</v>
      </c>
      <c r="J1393" s="328"/>
      <c r="K1393" s="190">
        <f t="shared" si="346"/>
        <v>0</v>
      </c>
      <c r="L1393" s="191" t="str">
        <f t="shared" si="348"/>
        <v>-</v>
      </c>
      <c r="M1393" s="192" t="str">
        <f t="shared" si="349"/>
        <v>-</v>
      </c>
      <c r="N1393" s="193" t="str">
        <f t="shared" si="347"/>
        <v>-</v>
      </c>
      <c r="AI1393" s="104"/>
    </row>
    <row r="1394" spans="1:35">
      <c r="A1394" s="295"/>
      <c r="B1394" s="346"/>
      <c r="C1394" s="346"/>
      <c r="D1394" s="297"/>
      <c r="E1394" s="297"/>
      <c r="F1394" s="346"/>
      <c r="G1394" s="110">
        <f t="shared" si="343"/>
        <v>0</v>
      </c>
      <c r="H1394" s="111">
        <f t="shared" si="344"/>
        <v>0</v>
      </c>
      <c r="I1394" s="112">
        <f t="shared" si="345"/>
        <v>0</v>
      </c>
      <c r="J1394" s="328"/>
      <c r="K1394" s="190">
        <f t="shared" si="346"/>
        <v>0</v>
      </c>
      <c r="L1394" s="191" t="str">
        <f t="shared" si="348"/>
        <v>-</v>
      </c>
      <c r="M1394" s="192" t="str">
        <f t="shared" si="349"/>
        <v>-</v>
      </c>
      <c r="N1394" s="193" t="str">
        <f t="shared" si="347"/>
        <v>-</v>
      </c>
      <c r="AI1394" s="104"/>
    </row>
    <row r="1395" spans="1:35">
      <c r="A1395" s="295"/>
      <c r="B1395" s="346"/>
      <c r="C1395" s="346"/>
      <c r="D1395" s="297"/>
      <c r="E1395" s="297"/>
      <c r="F1395" s="346"/>
      <c r="G1395" s="110">
        <f t="shared" si="343"/>
        <v>0</v>
      </c>
      <c r="H1395" s="111">
        <f t="shared" si="344"/>
        <v>0</v>
      </c>
      <c r="I1395" s="112">
        <f t="shared" si="345"/>
        <v>0</v>
      </c>
      <c r="J1395" s="328"/>
      <c r="K1395" s="190">
        <f t="shared" si="346"/>
        <v>0</v>
      </c>
      <c r="L1395" s="191" t="str">
        <f t="shared" si="348"/>
        <v>-</v>
      </c>
      <c r="M1395" s="192" t="str">
        <f t="shared" si="349"/>
        <v>-</v>
      </c>
      <c r="N1395" s="193" t="str">
        <f t="shared" si="347"/>
        <v>-</v>
      </c>
      <c r="AI1395" s="104"/>
    </row>
    <row r="1396" spans="1:35">
      <c r="A1396" s="295"/>
      <c r="B1396" s="346"/>
      <c r="C1396" s="346"/>
      <c r="D1396" s="297"/>
      <c r="E1396" s="297"/>
      <c r="F1396" s="346"/>
      <c r="G1396" s="110">
        <f t="shared" si="343"/>
        <v>0</v>
      </c>
      <c r="H1396" s="111">
        <f t="shared" si="344"/>
        <v>0</v>
      </c>
      <c r="I1396" s="112">
        <f t="shared" si="345"/>
        <v>0</v>
      </c>
      <c r="J1396" s="328"/>
      <c r="K1396" s="190">
        <f t="shared" si="346"/>
        <v>0</v>
      </c>
      <c r="L1396" s="191" t="str">
        <f t="shared" si="348"/>
        <v>-</v>
      </c>
      <c r="M1396" s="192" t="str">
        <f t="shared" si="349"/>
        <v>-</v>
      </c>
      <c r="N1396" s="193" t="str">
        <f t="shared" si="347"/>
        <v>-</v>
      </c>
      <c r="AI1396" s="104"/>
    </row>
    <row r="1397" spans="1:35">
      <c r="A1397" s="295"/>
      <c r="B1397" s="346"/>
      <c r="C1397" s="346"/>
      <c r="D1397" s="297"/>
      <c r="E1397" s="297"/>
      <c r="F1397" s="346"/>
      <c r="G1397" s="110">
        <f t="shared" si="343"/>
        <v>0</v>
      </c>
      <c r="H1397" s="111">
        <f t="shared" si="344"/>
        <v>0</v>
      </c>
      <c r="I1397" s="112">
        <f t="shared" si="345"/>
        <v>0</v>
      </c>
      <c r="J1397" s="328"/>
      <c r="K1397" s="190">
        <f t="shared" si="346"/>
        <v>0</v>
      </c>
      <c r="L1397" s="191" t="str">
        <f t="shared" si="348"/>
        <v>-</v>
      </c>
      <c r="M1397" s="192" t="str">
        <f t="shared" si="349"/>
        <v>-</v>
      </c>
      <c r="N1397" s="193" t="str">
        <f t="shared" si="347"/>
        <v>-</v>
      </c>
      <c r="AI1397" s="104"/>
    </row>
    <row r="1398" spans="1:35">
      <c r="A1398" s="295"/>
      <c r="B1398" s="346"/>
      <c r="C1398" s="346"/>
      <c r="D1398" s="297"/>
      <c r="E1398" s="297"/>
      <c r="F1398" s="346"/>
      <c r="G1398" s="110">
        <f t="shared" si="343"/>
        <v>0</v>
      </c>
      <c r="H1398" s="111">
        <f t="shared" si="344"/>
        <v>0</v>
      </c>
      <c r="I1398" s="112">
        <f t="shared" si="345"/>
        <v>0</v>
      </c>
      <c r="J1398" s="328"/>
      <c r="K1398" s="190">
        <f t="shared" si="346"/>
        <v>0</v>
      </c>
      <c r="L1398" s="191" t="str">
        <f t="shared" si="348"/>
        <v>-</v>
      </c>
      <c r="M1398" s="192" t="str">
        <f t="shared" si="349"/>
        <v>-</v>
      </c>
      <c r="N1398" s="193" t="str">
        <f t="shared" si="347"/>
        <v>-</v>
      </c>
      <c r="AI1398" s="104"/>
    </row>
    <row r="1399" spans="1:35">
      <c r="A1399" s="295"/>
      <c r="B1399" s="346"/>
      <c r="C1399" s="346"/>
      <c r="D1399" s="297"/>
      <c r="E1399" s="297"/>
      <c r="F1399" s="346"/>
      <c r="G1399" s="110">
        <f t="shared" si="343"/>
        <v>0</v>
      </c>
      <c r="H1399" s="111">
        <f t="shared" si="344"/>
        <v>0</v>
      </c>
      <c r="I1399" s="112">
        <f t="shared" si="345"/>
        <v>0</v>
      </c>
      <c r="J1399" s="328"/>
      <c r="K1399" s="190">
        <f t="shared" si="346"/>
        <v>0</v>
      </c>
      <c r="L1399" s="191" t="str">
        <f t="shared" si="348"/>
        <v>-</v>
      </c>
      <c r="M1399" s="192" t="str">
        <f t="shared" si="349"/>
        <v>-</v>
      </c>
      <c r="N1399" s="193" t="str">
        <f t="shared" si="347"/>
        <v>-</v>
      </c>
      <c r="AI1399" s="104"/>
    </row>
    <row r="1400" spans="1:35">
      <c r="A1400" s="295"/>
      <c r="B1400" s="346"/>
      <c r="C1400" s="346"/>
      <c r="D1400" s="297"/>
      <c r="E1400" s="297"/>
      <c r="F1400" s="346"/>
      <c r="G1400" s="110">
        <f t="shared" si="343"/>
        <v>0</v>
      </c>
      <c r="H1400" s="111">
        <f t="shared" si="344"/>
        <v>0</v>
      </c>
      <c r="I1400" s="112">
        <f t="shared" si="345"/>
        <v>0</v>
      </c>
      <c r="J1400" s="328"/>
      <c r="K1400" s="190">
        <f t="shared" si="346"/>
        <v>0</v>
      </c>
      <c r="L1400" s="191" t="str">
        <f t="shared" si="348"/>
        <v>-</v>
      </c>
      <c r="M1400" s="192" t="str">
        <f t="shared" si="349"/>
        <v>-</v>
      </c>
      <c r="N1400" s="193" t="str">
        <f t="shared" si="347"/>
        <v>-</v>
      </c>
      <c r="AI1400" s="104"/>
    </row>
    <row r="1401" spans="1:35">
      <c r="A1401" s="295"/>
      <c r="B1401" s="346"/>
      <c r="C1401" s="346"/>
      <c r="D1401" s="297"/>
      <c r="E1401" s="297"/>
      <c r="F1401" s="346"/>
      <c r="G1401" s="110">
        <f t="shared" si="343"/>
        <v>0</v>
      </c>
      <c r="H1401" s="111">
        <f t="shared" si="344"/>
        <v>0</v>
      </c>
      <c r="I1401" s="112">
        <f t="shared" si="345"/>
        <v>0</v>
      </c>
      <c r="J1401" s="328"/>
      <c r="K1401" s="190">
        <f t="shared" si="346"/>
        <v>0</v>
      </c>
      <c r="L1401" s="191" t="str">
        <f t="shared" si="348"/>
        <v>-</v>
      </c>
      <c r="M1401" s="192" t="str">
        <f t="shared" si="349"/>
        <v>-</v>
      </c>
      <c r="N1401" s="193" t="str">
        <f t="shared" si="347"/>
        <v>-</v>
      </c>
      <c r="AI1401" s="104"/>
    </row>
    <row r="1402" spans="1:35">
      <c r="A1402" s="295"/>
      <c r="B1402" s="346"/>
      <c r="C1402" s="346"/>
      <c r="D1402" s="297"/>
      <c r="E1402" s="297"/>
      <c r="F1402" s="346"/>
      <c r="G1402" s="110">
        <f t="shared" si="343"/>
        <v>0</v>
      </c>
      <c r="H1402" s="111">
        <f t="shared" si="344"/>
        <v>0</v>
      </c>
      <c r="I1402" s="112">
        <f t="shared" si="345"/>
        <v>0</v>
      </c>
      <c r="J1402" s="328"/>
      <c r="K1402" s="190">
        <f t="shared" si="346"/>
        <v>0</v>
      </c>
      <c r="L1402" s="191" t="str">
        <f t="shared" si="348"/>
        <v>-</v>
      </c>
      <c r="M1402" s="192" t="str">
        <f t="shared" si="349"/>
        <v>-</v>
      </c>
      <c r="N1402" s="193" t="str">
        <f t="shared" si="347"/>
        <v>-</v>
      </c>
      <c r="AI1402" s="104"/>
    </row>
    <row r="1403" spans="1:35">
      <c r="A1403" s="295"/>
      <c r="B1403" s="346"/>
      <c r="C1403" s="346"/>
      <c r="D1403" s="297"/>
      <c r="E1403" s="297"/>
      <c r="F1403" s="346"/>
      <c r="G1403" s="110">
        <f t="shared" si="343"/>
        <v>0</v>
      </c>
      <c r="H1403" s="111">
        <f t="shared" si="344"/>
        <v>0</v>
      </c>
      <c r="I1403" s="112">
        <f t="shared" si="345"/>
        <v>0</v>
      </c>
      <c r="J1403" s="328"/>
      <c r="K1403" s="190">
        <f t="shared" si="346"/>
        <v>0</v>
      </c>
      <c r="L1403" s="191" t="str">
        <f t="shared" si="348"/>
        <v>-</v>
      </c>
      <c r="M1403" s="192" t="str">
        <f t="shared" si="349"/>
        <v>-</v>
      </c>
      <c r="N1403" s="193" t="str">
        <f t="shared" si="347"/>
        <v>-</v>
      </c>
      <c r="AI1403" s="104"/>
    </row>
    <row r="1404" spans="1:35">
      <c r="A1404" s="295"/>
      <c r="B1404" s="346"/>
      <c r="C1404" s="346"/>
      <c r="D1404" s="297"/>
      <c r="E1404" s="297"/>
      <c r="F1404" s="346"/>
      <c r="G1404" s="110">
        <f t="shared" si="343"/>
        <v>0</v>
      </c>
      <c r="H1404" s="111">
        <f t="shared" si="344"/>
        <v>0</v>
      </c>
      <c r="I1404" s="112">
        <f t="shared" si="345"/>
        <v>0</v>
      </c>
      <c r="J1404" s="328"/>
      <c r="K1404" s="190">
        <f t="shared" si="346"/>
        <v>0</v>
      </c>
      <c r="L1404" s="191" t="str">
        <f t="shared" si="348"/>
        <v>-</v>
      </c>
      <c r="M1404" s="192" t="str">
        <f t="shared" si="349"/>
        <v>-</v>
      </c>
      <c r="N1404" s="193" t="str">
        <f t="shared" si="347"/>
        <v>-</v>
      </c>
      <c r="AI1404" s="104"/>
    </row>
    <row r="1405" spans="1:35">
      <c r="A1405" s="295"/>
      <c r="B1405" s="346"/>
      <c r="C1405" s="346"/>
      <c r="D1405" s="297"/>
      <c r="E1405" s="297"/>
      <c r="F1405" s="346"/>
      <c r="G1405" s="110">
        <f t="shared" si="343"/>
        <v>0</v>
      </c>
      <c r="H1405" s="111">
        <f t="shared" si="344"/>
        <v>0</v>
      </c>
      <c r="I1405" s="112">
        <f t="shared" si="345"/>
        <v>0</v>
      </c>
      <c r="J1405" s="328"/>
      <c r="K1405" s="190">
        <f t="shared" si="346"/>
        <v>0</v>
      </c>
      <c r="L1405" s="191" t="str">
        <f t="shared" si="348"/>
        <v>-</v>
      </c>
      <c r="M1405" s="192" t="str">
        <f t="shared" si="349"/>
        <v>-</v>
      </c>
      <c r="N1405" s="193" t="str">
        <f t="shared" si="347"/>
        <v>-</v>
      </c>
      <c r="AI1405" s="104"/>
    </row>
    <row r="1406" spans="1:35">
      <c r="A1406" s="295"/>
      <c r="B1406" s="346"/>
      <c r="C1406" s="346"/>
      <c r="D1406" s="297"/>
      <c r="E1406" s="297"/>
      <c r="F1406" s="346"/>
      <c r="G1406" s="110">
        <f t="shared" si="343"/>
        <v>0</v>
      </c>
      <c r="H1406" s="111">
        <f t="shared" si="344"/>
        <v>0</v>
      </c>
      <c r="I1406" s="112">
        <f t="shared" si="345"/>
        <v>0</v>
      </c>
      <c r="J1406" s="328"/>
      <c r="K1406" s="190">
        <f t="shared" si="346"/>
        <v>0</v>
      </c>
      <c r="L1406" s="191" t="str">
        <f t="shared" si="348"/>
        <v>-</v>
      </c>
      <c r="M1406" s="192" t="str">
        <f t="shared" si="349"/>
        <v>-</v>
      </c>
      <c r="N1406" s="193" t="str">
        <f t="shared" si="347"/>
        <v>-</v>
      </c>
      <c r="AI1406" s="104"/>
    </row>
    <row r="1407" spans="1:35">
      <c r="A1407" s="295"/>
      <c r="B1407" s="346"/>
      <c r="C1407" s="346"/>
      <c r="D1407" s="297"/>
      <c r="E1407" s="297"/>
      <c r="F1407" s="346"/>
      <c r="G1407" s="110">
        <f t="shared" si="343"/>
        <v>0</v>
      </c>
      <c r="H1407" s="111">
        <f t="shared" si="344"/>
        <v>0</v>
      </c>
      <c r="I1407" s="112">
        <f t="shared" si="345"/>
        <v>0</v>
      </c>
      <c r="J1407" s="328"/>
      <c r="K1407" s="190">
        <f t="shared" si="346"/>
        <v>0</v>
      </c>
      <c r="L1407" s="191" t="str">
        <f t="shared" si="348"/>
        <v>-</v>
      </c>
      <c r="M1407" s="192" t="str">
        <f t="shared" si="349"/>
        <v>-</v>
      </c>
      <c r="N1407" s="193" t="str">
        <f t="shared" si="347"/>
        <v>-</v>
      </c>
      <c r="AI1407" s="104"/>
    </row>
    <row r="1408" spans="1:35">
      <c r="A1408" s="295"/>
      <c r="B1408" s="346"/>
      <c r="C1408" s="346"/>
      <c r="D1408" s="297"/>
      <c r="E1408" s="297"/>
      <c r="F1408" s="346"/>
      <c r="G1408" s="110">
        <f t="shared" si="343"/>
        <v>0</v>
      </c>
      <c r="H1408" s="111">
        <f t="shared" si="344"/>
        <v>0</v>
      </c>
      <c r="I1408" s="112">
        <f t="shared" si="345"/>
        <v>0</v>
      </c>
      <c r="J1408" s="328"/>
      <c r="K1408" s="190">
        <f t="shared" si="346"/>
        <v>0</v>
      </c>
      <c r="L1408" s="191" t="str">
        <f t="shared" si="348"/>
        <v>-</v>
      </c>
      <c r="M1408" s="192" t="str">
        <f t="shared" si="349"/>
        <v>-</v>
      </c>
      <c r="N1408" s="193" t="str">
        <f t="shared" si="347"/>
        <v>-</v>
      </c>
      <c r="AI1408" s="104"/>
    </row>
    <row r="1409" spans="1:35">
      <c r="A1409" s="295"/>
      <c r="B1409" s="346"/>
      <c r="C1409" s="346"/>
      <c r="D1409" s="297"/>
      <c r="E1409" s="297"/>
      <c r="F1409" s="346"/>
      <c r="G1409" s="110">
        <f t="shared" si="343"/>
        <v>0</v>
      </c>
      <c r="H1409" s="111">
        <f t="shared" si="344"/>
        <v>0</v>
      </c>
      <c r="I1409" s="112">
        <f t="shared" si="345"/>
        <v>0</v>
      </c>
      <c r="J1409" s="328"/>
      <c r="K1409" s="190">
        <f t="shared" si="346"/>
        <v>0</v>
      </c>
      <c r="L1409" s="191" t="str">
        <f t="shared" si="348"/>
        <v>-</v>
      </c>
      <c r="M1409" s="192" t="str">
        <f t="shared" si="349"/>
        <v>-</v>
      </c>
      <c r="N1409" s="193" t="str">
        <f t="shared" si="347"/>
        <v>-</v>
      </c>
      <c r="AI1409" s="104"/>
    </row>
    <row r="1410" spans="1:35">
      <c r="A1410" s="295"/>
      <c r="B1410" s="346"/>
      <c r="C1410" s="346"/>
      <c r="D1410" s="297"/>
      <c r="E1410" s="297"/>
      <c r="F1410" s="346"/>
      <c r="G1410" s="110">
        <f t="shared" si="343"/>
        <v>0</v>
      </c>
      <c r="H1410" s="111">
        <f t="shared" si="344"/>
        <v>0</v>
      </c>
      <c r="I1410" s="112">
        <f t="shared" si="345"/>
        <v>0</v>
      </c>
      <c r="J1410" s="328"/>
      <c r="K1410" s="190">
        <f t="shared" si="346"/>
        <v>0</v>
      </c>
      <c r="L1410" s="191" t="str">
        <f t="shared" si="348"/>
        <v>-</v>
      </c>
      <c r="M1410" s="192" t="str">
        <f t="shared" si="349"/>
        <v>-</v>
      </c>
      <c r="N1410" s="193" t="str">
        <f t="shared" si="347"/>
        <v>-</v>
      </c>
      <c r="AI1410" s="104"/>
    </row>
    <row r="1411" spans="1:35">
      <c r="A1411" s="295"/>
      <c r="B1411" s="346"/>
      <c r="C1411" s="346"/>
      <c r="D1411" s="297"/>
      <c r="E1411" s="297"/>
      <c r="F1411" s="346"/>
      <c r="G1411" s="110">
        <f t="shared" si="343"/>
        <v>0</v>
      </c>
      <c r="H1411" s="111">
        <f t="shared" si="344"/>
        <v>0</v>
      </c>
      <c r="I1411" s="112">
        <f t="shared" si="345"/>
        <v>0</v>
      </c>
      <c r="J1411" s="328"/>
      <c r="K1411" s="190">
        <f t="shared" si="346"/>
        <v>0</v>
      </c>
      <c r="L1411" s="191" t="str">
        <f t="shared" si="348"/>
        <v>-</v>
      </c>
      <c r="M1411" s="192" t="str">
        <f t="shared" si="349"/>
        <v>-</v>
      </c>
      <c r="N1411" s="193" t="str">
        <f t="shared" si="347"/>
        <v>-</v>
      </c>
      <c r="AI1411" s="104"/>
    </row>
    <row r="1412" spans="1:35">
      <c r="A1412" s="295"/>
      <c r="B1412" s="346"/>
      <c r="C1412" s="346"/>
      <c r="D1412" s="297"/>
      <c r="E1412" s="297"/>
      <c r="F1412" s="346"/>
      <c r="G1412" s="110">
        <f t="shared" si="343"/>
        <v>0</v>
      </c>
      <c r="H1412" s="111">
        <f t="shared" si="344"/>
        <v>0</v>
      </c>
      <c r="I1412" s="112">
        <f t="shared" si="345"/>
        <v>0</v>
      </c>
      <c r="J1412" s="328"/>
      <c r="K1412" s="190">
        <f t="shared" si="346"/>
        <v>0</v>
      </c>
      <c r="L1412" s="191" t="str">
        <f t="shared" si="348"/>
        <v>-</v>
      </c>
      <c r="M1412" s="192" t="str">
        <f t="shared" si="349"/>
        <v>-</v>
      </c>
      <c r="N1412" s="193" t="str">
        <f t="shared" si="347"/>
        <v>-</v>
      </c>
      <c r="AI1412" s="104"/>
    </row>
    <row r="1413" spans="1:35">
      <c r="A1413" s="295"/>
      <c r="B1413" s="346"/>
      <c r="C1413" s="346"/>
      <c r="D1413" s="297"/>
      <c r="E1413" s="297"/>
      <c r="F1413" s="346"/>
      <c r="G1413" s="110">
        <f t="shared" si="343"/>
        <v>0</v>
      </c>
      <c r="H1413" s="111">
        <f t="shared" si="344"/>
        <v>0</v>
      </c>
      <c r="I1413" s="112">
        <f t="shared" si="345"/>
        <v>0</v>
      </c>
      <c r="J1413" s="328"/>
      <c r="K1413" s="190">
        <f t="shared" si="346"/>
        <v>0</v>
      </c>
      <c r="L1413" s="191" t="str">
        <f t="shared" si="348"/>
        <v>-</v>
      </c>
      <c r="M1413" s="192" t="str">
        <f t="shared" si="349"/>
        <v>-</v>
      </c>
      <c r="N1413" s="193" t="str">
        <f t="shared" si="347"/>
        <v>-</v>
      </c>
      <c r="AI1413" s="104"/>
    </row>
    <row r="1414" spans="1:35">
      <c r="A1414" s="295"/>
      <c r="B1414" s="346"/>
      <c r="C1414" s="346"/>
      <c r="D1414" s="297"/>
      <c r="E1414" s="297"/>
      <c r="F1414" s="346"/>
      <c r="G1414" s="110">
        <f t="shared" si="343"/>
        <v>0</v>
      </c>
      <c r="H1414" s="111">
        <f t="shared" si="344"/>
        <v>0</v>
      </c>
      <c r="I1414" s="112">
        <f t="shared" si="345"/>
        <v>0</v>
      </c>
      <c r="J1414" s="328"/>
      <c r="K1414" s="190">
        <f t="shared" si="346"/>
        <v>0</v>
      </c>
      <c r="L1414" s="191" t="str">
        <f t="shared" si="348"/>
        <v>-</v>
      </c>
      <c r="M1414" s="192" t="str">
        <f t="shared" si="349"/>
        <v>-</v>
      </c>
      <c r="N1414" s="193" t="str">
        <f t="shared" si="347"/>
        <v>-</v>
      </c>
      <c r="AI1414" s="104"/>
    </row>
    <row r="1415" spans="1:35">
      <c r="A1415" s="295"/>
      <c r="B1415" s="346"/>
      <c r="C1415" s="346"/>
      <c r="D1415" s="297"/>
      <c r="E1415" s="297"/>
      <c r="F1415" s="346"/>
      <c r="G1415" s="110">
        <f t="shared" si="343"/>
        <v>0</v>
      </c>
      <c r="H1415" s="111">
        <f t="shared" si="344"/>
        <v>0</v>
      </c>
      <c r="I1415" s="112">
        <f t="shared" si="345"/>
        <v>0</v>
      </c>
      <c r="J1415" s="328"/>
      <c r="K1415" s="190">
        <f t="shared" si="346"/>
        <v>0</v>
      </c>
      <c r="L1415" s="191" t="str">
        <f t="shared" si="348"/>
        <v>-</v>
      </c>
      <c r="M1415" s="192" t="str">
        <f t="shared" si="349"/>
        <v>-</v>
      </c>
      <c r="N1415" s="193" t="str">
        <f t="shared" si="347"/>
        <v>-</v>
      </c>
      <c r="AI1415" s="104"/>
    </row>
    <row r="1416" spans="1:35">
      <c r="A1416" s="295"/>
      <c r="B1416" s="346"/>
      <c r="C1416" s="346"/>
      <c r="D1416" s="297"/>
      <c r="E1416" s="297"/>
      <c r="F1416" s="346"/>
      <c r="G1416" s="110">
        <f t="shared" ref="G1416:G1479" si="350">IF(F1416=0,0,VLOOKUP(C1416,$V$8:$AE$13,6))</f>
        <v>0</v>
      </c>
      <c r="H1416" s="111">
        <f t="shared" ref="H1416:H1479" si="351">IFERROR(F1416+G1416,"")</f>
        <v>0</v>
      </c>
      <c r="I1416" s="112">
        <f t="shared" ref="I1416:I1479" si="352">IFERROR(H1416*12/(VLOOKUP(C1416,$V$8:$W$13,2)*$T$8*$T$9),"")</f>
        <v>0</v>
      </c>
      <c r="J1416" s="328"/>
      <c r="K1416" s="190">
        <f t="shared" ref="K1416:K1479" si="353">IFERROR((J1416+G1416)*12/(VLOOKUP(C1416,$V$8:$W$13,2)*$T$8*$T$9),"")</f>
        <v>0</v>
      </c>
      <c r="L1416" s="191" t="str">
        <f t="shared" si="348"/>
        <v>-</v>
      </c>
      <c r="M1416" s="192" t="str">
        <f t="shared" si="349"/>
        <v>-</v>
      </c>
      <c r="N1416" s="193" t="str">
        <f t="shared" si="347"/>
        <v>-</v>
      </c>
      <c r="AI1416" s="104"/>
    </row>
    <row r="1417" spans="1:35">
      <c r="A1417" s="295"/>
      <c r="B1417" s="346"/>
      <c r="C1417" s="346"/>
      <c r="D1417" s="297"/>
      <c r="E1417" s="297"/>
      <c r="F1417" s="346"/>
      <c r="G1417" s="110">
        <f t="shared" si="350"/>
        <v>0</v>
      </c>
      <c r="H1417" s="111">
        <f t="shared" si="351"/>
        <v>0</v>
      </c>
      <c r="I1417" s="112">
        <f t="shared" si="352"/>
        <v>0</v>
      </c>
      <c r="J1417" s="328"/>
      <c r="K1417" s="190">
        <f t="shared" si="353"/>
        <v>0</v>
      </c>
      <c r="L1417" s="191" t="str">
        <f t="shared" si="348"/>
        <v>-</v>
      </c>
      <c r="M1417" s="192" t="str">
        <f t="shared" si="349"/>
        <v>-</v>
      </c>
      <c r="N1417" s="193" t="str">
        <f t="shared" si="347"/>
        <v>-</v>
      </c>
      <c r="AI1417" s="104"/>
    </row>
    <row r="1418" spans="1:35">
      <c r="A1418" s="295"/>
      <c r="B1418" s="346"/>
      <c r="C1418" s="346"/>
      <c r="D1418" s="297"/>
      <c r="E1418" s="297"/>
      <c r="F1418" s="346"/>
      <c r="G1418" s="110">
        <f t="shared" si="350"/>
        <v>0</v>
      </c>
      <c r="H1418" s="111">
        <f t="shared" si="351"/>
        <v>0</v>
      </c>
      <c r="I1418" s="112">
        <f t="shared" si="352"/>
        <v>0</v>
      </c>
      <c r="J1418" s="328"/>
      <c r="K1418" s="190">
        <f t="shared" si="353"/>
        <v>0</v>
      </c>
      <c r="L1418" s="191" t="str">
        <f t="shared" si="348"/>
        <v>-</v>
      </c>
      <c r="M1418" s="192" t="str">
        <f t="shared" si="349"/>
        <v>-</v>
      </c>
      <c r="N1418" s="193" t="str">
        <f t="shared" ref="N1418:N1481" si="354">IF(L1418="-","-",J1418-F1418)</f>
        <v>-</v>
      </c>
      <c r="AI1418" s="104"/>
    </row>
    <row r="1419" spans="1:35">
      <c r="A1419" s="295"/>
      <c r="B1419" s="346"/>
      <c r="C1419" s="346"/>
      <c r="D1419" s="297"/>
      <c r="E1419" s="297"/>
      <c r="F1419" s="346"/>
      <c r="G1419" s="110">
        <f t="shared" si="350"/>
        <v>0</v>
      </c>
      <c r="H1419" s="111">
        <f t="shared" si="351"/>
        <v>0</v>
      </c>
      <c r="I1419" s="112">
        <f t="shared" si="352"/>
        <v>0</v>
      </c>
      <c r="J1419" s="328"/>
      <c r="K1419" s="190">
        <f t="shared" si="353"/>
        <v>0</v>
      </c>
      <c r="L1419" s="191" t="str">
        <f t="shared" si="348"/>
        <v>-</v>
      </c>
      <c r="M1419" s="192" t="str">
        <f t="shared" si="349"/>
        <v>-</v>
      </c>
      <c r="N1419" s="193" t="str">
        <f t="shared" si="354"/>
        <v>-</v>
      </c>
      <c r="AI1419" s="104"/>
    </row>
    <row r="1420" spans="1:35">
      <c r="A1420" s="295"/>
      <c r="B1420" s="346"/>
      <c r="C1420" s="346"/>
      <c r="D1420" s="297"/>
      <c r="E1420" s="297"/>
      <c r="F1420" s="346"/>
      <c r="G1420" s="110">
        <f t="shared" si="350"/>
        <v>0</v>
      </c>
      <c r="H1420" s="111">
        <f t="shared" si="351"/>
        <v>0</v>
      </c>
      <c r="I1420" s="112">
        <f t="shared" si="352"/>
        <v>0</v>
      </c>
      <c r="J1420" s="328"/>
      <c r="K1420" s="190">
        <f t="shared" si="353"/>
        <v>0</v>
      </c>
      <c r="L1420" s="191" t="str">
        <f t="shared" ref="L1420:L1483" si="355">IF(OR(E1420="market",E1420="super"),"-",IF(J1420-H1420&gt;0,1,"-"))</f>
        <v>-</v>
      </c>
      <c r="M1420" s="192" t="str">
        <f t="shared" ref="M1420:M1483" si="356">IF(L1420="-","-",1-F1420/J1420)</f>
        <v>-</v>
      </c>
      <c r="N1420" s="193" t="str">
        <f t="shared" si="354"/>
        <v>-</v>
      </c>
      <c r="AI1420" s="104"/>
    </row>
    <row r="1421" spans="1:35">
      <c r="A1421" s="295"/>
      <c r="B1421" s="346"/>
      <c r="C1421" s="346"/>
      <c r="D1421" s="297"/>
      <c r="E1421" s="297"/>
      <c r="F1421" s="346"/>
      <c r="G1421" s="110">
        <f t="shared" si="350"/>
        <v>0</v>
      </c>
      <c r="H1421" s="111">
        <f t="shared" si="351"/>
        <v>0</v>
      </c>
      <c r="I1421" s="112">
        <f t="shared" si="352"/>
        <v>0</v>
      </c>
      <c r="J1421" s="328"/>
      <c r="K1421" s="190">
        <f t="shared" si="353"/>
        <v>0</v>
      </c>
      <c r="L1421" s="191" t="str">
        <f t="shared" si="355"/>
        <v>-</v>
      </c>
      <c r="M1421" s="192" t="str">
        <f t="shared" si="356"/>
        <v>-</v>
      </c>
      <c r="N1421" s="193" t="str">
        <f t="shared" si="354"/>
        <v>-</v>
      </c>
      <c r="AI1421" s="104"/>
    </row>
    <row r="1422" spans="1:35">
      <c r="A1422" s="295"/>
      <c r="B1422" s="346"/>
      <c r="C1422" s="346"/>
      <c r="D1422" s="297"/>
      <c r="E1422" s="297"/>
      <c r="F1422" s="346"/>
      <c r="G1422" s="110">
        <f t="shared" si="350"/>
        <v>0</v>
      </c>
      <c r="H1422" s="111">
        <f t="shared" si="351"/>
        <v>0</v>
      </c>
      <c r="I1422" s="112">
        <f t="shared" si="352"/>
        <v>0</v>
      </c>
      <c r="J1422" s="328"/>
      <c r="K1422" s="190">
        <f t="shared" si="353"/>
        <v>0</v>
      </c>
      <c r="L1422" s="191" t="str">
        <f t="shared" si="355"/>
        <v>-</v>
      </c>
      <c r="M1422" s="192" t="str">
        <f t="shared" si="356"/>
        <v>-</v>
      </c>
      <c r="N1422" s="193" t="str">
        <f t="shared" si="354"/>
        <v>-</v>
      </c>
      <c r="AI1422" s="104"/>
    </row>
    <row r="1423" spans="1:35">
      <c r="A1423" s="295"/>
      <c r="B1423" s="346"/>
      <c r="C1423" s="346"/>
      <c r="D1423" s="297"/>
      <c r="E1423" s="297"/>
      <c r="F1423" s="346"/>
      <c r="G1423" s="110">
        <f t="shared" si="350"/>
        <v>0</v>
      </c>
      <c r="H1423" s="111">
        <f t="shared" si="351"/>
        <v>0</v>
      </c>
      <c r="I1423" s="112">
        <f t="shared" si="352"/>
        <v>0</v>
      </c>
      <c r="J1423" s="328"/>
      <c r="K1423" s="190">
        <f t="shared" si="353"/>
        <v>0</v>
      </c>
      <c r="L1423" s="191" t="str">
        <f t="shared" si="355"/>
        <v>-</v>
      </c>
      <c r="M1423" s="192" t="str">
        <f t="shared" si="356"/>
        <v>-</v>
      </c>
      <c r="N1423" s="193" t="str">
        <f t="shared" si="354"/>
        <v>-</v>
      </c>
      <c r="AI1423" s="104"/>
    </row>
    <row r="1424" spans="1:35">
      <c r="A1424" s="295"/>
      <c r="B1424" s="346"/>
      <c r="C1424" s="346"/>
      <c r="D1424" s="297"/>
      <c r="E1424" s="297"/>
      <c r="F1424" s="346"/>
      <c r="G1424" s="110">
        <f t="shared" si="350"/>
        <v>0</v>
      </c>
      <c r="H1424" s="111">
        <f t="shared" si="351"/>
        <v>0</v>
      </c>
      <c r="I1424" s="112">
        <f t="shared" si="352"/>
        <v>0</v>
      </c>
      <c r="J1424" s="328"/>
      <c r="K1424" s="190">
        <f t="shared" si="353"/>
        <v>0</v>
      </c>
      <c r="L1424" s="191" t="str">
        <f t="shared" si="355"/>
        <v>-</v>
      </c>
      <c r="M1424" s="192" t="str">
        <f t="shared" si="356"/>
        <v>-</v>
      </c>
      <c r="N1424" s="193" t="str">
        <f t="shared" si="354"/>
        <v>-</v>
      </c>
      <c r="AI1424" s="104"/>
    </row>
    <row r="1425" spans="1:35">
      <c r="A1425" s="295"/>
      <c r="B1425" s="346"/>
      <c r="C1425" s="346"/>
      <c r="D1425" s="297"/>
      <c r="E1425" s="297"/>
      <c r="F1425" s="346"/>
      <c r="G1425" s="110">
        <f t="shared" si="350"/>
        <v>0</v>
      </c>
      <c r="H1425" s="111">
        <f t="shared" si="351"/>
        <v>0</v>
      </c>
      <c r="I1425" s="112">
        <f t="shared" si="352"/>
        <v>0</v>
      </c>
      <c r="J1425" s="328"/>
      <c r="K1425" s="190">
        <f t="shared" si="353"/>
        <v>0</v>
      </c>
      <c r="L1425" s="191" t="str">
        <f t="shared" si="355"/>
        <v>-</v>
      </c>
      <c r="M1425" s="192" t="str">
        <f t="shared" si="356"/>
        <v>-</v>
      </c>
      <c r="N1425" s="193" t="str">
        <f t="shared" si="354"/>
        <v>-</v>
      </c>
      <c r="AI1425" s="104"/>
    </row>
    <row r="1426" spans="1:35">
      <c r="A1426" s="295"/>
      <c r="B1426" s="346"/>
      <c r="C1426" s="346"/>
      <c r="D1426" s="297"/>
      <c r="E1426" s="297"/>
      <c r="F1426" s="346"/>
      <c r="G1426" s="110">
        <f t="shared" si="350"/>
        <v>0</v>
      </c>
      <c r="H1426" s="111">
        <f t="shared" si="351"/>
        <v>0</v>
      </c>
      <c r="I1426" s="112">
        <f t="shared" si="352"/>
        <v>0</v>
      </c>
      <c r="J1426" s="328"/>
      <c r="K1426" s="190">
        <f t="shared" si="353"/>
        <v>0</v>
      </c>
      <c r="L1426" s="191" t="str">
        <f t="shared" si="355"/>
        <v>-</v>
      </c>
      <c r="M1426" s="192" t="str">
        <f t="shared" si="356"/>
        <v>-</v>
      </c>
      <c r="N1426" s="193" t="str">
        <f t="shared" si="354"/>
        <v>-</v>
      </c>
      <c r="AI1426" s="104"/>
    </row>
    <row r="1427" spans="1:35">
      <c r="A1427" s="295"/>
      <c r="B1427" s="346"/>
      <c r="C1427" s="346"/>
      <c r="D1427" s="297"/>
      <c r="E1427" s="297"/>
      <c r="F1427" s="346"/>
      <c r="G1427" s="110">
        <f t="shared" si="350"/>
        <v>0</v>
      </c>
      <c r="H1427" s="111">
        <f t="shared" si="351"/>
        <v>0</v>
      </c>
      <c r="I1427" s="112">
        <f t="shared" si="352"/>
        <v>0</v>
      </c>
      <c r="J1427" s="328"/>
      <c r="K1427" s="190">
        <f t="shared" si="353"/>
        <v>0</v>
      </c>
      <c r="L1427" s="191" t="str">
        <f t="shared" si="355"/>
        <v>-</v>
      </c>
      <c r="M1427" s="192" t="str">
        <f t="shared" si="356"/>
        <v>-</v>
      </c>
      <c r="N1427" s="193" t="str">
        <f t="shared" si="354"/>
        <v>-</v>
      </c>
      <c r="AI1427" s="104"/>
    </row>
    <row r="1428" spans="1:35">
      <c r="A1428" s="295"/>
      <c r="B1428" s="346"/>
      <c r="C1428" s="346"/>
      <c r="D1428" s="297"/>
      <c r="E1428" s="297"/>
      <c r="F1428" s="346"/>
      <c r="G1428" s="110">
        <f t="shared" si="350"/>
        <v>0</v>
      </c>
      <c r="H1428" s="111">
        <f t="shared" si="351"/>
        <v>0</v>
      </c>
      <c r="I1428" s="112">
        <f t="shared" si="352"/>
        <v>0</v>
      </c>
      <c r="J1428" s="328"/>
      <c r="K1428" s="190">
        <f t="shared" si="353"/>
        <v>0</v>
      </c>
      <c r="L1428" s="191" t="str">
        <f t="shared" si="355"/>
        <v>-</v>
      </c>
      <c r="M1428" s="192" t="str">
        <f t="shared" si="356"/>
        <v>-</v>
      </c>
      <c r="N1428" s="193" t="str">
        <f t="shared" si="354"/>
        <v>-</v>
      </c>
      <c r="AI1428" s="104"/>
    </row>
    <row r="1429" spans="1:35">
      <c r="A1429" s="295"/>
      <c r="B1429" s="346"/>
      <c r="C1429" s="346"/>
      <c r="D1429" s="297"/>
      <c r="E1429" s="297"/>
      <c r="F1429" s="346"/>
      <c r="G1429" s="110">
        <f t="shared" si="350"/>
        <v>0</v>
      </c>
      <c r="H1429" s="111">
        <f t="shared" si="351"/>
        <v>0</v>
      </c>
      <c r="I1429" s="112">
        <f t="shared" si="352"/>
        <v>0</v>
      </c>
      <c r="J1429" s="328"/>
      <c r="K1429" s="190">
        <f t="shared" si="353"/>
        <v>0</v>
      </c>
      <c r="L1429" s="191" t="str">
        <f t="shared" si="355"/>
        <v>-</v>
      </c>
      <c r="M1429" s="192" t="str">
        <f t="shared" si="356"/>
        <v>-</v>
      </c>
      <c r="N1429" s="193" t="str">
        <f t="shared" si="354"/>
        <v>-</v>
      </c>
      <c r="AI1429" s="104"/>
    </row>
    <row r="1430" spans="1:35">
      <c r="A1430" s="295"/>
      <c r="B1430" s="346"/>
      <c r="C1430" s="346"/>
      <c r="D1430" s="297"/>
      <c r="E1430" s="297"/>
      <c r="F1430" s="346"/>
      <c r="G1430" s="110">
        <f t="shared" si="350"/>
        <v>0</v>
      </c>
      <c r="H1430" s="111">
        <f t="shared" si="351"/>
        <v>0</v>
      </c>
      <c r="I1430" s="112">
        <f t="shared" si="352"/>
        <v>0</v>
      </c>
      <c r="J1430" s="328"/>
      <c r="K1430" s="190">
        <f t="shared" si="353"/>
        <v>0</v>
      </c>
      <c r="L1430" s="191" t="str">
        <f t="shared" si="355"/>
        <v>-</v>
      </c>
      <c r="M1430" s="192" t="str">
        <f t="shared" si="356"/>
        <v>-</v>
      </c>
      <c r="N1430" s="193" t="str">
        <f t="shared" si="354"/>
        <v>-</v>
      </c>
      <c r="AI1430" s="104"/>
    </row>
    <row r="1431" spans="1:35">
      <c r="A1431" s="295"/>
      <c r="B1431" s="346"/>
      <c r="C1431" s="346"/>
      <c r="D1431" s="297"/>
      <c r="E1431" s="297"/>
      <c r="F1431" s="346"/>
      <c r="G1431" s="110">
        <f t="shared" si="350"/>
        <v>0</v>
      </c>
      <c r="H1431" s="111">
        <f t="shared" si="351"/>
        <v>0</v>
      </c>
      <c r="I1431" s="112">
        <f t="shared" si="352"/>
        <v>0</v>
      </c>
      <c r="J1431" s="328"/>
      <c r="K1431" s="190">
        <f t="shared" si="353"/>
        <v>0</v>
      </c>
      <c r="L1431" s="191" t="str">
        <f t="shared" si="355"/>
        <v>-</v>
      </c>
      <c r="M1431" s="192" t="str">
        <f t="shared" si="356"/>
        <v>-</v>
      </c>
      <c r="N1431" s="193" t="str">
        <f t="shared" si="354"/>
        <v>-</v>
      </c>
      <c r="AI1431" s="104"/>
    </row>
    <row r="1432" spans="1:35">
      <c r="A1432" s="295"/>
      <c r="B1432" s="346"/>
      <c r="C1432" s="346"/>
      <c r="D1432" s="297"/>
      <c r="E1432" s="297"/>
      <c r="F1432" s="346"/>
      <c r="G1432" s="110">
        <f t="shared" si="350"/>
        <v>0</v>
      </c>
      <c r="H1432" s="111">
        <f t="shared" si="351"/>
        <v>0</v>
      </c>
      <c r="I1432" s="112">
        <f t="shared" si="352"/>
        <v>0</v>
      </c>
      <c r="J1432" s="328"/>
      <c r="K1432" s="190">
        <f t="shared" si="353"/>
        <v>0</v>
      </c>
      <c r="L1432" s="191" t="str">
        <f t="shared" si="355"/>
        <v>-</v>
      </c>
      <c r="M1432" s="192" t="str">
        <f t="shared" si="356"/>
        <v>-</v>
      </c>
      <c r="N1432" s="193" t="str">
        <f t="shared" si="354"/>
        <v>-</v>
      </c>
      <c r="AI1432" s="104"/>
    </row>
    <row r="1433" spans="1:35">
      <c r="A1433" s="295"/>
      <c r="B1433" s="346"/>
      <c r="C1433" s="346"/>
      <c r="D1433" s="297"/>
      <c r="E1433" s="297"/>
      <c r="F1433" s="346"/>
      <c r="G1433" s="110">
        <f t="shared" si="350"/>
        <v>0</v>
      </c>
      <c r="H1433" s="111">
        <f t="shared" si="351"/>
        <v>0</v>
      </c>
      <c r="I1433" s="112">
        <f t="shared" si="352"/>
        <v>0</v>
      </c>
      <c r="J1433" s="328"/>
      <c r="K1433" s="190">
        <f t="shared" si="353"/>
        <v>0</v>
      </c>
      <c r="L1433" s="191" t="str">
        <f t="shared" si="355"/>
        <v>-</v>
      </c>
      <c r="M1433" s="192" t="str">
        <f t="shared" si="356"/>
        <v>-</v>
      </c>
      <c r="N1433" s="193" t="str">
        <f t="shared" si="354"/>
        <v>-</v>
      </c>
      <c r="AI1433" s="104"/>
    </row>
    <row r="1434" spans="1:35">
      <c r="A1434" s="295"/>
      <c r="B1434" s="346"/>
      <c r="C1434" s="346"/>
      <c r="D1434" s="297"/>
      <c r="E1434" s="297"/>
      <c r="F1434" s="346"/>
      <c r="G1434" s="110">
        <f t="shared" si="350"/>
        <v>0</v>
      </c>
      <c r="H1434" s="111">
        <f t="shared" si="351"/>
        <v>0</v>
      </c>
      <c r="I1434" s="112">
        <f t="shared" si="352"/>
        <v>0</v>
      </c>
      <c r="J1434" s="328"/>
      <c r="K1434" s="190">
        <f t="shared" si="353"/>
        <v>0</v>
      </c>
      <c r="L1434" s="191" t="str">
        <f t="shared" si="355"/>
        <v>-</v>
      </c>
      <c r="M1434" s="192" t="str">
        <f t="shared" si="356"/>
        <v>-</v>
      </c>
      <c r="N1434" s="193" t="str">
        <f t="shared" si="354"/>
        <v>-</v>
      </c>
      <c r="AI1434" s="104"/>
    </row>
    <row r="1435" spans="1:35">
      <c r="A1435" s="295"/>
      <c r="B1435" s="346"/>
      <c r="C1435" s="346"/>
      <c r="D1435" s="297"/>
      <c r="E1435" s="297"/>
      <c r="F1435" s="346"/>
      <c r="G1435" s="110">
        <f t="shared" si="350"/>
        <v>0</v>
      </c>
      <c r="H1435" s="111">
        <f t="shared" si="351"/>
        <v>0</v>
      </c>
      <c r="I1435" s="112">
        <f t="shared" si="352"/>
        <v>0</v>
      </c>
      <c r="J1435" s="328"/>
      <c r="K1435" s="190">
        <f t="shared" si="353"/>
        <v>0</v>
      </c>
      <c r="L1435" s="191" t="str">
        <f t="shared" si="355"/>
        <v>-</v>
      </c>
      <c r="M1435" s="192" t="str">
        <f t="shared" si="356"/>
        <v>-</v>
      </c>
      <c r="N1435" s="193" t="str">
        <f t="shared" si="354"/>
        <v>-</v>
      </c>
      <c r="AI1435" s="104"/>
    </row>
    <row r="1436" spans="1:35">
      <c r="A1436" s="295"/>
      <c r="B1436" s="346"/>
      <c r="C1436" s="346"/>
      <c r="D1436" s="297"/>
      <c r="E1436" s="297"/>
      <c r="F1436" s="346"/>
      <c r="G1436" s="110">
        <f t="shared" si="350"/>
        <v>0</v>
      </c>
      <c r="H1436" s="111">
        <f t="shared" si="351"/>
        <v>0</v>
      </c>
      <c r="I1436" s="112">
        <f t="shared" si="352"/>
        <v>0</v>
      </c>
      <c r="J1436" s="328"/>
      <c r="K1436" s="190">
        <f t="shared" si="353"/>
        <v>0</v>
      </c>
      <c r="L1436" s="191" t="str">
        <f t="shared" si="355"/>
        <v>-</v>
      </c>
      <c r="M1436" s="192" t="str">
        <f t="shared" si="356"/>
        <v>-</v>
      </c>
      <c r="N1436" s="193" t="str">
        <f t="shared" si="354"/>
        <v>-</v>
      </c>
      <c r="AI1436" s="104"/>
    </row>
    <row r="1437" spans="1:35">
      <c r="A1437" s="295"/>
      <c r="B1437" s="346"/>
      <c r="C1437" s="346"/>
      <c r="D1437" s="297"/>
      <c r="E1437" s="297"/>
      <c r="F1437" s="346"/>
      <c r="G1437" s="110">
        <f t="shared" si="350"/>
        <v>0</v>
      </c>
      <c r="H1437" s="111">
        <f t="shared" si="351"/>
        <v>0</v>
      </c>
      <c r="I1437" s="112">
        <f t="shared" si="352"/>
        <v>0</v>
      </c>
      <c r="J1437" s="328"/>
      <c r="K1437" s="190">
        <f t="shared" si="353"/>
        <v>0</v>
      </c>
      <c r="L1437" s="191" t="str">
        <f t="shared" si="355"/>
        <v>-</v>
      </c>
      <c r="M1437" s="192" t="str">
        <f t="shared" si="356"/>
        <v>-</v>
      </c>
      <c r="N1437" s="193" t="str">
        <f t="shared" si="354"/>
        <v>-</v>
      </c>
      <c r="AI1437" s="104"/>
    </row>
    <row r="1438" spans="1:35">
      <c r="A1438" s="295"/>
      <c r="B1438" s="346"/>
      <c r="C1438" s="346"/>
      <c r="D1438" s="297"/>
      <c r="E1438" s="297"/>
      <c r="F1438" s="346"/>
      <c r="G1438" s="110">
        <f t="shared" si="350"/>
        <v>0</v>
      </c>
      <c r="H1438" s="111">
        <f t="shared" si="351"/>
        <v>0</v>
      </c>
      <c r="I1438" s="112">
        <f t="shared" si="352"/>
        <v>0</v>
      </c>
      <c r="J1438" s="328"/>
      <c r="K1438" s="190">
        <f t="shared" si="353"/>
        <v>0</v>
      </c>
      <c r="L1438" s="191" t="str">
        <f t="shared" si="355"/>
        <v>-</v>
      </c>
      <c r="M1438" s="192" t="str">
        <f t="shared" si="356"/>
        <v>-</v>
      </c>
      <c r="N1438" s="193" t="str">
        <f t="shared" si="354"/>
        <v>-</v>
      </c>
      <c r="AI1438" s="104"/>
    </row>
    <row r="1439" spans="1:35">
      <c r="A1439" s="295"/>
      <c r="B1439" s="346"/>
      <c r="C1439" s="346"/>
      <c r="D1439" s="297"/>
      <c r="E1439" s="297"/>
      <c r="F1439" s="346"/>
      <c r="G1439" s="110">
        <f t="shared" si="350"/>
        <v>0</v>
      </c>
      <c r="H1439" s="111">
        <f t="shared" si="351"/>
        <v>0</v>
      </c>
      <c r="I1439" s="112">
        <f t="shared" si="352"/>
        <v>0</v>
      </c>
      <c r="J1439" s="328"/>
      <c r="K1439" s="190">
        <f t="shared" si="353"/>
        <v>0</v>
      </c>
      <c r="L1439" s="191" t="str">
        <f t="shared" si="355"/>
        <v>-</v>
      </c>
      <c r="M1439" s="192" t="str">
        <f t="shared" si="356"/>
        <v>-</v>
      </c>
      <c r="N1439" s="193" t="str">
        <f t="shared" si="354"/>
        <v>-</v>
      </c>
      <c r="AI1439" s="104"/>
    </row>
    <row r="1440" spans="1:35">
      <c r="A1440" s="295"/>
      <c r="B1440" s="346"/>
      <c r="C1440" s="346"/>
      <c r="D1440" s="297"/>
      <c r="E1440" s="297"/>
      <c r="F1440" s="346"/>
      <c r="G1440" s="110">
        <f t="shared" si="350"/>
        <v>0</v>
      </c>
      <c r="H1440" s="111">
        <f t="shared" si="351"/>
        <v>0</v>
      </c>
      <c r="I1440" s="112">
        <f t="shared" si="352"/>
        <v>0</v>
      </c>
      <c r="J1440" s="328"/>
      <c r="K1440" s="190">
        <f t="shared" si="353"/>
        <v>0</v>
      </c>
      <c r="L1440" s="191" t="str">
        <f t="shared" si="355"/>
        <v>-</v>
      </c>
      <c r="M1440" s="192" t="str">
        <f t="shared" si="356"/>
        <v>-</v>
      </c>
      <c r="N1440" s="193" t="str">
        <f t="shared" si="354"/>
        <v>-</v>
      </c>
      <c r="AI1440" s="104"/>
    </row>
    <row r="1441" spans="1:35">
      <c r="A1441" s="295"/>
      <c r="B1441" s="346"/>
      <c r="C1441" s="346"/>
      <c r="D1441" s="297"/>
      <c r="E1441" s="297"/>
      <c r="F1441" s="346"/>
      <c r="G1441" s="110">
        <f t="shared" si="350"/>
        <v>0</v>
      </c>
      <c r="H1441" s="111">
        <f t="shared" si="351"/>
        <v>0</v>
      </c>
      <c r="I1441" s="112">
        <f t="shared" si="352"/>
        <v>0</v>
      </c>
      <c r="J1441" s="328"/>
      <c r="K1441" s="190">
        <f t="shared" si="353"/>
        <v>0</v>
      </c>
      <c r="L1441" s="191" t="str">
        <f t="shared" si="355"/>
        <v>-</v>
      </c>
      <c r="M1441" s="192" t="str">
        <f t="shared" si="356"/>
        <v>-</v>
      </c>
      <c r="N1441" s="193" t="str">
        <f t="shared" si="354"/>
        <v>-</v>
      </c>
      <c r="AI1441" s="104"/>
    </row>
    <row r="1442" spans="1:35">
      <c r="A1442" s="295"/>
      <c r="B1442" s="346"/>
      <c r="C1442" s="346"/>
      <c r="D1442" s="297"/>
      <c r="E1442" s="297"/>
      <c r="F1442" s="346"/>
      <c r="G1442" s="110">
        <f t="shared" si="350"/>
        <v>0</v>
      </c>
      <c r="H1442" s="111">
        <f t="shared" si="351"/>
        <v>0</v>
      </c>
      <c r="I1442" s="112">
        <f t="shared" si="352"/>
        <v>0</v>
      </c>
      <c r="J1442" s="328"/>
      <c r="K1442" s="190">
        <f t="shared" si="353"/>
        <v>0</v>
      </c>
      <c r="L1442" s="191" t="str">
        <f t="shared" si="355"/>
        <v>-</v>
      </c>
      <c r="M1442" s="192" t="str">
        <f t="shared" si="356"/>
        <v>-</v>
      </c>
      <c r="N1442" s="193" t="str">
        <f t="shared" si="354"/>
        <v>-</v>
      </c>
      <c r="AI1442" s="104"/>
    </row>
    <row r="1443" spans="1:35">
      <c r="A1443" s="295"/>
      <c r="B1443" s="346"/>
      <c r="C1443" s="346"/>
      <c r="D1443" s="297"/>
      <c r="E1443" s="297"/>
      <c r="F1443" s="346"/>
      <c r="G1443" s="110">
        <f t="shared" si="350"/>
        <v>0</v>
      </c>
      <c r="H1443" s="111">
        <f t="shared" si="351"/>
        <v>0</v>
      </c>
      <c r="I1443" s="112">
        <f t="shared" si="352"/>
        <v>0</v>
      </c>
      <c r="J1443" s="328"/>
      <c r="K1443" s="190">
        <f t="shared" si="353"/>
        <v>0</v>
      </c>
      <c r="L1443" s="191" t="str">
        <f t="shared" si="355"/>
        <v>-</v>
      </c>
      <c r="M1443" s="192" t="str">
        <f t="shared" si="356"/>
        <v>-</v>
      </c>
      <c r="N1443" s="193" t="str">
        <f t="shared" si="354"/>
        <v>-</v>
      </c>
      <c r="AI1443" s="104"/>
    </row>
    <row r="1444" spans="1:35">
      <c r="A1444" s="295"/>
      <c r="B1444" s="346"/>
      <c r="C1444" s="346"/>
      <c r="D1444" s="297"/>
      <c r="E1444" s="297"/>
      <c r="F1444" s="346"/>
      <c r="G1444" s="110">
        <f t="shared" si="350"/>
        <v>0</v>
      </c>
      <c r="H1444" s="111">
        <f t="shared" si="351"/>
        <v>0</v>
      </c>
      <c r="I1444" s="112">
        <f t="shared" si="352"/>
        <v>0</v>
      </c>
      <c r="J1444" s="328"/>
      <c r="K1444" s="190">
        <f t="shared" si="353"/>
        <v>0</v>
      </c>
      <c r="L1444" s="191" t="str">
        <f t="shared" si="355"/>
        <v>-</v>
      </c>
      <c r="M1444" s="192" t="str">
        <f t="shared" si="356"/>
        <v>-</v>
      </c>
      <c r="N1444" s="193" t="str">
        <f t="shared" si="354"/>
        <v>-</v>
      </c>
      <c r="AI1444" s="104"/>
    </row>
    <row r="1445" spans="1:35">
      <c r="A1445" s="295"/>
      <c r="B1445" s="346"/>
      <c r="C1445" s="346"/>
      <c r="D1445" s="297"/>
      <c r="E1445" s="297"/>
      <c r="F1445" s="346"/>
      <c r="G1445" s="110">
        <f t="shared" si="350"/>
        <v>0</v>
      </c>
      <c r="H1445" s="111">
        <f t="shared" si="351"/>
        <v>0</v>
      </c>
      <c r="I1445" s="112">
        <f t="shared" si="352"/>
        <v>0</v>
      </c>
      <c r="J1445" s="328"/>
      <c r="K1445" s="190">
        <f t="shared" si="353"/>
        <v>0</v>
      </c>
      <c r="L1445" s="191" t="str">
        <f t="shared" si="355"/>
        <v>-</v>
      </c>
      <c r="M1445" s="192" t="str">
        <f t="shared" si="356"/>
        <v>-</v>
      </c>
      <c r="N1445" s="193" t="str">
        <f t="shared" si="354"/>
        <v>-</v>
      </c>
      <c r="AI1445" s="104"/>
    </row>
    <row r="1446" spans="1:35">
      <c r="A1446" s="295"/>
      <c r="B1446" s="346"/>
      <c r="C1446" s="346"/>
      <c r="D1446" s="297"/>
      <c r="E1446" s="297"/>
      <c r="F1446" s="346"/>
      <c r="G1446" s="110">
        <f t="shared" si="350"/>
        <v>0</v>
      </c>
      <c r="H1446" s="111">
        <f t="shared" si="351"/>
        <v>0</v>
      </c>
      <c r="I1446" s="112">
        <f t="shared" si="352"/>
        <v>0</v>
      </c>
      <c r="J1446" s="328"/>
      <c r="K1446" s="190">
        <f t="shared" si="353"/>
        <v>0</v>
      </c>
      <c r="L1446" s="191" t="str">
        <f t="shared" si="355"/>
        <v>-</v>
      </c>
      <c r="M1446" s="192" t="str">
        <f t="shared" si="356"/>
        <v>-</v>
      </c>
      <c r="N1446" s="193" t="str">
        <f t="shared" si="354"/>
        <v>-</v>
      </c>
      <c r="AI1446" s="104"/>
    </row>
    <row r="1447" spans="1:35">
      <c r="A1447" s="295"/>
      <c r="B1447" s="346"/>
      <c r="C1447" s="346"/>
      <c r="D1447" s="297"/>
      <c r="E1447" s="297"/>
      <c r="F1447" s="346"/>
      <c r="G1447" s="110">
        <f t="shared" si="350"/>
        <v>0</v>
      </c>
      <c r="H1447" s="111">
        <f t="shared" si="351"/>
        <v>0</v>
      </c>
      <c r="I1447" s="112">
        <f t="shared" si="352"/>
        <v>0</v>
      </c>
      <c r="J1447" s="328"/>
      <c r="K1447" s="190">
        <f t="shared" si="353"/>
        <v>0</v>
      </c>
      <c r="L1447" s="191" t="str">
        <f t="shared" si="355"/>
        <v>-</v>
      </c>
      <c r="M1447" s="192" t="str">
        <f t="shared" si="356"/>
        <v>-</v>
      </c>
      <c r="N1447" s="193" t="str">
        <f t="shared" si="354"/>
        <v>-</v>
      </c>
      <c r="AI1447" s="104"/>
    </row>
    <row r="1448" spans="1:35">
      <c r="A1448" s="295"/>
      <c r="B1448" s="346"/>
      <c r="C1448" s="346"/>
      <c r="D1448" s="297"/>
      <c r="E1448" s="297"/>
      <c r="F1448" s="346"/>
      <c r="G1448" s="110">
        <f t="shared" si="350"/>
        <v>0</v>
      </c>
      <c r="H1448" s="111">
        <f t="shared" si="351"/>
        <v>0</v>
      </c>
      <c r="I1448" s="112">
        <f t="shared" si="352"/>
        <v>0</v>
      </c>
      <c r="J1448" s="328"/>
      <c r="K1448" s="190">
        <f t="shared" si="353"/>
        <v>0</v>
      </c>
      <c r="L1448" s="191" t="str">
        <f t="shared" si="355"/>
        <v>-</v>
      </c>
      <c r="M1448" s="192" t="str">
        <f t="shared" si="356"/>
        <v>-</v>
      </c>
      <c r="N1448" s="193" t="str">
        <f t="shared" si="354"/>
        <v>-</v>
      </c>
      <c r="AI1448" s="104"/>
    </row>
    <row r="1449" spans="1:35">
      <c r="A1449" s="295"/>
      <c r="B1449" s="346"/>
      <c r="C1449" s="346"/>
      <c r="D1449" s="297"/>
      <c r="E1449" s="297"/>
      <c r="F1449" s="346"/>
      <c r="G1449" s="110">
        <f t="shared" si="350"/>
        <v>0</v>
      </c>
      <c r="H1449" s="111">
        <f t="shared" si="351"/>
        <v>0</v>
      </c>
      <c r="I1449" s="112">
        <f t="shared" si="352"/>
        <v>0</v>
      </c>
      <c r="J1449" s="328"/>
      <c r="K1449" s="190">
        <f t="shared" si="353"/>
        <v>0</v>
      </c>
      <c r="L1449" s="191" t="str">
        <f t="shared" si="355"/>
        <v>-</v>
      </c>
      <c r="M1449" s="192" t="str">
        <f t="shared" si="356"/>
        <v>-</v>
      </c>
      <c r="N1449" s="193" t="str">
        <f t="shared" si="354"/>
        <v>-</v>
      </c>
      <c r="AI1449" s="104"/>
    </row>
    <row r="1450" spans="1:35">
      <c r="A1450" s="295"/>
      <c r="B1450" s="346"/>
      <c r="C1450" s="346"/>
      <c r="D1450" s="297"/>
      <c r="E1450" s="297"/>
      <c r="F1450" s="346"/>
      <c r="G1450" s="110">
        <f t="shared" si="350"/>
        <v>0</v>
      </c>
      <c r="H1450" s="111">
        <f t="shared" si="351"/>
        <v>0</v>
      </c>
      <c r="I1450" s="112">
        <f t="shared" si="352"/>
        <v>0</v>
      </c>
      <c r="J1450" s="328"/>
      <c r="K1450" s="190">
        <f t="shared" si="353"/>
        <v>0</v>
      </c>
      <c r="L1450" s="191" t="str">
        <f t="shared" si="355"/>
        <v>-</v>
      </c>
      <c r="M1450" s="192" t="str">
        <f t="shared" si="356"/>
        <v>-</v>
      </c>
      <c r="N1450" s="193" t="str">
        <f t="shared" si="354"/>
        <v>-</v>
      </c>
      <c r="AI1450" s="104"/>
    </row>
    <row r="1451" spans="1:35">
      <c r="A1451" s="295"/>
      <c r="B1451" s="346"/>
      <c r="C1451" s="346"/>
      <c r="D1451" s="297"/>
      <c r="E1451" s="297"/>
      <c r="F1451" s="346"/>
      <c r="G1451" s="110">
        <f t="shared" si="350"/>
        <v>0</v>
      </c>
      <c r="H1451" s="111">
        <f t="shared" si="351"/>
        <v>0</v>
      </c>
      <c r="I1451" s="112">
        <f t="shared" si="352"/>
        <v>0</v>
      </c>
      <c r="J1451" s="328"/>
      <c r="K1451" s="190">
        <f t="shared" si="353"/>
        <v>0</v>
      </c>
      <c r="L1451" s="191" t="str">
        <f t="shared" si="355"/>
        <v>-</v>
      </c>
      <c r="M1451" s="192" t="str">
        <f t="shared" si="356"/>
        <v>-</v>
      </c>
      <c r="N1451" s="193" t="str">
        <f t="shared" si="354"/>
        <v>-</v>
      </c>
      <c r="AI1451" s="104"/>
    </row>
    <row r="1452" spans="1:35">
      <c r="A1452" s="295"/>
      <c r="B1452" s="346"/>
      <c r="C1452" s="346"/>
      <c r="D1452" s="297"/>
      <c r="E1452" s="297"/>
      <c r="F1452" s="346"/>
      <c r="G1452" s="110">
        <f t="shared" si="350"/>
        <v>0</v>
      </c>
      <c r="H1452" s="111">
        <f t="shared" si="351"/>
        <v>0</v>
      </c>
      <c r="I1452" s="112">
        <f t="shared" si="352"/>
        <v>0</v>
      </c>
      <c r="J1452" s="328"/>
      <c r="K1452" s="190">
        <f t="shared" si="353"/>
        <v>0</v>
      </c>
      <c r="L1452" s="191" t="str">
        <f t="shared" si="355"/>
        <v>-</v>
      </c>
      <c r="M1452" s="192" t="str">
        <f t="shared" si="356"/>
        <v>-</v>
      </c>
      <c r="N1452" s="193" t="str">
        <f t="shared" si="354"/>
        <v>-</v>
      </c>
      <c r="AI1452" s="104"/>
    </row>
    <row r="1453" spans="1:35">
      <c r="A1453" s="295"/>
      <c r="B1453" s="346"/>
      <c r="C1453" s="346"/>
      <c r="D1453" s="297"/>
      <c r="E1453" s="297"/>
      <c r="F1453" s="346"/>
      <c r="G1453" s="110">
        <f t="shared" si="350"/>
        <v>0</v>
      </c>
      <c r="H1453" s="111">
        <f t="shared" si="351"/>
        <v>0</v>
      </c>
      <c r="I1453" s="112">
        <f t="shared" si="352"/>
        <v>0</v>
      </c>
      <c r="J1453" s="328"/>
      <c r="K1453" s="190">
        <f t="shared" si="353"/>
        <v>0</v>
      </c>
      <c r="L1453" s="191" t="str">
        <f t="shared" si="355"/>
        <v>-</v>
      </c>
      <c r="M1453" s="192" t="str">
        <f t="shared" si="356"/>
        <v>-</v>
      </c>
      <c r="N1453" s="193" t="str">
        <f t="shared" si="354"/>
        <v>-</v>
      </c>
      <c r="AI1453" s="104"/>
    </row>
    <row r="1454" spans="1:35">
      <c r="A1454" s="295"/>
      <c r="B1454" s="346"/>
      <c r="C1454" s="346"/>
      <c r="D1454" s="297"/>
      <c r="E1454" s="297"/>
      <c r="F1454" s="346"/>
      <c r="G1454" s="110">
        <f t="shared" si="350"/>
        <v>0</v>
      </c>
      <c r="H1454" s="111">
        <f t="shared" si="351"/>
        <v>0</v>
      </c>
      <c r="I1454" s="112">
        <f t="shared" si="352"/>
        <v>0</v>
      </c>
      <c r="J1454" s="328"/>
      <c r="K1454" s="190">
        <f t="shared" si="353"/>
        <v>0</v>
      </c>
      <c r="L1454" s="191" t="str">
        <f t="shared" si="355"/>
        <v>-</v>
      </c>
      <c r="M1454" s="192" t="str">
        <f t="shared" si="356"/>
        <v>-</v>
      </c>
      <c r="N1454" s="193" t="str">
        <f t="shared" si="354"/>
        <v>-</v>
      </c>
      <c r="AI1454" s="104"/>
    </row>
    <row r="1455" spans="1:35">
      <c r="A1455" s="295"/>
      <c r="B1455" s="346"/>
      <c r="C1455" s="346"/>
      <c r="D1455" s="297"/>
      <c r="E1455" s="297"/>
      <c r="F1455" s="346"/>
      <c r="G1455" s="110">
        <f t="shared" si="350"/>
        <v>0</v>
      </c>
      <c r="H1455" s="111">
        <f t="shared" si="351"/>
        <v>0</v>
      </c>
      <c r="I1455" s="112">
        <f t="shared" si="352"/>
        <v>0</v>
      </c>
      <c r="J1455" s="328"/>
      <c r="K1455" s="190">
        <f t="shared" si="353"/>
        <v>0</v>
      </c>
      <c r="L1455" s="191" t="str">
        <f t="shared" si="355"/>
        <v>-</v>
      </c>
      <c r="M1455" s="192" t="str">
        <f t="shared" si="356"/>
        <v>-</v>
      </c>
      <c r="N1455" s="193" t="str">
        <f t="shared" si="354"/>
        <v>-</v>
      </c>
      <c r="AI1455" s="104"/>
    </row>
    <row r="1456" spans="1:35">
      <c r="A1456" s="295"/>
      <c r="B1456" s="346"/>
      <c r="C1456" s="346"/>
      <c r="D1456" s="297"/>
      <c r="E1456" s="297"/>
      <c r="F1456" s="346"/>
      <c r="G1456" s="110">
        <f t="shared" si="350"/>
        <v>0</v>
      </c>
      <c r="H1456" s="111">
        <f t="shared" si="351"/>
        <v>0</v>
      </c>
      <c r="I1456" s="112">
        <f t="shared" si="352"/>
        <v>0</v>
      </c>
      <c r="J1456" s="328"/>
      <c r="K1456" s="190">
        <f t="shared" si="353"/>
        <v>0</v>
      </c>
      <c r="L1456" s="191" t="str">
        <f t="shared" si="355"/>
        <v>-</v>
      </c>
      <c r="M1456" s="192" t="str">
        <f t="shared" si="356"/>
        <v>-</v>
      </c>
      <c r="N1456" s="193" t="str">
        <f t="shared" si="354"/>
        <v>-</v>
      </c>
      <c r="AI1456" s="104"/>
    </row>
    <row r="1457" spans="1:35">
      <c r="A1457" s="295"/>
      <c r="B1457" s="346"/>
      <c r="C1457" s="346"/>
      <c r="D1457" s="297"/>
      <c r="E1457" s="297"/>
      <c r="F1457" s="346"/>
      <c r="G1457" s="110">
        <f t="shared" si="350"/>
        <v>0</v>
      </c>
      <c r="H1457" s="111">
        <f t="shared" si="351"/>
        <v>0</v>
      </c>
      <c r="I1457" s="112">
        <f t="shared" si="352"/>
        <v>0</v>
      </c>
      <c r="J1457" s="328"/>
      <c r="K1457" s="190">
        <f t="shared" si="353"/>
        <v>0</v>
      </c>
      <c r="L1457" s="191" t="str">
        <f t="shared" si="355"/>
        <v>-</v>
      </c>
      <c r="M1457" s="192" t="str">
        <f t="shared" si="356"/>
        <v>-</v>
      </c>
      <c r="N1457" s="193" t="str">
        <f t="shared" si="354"/>
        <v>-</v>
      </c>
      <c r="AI1457" s="104"/>
    </row>
    <row r="1458" spans="1:35">
      <c r="A1458" s="295"/>
      <c r="B1458" s="346"/>
      <c r="C1458" s="346"/>
      <c r="D1458" s="297"/>
      <c r="E1458" s="297"/>
      <c r="F1458" s="346"/>
      <c r="G1458" s="110">
        <f t="shared" si="350"/>
        <v>0</v>
      </c>
      <c r="H1458" s="111">
        <f t="shared" si="351"/>
        <v>0</v>
      </c>
      <c r="I1458" s="112">
        <f t="shared" si="352"/>
        <v>0</v>
      </c>
      <c r="J1458" s="328"/>
      <c r="K1458" s="190">
        <f t="shared" si="353"/>
        <v>0</v>
      </c>
      <c r="L1458" s="191" t="str">
        <f t="shared" si="355"/>
        <v>-</v>
      </c>
      <c r="M1458" s="192" t="str">
        <f t="shared" si="356"/>
        <v>-</v>
      </c>
      <c r="N1458" s="193" t="str">
        <f t="shared" si="354"/>
        <v>-</v>
      </c>
      <c r="AI1458" s="104"/>
    </row>
    <row r="1459" spans="1:35">
      <c r="A1459" s="295"/>
      <c r="B1459" s="346"/>
      <c r="C1459" s="346"/>
      <c r="D1459" s="297"/>
      <c r="E1459" s="297"/>
      <c r="F1459" s="346"/>
      <c r="G1459" s="110">
        <f t="shared" si="350"/>
        <v>0</v>
      </c>
      <c r="H1459" s="111">
        <f t="shared" si="351"/>
        <v>0</v>
      </c>
      <c r="I1459" s="112">
        <f t="shared" si="352"/>
        <v>0</v>
      </c>
      <c r="J1459" s="328"/>
      <c r="K1459" s="190">
        <f t="shared" si="353"/>
        <v>0</v>
      </c>
      <c r="L1459" s="191" t="str">
        <f t="shared" si="355"/>
        <v>-</v>
      </c>
      <c r="M1459" s="192" t="str">
        <f t="shared" si="356"/>
        <v>-</v>
      </c>
      <c r="N1459" s="193" t="str">
        <f t="shared" si="354"/>
        <v>-</v>
      </c>
      <c r="AI1459" s="104"/>
    </row>
    <row r="1460" spans="1:35">
      <c r="A1460" s="295"/>
      <c r="B1460" s="346"/>
      <c r="C1460" s="346"/>
      <c r="D1460" s="297"/>
      <c r="E1460" s="297"/>
      <c r="F1460" s="346"/>
      <c r="G1460" s="110">
        <f t="shared" si="350"/>
        <v>0</v>
      </c>
      <c r="H1460" s="111">
        <f t="shared" si="351"/>
        <v>0</v>
      </c>
      <c r="I1460" s="112">
        <f t="shared" si="352"/>
        <v>0</v>
      </c>
      <c r="J1460" s="328"/>
      <c r="K1460" s="190">
        <f t="shared" si="353"/>
        <v>0</v>
      </c>
      <c r="L1460" s="191" t="str">
        <f t="shared" si="355"/>
        <v>-</v>
      </c>
      <c r="M1460" s="192" t="str">
        <f t="shared" si="356"/>
        <v>-</v>
      </c>
      <c r="N1460" s="193" t="str">
        <f t="shared" si="354"/>
        <v>-</v>
      </c>
      <c r="AI1460" s="104"/>
    </row>
    <row r="1461" spans="1:35">
      <c r="A1461" s="295"/>
      <c r="B1461" s="346"/>
      <c r="C1461" s="346"/>
      <c r="D1461" s="297"/>
      <c r="E1461" s="297"/>
      <c r="F1461" s="346"/>
      <c r="G1461" s="110">
        <f t="shared" si="350"/>
        <v>0</v>
      </c>
      <c r="H1461" s="111">
        <f t="shared" si="351"/>
        <v>0</v>
      </c>
      <c r="I1461" s="112">
        <f t="shared" si="352"/>
        <v>0</v>
      </c>
      <c r="J1461" s="328"/>
      <c r="K1461" s="190">
        <f t="shared" si="353"/>
        <v>0</v>
      </c>
      <c r="L1461" s="191" t="str">
        <f t="shared" si="355"/>
        <v>-</v>
      </c>
      <c r="M1461" s="192" t="str">
        <f t="shared" si="356"/>
        <v>-</v>
      </c>
      <c r="N1461" s="193" t="str">
        <f t="shared" si="354"/>
        <v>-</v>
      </c>
      <c r="AI1461" s="104"/>
    </row>
    <row r="1462" spans="1:35">
      <c r="A1462" s="295"/>
      <c r="B1462" s="346"/>
      <c r="C1462" s="346"/>
      <c r="D1462" s="297"/>
      <c r="E1462" s="297"/>
      <c r="F1462" s="346"/>
      <c r="G1462" s="110">
        <f t="shared" si="350"/>
        <v>0</v>
      </c>
      <c r="H1462" s="111">
        <f t="shared" si="351"/>
        <v>0</v>
      </c>
      <c r="I1462" s="112">
        <f t="shared" si="352"/>
        <v>0</v>
      </c>
      <c r="J1462" s="328"/>
      <c r="K1462" s="190">
        <f t="shared" si="353"/>
        <v>0</v>
      </c>
      <c r="L1462" s="191" t="str">
        <f t="shared" si="355"/>
        <v>-</v>
      </c>
      <c r="M1462" s="192" t="str">
        <f t="shared" si="356"/>
        <v>-</v>
      </c>
      <c r="N1462" s="193" t="str">
        <f t="shared" si="354"/>
        <v>-</v>
      </c>
      <c r="AI1462" s="104"/>
    </row>
    <row r="1463" spans="1:35">
      <c r="A1463" s="295"/>
      <c r="B1463" s="346"/>
      <c r="C1463" s="346"/>
      <c r="D1463" s="297"/>
      <c r="E1463" s="297"/>
      <c r="F1463" s="346"/>
      <c r="G1463" s="110">
        <f t="shared" si="350"/>
        <v>0</v>
      </c>
      <c r="H1463" s="111">
        <f t="shared" si="351"/>
        <v>0</v>
      </c>
      <c r="I1463" s="112">
        <f t="shared" si="352"/>
        <v>0</v>
      </c>
      <c r="J1463" s="328"/>
      <c r="K1463" s="190">
        <f t="shared" si="353"/>
        <v>0</v>
      </c>
      <c r="L1463" s="191" t="str">
        <f t="shared" si="355"/>
        <v>-</v>
      </c>
      <c r="M1463" s="192" t="str">
        <f t="shared" si="356"/>
        <v>-</v>
      </c>
      <c r="N1463" s="193" t="str">
        <f t="shared" si="354"/>
        <v>-</v>
      </c>
      <c r="AI1463" s="104"/>
    </row>
    <row r="1464" spans="1:35">
      <c r="A1464" s="295"/>
      <c r="B1464" s="346"/>
      <c r="C1464" s="346"/>
      <c r="D1464" s="297"/>
      <c r="E1464" s="297"/>
      <c r="F1464" s="346"/>
      <c r="G1464" s="110">
        <f t="shared" si="350"/>
        <v>0</v>
      </c>
      <c r="H1464" s="111">
        <f t="shared" si="351"/>
        <v>0</v>
      </c>
      <c r="I1464" s="112">
        <f t="shared" si="352"/>
        <v>0</v>
      </c>
      <c r="J1464" s="328"/>
      <c r="K1464" s="190">
        <f t="shared" si="353"/>
        <v>0</v>
      </c>
      <c r="L1464" s="191" t="str">
        <f t="shared" si="355"/>
        <v>-</v>
      </c>
      <c r="M1464" s="192" t="str">
        <f t="shared" si="356"/>
        <v>-</v>
      </c>
      <c r="N1464" s="193" t="str">
        <f t="shared" si="354"/>
        <v>-</v>
      </c>
      <c r="AI1464" s="104"/>
    </row>
    <row r="1465" spans="1:35">
      <c r="A1465" s="295"/>
      <c r="B1465" s="346"/>
      <c r="C1465" s="346"/>
      <c r="D1465" s="297"/>
      <c r="E1465" s="297"/>
      <c r="F1465" s="346"/>
      <c r="G1465" s="110">
        <f t="shared" si="350"/>
        <v>0</v>
      </c>
      <c r="H1465" s="111">
        <f t="shared" si="351"/>
        <v>0</v>
      </c>
      <c r="I1465" s="112">
        <f t="shared" si="352"/>
        <v>0</v>
      </c>
      <c r="J1465" s="328"/>
      <c r="K1465" s="190">
        <f t="shared" si="353"/>
        <v>0</v>
      </c>
      <c r="L1465" s="191" t="str">
        <f t="shared" si="355"/>
        <v>-</v>
      </c>
      <c r="M1465" s="192" t="str">
        <f t="shared" si="356"/>
        <v>-</v>
      </c>
      <c r="N1465" s="193" t="str">
        <f t="shared" si="354"/>
        <v>-</v>
      </c>
      <c r="AI1465" s="104"/>
    </row>
    <row r="1466" spans="1:35">
      <c r="A1466" s="295"/>
      <c r="B1466" s="346"/>
      <c r="C1466" s="346"/>
      <c r="D1466" s="297"/>
      <c r="E1466" s="297"/>
      <c r="F1466" s="346"/>
      <c r="G1466" s="110">
        <f t="shared" si="350"/>
        <v>0</v>
      </c>
      <c r="H1466" s="111">
        <f t="shared" si="351"/>
        <v>0</v>
      </c>
      <c r="I1466" s="112">
        <f t="shared" si="352"/>
        <v>0</v>
      </c>
      <c r="J1466" s="328"/>
      <c r="K1466" s="190">
        <f t="shared" si="353"/>
        <v>0</v>
      </c>
      <c r="L1466" s="191" t="str">
        <f t="shared" si="355"/>
        <v>-</v>
      </c>
      <c r="M1466" s="192" t="str">
        <f t="shared" si="356"/>
        <v>-</v>
      </c>
      <c r="N1466" s="193" t="str">
        <f t="shared" si="354"/>
        <v>-</v>
      </c>
      <c r="AI1466" s="104"/>
    </row>
    <row r="1467" spans="1:35">
      <c r="A1467" s="295"/>
      <c r="B1467" s="346"/>
      <c r="C1467" s="346"/>
      <c r="D1467" s="297"/>
      <c r="E1467" s="297"/>
      <c r="F1467" s="346"/>
      <c r="G1467" s="110">
        <f t="shared" si="350"/>
        <v>0</v>
      </c>
      <c r="H1467" s="111">
        <f t="shared" si="351"/>
        <v>0</v>
      </c>
      <c r="I1467" s="112">
        <f t="shared" si="352"/>
        <v>0</v>
      </c>
      <c r="J1467" s="328"/>
      <c r="K1467" s="190">
        <f t="shared" si="353"/>
        <v>0</v>
      </c>
      <c r="L1467" s="191" t="str">
        <f t="shared" si="355"/>
        <v>-</v>
      </c>
      <c r="M1467" s="192" t="str">
        <f t="shared" si="356"/>
        <v>-</v>
      </c>
      <c r="N1467" s="193" t="str">
        <f t="shared" si="354"/>
        <v>-</v>
      </c>
      <c r="AI1467" s="104"/>
    </row>
    <row r="1468" spans="1:35">
      <c r="A1468" s="295"/>
      <c r="B1468" s="346"/>
      <c r="C1468" s="346"/>
      <c r="D1468" s="297"/>
      <c r="E1468" s="297"/>
      <c r="F1468" s="346"/>
      <c r="G1468" s="110">
        <f t="shared" si="350"/>
        <v>0</v>
      </c>
      <c r="H1468" s="111">
        <f t="shared" si="351"/>
        <v>0</v>
      </c>
      <c r="I1468" s="112">
        <f t="shared" si="352"/>
        <v>0</v>
      </c>
      <c r="J1468" s="328"/>
      <c r="K1468" s="190">
        <f t="shared" si="353"/>
        <v>0</v>
      </c>
      <c r="L1468" s="191" t="str">
        <f t="shared" si="355"/>
        <v>-</v>
      </c>
      <c r="M1468" s="192" t="str">
        <f t="shared" si="356"/>
        <v>-</v>
      </c>
      <c r="N1468" s="193" t="str">
        <f t="shared" si="354"/>
        <v>-</v>
      </c>
      <c r="AI1468" s="104"/>
    </row>
    <row r="1469" spans="1:35">
      <c r="A1469" s="295"/>
      <c r="B1469" s="346"/>
      <c r="C1469" s="346"/>
      <c r="D1469" s="297"/>
      <c r="E1469" s="297"/>
      <c r="F1469" s="346"/>
      <c r="G1469" s="110">
        <f t="shared" si="350"/>
        <v>0</v>
      </c>
      <c r="H1469" s="111">
        <f t="shared" si="351"/>
        <v>0</v>
      </c>
      <c r="I1469" s="112">
        <f t="shared" si="352"/>
        <v>0</v>
      </c>
      <c r="J1469" s="328"/>
      <c r="K1469" s="190">
        <f t="shared" si="353"/>
        <v>0</v>
      </c>
      <c r="L1469" s="191" t="str">
        <f t="shared" si="355"/>
        <v>-</v>
      </c>
      <c r="M1469" s="192" t="str">
        <f t="shared" si="356"/>
        <v>-</v>
      </c>
      <c r="N1469" s="193" t="str">
        <f t="shared" si="354"/>
        <v>-</v>
      </c>
      <c r="AI1469" s="104"/>
    </row>
    <row r="1470" spans="1:35">
      <c r="A1470" s="295"/>
      <c r="B1470" s="346"/>
      <c r="C1470" s="346"/>
      <c r="D1470" s="297"/>
      <c r="E1470" s="297"/>
      <c r="F1470" s="346"/>
      <c r="G1470" s="110">
        <f t="shared" si="350"/>
        <v>0</v>
      </c>
      <c r="H1470" s="111">
        <f t="shared" si="351"/>
        <v>0</v>
      </c>
      <c r="I1470" s="112">
        <f t="shared" si="352"/>
        <v>0</v>
      </c>
      <c r="J1470" s="328"/>
      <c r="K1470" s="190">
        <f t="shared" si="353"/>
        <v>0</v>
      </c>
      <c r="L1470" s="191" t="str">
        <f t="shared" si="355"/>
        <v>-</v>
      </c>
      <c r="M1470" s="192" t="str">
        <f t="shared" si="356"/>
        <v>-</v>
      </c>
      <c r="N1470" s="193" t="str">
        <f t="shared" si="354"/>
        <v>-</v>
      </c>
      <c r="AI1470" s="104"/>
    </row>
    <row r="1471" spans="1:35">
      <c r="A1471" s="295"/>
      <c r="B1471" s="346"/>
      <c r="C1471" s="346"/>
      <c r="D1471" s="297"/>
      <c r="E1471" s="297"/>
      <c r="F1471" s="346"/>
      <c r="G1471" s="110">
        <f t="shared" si="350"/>
        <v>0</v>
      </c>
      <c r="H1471" s="111">
        <f t="shared" si="351"/>
        <v>0</v>
      </c>
      <c r="I1471" s="112">
        <f t="shared" si="352"/>
        <v>0</v>
      </c>
      <c r="J1471" s="328"/>
      <c r="K1471" s="190">
        <f t="shared" si="353"/>
        <v>0</v>
      </c>
      <c r="L1471" s="191" t="str">
        <f t="shared" si="355"/>
        <v>-</v>
      </c>
      <c r="M1471" s="192" t="str">
        <f t="shared" si="356"/>
        <v>-</v>
      </c>
      <c r="N1471" s="193" t="str">
        <f t="shared" si="354"/>
        <v>-</v>
      </c>
      <c r="AI1471" s="104"/>
    </row>
    <row r="1472" spans="1:35">
      <c r="A1472" s="295"/>
      <c r="B1472" s="346"/>
      <c r="C1472" s="346"/>
      <c r="D1472" s="297"/>
      <c r="E1472" s="297"/>
      <c r="F1472" s="346"/>
      <c r="G1472" s="110">
        <f t="shared" si="350"/>
        <v>0</v>
      </c>
      <c r="H1472" s="111">
        <f t="shared" si="351"/>
        <v>0</v>
      </c>
      <c r="I1472" s="112">
        <f t="shared" si="352"/>
        <v>0</v>
      </c>
      <c r="J1472" s="328"/>
      <c r="K1472" s="190">
        <f t="shared" si="353"/>
        <v>0</v>
      </c>
      <c r="L1472" s="191" t="str">
        <f t="shared" si="355"/>
        <v>-</v>
      </c>
      <c r="M1472" s="192" t="str">
        <f t="shared" si="356"/>
        <v>-</v>
      </c>
      <c r="N1472" s="193" t="str">
        <f t="shared" si="354"/>
        <v>-</v>
      </c>
      <c r="AI1472" s="104"/>
    </row>
    <row r="1473" spans="1:35">
      <c r="A1473" s="295"/>
      <c r="B1473" s="346"/>
      <c r="C1473" s="346"/>
      <c r="D1473" s="297"/>
      <c r="E1473" s="297"/>
      <c r="F1473" s="346"/>
      <c r="G1473" s="110">
        <f t="shared" si="350"/>
        <v>0</v>
      </c>
      <c r="H1473" s="111">
        <f t="shared" si="351"/>
        <v>0</v>
      </c>
      <c r="I1473" s="112">
        <f t="shared" si="352"/>
        <v>0</v>
      </c>
      <c r="J1473" s="328"/>
      <c r="K1473" s="190">
        <f t="shared" si="353"/>
        <v>0</v>
      </c>
      <c r="L1473" s="191" t="str">
        <f t="shared" si="355"/>
        <v>-</v>
      </c>
      <c r="M1473" s="192" t="str">
        <f t="shared" si="356"/>
        <v>-</v>
      </c>
      <c r="N1473" s="193" t="str">
        <f t="shared" si="354"/>
        <v>-</v>
      </c>
      <c r="AI1473" s="104"/>
    </row>
    <row r="1474" spans="1:35">
      <c r="A1474" s="295"/>
      <c r="B1474" s="346"/>
      <c r="C1474" s="346"/>
      <c r="D1474" s="297"/>
      <c r="E1474" s="297"/>
      <c r="F1474" s="346"/>
      <c r="G1474" s="110">
        <f t="shared" si="350"/>
        <v>0</v>
      </c>
      <c r="H1474" s="111">
        <f t="shared" si="351"/>
        <v>0</v>
      </c>
      <c r="I1474" s="112">
        <f t="shared" si="352"/>
        <v>0</v>
      </c>
      <c r="J1474" s="328"/>
      <c r="K1474" s="190">
        <f t="shared" si="353"/>
        <v>0</v>
      </c>
      <c r="L1474" s="191" t="str">
        <f t="shared" si="355"/>
        <v>-</v>
      </c>
      <c r="M1474" s="192" t="str">
        <f t="shared" si="356"/>
        <v>-</v>
      </c>
      <c r="N1474" s="193" t="str">
        <f t="shared" si="354"/>
        <v>-</v>
      </c>
      <c r="AI1474" s="104"/>
    </row>
    <row r="1475" spans="1:35">
      <c r="A1475" s="295"/>
      <c r="B1475" s="346"/>
      <c r="C1475" s="346"/>
      <c r="D1475" s="297"/>
      <c r="E1475" s="297"/>
      <c r="F1475" s="346"/>
      <c r="G1475" s="110">
        <f t="shared" si="350"/>
        <v>0</v>
      </c>
      <c r="H1475" s="111">
        <f t="shared" si="351"/>
        <v>0</v>
      </c>
      <c r="I1475" s="112">
        <f t="shared" si="352"/>
        <v>0</v>
      </c>
      <c r="J1475" s="328"/>
      <c r="K1475" s="190">
        <f t="shared" si="353"/>
        <v>0</v>
      </c>
      <c r="L1475" s="191" t="str">
        <f t="shared" si="355"/>
        <v>-</v>
      </c>
      <c r="M1475" s="192" t="str">
        <f t="shared" si="356"/>
        <v>-</v>
      </c>
      <c r="N1475" s="193" t="str">
        <f t="shared" si="354"/>
        <v>-</v>
      </c>
      <c r="AI1475" s="104"/>
    </row>
    <row r="1476" spans="1:35">
      <c r="A1476" s="295"/>
      <c r="B1476" s="346"/>
      <c r="C1476" s="346"/>
      <c r="D1476" s="297"/>
      <c r="E1476" s="297"/>
      <c r="F1476" s="346"/>
      <c r="G1476" s="110">
        <f t="shared" si="350"/>
        <v>0</v>
      </c>
      <c r="H1476" s="111">
        <f t="shared" si="351"/>
        <v>0</v>
      </c>
      <c r="I1476" s="112">
        <f t="shared" si="352"/>
        <v>0</v>
      </c>
      <c r="J1476" s="328"/>
      <c r="K1476" s="190">
        <f t="shared" si="353"/>
        <v>0</v>
      </c>
      <c r="L1476" s="191" t="str">
        <f t="shared" si="355"/>
        <v>-</v>
      </c>
      <c r="M1476" s="192" t="str">
        <f t="shared" si="356"/>
        <v>-</v>
      </c>
      <c r="N1476" s="193" t="str">
        <f t="shared" si="354"/>
        <v>-</v>
      </c>
      <c r="AI1476" s="104"/>
    </row>
    <row r="1477" spans="1:35">
      <c r="A1477" s="295"/>
      <c r="B1477" s="346"/>
      <c r="C1477" s="346"/>
      <c r="D1477" s="297"/>
      <c r="E1477" s="297"/>
      <c r="F1477" s="346"/>
      <c r="G1477" s="110">
        <f t="shared" si="350"/>
        <v>0</v>
      </c>
      <c r="H1477" s="111">
        <f t="shared" si="351"/>
        <v>0</v>
      </c>
      <c r="I1477" s="112">
        <f t="shared" si="352"/>
        <v>0</v>
      </c>
      <c r="J1477" s="328"/>
      <c r="K1477" s="190">
        <f t="shared" si="353"/>
        <v>0</v>
      </c>
      <c r="L1477" s="191" t="str">
        <f t="shared" si="355"/>
        <v>-</v>
      </c>
      <c r="M1477" s="192" t="str">
        <f t="shared" si="356"/>
        <v>-</v>
      </c>
      <c r="N1477" s="193" t="str">
        <f t="shared" si="354"/>
        <v>-</v>
      </c>
      <c r="AI1477" s="104"/>
    </row>
    <row r="1478" spans="1:35">
      <c r="A1478" s="295"/>
      <c r="B1478" s="346"/>
      <c r="C1478" s="346"/>
      <c r="D1478" s="297"/>
      <c r="E1478" s="297"/>
      <c r="F1478" s="346"/>
      <c r="G1478" s="110">
        <f t="shared" si="350"/>
        <v>0</v>
      </c>
      <c r="H1478" s="111">
        <f t="shared" si="351"/>
        <v>0</v>
      </c>
      <c r="I1478" s="112">
        <f t="shared" si="352"/>
        <v>0</v>
      </c>
      <c r="J1478" s="328"/>
      <c r="K1478" s="190">
        <f t="shared" si="353"/>
        <v>0</v>
      </c>
      <c r="L1478" s="191" t="str">
        <f t="shared" si="355"/>
        <v>-</v>
      </c>
      <c r="M1478" s="192" t="str">
        <f t="shared" si="356"/>
        <v>-</v>
      </c>
      <c r="N1478" s="193" t="str">
        <f t="shared" si="354"/>
        <v>-</v>
      </c>
      <c r="AI1478" s="104"/>
    </row>
    <row r="1479" spans="1:35">
      <c r="A1479" s="295"/>
      <c r="B1479" s="346"/>
      <c r="C1479" s="346"/>
      <c r="D1479" s="297"/>
      <c r="E1479" s="297"/>
      <c r="F1479" s="346"/>
      <c r="G1479" s="110">
        <f t="shared" si="350"/>
        <v>0</v>
      </c>
      <c r="H1479" s="111">
        <f t="shared" si="351"/>
        <v>0</v>
      </c>
      <c r="I1479" s="112">
        <f t="shared" si="352"/>
        <v>0</v>
      </c>
      <c r="J1479" s="328"/>
      <c r="K1479" s="190">
        <f t="shared" si="353"/>
        <v>0</v>
      </c>
      <c r="L1479" s="191" t="str">
        <f t="shared" si="355"/>
        <v>-</v>
      </c>
      <c r="M1479" s="192" t="str">
        <f t="shared" si="356"/>
        <v>-</v>
      </c>
      <c r="N1479" s="193" t="str">
        <f t="shared" si="354"/>
        <v>-</v>
      </c>
      <c r="AI1479" s="104"/>
    </row>
    <row r="1480" spans="1:35">
      <c r="A1480" s="295"/>
      <c r="B1480" s="346"/>
      <c r="C1480" s="346"/>
      <c r="D1480" s="297"/>
      <c r="E1480" s="297"/>
      <c r="F1480" s="346"/>
      <c r="G1480" s="110">
        <f t="shared" ref="G1480:G1543" si="357">IF(F1480=0,0,VLOOKUP(C1480,$V$8:$AE$13,6))</f>
        <v>0</v>
      </c>
      <c r="H1480" s="111">
        <f t="shared" ref="H1480:H1543" si="358">IFERROR(F1480+G1480,"")</f>
        <v>0</v>
      </c>
      <c r="I1480" s="112">
        <f t="shared" ref="I1480:I1543" si="359">IFERROR(H1480*12/(VLOOKUP(C1480,$V$8:$W$13,2)*$T$8*$T$9),"")</f>
        <v>0</v>
      </c>
      <c r="J1480" s="328"/>
      <c r="K1480" s="190">
        <f t="shared" ref="K1480:K1543" si="360">IFERROR((J1480+G1480)*12/(VLOOKUP(C1480,$V$8:$W$13,2)*$T$8*$T$9),"")</f>
        <v>0</v>
      </c>
      <c r="L1480" s="191" t="str">
        <f t="shared" si="355"/>
        <v>-</v>
      </c>
      <c r="M1480" s="192" t="str">
        <f t="shared" si="356"/>
        <v>-</v>
      </c>
      <c r="N1480" s="193" t="str">
        <f t="shared" si="354"/>
        <v>-</v>
      </c>
      <c r="AI1480" s="104"/>
    </row>
    <row r="1481" spans="1:35">
      <c r="A1481" s="295"/>
      <c r="B1481" s="346"/>
      <c r="C1481" s="346"/>
      <c r="D1481" s="297"/>
      <c r="E1481" s="297"/>
      <c r="F1481" s="346"/>
      <c r="G1481" s="110">
        <f t="shared" si="357"/>
        <v>0</v>
      </c>
      <c r="H1481" s="111">
        <f t="shared" si="358"/>
        <v>0</v>
      </c>
      <c r="I1481" s="112">
        <f t="shared" si="359"/>
        <v>0</v>
      </c>
      <c r="J1481" s="328"/>
      <c r="K1481" s="190">
        <f t="shared" si="360"/>
        <v>0</v>
      </c>
      <c r="L1481" s="191" t="str">
        <f t="shared" si="355"/>
        <v>-</v>
      </c>
      <c r="M1481" s="192" t="str">
        <f t="shared" si="356"/>
        <v>-</v>
      </c>
      <c r="N1481" s="193" t="str">
        <f t="shared" si="354"/>
        <v>-</v>
      </c>
      <c r="AI1481" s="104"/>
    </row>
    <row r="1482" spans="1:35">
      <c r="A1482" s="295"/>
      <c r="B1482" s="346"/>
      <c r="C1482" s="346"/>
      <c r="D1482" s="297"/>
      <c r="E1482" s="297"/>
      <c r="F1482" s="346"/>
      <c r="G1482" s="110">
        <f t="shared" si="357"/>
        <v>0</v>
      </c>
      <c r="H1482" s="111">
        <f t="shared" si="358"/>
        <v>0</v>
      </c>
      <c r="I1482" s="112">
        <f t="shared" si="359"/>
        <v>0</v>
      </c>
      <c r="J1482" s="328"/>
      <c r="K1482" s="190">
        <f t="shared" si="360"/>
        <v>0</v>
      </c>
      <c r="L1482" s="191" t="str">
        <f t="shared" si="355"/>
        <v>-</v>
      </c>
      <c r="M1482" s="192" t="str">
        <f t="shared" si="356"/>
        <v>-</v>
      </c>
      <c r="N1482" s="193" t="str">
        <f t="shared" ref="N1482:N1543" si="361">IF(L1482="-","-",J1482-F1482)</f>
        <v>-</v>
      </c>
      <c r="AI1482" s="104"/>
    </row>
    <row r="1483" spans="1:35">
      <c r="A1483" s="295"/>
      <c r="B1483" s="346"/>
      <c r="C1483" s="346"/>
      <c r="D1483" s="297"/>
      <c r="E1483" s="297"/>
      <c r="F1483" s="346"/>
      <c r="G1483" s="110">
        <f t="shared" si="357"/>
        <v>0</v>
      </c>
      <c r="H1483" s="111">
        <f t="shared" si="358"/>
        <v>0</v>
      </c>
      <c r="I1483" s="112">
        <f t="shared" si="359"/>
        <v>0</v>
      </c>
      <c r="J1483" s="328"/>
      <c r="K1483" s="190">
        <f t="shared" si="360"/>
        <v>0</v>
      </c>
      <c r="L1483" s="191" t="str">
        <f t="shared" si="355"/>
        <v>-</v>
      </c>
      <c r="M1483" s="192" t="str">
        <f t="shared" si="356"/>
        <v>-</v>
      </c>
      <c r="N1483" s="193" t="str">
        <f t="shared" si="361"/>
        <v>-</v>
      </c>
      <c r="AI1483" s="104"/>
    </row>
    <row r="1484" spans="1:35">
      <c r="A1484" s="295"/>
      <c r="B1484" s="346"/>
      <c r="C1484" s="346"/>
      <c r="D1484" s="297"/>
      <c r="E1484" s="297"/>
      <c r="F1484" s="346"/>
      <c r="G1484" s="110">
        <f t="shared" si="357"/>
        <v>0</v>
      </c>
      <c r="H1484" s="111">
        <f t="shared" si="358"/>
        <v>0</v>
      </c>
      <c r="I1484" s="112">
        <f t="shared" si="359"/>
        <v>0</v>
      </c>
      <c r="J1484" s="328"/>
      <c r="K1484" s="190">
        <f t="shared" si="360"/>
        <v>0</v>
      </c>
      <c r="L1484" s="191" t="str">
        <f t="shared" ref="L1484:L1543" si="362">IF(OR(E1484="market",E1484="super"),"-",IF(J1484-H1484&gt;0,1,"-"))</f>
        <v>-</v>
      </c>
      <c r="M1484" s="192" t="str">
        <f t="shared" ref="M1484:M1543" si="363">IF(L1484="-","-",1-F1484/J1484)</f>
        <v>-</v>
      </c>
      <c r="N1484" s="193" t="str">
        <f t="shared" si="361"/>
        <v>-</v>
      </c>
      <c r="AI1484" s="104"/>
    </row>
    <row r="1485" spans="1:35">
      <c r="A1485" s="295"/>
      <c r="B1485" s="346"/>
      <c r="C1485" s="346"/>
      <c r="D1485" s="297"/>
      <c r="E1485" s="297"/>
      <c r="F1485" s="346"/>
      <c r="G1485" s="110">
        <f t="shared" si="357"/>
        <v>0</v>
      </c>
      <c r="H1485" s="111">
        <f t="shared" si="358"/>
        <v>0</v>
      </c>
      <c r="I1485" s="112">
        <f t="shared" si="359"/>
        <v>0</v>
      </c>
      <c r="J1485" s="328"/>
      <c r="K1485" s="190">
        <f t="shared" si="360"/>
        <v>0</v>
      </c>
      <c r="L1485" s="191" t="str">
        <f t="shared" si="362"/>
        <v>-</v>
      </c>
      <c r="M1485" s="192" t="str">
        <f t="shared" si="363"/>
        <v>-</v>
      </c>
      <c r="N1485" s="193" t="str">
        <f t="shared" si="361"/>
        <v>-</v>
      </c>
      <c r="AI1485" s="104"/>
    </row>
    <row r="1486" spans="1:35">
      <c r="A1486" s="295"/>
      <c r="B1486" s="346"/>
      <c r="C1486" s="346"/>
      <c r="D1486" s="297"/>
      <c r="E1486" s="297"/>
      <c r="F1486" s="346"/>
      <c r="G1486" s="110">
        <f t="shared" si="357"/>
        <v>0</v>
      </c>
      <c r="H1486" s="111">
        <f t="shared" si="358"/>
        <v>0</v>
      </c>
      <c r="I1486" s="112">
        <f t="shared" si="359"/>
        <v>0</v>
      </c>
      <c r="J1486" s="328"/>
      <c r="K1486" s="190">
        <f t="shared" si="360"/>
        <v>0</v>
      </c>
      <c r="L1486" s="191" t="str">
        <f t="shared" si="362"/>
        <v>-</v>
      </c>
      <c r="M1486" s="192" t="str">
        <f t="shared" si="363"/>
        <v>-</v>
      </c>
      <c r="N1486" s="193" t="str">
        <f t="shared" si="361"/>
        <v>-</v>
      </c>
      <c r="AI1486" s="104"/>
    </row>
    <row r="1487" spans="1:35">
      <c r="A1487" s="295"/>
      <c r="B1487" s="346"/>
      <c r="C1487" s="346"/>
      <c r="D1487" s="297"/>
      <c r="E1487" s="297"/>
      <c r="F1487" s="346"/>
      <c r="G1487" s="110">
        <f t="shared" si="357"/>
        <v>0</v>
      </c>
      <c r="H1487" s="111">
        <f t="shared" si="358"/>
        <v>0</v>
      </c>
      <c r="I1487" s="112">
        <f t="shared" si="359"/>
        <v>0</v>
      </c>
      <c r="J1487" s="328"/>
      <c r="K1487" s="190">
        <f t="shared" si="360"/>
        <v>0</v>
      </c>
      <c r="L1487" s="191" t="str">
        <f t="shared" si="362"/>
        <v>-</v>
      </c>
      <c r="M1487" s="192" t="str">
        <f t="shared" si="363"/>
        <v>-</v>
      </c>
      <c r="N1487" s="193" t="str">
        <f t="shared" si="361"/>
        <v>-</v>
      </c>
      <c r="AI1487" s="104"/>
    </row>
    <row r="1488" spans="1:35">
      <c r="A1488" s="295"/>
      <c r="B1488" s="346"/>
      <c r="C1488" s="346"/>
      <c r="D1488" s="297"/>
      <c r="E1488" s="297"/>
      <c r="F1488" s="346"/>
      <c r="G1488" s="110">
        <f t="shared" si="357"/>
        <v>0</v>
      </c>
      <c r="H1488" s="111">
        <f t="shared" si="358"/>
        <v>0</v>
      </c>
      <c r="I1488" s="112">
        <f t="shared" si="359"/>
        <v>0</v>
      </c>
      <c r="J1488" s="328"/>
      <c r="K1488" s="190">
        <f t="shared" si="360"/>
        <v>0</v>
      </c>
      <c r="L1488" s="191" t="str">
        <f t="shared" si="362"/>
        <v>-</v>
      </c>
      <c r="M1488" s="192" t="str">
        <f t="shared" si="363"/>
        <v>-</v>
      </c>
      <c r="N1488" s="193" t="str">
        <f t="shared" si="361"/>
        <v>-</v>
      </c>
      <c r="AI1488" s="104"/>
    </row>
    <row r="1489" spans="1:35">
      <c r="A1489" s="295"/>
      <c r="B1489" s="346"/>
      <c r="C1489" s="346"/>
      <c r="D1489" s="297"/>
      <c r="E1489" s="297"/>
      <c r="F1489" s="346"/>
      <c r="G1489" s="110">
        <f t="shared" si="357"/>
        <v>0</v>
      </c>
      <c r="H1489" s="111">
        <f t="shared" si="358"/>
        <v>0</v>
      </c>
      <c r="I1489" s="112">
        <f t="shared" si="359"/>
        <v>0</v>
      </c>
      <c r="J1489" s="328"/>
      <c r="K1489" s="190">
        <f t="shared" si="360"/>
        <v>0</v>
      </c>
      <c r="L1489" s="191" t="str">
        <f t="shared" si="362"/>
        <v>-</v>
      </c>
      <c r="M1489" s="192" t="str">
        <f t="shared" si="363"/>
        <v>-</v>
      </c>
      <c r="N1489" s="193" t="str">
        <f t="shared" si="361"/>
        <v>-</v>
      </c>
      <c r="AI1489" s="104"/>
    </row>
    <row r="1490" spans="1:35">
      <c r="A1490" s="295"/>
      <c r="B1490" s="346"/>
      <c r="C1490" s="346"/>
      <c r="D1490" s="297"/>
      <c r="E1490" s="297"/>
      <c r="F1490" s="346"/>
      <c r="G1490" s="110">
        <f t="shared" si="357"/>
        <v>0</v>
      </c>
      <c r="H1490" s="111">
        <f t="shared" si="358"/>
        <v>0</v>
      </c>
      <c r="I1490" s="112">
        <f t="shared" si="359"/>
        <v>0</v>
      </c>
      <c r="J1490" s="328"/>
      <c r="K1490" s="190">
        <f t="shared" si="360"/>
        <v>0</v>
      </c>
      <c r="L1490" s="191" t="str">
        <f t="shared" si="362"/>
        <v>-</v>
      </c>
      <c r="M1490" s="192" t="str">
        <f t="shared" si="363"/>
        <v>-</v>
      </c>
      <c r="N1490" s="193" t="str">
        <f t="shared" si="361"/>
        <v>-</v>
      </c>
      <c r="AI1490" s="104"/>
    </row>
    <row r="1491" spans="1:35">
      <c r="A1491" s="295"/>
      <c r="B1491" s="346"/>
      <c r="C1491" s="346"/>
      <c r="D1491" s="297"/>
      <c r="E1491" s="297"/>
      <c r="F1491" s="346"/>
      <c r="G1491" s="110">
        <f t="shared" si="357"/>
        <v>0</v>
      </c>
      <c r="H1491" s="111">
        <f t="shared" si="358"/>
        <v>0</v>
      </c>
      <c r="I1491" s="112">
        <f t="shared" si="359"/>
        <v>0</v>
      </c>
      <c r="J1491" s="328"/>
      <c r="K1491" s="190">
        <f t="shared" si="360"/>
        <v>0</v>
      </c>
      <c r="L1491" s="191" t="str">
        <f t="shared" si="362"/>
        <v>-</v>
      </c>
      <c r="M1491" s="192" t="str">
        <f t="shared" si="363"/>
        <v>-</v>
      </c>
      <c r="N1491" s="193" t="str">
        <f t="shared" si="361"/>
        <v>-</v>
      </c>
      <c r="AI1491" s="104"/>
    </row>
    <row r="1492" spans="1:35">
      <c r="A1492" s="295"/>
      <c r="B1492" s="346"/>
      <c r="C1492" s="346"/>
      <c r="D1492" s="297"/>
      <c r="E1492" s="297"/>
      <c r="F1492" s="346"/>
      <c r="G1492" s="110">
        <f t="shared" si="357"/>
        <v>0</v>
      </c>
      <c r="H1492" s="111">
        <f t="shared" si="358"/>
        <v>0</v>
      </c>
      <c r="I1492" s="112">
        <f t="shared" si="359"/>
        <v>0</v>
      </c>
      <c r="J1492" s="328"/>
      <c r="K1492" s="190">
        <f t="shared" si="360"/>
        <v>0</v>
      </c>
      <c r="L1492" s="191" t="str">
        <f t="shared" si="362"/>
        <v>-</v>
      </c>
      <c r="M1492" s="192" t="str">
        <f t="shared" si="363"/>
        <v>-</v>
      </c>
      <c r="N1492" s="193" t="str">
        <f t="shared" si="361"/>
        <v>-</v>
      </c>
      <c r="AI1492" s="104"/>
    </row>
    <row r="1493" spans="1:35">
      <c r="A1493" s="295"/>
      <c r="B1493" s="346"/>
      <c r="C1493" s="346"/>
      <c r="D1493" s="297"/>
      <c r="E1493" s="297"/>
      <c r="F1493" s="346"/>
      <c r="G1493" s="110">
        <f t="shared" si="357"/>
        <v>0</v>
      </c>
      <c r="H1493" s="111">
        <f t="shared" si="358"/>
        <v>0</v>
      </c>
      <c r="I1493" s="112">
        <f t="shared" si="359"/>
        <v>0</v>
      </c>
      <c r="J1493" s="328"/>
      <c r="K1493" s="190">
        <f t="shared" si="360"/>
        <v>0</v>
      </c>
      <c r="L1493" s="191" t="str">
        <f t="shared" si="362"/>
        <v>-</v>
      </c>
      <c r="M1493" s="192" t="str">
        <f t="shared" si="363"/>
        <v>-</v>
      </c>
      <c r="N1493" s="193" t="str">
        <f t="shared" si="361"/>
        <v>-</v>
      </c>
      <c r="AI1493" s="104"/>
    </row>
    <row r="1494" spans="1:35">
      <c r="A1494" s="295"/>
      <c r="B1494" s="346"/>
      <c r="C1494" s="346"/>
      <c r="D1494" s="297"/>
      <c r="E1494" s="297"/>
      <c r="F1494" s="346"/>
      <c r="G1494" s="110">
        <f t="shared" si="357"/>
        <v>0</v>
      </c>
      <c r="H1494" s="111">
        <f t="shared" si="358"/>
        <v>0</v>
      </c>
      <c r="I1494" s="112">
        <f t="shared" si="359"/>
        <v>0</v>
      </c>
      <c r="J1494" s="328"/>
      <c r="K1494" s="190">
        <f t="shared" si="360"/>
        <v>0</v>
      </c>
      <c r="L1494" s="191" t="str">
        <f t="shared" si="362"/>
        <v>-</v>
      </c>
      <c r="M1494" s="192" t="str">
        <f t="shared" si="363"/>
        <v>-</v>
      </c>
      <c r="N1494" s="193" t="str">
        <f t="shared" si="361"/>
        <v>-</v>
      </c>
      <c r="AI1494" s="104"/>
    </row>
    <row r="1495" spans="1:35">
      <c r="A1495" s="295"/>
      <c r="B1495" s="346"/>
      <c r="C1495" s="346"/>
      <c r="D1495" s="297"/>
      <c r="E1495" s="297"/>
      <c r="F1495" s="346"/>
      <c r="G1495" s="110">
        <f t="shared" si="357"/>
        <v>0</v>
      </c>
      <c r="H1495" s="111">
        <f t="shared" si="358"/>
        <v>0</v>
      </c>
      <c r="I1495" s="112">
        <f t="shared" si="359"/>
        <v>0</v>
      </c>
      <c r="J1495" s="328"/>
      <c r="K1495" s="190">
        <f t="shared" si="360"/>
        <v>0</v>
      </c>
      <c r="L1495" s="191" t="str">
        <f t="shared" si="362"/>
        <v>-</v>
      </c>
      <c r="M1495" s="192" t="str">
        <f t="shared" si="363"/>
        <v>-</v>
      </c>
      <c r="N1495" s="193" t="str">
        <f t="shared" si="361"/>
        <v>-</v>
      </c>
      <c r="AI1495" s="104"/>
    </row>
    <row r="1496" spans="1:35">
      <c r="A1496" s="295"/>
      <c r="B1496" s="346"/>
      <c r="C1496" s="346"/>
      <c r="D1496" s="297"/>
      <c r="E1496" s="297"/>
      <c r="F1496" s="346"/>
      <c r="G1496" s="110">
        <f t="shared" si="357"/>
        <v>0</v>
      </c>
      <c r="H1496" s="111">
        <f t="shared" si="358"/>
        <v>0</v>
      </c>
      <c r="I1496" s="112">
        <f t="shared" si="359"/>
        <v>0</v>
      </c>
      <c r="J1496" s="328"/>
      <c r="K1496" s="190">
        <f t="shared" si="360"/>
        <v>0</v>
      </c>
      <c r="L1496" s="191" t="str">
        <f t="shared" si="362"/>
        <v>-</v>
      </c>
      <c r="M1496" s="192" t="str">
        <f t="shared" si="363"/>
        <v>-</v>
      </c>
      <c r="N1496" s="193" t="str">
        <f t="shared" si="361"/>
        <v>-</v>
      </c>
      <c r="AI1496" s="104"/>
    </row>
    <row r="1497" spans="1:35">
      <c r="A1497" s="295"/>
      <c r="B1497" s="346"/>
      <c r="C1497" s="346"/>
      <c r="D1497" s="297"/>
      <c r="E1497" s="297"/>
      <c r="F1497" s="346"/>
      <c r="G1497" s="110">
        <f t="shared" si="357"/>
        <v>0</v>
      </c>
      <c r="H1497" s="111">
        <f t="shared" si="358"/>
        <v>0</v>
      </c>
      <c r="I1497" s="112">
        <f t="shared" si="359"/>
        <v>0</v>
      </c>
      <c r="J1497" s="328"/>
      <c r="K1497" s="190">
        <f t="shared" si="360"/>
        <v>0</v>
      </c>
      <c r="L1497" s="191" t="str">
        <f t="shared" si="362"/>
        <v>-</v>
      </c>
      <c r="M1497" s="192" t="str">
        <f t="shared" si="363"/>
        <v>-</v>
      </c>
      <c r="N1497" s="193" t="str">
        <f t="shared" si="361"/>
        <v>-</v>
      </c>
      <c r="AI1497" s="104"/>
    </row>
    <row r="1498" spans="1:35">
      <c r="A1498" s="295"/>
      <c r="B1498" s="346"/>
      <c r="C1498" s="346"/>
      <c r="D1498" s="297"/>
      <c r="E1498" s="297"/>
      <c r="F1498" s="346"/>
      <c r="G1498" s="110">
        <f t="shared" si="357"/>
        <v>0</v>
      </c>
      <c r="H1498" s="111">
        <f t="shared" si="358"/>
        <v>0</v>
      </c>
      <c r="I1498" s="112">
        <f t="shared" si="359"/>
        <v>0</v>
      </c>
      <c r="J1498" s="328"/>
      <c r="K1498" s="190">
        <f t="shared" si="360"/>
        <v>0</v>
      </c>
      <c r="L1498" s="191" t="str">
        <f t="shared" si="362"/>
        <v>-</v>
      </c>
      <c r="M1498" s="192" t="str">
        <f t="shared" si="363"/>
        <v>-</v>
      </c>
      <c r="N1498" s="193" t="str">
        <f t="shared" si="361"/>
        <v>-</v>
      </c>
      <c r="AI1498" s="104"/>
    </row>
    <row r="1499" spans="1:35">
      <c r="A1499" s="295"/>
      <c r="B1499" s="346"/>
      <c r="C1499" s="346"/>
      <c r="D1499" s="297"/>
      <c r="E1499" s="297"/>
      <c r="F1499" s="346"/>
      <c r="G1499" s="110">
        <f t="shared" si="357"/>
        <v>0</v>
      </c>
      <c r="H1499" s="111">
        <f t="shared" si="358"/>
        <v>0</v>
      </c>
      <c r="I1499" s="112">
        <f t="shared" si="359"/>
        <v>0</v>
      </c>
      <c r="J1499" s="328"/>
      <c r="K1499" s="190">
        <f t="shared" si="360"/>
        <v>0</v>
      </c>
      <c r="L1499" s="191" t="str">
        <f t="shared" si="362"/>
        <v>-</v>
      </c>
      <c r="M1499" s="192" t="str">
        <f t="shared" si="363"/>
        <v>-</v>
      </c>
      <c r="N1499" s="193" t="str">
        <f t="shared" si="361"/>
        <v>-</v>
      </c>
      <c r="AI1499" s="104"/>
    </row>
    <row r="1500" spans="1:35">
      <c r="A1500" s="295"/>
      <c r="B1500" s="346"/>
      <c r="C1500" s="346"/>
      <c r="D1500" s="297"/>
      <c r="E1500" s="297"/>
      <c r="F1500" s="346"/>
      <c r="G1500" s="110">
        <f t="shared" si="357"/>
        <v>0</v>
      </c>
      <c r="H1500" s="111">
        <f t="shared" si="358"/>
        <v>0</v>
      </c>
      <c r="I1500" s="112">
        <f t="shared" si="359"/>
        <v>0</v>
      </c>
      <c r="J1500" s="328"/>
      <c r="K1500" s="190">
        <f t="shared" si="360"/>
        <v>0</v>
      </c>
      <c r="L1500" s="191" t="str">
        <f t="shared" si="362"/>
        <v>-</v>
      </c>
      <c r="M1500" s="192" t="str">
        <f t="shared" si="363"/>
        <v>-</v>
      </c>
      <c r="N1500" s="193" t="str">
        <f t="shared" si="361"/>
        <v>-</v>
      </c>
      <c r="AI1500" s="104"/>
    </row>
    <row r="1501" spans="1:35">
      <c r="A1501" s="295"/>
      <c r="B1501" s="346"/>
      <c r="C1501" s="346"/>
      <c r="D1501" s="297"/>
      <c r="E1501" s="297"/>
      <c r="F1501" s="346"/>
      <c r="G1501" s="110">
        <f t="shared" si="357"/>
        <v>0</v>
      </c>
      <c r="H1501" s="111">
        <f t="shared" si="358"/>
        <v>0</v>
      </c>
      <c r="I1501" s="112">
        <f t="shared" si="359"/>
        <v>0</v>
      </c>
      <c r="J1501" s="328"/>
      <c r="K1501" s="190">
        <f t="shared" si="360"/>
        <v>0</v>
      </c>
      <c r="L1501" s="191" t="str">
        <f t="shared" si="362"/>
        <v>-</v>
      </c>
      <c r="M1501" s="192" t="str">
        <f t="shared" si="363"/>
        <v>-</v>
      </c>
      <c r="N1501" s="193" t="str">
        <f t="shared" si="361"/>
        <v>-</v>
      </c>
      <c r="AI1501" s="104"/>
    </row>
    <row r="1502" spans="1:35">
      <c r="A1502" s="295"/>
      <c r="B1502" s="346"/>
      <c r="C1502" s="346"/>
      <c r="D1502" s="297"/>
      <c r="E1502" s="297"/>
      <c r="F1502" s="346"/>
      <c r="G1502" s="110">
        <f t="shared" si="357"/>
        <v>0</v>
      </c>
      <c r="H1502" s="111">
        <f t="shared" si="358"/>
        <v>0</v>
      </c>
      <c r="I1502" s="112">
        <f t="shared" si="359"/>
        <v>0</v>
      </c>
      <c r="J1502" s="328"/>
      <c r="K1502" s="190">
        <f t="shared" si="360"/>
        <v>0</v>
      </c>
      <c r="L1502" s="191" t="str">
        <f t="shared" si="362"/>
        <v>-</v>
      </c>
      <c r="M1502" s="192" t="str">
        <f t="shared" si="363"/>
        <v>-</v>
      </c>
      <c r="N1502" s="193" t="str">
        <f t="shared" si="361"/>
        <v>-</v>
      </c>
      <c r="AI1502" s="104"/>
    </row>
    <row r="1503" spans="1:35">
      <c r="A1503" s="295"/>
      <c r="B1503" s="346"/>
      <c r="C1503" s="346"/>
      <c r="D1503" s="297"/>
      <c r="E1503" s="297"/>
      <c r="F1503" s="346"/>
      <c r="G1503" s="110">
        <f t="shared" si="357"/>
        <v>0</v>
      </c>
      <c r="H1503" s="111">
        <f t="shared" si="358"/>
        <v>0</v>
      </c>
      <c r="I1503" s="112">
        <f t="shared" si="359"/>
        <v>0</v>
      </c>
      <c r="J1503" s="328"/>
      <c r="K1503" s="190">
        <f t="shared" si="360"/>
        <v>0</v>
      </c>
      <c r="L1503" s="191" t="str">
        <f t="shared" si="362"/>
        <v>-</v>
      </c>
      <c r="M1503" s="192" t="str">
        <f t="shared" si="363"/>
        <v>-</v>
      </c>
      <c r="N1503" s="193" t="str">
        <f t="shared" si="361"/>
        <v>-</v>
      </c>
      <c r="AI1503" s="104"/>
    </row>
    <row r="1504" spans="1:35">
      <c r="A1504" s="295"/>
      <c r="B1504" s="346"/>
      <c r="C1504" s="346"/>
      <c r="D1504" s="297"/>
      <c r="E1504" s="297"/>
      <c r="F1504" s="346"/>
      <c r="G1504" s="110">
        <f t="shared" si="357"/>
        <v>0</v>
      </c>
      <c r="H1504" s="111">
        <f t="shared" si="358"/>
        <v>0</v>
      </c>
      <c r="I1504" s="112">
        <f t="shared" si="359"/>
        <v>0</v>
      </c>
      <c r="J1504" s="328"/>
      <c r="K1504" s="190">
        <f t="shared" si="360"/>
        <v>0</v>
      </c>
      <c r="L1504" s="191" t="str">
        <f t="shared" si="362"/>
        <v>-</v>
      </c>
      <c r="M1504" s="192" t="str">
        <f t="shared" si="363"/>
        <v>-</v>
      </c>
      <c r="N1504" s="193" t="str">
        <f t="shared" si="361"/>
        <v>-</v>
      </c>
      <c r="AI1504" s="104"/>
    </row>
    <row r="1505" spans="1:35">
      <c r="A1505" s="295"/>
      <c r="B1505" s="346"/>
      <c r="C1505" s="346"/>
      <c r="D1505" s="297"/>
      <c r="E1505" s="297"/>
      <c r="F1505" s="346"/>
      <c r="G1505" s="110">
        <f t="shared" si="357"/>
        <v>0</v>
      </c>
      <c r="H1505" s="111">
        <f t="shared" si="358"/>
        <v>0</v>
      </c>
      <c r="I1505" s="112">
        <f t="shared" si="359"/>
        <v>0</v>
      </c>
      <c r="J1505" s="328"/>
      <c r="K1505" s="190">
        <f t="shared" si="360"/>
        <v>0</v>
      </c>
      <c r="L1505" s="191" t="str">
        <f t="shared" si="362"/>
        <v>-</v>
      </c>
      <c r="M1505" s="192" t="str">
        <f t="shared" si="363"/>
        <v>-</v>
      </c>
      <c r="N1505" s="193" t="str">
        <f t="shared" si="361"/>
        <v>-</v>
      </c>
      <c r="AI1505" s="104"/>
    </row>
    <row r="1506" spans="1:35">
      <c r="A1506" s="295"/>
      <c r="B1506" s="346"/>
      <c r="C1506" s="346"/>
      <c r="D1506" s="297"/>
      <c r="E1506" s="297"/>
      <c r="F1506" s="346"/>
      <c r="G1506" s="110">
        <f t="shared" si="357"/>
        <v>0</v>
      </c>
      <c r="H1506" s="111">
        <f t="shared" si="358"/>
        <v>0</v>
      </c>
      <c r="I1506" s="112">
        <f t="shared" si="359"/>
        <v>0</v>
      </c>
      <c r="J1506" s="328"/>
      <c r="K1506" s="190">
        <f t="shared" si="360"/>
        <v>0</v>
      </c>
      <c r="L1506" s="191" t="str">
        <f t="shared" si="362"/>
        <v>-</v>
      </c>
      <c r="M1506" s="192" t="str">
        <f t="shared" si="363"/>
        <v>-</v>
      </c>
      <c r="N1506" s="193" t="str">
        <f t="shared" si="361"/>
        <v>-</v>
      </c>
      <c r="AI1506" s="104"/>
    </row>
    <row r="1507" spans="1:35">
      <c r="A1507" s="295"/>
      <c r="B1507" s="346"/>
      <c r="C1507" s="346"/>
      <c r="D1507" s="297"/>
      <c r="E1507" s="297"/>
      <c r="F1507" s="346"/>
      <c r="G1507" s="110">
        <f t="shared" si="357"/>
        <v>0</v>
      </c>
      <c r="H1507" s="111">
        <f t="shared" si="358"/>
        <v>0</v>
      </c>
      <c r="I1507" s="112">
        <f t="shared" si="359"/>
        <v>0</v>
      </c>
      <c r="J1507" s="328"/>
      <c r="K1507" s="190">
        <f t="shared" si="360"/>
        <v>0</v>
      </c>
      <c r="L1507" s="191" t="str">
        <f t="shared" si="362"/>
        <v>-</v>
      </c>
      <c r="M1507" s="192" t="str">
        <f t="shared" si="363"/>
        <v>-</v>
      </c>
      <c r="N1507" s="193" t="str">
        <f t="shared" si="361"/>
        <v>-</v>
      </c>
      <c r="AI1507" s="104"/>
    </row>
    <row r="1508" spans="1:35">
      <c r="A1508" s="295"/>
      <c r="B1508" s="346"/>
      <c r="C1508" s="346"/>
      <c r="D1508" s="297"/>
      <c r="E1508" s="297"/>
      <c r="F1508" s="346"/>
      <c r="G1508" s="110">
        <f t="shared" si="357"/>
        <v>0</v>
      </c>
      <c r="H1508" s="111">
        <f t="shared" si="358"/>
        <v>0</v>
      </c>
      <c r="I1508" s="112">
        <f t="shared" si="359"/>
        <v>0</v>
      </c>
      <c r="J1508" s="328"/>
      <c r="K1508" s="190">
        <f t="shared" si="360"/>
        <v>0</v>
      </c>
      <c r="L1508" s="191" t="str">
        <f t="shared" si="362"/>
        <v>-</v>
      </c>
      <c r="M1508" s="192" t="str">
        <f t="shared" si="363"/>
        <v>-</v>
      </c>
      <c r="N1508" s="193" t="str">
        <f t="shared" si="361"/>
        <v>-</v>
      </c>
      <c r="AI1508" s="104"/>
    </row>
    <row r="1509" spans="1:35">
      <c r="A1509" s="295"/>
      <c r="B1509" s="346"/>
      <c r="C1509" s="346"/>
      <c r="D1509" s="297"/>
      <c r="E1509" s="297"/>
      <c r="F1509" s="346"/>
      <c r="G1509" s="110">
        <f t="shared" si="357"/>
        <v>0</v>
      </c>
      <c r="H1509" s="111">
        <f t="shared" si="358"/>
        <v>0</v>
      </c>
      <c r="I1509" s="112">
        <f t="shared" si="359"/>
        <v>0</v>
      </c>
      <c r="J1509" s="328"/>
      <c r="K1509" s="190">
        <f t="shared" si="360"/>
        <v>0</v>
      </c>
      <c r="L1509" s="191" t="str">
        <f t="shared" si="362"/>
        <v>-</v>
      </c>
      <c r="M1509" s="192" t="str">
        <f t="shared" si="363"/>
        <v>-</v>
      </c>
      <c r="N1509" s="193" t="str">
        <f t="shared" si="361"/>
        <v>-</v>
      </c>
      <c r="AI1509" s="104"/>
    </row>
    <row r="1510" spans="1:35">
      <c r="A1510" s="295"/>
      <c r="B1510" s="346"/>
      <c r="C1510" s="346"/>
      <c r="D1510" s="297"/>
      <c r="E1510" s="297"/>
      <c r="F1510" s="346"/>
      <c r="G1510" s="110">
        <f t="shared" si="357"/>
        <v>0</v>
      </c>
      <c r="H1510" s="111">
        <f t="shared" si="358"/>
        <v>0</v>
      </c>
      <c r="I1510" s="112">
        <f t="shared" si="359"/>
        <v>0</v>
      </c>
      <c r="J1510" s="328"/>
      <c r="K1510" s="190">
        <f t="shared" si="360"/>
        <v>0</v>
      </c>
      <c r="L1510" s="191" t="str">
        <f t="shared" si="362"/>
        <v>-</v>
      </c>
      <c r="M1510" s="192" t="str">
        <f t="shared" si="363"/>
        <v>-</v>
      </c>
      <c r="N1510" s="193" t="str">
        <f t="shared" si="361"/>
        <v>-</v>
      </c>
      <c r="AI1510" s="104"/>
    </row>
    <row r="1511" spans="1:35">
      <c r="A1511" s="295"/>
      <c r="B1511" s="346"/>
      <c r="C1511" s="346"/>
      <c r="D1511" s="297"/>
      <c r="E1511" s="297"/>
      <c r="F1511" s="346"/>
      <c r="G1511" s="110">
        <f t="shared" si="357"/>
        <v>0</v>
      </c>
      <c r="H1511" s="111">
        <f t="shared" si="358"/>
        <v>0</v>
      </c>
      <c r="I1511" s="112">
        <f t="shared" si="359"/>
        <v>0</v>
      </c>
      <c r="J1511" s="328"/>
      <c r="K1511" s="190">
        <f t="shared" si="360"/>
        <v>0</v>
      </c>
      <c r="L1511" s="191" t="str">
        <f t="shared" si="362"/>
        <v>-</v>
      </c>
      <c r="M1511" s="192" t="str">
        <f t="shared" si="363"/>
        <v>-</v>
      </c>
      <c r="N1511" s="193" t="str">
        <f t="shared" si="361"/>
        <v>-</v>
      </c>
      <c r="AI1511" s="104"/>
    </row>
    <row r="1512" spans="1:35">
      <c r="A1512" s="295"/>
      <c r="B1512" s="346"/>
      <c r="C1512" s="346"/>
      <c r="D1512" s="297"/>
      <c r="E1512" s="297"/>
      <c r="F1512" s="346"/>
      <c r="G1512" s="110">
        <f t="shared" si="357"/>
        <v>0</v>
      </c>
      <c r="H1512" s="111">
        <f t="shared" si="358"/>
        <v>0</v>
      </c>
      <c r="I1512" s="112">
        <f t="shared" si="359"/>
        <v>0</v>
      </c>
      <c r="J1512" s="328"/>
      <c r="K1512" s="190">
        <f t="shared" si="360"/>
        <v>0</v>
      </c>
      <c r="L1512" s="191" t="str">
        <f t="shared" si="362"/>
        <v>-</v>
      </c>
      <c r="M1512" s="192" t="str">
        <f t="shared" si="363"/>
        <v>-</v>
      </c>
      <c r="N1512" s="193" t="str">
        <f t="shared" si="361"/>
        <v>-</v>
      </c>
      <c r="AI1512" s="104"/>
    </row>
    <row r="1513" spans="1:35">
      <c r="A1513" s="295"/>
      <c r="B1513" s="346"/>
      <c r="C1513" s="346"/>
      <c r="D1513" s="297"/>
      <c r="E1513" s="297"/>
      <c r="F1513" s="346"/>
      <c r="G1513" s="110">
        <f t="shared" si="357"/>
        <v>0</v>
      </c>
      <c r="H1513" s="111">
        <f t="shared" si="358"/>
        <v>0</v>
      </c>
      <c r="I1513" s="112">
        <f t="shared" si="359"/>
        <v>0</v>
      </c>
      <c r="J1513" s="328"/>
      <c r="K1513" s="190">
        <f t="shared" si="360"/>
        <v>0</v>
      </c>
      <c r="L1513" s="191" t="str">
        <f t="shared" si="362"/>
        <v>-</v>
      </c>
      <c r="M1513" s="192" t="str">
        <f t="shared" si="363"/>
        <v>-</v>
      </c>
      <c r="N1513" s="193" t="str">
        <f t="shared" si="361"/>
        <v>-</v>
      </c>
      <c r="AI1513" s="104"/>
    </row>
    <row r="1514" spans="1:35">
      <c r="A1514" s="295"/>
      <c r="B1514" s="346"/>
      <c r="C1514" s="346"/>
      <c r="D1514" s="297"/>
      <c r="E1514" s="297"/>
      <c r="F1514" s="346"/>
      <c r="G1514" s="110">
        <f t="shared" si="357"/>
        <v>0</v>
      </c>
      <c r="H1514" s="111">
        <f t="shared" si="358"/>
        <v>0</v>
      </c>
      <c r="I1514" s="112">
        <f t="shared" si="359"/>
        <v>0</v>
      </c>
      <c r="J1514" s="328"/>
      <c r="K1514" s="190">
        <f t="shared" si="360"/>
        <v>0</v>
      </c>
      <c r="L1514" s="191" t="str">
        <f t="shared" si="362"/>
        <v>-</v>
      </c>
      <c r="M1514" s="192" t="str">
        <f t="shared" si="363"/>
        <v>-</v>
      </c>
      <c r="N1514" s="193" t="str">
        <f t="shared" si="361"/>
        <v>-</v>
      </c>
      <c r="AI1514" s="104"/>
    </row>
    <row r="1515" spans="1:35">
      <c r="A1515" s="295"/>
      <c r="B1515" s="346"/>
      <c r="C1515" s="346"/>
      <c r="D1515" s="297"/>
      <c r="E1515" s="297"/>
      <c r="F1515" s="346"/>
      <c r="G1515" s="110">
        <f t="shared" si="357"/>
        <v>0</v>
      </c>
      <c r="H1515" s="111">
        <f t="shared" si="358"/>
        <v>0</v>
      </c>
      <c r="I1515" s="112">
        <f t="shared" si="359"/>
        <v>0</v>
      </c>
      <c r="J1515" s="328"/>
      <c r="K1515" s="190">
        <f t="shared" si="360"/>
        <v>0</v>
      </c>
      <c r="L1515" s="191" t="str">
        <f t="shared" si="362"/>
        <v>-</v>
      </c>
      <c r="M1515" s="192" t="str">
        <f t="shared" si="363"/>
        <v>-</v>
      </c>
      <c r="N1515" s="193" t="str">
        <f t="shared" si="361"/>
        <v>-</v>
      </c>
      <c r="AI1515" s="104"/>
    </row>
    <row r="1516" spans="1:35">
      <c r="A1516" s="295"/>
      <c r="B1516" s="346"/>
      <c r="C1516" s="346"/>
      <c r="D1516" s="297"/>
      <c r="E1516" s="297"/>
      <c r="F1516" s="346"/>
      <c r="G1516" s="110">
        <f t="shared" si="357"/>
        <v>0</v>
      </c>
      <c r="H1516" s="111">
        <f t="shared" si="358"/>
        <v>0</v>
      </c>
      <c r="I1516" s="112">
        <f t="shared" si="359"/>
        <v>0</v>
      </c>
      <c r="J1516" s="328"/>
      <c r="K1516" s="190">
        <f t="shared" si="360"/>
        <v>0</v>
      </c>
      <c r="L1516" s="191" t="str">
        <f t="shared" si="362"/>
        <v>-</v>
      </c>
      <c r="M1516" s="192" t="str">
        <f t="shared" si="363"/>
        <v>-</v>
      </c>
      <c r="N1516" s="193" t="str">
        <f t="shared" si="361"/>
        <v>-</v>
      </c>
      <c r="AI1516" s="104"/>
    </row>
    <row r="1517" spans="1:35">
      <c r="A1517" s="295"/>
      <c r="B1517" s="346"/>
      <c r="C1517" s="346"/>
      <c r="D1517" s="297"/>
      <c r="E1517" s="297"/>
      <c r="F1517" s="346"/>
      <c r="G1517" s="110">
        <f t="shared" si="357"/>
        <v>0</v>
      </c>
      <c r="H1517" s="111">
        <f t="shared" si="358"/>
        <v>0</v>
      </c>
      <c r="I1517" s="112">
        <f t="shared" si="359"/>
        <v>0</v>
      </c>
      <c r="J1517" s="328"/>
      <c r="K1517" s="190">
        <f t="shared" si="360"/>
        <v>0</v>
      </c>
      <c r="L1517" s="191" t="str">
        <f t="shared" si="362"/>
        <v>-</v>
      </c>
      <c r="M1517" s="192" t="str">
        <f t="shared" si="363"/>
        <v>-</v>
      </c>
      <c r="N1517" s="193" t="str">
        <f t="shared" si="361"/>
        <v>-</v>
      </c>
      <c r="AI1517" s="104"/>
    </row>
    <row r="1518" spans="1:35">
      <c r="A1518" s="295"/>
      <c r="B1518" s="346"/>
      <c r="C1518" s="346"/>
      <c r="D1518" s="297"/>
      <c r="E1518" s="297"/>
      <c r="F1518" s="346"/>
      <c r="G1518" s="110">
        <f t="shared" si="357"/>
        <v>0</v>
      </c>
      <c r="H1518" s="111">
        <f t="shared" si="358"/>
        <v>0</v>
      </c>
      <c r="I1518" s="112">
        <f t="shared" si="359"/>
        <v>0</v>
      </c>
      <c r="J1518" s="328"/>
      <c r="K1518" s="190">
        <f t="shared" si="360"/>
        <v>0</v>
      </c>
      <c r="L1518" s="191" t="str">
        <f t="shared" si="362"/>
        <v>-</v>
      </c>
      <c r="M1518" s="192" t="str">
        <f t="shared" si="363"/>
        <v>-</v>
      </c>
      <c r="N1518" s="193" t="str">
        <f t="shared" si="361"/>
        <v>-</v>
      </c>
      <c r="AI1518" s="104"/>
    </row>
    <row r="1519" spans="1:35">
      <c r="A1519" s="295"/>
      <c r="B1519" s="346"/>
      <c r="C1519" s="346"/>
      <c r="D1519" s="297"/>
      <c r="E1519" s="297"/>
      <c r="F1519" s="346"/>
      <c r="G1519" s="110">
        <f t="shared" si="357"/>
        <v>0</v>
      </c>
      <c r="H1519" s="111">
        <f t="shared" si="358"/>
        <v>0</v>
      </c>
      <c r="I1519" s="112">
        <f t="shared" si="359"/>
        <v>0</v>
      </c>
      <c r="J1519" s="328"/>
      <c r="K1519" s="190">
        <f t="shared" si="360"/>
        <v>0</v>
      </c>
      <c r="L1519" s="191" t="str">
        <f t="shared" si="362"/>
        <v>-</v>
      </c>
      <c r="M1519" s="192" t="str">
        <f t="shared" si="363"/>
        <v>-</v>
      </c>
      <c r="N1519" s="193" t="str">
        <f t="shared" si="361"/>
        <v>-</v>
      </c>
      <c r="AI1519" s="104"/>
    </row>
    <row r="1520" spans="1:35">
      <c r="A1520" s="295"/>
      <c r="B1520" s="346"/>
      <c r="C1520" s="346"/>
      <c r="D1520" s="297"/>
      <c r="E1520" s="297"/>
      <c r="F1520" s="346"/>
      <c r="G1520" s="110">
        <f t="shared" si="357"/>
        <v>0</v>
      </c>
      <c r="H1520" s="111">
        <f t="shared" si="358"/>
        <v>0</v>
      </c>
      <c r="I1520" s="112">
        <f t="shared" si="359"/>
        <v>0</v>
      </c>
      <c r="J1520" s="328"/>
      <c r="K1520" s="190">
        <f t="shared" si="360"/>
        <v>0</v>
      </c>
      <c r="L1520" s="191" t="str">
        <f t="shared" si="362"/>
        <v>-</v>
      </c>
      <c r="M1520" s="192" t="str">
        <f t="shared" si="363"/>
        <v>-</v>
      </c>
      <c r="N1520" s="193" t="str">
        <f t="shared" si="361"/>
        <v>-</v>
      </c>
      <c r="AI1520" s="104"/>
    </row>
    <row r="1521" spans="1:35">
      <c r="A1521" s="295"/>
      <c r="B1521" s="346"/>
      <c r="C1521" s="346"/>
      <c r="D1521" s="297"/>
      <c r="E1521" s="297"/>
      <c r="F1521" s="346"/>
      <c r="G1521" s="110">
        <f t="shared" si="357"/>
        <v>0</v>
      </c>
      <c r="H1521" s="111">
        <f t="shared" si="358"/>
        <v>0</v>
      </c>
      <c r="I1521" s="112">
        <f t="shared" si="359"/>
        <v>0</v>
      </c>
      <c r="J1521" s="328"/>
      <c r="K1521" s="190">
        <f t="shared" si="360"/>
        <v>0</v>
      </c>
      <c r="L1521" s="191" t="str">
        <f t="shared" si="362"/>
        <v>-</v>
      </c>
      <c r="M1521" s="192" t="str">
        <f t="shared" si="363"/>
        <v>-</v>
      </c>
      <c r="N1521" s="193" t="str">
        <f t="shared" si="361"/>
        <v>-</v>
      </c>
      <c r="AI1521" s="104"/>
    </row>
    <row r="1522" spans="1:35">
      <c r="A1522" s="295"/>
      <c r="B1522" s="346"/>
      <c r="C1522" s="346"/>
      <c r="D1522" s="297"/>
      <c r="E1522" s="297"/>
      <c r="F1522" s="346"/>
      <c r="G1522" s="110">
        <f t="shared" si="357"/>
        <v>0</v>
      </c>
      <c r="H1522" s="111">
        <f t="shared" si="358"/>
        <v>0</v>
      </c>
      <c r="I1522" s="112">
        <f t="shared" si="359"/>
        <v>0</v>
      </c>
      <c r="J1522" s="328"/>
      <c r="K1522" s="190">
        <f t="shared" si="360"/>
        <v>0</v>
      </c>
      <c r="L1522" s="191" t="str">
        <f t="shared" si="362"/>
        <v>-</v>
      </c>
      <c r="M1522" s="192" t="str">
        <f t="shared" si="363"/>
        <v>-</v>
      </c>
      <c r="N1522" s="193" t="str">
        <f t="shared" si="361"/>
        <v>-</v>
      </c>
      <c r="AI1522" s="104"/>
    </row>
    <row r="1523" spans="1:35">
      <c r="A1523" s="295"/>
      <c r="B1523" s="346"/>
      <c r="C1523" s="346"/>
      <c r="D1523" s="297"/>
      <c r="E1523" s="297"/>
      <c r="F1523" s="346"/>
      <c r="G1523" s="110">
        <f t="shared" si="357"/>
        <v>0</v>
      </c>
      <c r="H1523" s="111">
        <f t="shared" si="358"/>
        <v>0</v>
      </c>
      <c r="I1523" s="112">
        <f t="shared" si="359"/>
        <v>0</v>
      </c>
      <c r="J1523" s="328"/>
      <c r="K1523" s="190">
        <f t="shared" si="360"/>
        <v>0</v>
      </c>
      <c r="L1523" s="191" t="str">
        <f t="shared" si="362"/>
        <v>-</v>
      </c>
      <c r="M1523" s="192" t="str">
        <f t="shared" si="363"/>
        <v>-</v>
      </c>
      <c r="N1523" s="193" t="str">
        <f t="shared" si="361"/>
        <v>-</v>
      </c>
      <c r="AI1523" s="104"/>
    </row>
    <row r="1524" spans="1:35">
      <c r="A1524" s="295"/>
      <c r="B1524" s="346"/>
      <c r="C1524" s="346"/>
      <c r="D1524" s="297"/>
      <c r="E1524" s="297"/>
      <c r="F1524" s="346"/>
      <c r="G1524" s="110">
        <f t="shared" si="357"/>
        <v>0</v>
      </c>
      <c r="H1524" s="111">
        <f t="shared" si="358"/>
        <v>0</v>
      </c>
      <c r="I1524" s="112">
        <f t="shared" si="359"/>
        <v>0</v>
      </c>
      <c r="J1524" s="328"/>
      <c r="K1524" s="190">
        <f t="shared" si="360"/>
        <v>0</v>
      </c>
      <c r="L1524" s="191" t="str">
        <f t="shared" si="362"/>
        <v>-</v>
      </c>
      <c r="M1524" s="192" t="str">
        <f t="shared" si="363"/>
        <v>-</v>
      </c>
      <c r="N1524" s="193" t="str">
        <f t="shared" si="361"/>
        <v>-</v>
      </c>
      <c r="AI1524" s="104"/>
    </row>
    <row r="1525" spans="1:35">
      <c r="A1525" s="295"/>
      <c r="B1525" s="346"/>
      <c r="C1525" s="346"/>
      <c r="D1525" s="297"/>
      <c r="E1525" s="297"/>
      <c r="F1525" s="346"/>
      <c r="G1525" s="110">
        <f t="shared" si="357"/>
        <v>0</v>
      </c>
      <c r="H1525" s="111">
        <f t="shared" si="358"/>
        <v>0</v>
      </c>
      <c r="I1525" s="112">
        <f t="shared" si="359"/>
        <v>0</v>
      </c>
      <c r="J1525" s="328"/>
      <c r="K1525" s="190">
        <f t="shared" si="360"/>
        <v>0</v>
      </c>
      <c r="L1525" s="191" t="str">
        <f t="shared" si="362"/>
        <v>-</v>
      </c>
      <c r="M1525" s="192" t="str">
        <f t="shared" si="363"/>
        <v>-</v>
      </c>
      <c r="N1525" s="193" t="str">
        <f t="shared" si="361"/>
        <v>-</v>
      </c>
      <c r="AI1525" s="104"/>
    </row>
    <row r="1526" spans="1:35">
      <c r="A1526" s="295"/>
      <c r="B1526" s="346"/>
      <c r="C1526" s="346"/>
      <c r="D1526" s="297"/>
      <c r="E1526" s="297"/>
      <c r="F1526" s="346"/>
      <c r="G1526" s="110">
        <f t="shared" si="357"/>
        <v>0</v>
      </c>
      <c r="H1526" s="111">
        <f t="shared" si="358"/>
        <v>0</v>
      </c>
      <c r="I1526" s="112">
        <f t="shared" si="359"/>
        <v>0</v>
      </c>
      <c r="J1526" s="328"/>
      <c r="K1526" s="190">
        <f t="shared" si="360"/>
        <v>0</v>
      </c>
      <c r="L1526" s="191" t="str">
        <f t="shared" si="362"/>
        <v>-</v>
      </c>
      <c r="M1526" s="192" t="str">
        <f t="shared" si="363"/>
        <v>-</v>
      </c>
      <c r="N1526" s="193" t="str">
        <f t="shared" si="361"/>
        <v>-</v>
      </c>
      <c r="AI1526" s="104"/>
    </row>
    <row r="1527" spans="1:35">
      <c r="A1527" s="295"/>
      <c r="B1527" s="346"/>
      <c r="C1527" s="346"/>
      <c r="D1527" s="297"/>
      <c r="E1527" s="297"/>
      <c r="F1527" s="346"/>
      <c r="G1527" s="110">
        <f t="shared" si="357"/>
        <v>0</v>
      </c>
      <c r="H1527" s="111">
        <f t="shared" si="358"/>
        <v>0</v>
      </c>
      <c r="I1527" s="112">
        <f t="shared" si="359"/>
        <v>0</v>
      </c>
      <c r="J1527" s="328"/>
      <c r="K1527" s="190">
        <f t="shared" si="360"/>
        <v>0</v>
      </c>
      <c r="L1527" s="191" t="str">
        <f t="shared" si="362"/>
        <v>-</v>
      </c>
      <c r="M1527" s="192" t="str">
        <f t="shared" si="363"/>
        <v>-</v>
      </c>
      <c r="N1527" s="193" t="str">
        <f t="shared" si="361"/>
        <v>-</v>
      </c>
      <c r="AI1527" s="104"/>
    </row>
    <row r="1528" spans="1:35">
      <c r="A1528" s="295"/>
      <c r="B1528" s="346"/>
      <c r="C1528" s="346"/>
      <c r="D1528" s="297"/>
      <c r="E1528" s="297"/>
      <c r="F1528" s="346"/>
      <c r="G1528" s="110">
        <f t="shared" si="357"/>
        <v>0</v>
      </c>
      <c r="H1528" s="111">
        <f t="shared" si="358"/>
        <v>0</v>
      </c>
      <c r="I1528" s="112">
        <f t="shared" si="359"/>
        <v>0</v>
      </c>
      <c r="J1528" s="328"/>
      <c r="K1528" s="190">
        <f t="shared" si="360"/>
        <v>0</v>
      </c>
      <c r="L1528" s="191" t="str">
        <f t="shared" si="362"/>
        <v>-</v>
      </c>
      <c r="M1528" s="192" t="str">
        <f t="shared" si="363"/>
        <v>-</v>
      </c>
      <c r="N1528" s="193" t="str">
        <f t="shared" si="361"/>
        <v>-</v>
      </c>
      <c r="AI1528" s="104"/>
    </row>
    <row r="1529" spans="1:35">
      <c r="A1529" s="295"/>
      <c r="B1529" s="346"/>
      <c r="C1529" s="346"/>
      <c r="D1529" s="297"/>
      <c r="E1529" s="297"/>
      <c r="F1529" s="346"/>
      <c r="G1529" s="110">
        <f t="shared" si="357"/>
        <v>0</v>
      </c>
      <c r="H1529" s="111">
        <f t="shared" si="358"/>
        <v>0</v>
      </c>
      <c r="I1529" s="112">
        <f t="shared" si="359"/>
        <v>0</v>
      </c>
      <c r="J1529" s="328"/>
      <c r="K1529" s="190">
        <f t="shared" si="360"/>
        <v>0</v>
      </c>
      <c r="L1529" s="191" t="str">
        <f t="shared" si="362"/>
        <v>-</v>
      </c>
      <c r="M1529" s="192" t="str">
        <f t="shared" si="363"/>
        <v>-</v>
      </c>
      <c r="N1529" s="193" t="str">
        <f t="shared" si="361"/>
        <v>-</v>
      </c>
      <c r="AI1529" s="104"/>
    </row>
    <row r="1530" spans="1:35">
      <c r="A1530" s="295"/>
      <c r="B1530" s="346"/>
      <c r="C1530" s="346"/>
      <c r="D1530" s="297"/>
      <c r="E1530" s="297"/>
      <c r="F1530" s="346"/>
      <c r="G1530" s="110">
        <f t="shared" si="357"/>
        <v>0</v>
      </c>
      <c r="H1530" s="111">
        <f t="shared" si="358"/>
        <v>0</v>
      </c>
      <c r="I1530" s="112">
        <f t="shared" si="359"/>
        <v>0</v>
      </c>
      <c r="J1530" s="328"/>
      <c r="K1530" s="190">
        <f t="shared" si="360"/>
        <v>0</v>
      </c>
      <c r="L1530" s="191" t="str">
        <f t="shared" si="362"/>
        <v>-</v>
      </c>
      <c r="M1530" s="192" t="str">
        <f t="shared" si="363"/>
        <v>-</v>
      </c>
      <c r="N1530" s="193" t="str">
        <f t="shared" si="361"/>
        <v>-</v>
      </c>
      <c r="AI1530" s="104"/>
    </row>
    <row r="1531" spans="1:35">
      <c r="A1531" s="295"/>
      <c r="B1531" s="346"/>
      <c r="C1531" s="346"/>
      <c r="D1531" s="297"/>
      <c r="E1531" s="297"/>
      <c r="F1531" s="346"/>
      <c r="G1531" s="110">
        <f t="shared" si="357"/>
        <v>0</v>
      </c>
      <c r="H1531" s="111">
        <f t="shared" si="358"/>
        <v>0</v>
      </c>
      <c r="I1531" s="112">
        <f t="shared" si="359"/>
        <v>0</v>
      </c>
      <c r="J1531" s="328"/>
      <c r="K1531" s="190">
        <f t="shared" si="360"/>
        <v>0</v>
      </c>
      <c r="L1531" s="191" t="str">
        <f t="shared" si="362"/>
        <v>-</v>
      </c>
      <c r="M1531" s="192" t="str">
        <f t="shared" si="363"/>
        <v>-</v>
      </c>
      <c r="N1531" s="193" t="str">
        <f t="shared" si="361"/>
        <v>-</v>
      </c>
      <c r="AI1531" s="104"/>
    </row>
    <row r="1532" spans="1:35">
      <c r="A1532" s="295"/>
      <c r="B1532" s="346"/>
      <c r="C1532" s="346"/>
      <c r="D1532" s="297"/>
      <c r="E1532" s="297"/>
      <c r="F1532" s="346"/>
      <c r="G1532" s="110">
        <f t="shared" si="357"/>
        <v>0</v>
      </c>
      <c r="H1532" s="111">
        <f t="shared" si="358"/>
        <v>0</v>
      </c>
      <c r="I1532" s="112">
        <f t="shared" si="359"/>
        <v>0</v>
      </c>
      <c r="J1532" s="328"/>
      <c r="K1532" s="190">
        <f t="shared" si="360"/>
        <v>0</v>
      </c>
      <c r="L1532" s="191" t="str">
        <f t="shared" si="362"/>
        <v>-</v>
      </c>
      <c r="M1532" s="192" t="str">
        <f t="shared" si="363"/>
        <v>-</v>
      </c>
      <c r="N1532" s="193" t="str">
        <f t="shared" si="361"/>
        <v>-</v>
      </c>
      <c r="AI1532" s="104"/>
    </row>
    <row r="1533" spans="1:35">
      <c r="A1533" s="295"/>
      <c r="B1533" s="346"/>
      <c r="C1533" s="346"/>
      <c r="D1533" s="297"/>
      <c r="E1533" s="297"/>
      <c r="F1533" s="346"/>
      <c r="G1533" s="110">
        <f t="shared" si="357"/>
        <v>0</v>
      </c>
      <c r="H1533" s="111">
        <f t="shared" si="358"/>
        <v>0</v>
      </c>
      <c r="I1533" s="112">
        <f t="shared" si="359"/>
        <v>0</v>
      </c>
      <c r="J1533" s="328"/>
      <c r="K1533" s="190">
        <f t="shared" si="360"/>
        <v>0</v>
      </c>
      <c r="L1533" s="191" t="str">
        <f t="shared" si="362"/>
        <v>-</v>
      </c>
      <c r="M1533" s="192" t="str">
        <f t="shared" si="363"/>
        <v>-</v>
      </c>
      <c r="N1533" s="193" t="str">
        <f t="shared" si="361"/>
        <v>-</v>
      </c>
      <c r="AI1533" s="104"/>
    </row>
    <row r="1534" spans="1:35">
      <c r="A1534" s="295"/>
      <c r="B1534" s="346"/>
      <c r="C1534" s="346"/>
      <c r="D1534" s="297"/>
      <c r="E1534" s="297"/>
      <c r="F1534" s="346"/>
      <c r="G1534" s="110">
        <f t="shared" si="357"/>
        <v>0</v>
      </c>
      <c r="H1534" s="111">
        <f t="shared" si="358"/>
        <v>0</v>
      </c>
      <c r="I1534" s="112">
        <f t="shared" si="359"/>
        <v>0</v>
      </c>
      <c r="J1534" s="328"/>
      <c r="K1534" s="190">
        <f t="shared" si="360"/>
        <v>0</v>
      </c>
      <c r="L1534" s="191" t="str">
        <f t="shared" si="362"/>
        <v>-</v>
      </c>
      <c r="M1534" s="192" t="str">
        <f t="shared" si="363"/>
        <v>-</v>
      </c>
      <c r="N1534" s="193" t="str">
        <f t="shared" si="361"/>
        <v>-</v>
      </c>
      <c r="AI1534" s="104"/>
    </row>
    <row r="1535" spans="1:35">
      <c r="A1535" s="295"/>
      <c r="B1535" s="346"/>
      <c r="C1535" s="346"/>
      <c r="D1535" s="297"/>
      <c r="E1535" s="297"/>
      <c r="F1535" s="346"/>
      <c r="G1535" s="110">
        <f t="shared" si="357"/>
        <v>0</v>
      </c>
      <c r="H1535" s="111">
        <f t="shared" si="358"/>
        <v>0</v>
      </c>
      <c r="I1535" s="112">
        <f t="shared" si="359"/>
        <v>0</v>
      </c>
      <c r="J1535" s="328"/>
      <c r="K1535" s="190">
        <f t="shared" si="360"/>
        <v>0</v>
      </c>
      <c r="L1535" s="191" t="str">
        <f t="shared" si="362"/>
        <v>-</v>
      </c>
      <c r="M1535" s="192" t="str">
        <f t="shared" si="363"/>
        <v>-</v>
      </c>
      <c r="N1535" s="193" t="str">
        <f t="shared" si="361"/>
        <v>-</v>
      </c>
      <c r="AI1535" s="104"/>
    </row>
    <row r="1536" spans="1:35">
      <c r="A1536" s="295"/>
      <c r="B1536" s="346"/>
      <c r="C1536" s="346"/>
      <c r="D1536" s="297"/>
      <c r="E1536" s="297"/>
      <c r="F1536" s="346"/>
      <c r="G1536" s="110">
        <f t="shared" si="357"/>
        <v>0</v>
      </c>
      <c r="H1536" s="111">
        <f t="shared" si="358"/>
        <v>0</v>
      </c>
      <c r="I1536" s="112">
        <f t="shared" si="359"/>
        <v>0</v>
      </c>
      <c r="J1536" s="328"/>
      <c r="K1536" s="190">
        <f t="shared" si="360"/>
        <v>0</v>
      </c>
      <c r="L1536" s="191" t="str">
        <f t="shared" si="362"/>
        <v>-</v>
      </c>
      <c r="M1536" s="192" t="str">
        <f t="shared" si="363"/>
        <v>-</v>
      </c>
      <c r="N1536" s="193" t="str">
        <f t="shared" si="361"/>
        <v>-</v>
      </c>
      <c r="AI1536" s="104"/>
    </row>
    <row r="1537" spans="1:35">
      <c r="A1537" s="295"/>
      <c r="B1537" s="346"/>
      <c r="C1537" s="346"/>
      <c r="D1537" s="297"/>
      <c r="E1537" s="297"/>
      <c r="F1537" s="346"/>
      <c r="G1537" s="110">
        <f t="shared" si="357"/>
        <v>0</v>
      </c>
      <c r="H1537" s="111">
        <f t="shared" si="358"/>
        <v>0</v>
      </c>
      <c r="I1537" s="112">
        <f t="shared" si="359"/>
        <v>0</v>
      </c>
      <c r="J1537" s="328"/>
      <c r="K1537" s="190">
        <f t="shared" si="360"/>
        <v>0</v>
      </c>
      <c r="L1537" s="191" t="str">
        <f t="shared" si="362"/>
        <v>-</v>
      </c>
      <c r="M1537" s="192" t="str">
        <f t="shared" si="363"/>
        <v>-</v>
      </c>
      <c r="N1537" s="193" t="str">
        <f t="shared" si="361"/>
        <v>-</v>
      </c>
      <c r="AI1537" s="104"/>
    </row>
    <row r="1538" spans="1:35">
      <c r="A1538" s="295"/>
      <c r="B1538" s="346"/>
      <c r="C1538" s="346"/>
      <c r="D1538" s="297"/>
      <c r="E1538" s="297"/>
      <c r="F1538" s="346"/>
      <c r="G1538" s="110">
        <f t="shared" si="357"/>
        <v>0</v>
      </c>
      <c r="H1538" s="111">
        <f t="shared" si="358"/>
        <v>0</v>
      </c>
      <c r="I1538" s="112">
        <f t="shared" si="359"/>
        <v>0</v>
      </c>
      <c r="J1538" s="328"/>
      <c r="K1538" s="190">
        <f t="shared" si="360"/>
        <v>0</v>
      </c>
      <c r="L1538" s="191" t="str">
        <f t="shared" si="362"/>
        <v>-</v>
      </c>
      <c r="M1538" s="192" t="str">
        <f t="shared" si="363"/>
        <v>-</v>
      </c>
      <c r="N1538" s="193" t="str">
        <f t="shared" si="361"/>
        <v>-</v>
      </c>
      <c r="AI1538" s="104"/>
    </row>
    <row r="1539" spans="1:35">
      <c r="A1539" s="295"/>
      <c r="B1539" s="346"/>
      <c r="C1539" s="346"/>
      <c r="D1539" s="297"/>
      <c r="E1539" s="297"/>
      <c r="F1539" s="346"/>
      <c r="G1539" s="110">
        <f t="shared" si="357"/>
        <v>0</v>
      </c>
      <c r="H1539" s="111">
        <f t="shared" si="358"/>
        <v>0</v>
      </c>
      <c r="I1539" s="112">
        <f t="shared" si="359"/>
        <v>0</v>
      </c>
      <c r="J1539" s="328"/>
      <c r="K1539" s="190">
        <f t="shared" si="360"/>
        <v>0</v>
      </c>
      <c r="L1539" s="191" t="str">
        <f t="shared" si="362"/>
        <v>-</v>
      </c>
      <c r="M1539" s="192" t="str">
        <f t="shared" si="363"/>
        <v>-</v>
      </c>
      <c r="N1539" s="193" t="str">
        <f t="shared" si="361"/>
        <v>-</v>
      </c>
      <c r="AI1539" s="104"/>
    </row>
    <row r="1540" spans="1:35">
      <c r="A1540" s="295"/>
      <c r="B1540" s="346"/>
      <c r="C1540" s="346"/>
      <c r="D1540" s="297"/>
      <c r="E1540" s="297"/>
      <c r="F1540" s="346"/>
      <c r="G1540" s="110">
        <f t="shared" si="357"/>
        <v>0</v>
      </c>
      <c r="H1540" s="111">
        <f t="shared" si="358"/>
        <v>0</v>
      </c>
      <c r="I1540" s="112">
        <f t="shared" si="359"/>
        <v>0</v>
      </c>
      <c r="J1540" s="328"/>
      <c r="K1540" s="190">
        <f t="shared" si="360"/>
        <v>0</v>
      </c>
      <c r="L1540" s="191" t="str">
        <f t="shared" si="362"/>
        <v>-</v>
      </c>
      <c r="M1540" s="192" t="str">
        <f t="shared" si="363"/>
        <v>-</v>
      </c>
      <c r="N1540" s="193" t="str">
        <f t="shared" si="361"/>
        <v>-</v>
      </c>
      <c r="AI1540" s="104"/>
    </row>
    <row r="1541" spans="1:35">
      <c r="A1541" s="295"/>
      <c r="B1541" s="346"/>
      <c r="C1541" s="346"/>
      <c r="D1541" s="297"/>
      <c r="E1541" s="297"/>
      <c r="F1541" s="346"/>
      <c r="G1541" s="110">
        <f t="shared" si="357"/>
        <v>0</v>
      </c>
      <c r="H1541" s="111">
        <f t="shared" si="358"/>
        <v>0</v>
      </c>
      <c r="I1541" s="112">
        <f t="shared" si="359"/>
        <v>0</v>
      </c>
      <c r="J1541" s="328"/>
      <c r="K1541" s="190">
        <f t="shared" si="360"/>
        <v>0</v>
      </c>
      <c r="L1541" s="191" t="str">
        <f t="shared" si="362"/>
        <v>-</v>
      </c>
      <c r="M1541" s="192" t="str">
        <f t="shared" si="363"/>
        <v>-</v>
      </c>
      <c r="N1541" s="193" t="str">
        <f t="shared" si="361"/>
        <v>-</v>
      </c>
      <c r="AI1541" s="104"/>
    </row>
    <row r="1542" spans="1:35">
      <c r="A1542" s="295"/>
      <c r="B1542" s="346"/>
      <c r="C1542" s="346"/>
      <c r="D1542" s="297"/>
      <c r="E1542" s="297"/>
      <c r="F1542" s="346"/>
      <c r="G1542" s="110">
        <f t="shared" si="357"/>
        <v>0</v>
      </c>
      <c r="H1542" s="111">
        <f t="shared" si="358"/>
        <v>0</v>
      </c>
      <c r="I1542" s="112">
        <f t="shared" si="359"/>
        <v>0</v>
      </c>
      <c r="J1542" s="328"/>
      <c r="K1542" s="190">
        <f t="shared" si="360"/>
        <v>0</v>
      </c>
      <c r="L1542" s="191" t="str">
        <f t="shared" si="362"/>
        <v>-</v>
      </c>
      <c r="M1542" s="192" t="str">
        <f t="shared" si="363"/>
        <v>-</v>
      </c>
      <c r="N1542" s="193" t="str">
        <f t="shared" si="361"/>
        <v>-</v>
      </c>
      <c r="AI1542" s="104"/>
    </row>
    <row r="1543" spans="1:35">
      <c r="A1543" s="295"/>
      <c r="B1543" s="346"/>
      <c r="C1543" s="346"/>
      <c r="D1543" s="297"/>
      <c r="E1543" s="297"/>
      <c r="F1543" s="346"/>
      <c r="G1543" s="110">
        <f t="shared" si="357"/>
        <v>0</v>
      </c>
      <c r="H1543" s="111">
        <f t="shared" si="358"/>
        <v>0</v>
      </c>
      <c r="I1543" s="112">
        <f t="shared" si="359"/>
        <v>0</v>
      </c>
      <c r="J1543" s="328"/>
      <c r="K1543" s="347">
        <f t="shared" si="360"/>
        <v>0</v>
      </c>
      <c r="L1543" s="348" t="str">
        <f t="shared" si="362"/>
        <v>-</v>
      </c>
      <c r="M1543" s="349" t="str">
        <f t="shared" si="363"/>
        <v>-</v>
      </c>
      <c r="N1543" s="350" t="str">
        <f t="shared" si="361"/>
        <v>-</v>
      </c>
      <c r="AI1543" s="104"/>
    </row>
    <row r="1544" spans="1:35">
      <c r="AI1544" s="104"/>
    </row>
    <row r="1545" spans="1:35">
      <c r="AI1545" s="104"/>
    </row>
  </sheetData>
  <mergeCells count="11">
    <mergeCell ref="AC19:AD19"/>
    <mergeCell ref="AF19:AF20"/>
    <mergeCell ref="AG19:AL19"/>
    <mergeCell ref="AF32:AH32"/>
    <mergeCell ref="AD177:AE177"/>
    <mergeCell ref="Y19:Z19"/>
    <mergeCell ref="P19:P20"/>
    <mergeCell ref="Q19:R19"/>
    <mergeCell ref="S19:T19"/>
    <mergeCell ref="U19:V19"/>
    <mergeCell ref="W19:X19"/>
  </mergeCells>
  <conditionalFormatting sqref="AK8:AK16">
    <cfRule type="cellIs" dxfId="2" priority="2" operator="lessThan">
      <formula>0</formula>
    </cfRule>
    <cfRule type="cellIs" dxfId="1" priority="3" operator="greaterThan">
      <formula>0</formula>
    </cfRule>
  </conditionalFormatting>
  <conditionalFormatting sqref="AO12">
    <cfRule type="expression" dxfId="0" priority="1">
      <formula>AO12&lt;0.7</formula>
    </cfRule>
  </conditionalFormatting>
  <dataValidations count="4">
    <dataValidation type="list" allowBlank="1" showInputMessage="1" showErrorMessage="1" sqref="T10" xr:uid="{D47381AD-3B53-42FD-8011-53045ED056B5}">
      <formula1>$X$7:$AD$7</formula1>
    </dataValidation>
    <dataValidation type="list" allowBlank="1" showInputMessage="1" showErrorMessage="1" sqref="D8:D1543" xr:uid="{FD0F771C-37F3-4640-842F-C51C0A941E40}">
      <formula1>$AS$24:$AS$30</formula1>
    </dataValidation>
    <dataValidation type="list" allowBlank="1" showInputMessage="1" showErrorMessage="1" sqref="E352:E1543" xr:uid="{0A9C3C01-288D-413B-B3C3-499F332EF8BC}">
      <formula1>$P$8:$P$14</formula1>
    </dataValidation>
    <dataValidation type="list" allowBlank="1" showInputMessage="1" showErrorMessage="1" sqref="E8:E351" xr:uid="{FF61E2BE-A9C8-4AEE-9F7C-691F19F46D08}">
      <formula1>$P$8:$P$13</formula1>
    </dataValidation>
  </dataValidations>
  <pageMargins left="0.7" right="0.7" top="0.75" bottom="0.75" header="0.3" footer="0.3"/>
  <pageSetup scale="5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Rent Level Comparison</vt:lpstr>
      <vt:lpstr>HPO Rent Calc</vt:lpstr>
      <vt:lpstr>PLP with VIH Rent Calc</vt:lpstr>
      <vt:lpstr>SHLP Rent Calc (2)</vt:lpstr>
      <vt:lpstr>SHLP Rent Calc</vt:lpstr>
      <vt:lpstr>Proforma &amp; Dev Bud</vt:lpstr>
      <vt:lpstr>Rent Roll Analyzer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Hoffman, Jeremy</dc:creator>
  <cp:keywords/>
  <dc:description/>
  <cp:lastModifiedBy>Park, Joon</cp:lastModifiedBy>
  <cp:revision/>
  <dcterms:created xsi:type="dcterms:W3CDTF">2016-12-07T17:43:10Z</dcterms:created>
  <dcterms:modified xsi:type="dcterms:W3CDTF">2025-04-24T13:45:36Z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ba276f-0474-4e48-a2bc-69b0eb22318c_Enabled">
    <vt:lpwstr>true</vt:lpwstr>
  </property>
  <property fmtid="{D5CDD505-2E9C-101B-9397-08002B2CF9AE}" pid="3" name="MSIP_Label_ebba276f-0474-4e48-a2bc-69b0eb22318c_SetDate">
    <vt:lpwstr>2024-11-12T14:51:48Z</vt:lpwstr>
  </property>
  <property fmtid="{D5CDD505-2E9C-101B-9397-08002B2CF9AE}" pid="4" name="MSIP_Label_ebba276f-0474-4e48-a2bc-69b0eb22318c_Method">
    <vt:lpwstr>Standard</vt:lpwstr>
  </property>
  <property fmtid="{D5CDD505-2E9C-101B-9397-08002B2CF9AE}" pid="5" name="MSIP_Label_ebba276f-0474-4e48-a2bc-69b0eb22318c_Name">
    <vt:lpwstr>Non-Restricted-Main</vt:lpwstr>
  </property>
  <property fmtid="{D5CDD505-2E9C-101B-9397-08002B2CF9AE}" pid="6" name="MSIP_Label_ebba276f-0474-4e48-a2bc-69b0eb22318c_SiteId">
    <vt:lpwstr>32f56fc7-5f81-4e22-a95b-15da66513bef</vt:lpwstr>
  </property>
  <property fmtid="{D5CDD505-2E9C-101B-9397-08002B2CF9AE}" pid="7" name="MSIP_Label_ebba276f-0474-4e48-a2bc-69b0eb22318c_ActionId">
    <vt:lpwstr>0e37e3a3-1ec6-4410-8799-fea4b572763c</vt:lpwstr>
  </property>
  <property fmtid="{D5CDD505-2E9C-101B-9397-08002B2CF9AE}" pid="8" name="MSIP_Label_ebba276f-0474-4e48-a2bc-69b0eb22318c_ContentBits">
    <vt:lpwstr>0</vt:lpwstr>
  </property>
</Properties>
</file>