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Connor\Documents\MS4\Manual\NNI Peg\"/>
    </mc:Choice>
  </mc:AlternateContent>
  <workbookProtection lockStructure="1"/>
  <bookViews>
    <workbookView xWindow="0" yWindow="0" windowWidth="18135" windowHeight="9270"/>
  </bookViews>
  <sheets>
    <sheet name="NNI Calculations Template" sheetId="1" r:id="rId1"/>
    <sheet name="Nitrogen Load Calculation" sheetId="3" r:id="rId2"/>
    <sheet name="Land Use Lookup Table " sheetId="2" r:id="rId3"/>
    <sheet name="SMP Lookup Table" sheetId="4" r:id="rId4"/>
  </sheets>
  <definedNames>
    <definedName name="_xlnm.Print_Area" localSheetId="0">'NNI Calculations Template'!$A$1:$I$50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31" i="1"/>
  <c r="E32" i="1"/>
  <c r="E33" i="1"/>
  <c r="E34" i="1"/>
  <c r="E29" i="1"/>
  <c r="G30" i="1" l="1"/>
  <c r="H30" i="1" s="1"/>
  <c r="F35" i="1" l="1"/>
  <c r="F15" i="1" l="1"/>
  <c r="C15" i="1"/>
  <c r="F29" i="1" l="1"/>
  <c r="G36" i="1" l="1"/>
  <c r="H36" i="1" s="1"/>
  <c r="F36" i="1"/>
  <c r="G35" i="1"/>
  <c r="H35" i="1" s="1"/>
  <c r="G33" i="1"/>
  <c r="H33" i="1" s="1"/>
  <c r="F33" i="1"/>
  <c r="G32" i="1"/>
  <c r="H32" i="1" s="1"/>
  <c r="F32" i="1" s="1"/>
  <c r="G37" i="1" l="1"/>
  <c r="H37" i="1" s="1"/>
  <c r="G38" i="1"/>
  <c r="C39" i="1"/>
  <c r="B39" i="1"/>
  <c r="G31" i="1" l="1"/>
  <c r="H31" i="1" s="1"/>
  <c r="F31" i="1" s="1"/>
  <c r="F30" i="1" l="1"/>
  <c r="G34" i="1"/>
  <c r="H34" i="1" s="1"/>
  <c r="H38" i="1"/>
  <c r="G29" i="1"/>
  <c r="H29" i="1" s="1"/>
  <c r="F34" i="1"/>
  <c r="F37" i="1" l="1"/>
  <c r="F38" i="1"/>
  <c r="F16" i="1"/>
  <c r="F17" i="1" s="1"/>
  <c r="F19" i="1" s="1"/>
  <c r="C16" i="1"/>
  <c r="C17" i="1" s="1"/>
  <c r="C19" i="1" s="1"/>
  <c r="F22" i="1" l="1"/>
  <c r="D45" i="1" s="1"/>
  <c r="F21" i="1"/>
  <c r="C45" i="1" s="1"/>
  <c r="F39" i="1"/>
  <c r="C46" i="1" s="1"/>
  <c r="D46" i="1" s="1"/>
  <c r="B48" i="1" l="1"/>
</calcChain>
</file>

<file path=xl/sharedStrings.xml><?xml version="1.0" encoding="utf-8"?>
<sst xmlns="http://schemas.openxmlformats.org/spreadsheetml/2006/main" count="117" uniqueCount="103">
  <si>
    <t xml:space="preserve">Pre-Construction </t>
  </si>
  <si>
    <t>inches</t>
  </si>
  <si>
    <t>EMC for TN (mg/L)</t>
  </si>
  <si>
    <t>Commercial</t>
  </si>
  <si>
    <t>Vacant/Open Space</t>
  </si>
  <si>
    <t>Rain Garden</t>
  </si>
  <si>
    <t>Porous Pavement</t>
  </si>
  <si>
    <t>Green Roof</t>
  </si>
  <si>
    <t>Bioretention</t>
  </si>
  <si>
    <t>Sand Filter (Filtration)</t>
  </si>
  <si>
    <t>Bioretention with Underdrain</t>
  </si>
  <si>
    <t>lbs</t>
  </si>
  <si>
    <t xml:space="preserve">Post-Construction </t>
  </si>
  <si>
    <t>Impervious Area (acres)</t>
  </si>
  <si>
    <t>Total Nitrogen Load (Post)</t>
  </si>
  <si>
    <t>Project Area (acres)</t>
  </si>
  <si>
    <t>Current Land Use</t>
  </si>
  <si>
    <t>Proposed Land Use</t>
  </si>
  <si>
    <t>Impervious %</t>
  </si>
  <si>
    <t>(from Step 1)</t>
  </si>
  <si>
    <t>(from Step 2)</t>
  </si>
  <si>
    <t>NO-NET-INCREASE REQUIREMENTS NOT MET</t>
  </si>
  <si>
    <t>NO-NET-INCREASE REQUIREMENTS MET</t>
  </si>
  <si>
    <t>Required Nitrogen Load Reduction</t>
  </si>
  <si>
    <t>Where:</t>
  </si>
  <si>
    <t>The water quality volume is found using the following formula from the NYS Stormwater Management Design Manual:</t>
  </si>
  <si>
    <t>WQv</t>
  </si>
  <si>
    <t>Water Quality Volume (acre-feet)</t>
  </si>
  <si>
    <t xml:space="preserve">P </t>
  </si>
  <si>
    <t>90% Rainfall Depth (inches)</t>
  </si>
  <si>
    <t>0.05 + 0.009(I)</t>
  </si>
  <si>
    <t>I</t>
  </si>
  <si>
    <t>Impervious Cover Percentage</t>
  </si>
  <si>
    <t>A</t>
  </si>
  <si>
    <r>
      <t>R</t>
    </r>
    <r>
      <rPr>
        <i/>
        <vertAlign val="subscript"/>
        <sz val="11"/>
        <color theme="1"/>
        <rFont val="Calibri"/>
        <family val="2"/>
        <scheme val="minor"/>
      </rPr>
      <t>v</t>
    </r>
  </si>
  <si>
    <r>
      <t>Runoff Coefficient (R</t>
    </r>
    <r>
      <rPr>
        <vertAlign val="subscript"/>
        <sz val="11"/>
        <color theme="1"/>
        <rFont val="Calibri"/>
        <family val="2"/>
        <scheme val="minor"/>
      </rPr>
      <t>v</t>
    </r>
    <r>
      <rPr>
        <sz val="11"/>
        <color theme="1"/>
        <rFont val="Calibri"/>
        <family val="2"/>
        <scheme val="minor"/>
      </rPr>
      <t>)</t>
    </r>
  </si>
  <si>
    <t>minimum value of 0.2</t>
  </si>
  <si>
    <t>Runoff Coefficient</t>
  </si>
  <si>
    <t>Land Use EMC</t>
  </si>
  <si>
    <t>Imp %</t>
  </si>
  <si>
    <t>Rv</t>
  </si>
  <si>
    <t>Step 1: Nitrogen Load Calculation (DRAFT)</t>
  </si>
  <si>
    <t>Step 2: SMP Nitrogen Removal Calculation (DRAFT)</t>
  </si>
  <si>
    <t>Step 3: No-Net Increase Verification (DRAFT)</t>
  </si>
  <si>
    <t>NYC MS4 No-Net-Increase Calculator</t>
  </si>
  <si>
    <t>SMP Type</t>
  </si>
  <si>
    <t>Load (lbs)</t>
  </si>
  <si>
    <t>Actual Nitrogen Load Reduction</t>
  </si>
  <si>
    <t>[Enter Other SMP Type]</t>
  </si>
  <si>
    <t>Percent Reduction Required</t>
  </si>
  <si>
    <t>Percent (%)</t>
  </si>
  <si>
    <t>SMP Catchment Area (acres)</t>
  </si>
  <si>
    <r>
      <t xml:space="preserve">Fill in shaded cells for post-construction conditions. Use a separate row for each catchment area draining to an SMP.  </t>
    </r>
    <r>
      <rPr>
        <i/>
        <u/>
        <sz val="11"/>
        <color theme="1"/>
        <rFont val="Calibri"/>
        <family val="2"/>
        <scheme val="minor"/>
      </rPr>
      <t>SMP must be sized to manage the entire SMP catchment area.</t>
    </r>
  </si>
  <si>
    <t xml:space="preserve">To meet No-Net-Increase requirements, consider the following design amendments:
     * Reduce impervious surface areas on site
     * Add SMPs to manage additional catchment areas
     * Use SMPs that remove a higher percentage of nitrogen
</t>
  </si>
  <si>
    <r>
      <t xml:space="preserve">This section calculates the change in nitrogen load from pre- to post-construction site conditions (see Nitrogen Load Calculation tab).  </t>
    </r>
    <r>
      <rPr>
        <i/>
        <u/>
        <sz val="11"/>
        <color theme="1"/>
        <rFont val="Calibri"/>
        <family val="2"/>
        <scheme val="minor"/>
      </rPr>
      <t>Please fill in shaded cells.</t>
    </r>
  </si>
  <si>
    <t>This section calculates the nitrogen load reduction for proposed SMPs.  Load reduction calculation considers both pervious and impervious areas within SMP catchment area.</t>
  </si>
  <si>
    <t xml:space="preserve">This section verifies that proposed SMPs will reduce the post-construction nitrogen load equal to or less than the pre-construction nitrogen load, resulting in no net increase.  </t>
  </si>
  <si>
    <t>Any increase in nitrogen load must be removed using stormwater management practices (SMPs).</t>
  </si>
  <si>
    <t>Project Name:</t>
  </si>
  <si>
    <t>Date:</t>
  </si>
  <si>
    <t>Please print this page and submit with SWPPP.</t>
  </si>
  <si>
    <r>
      <t>WQ</t>
    </r>
    <r>
      <rPr>
        <b/>
        <i/>
        <vertAlign val="subscript"/>
        <sz val="11"/>
        <color theme="1"/>
        <rFont val="Arial"/>
        <family val="2"/>
      </rPr>
      <t>v</t>
    </r>
    <r>
      <rPr>
        <b/>
        <i/>
        <sz val="11"/>
        <color theme="1"/>
        <rFont val="Arial"/>
        <family val="2"/>
      </rPr>
      <t xml:space="preserve"> (post) * EMC</t>
    </r>
    <r>
      <rPr>
        <b/>
        <i/>
        <vertAlign val="subscript"/>
        <sz val="11"/>
        <color theme="1"/>
        <rFont val="Arial"/>
        <family val="2"/>
      </rPr>
      <t>TN</t>
    </r>
    <r>
      <rPr>
        <b/>
        <i/>
        <sz val="11"/>
        <color theme="1"/>
        <rFont val="Arial"/>
        <family val="2"/>
      </rPr>
      <t xml:space="preserve"> (post) – WQ</t>
    </r>
    <r>
      <rPr>
        <b/>
        <i/>
        <vertAlign val="subscript"/>
        <sz val="11"/>
        <color theme="1"/>
        <rFont val="Arial"/>
        <family val="2"/>
      </rPr>
      <t>v</t>
    </r>
    <r>
      <rPr>
        <b/>
        <i/>
        <sz val="11"/>
        <color theme="1"/>
        <rFont val="Arial"/>
        <family val="2"/>
      </rPr>
      <t xml:space="preserve"> (pre) * EMC</t>
    </r>
    <r>
      <rPr>
        <b/>
        <i/>
        <vertAlign val="subscript"/>
        <sz val="11"/>
        <color theme="1"/>
        <rFont val="Arial"/>
        <family val="2"/>
      </rPr>
      <t>TN</t>
    </r>
    <r>
      <rPr>
        <b/>
        <i/>
        <sz val="11"/>
        <color theme="1"/>
        <rFont val="Arial"/>
        <family val="2"/>
      </rPr>
      <t xml:space="preserve"> (pre) = TN load change</t>
    </r>
  </si>
  <si>
    <t>EMC values can be found in the "Land Use Lookup Table" tab below.</t>
  </si>
  <si>
    <t>TN Removal Rate</t>
  </si>
  <si>
    <t>Total Nitrogen Load (Pre)</t>
  </si>
  <si>
    <t>Total Nitrogen Removal Rate (%)</t>
  </si>
  <si>
    <t>Total Nitrogen Load Reduction (lbs)</t>
  </si>
  <si>
    <t>Nitrogen loads are calculated based on water quality volumes and Total Nitrogen (TN) event mean concentrations (EMCs) assigned by land use as follows:</t>
  </si>
  <si>
    <t>Industrial/Manufacturing</t>
  </si>
  <si>
    <t>Lower-Density Residential</t>
  </si>
  <si>
    <t>Institutional/School, Municipal</t>
  </si>
  <si>
    <t>Linear Utility, Well Drilling Activity (Oil, Gas, etc.), Road/Highway, Parking Lot</t>
  </si>
  <si>
    <t>Forest, Pasture/Open Land, Cultivated Land, Recreational/Sports Field, Bike Path/Trail, Clearing/Grading, Demolition/No Redevelopment</t>
  </si>
  <si>
    <t>Infiltration Trench</t>
  </si>
  <si>
    <t>Turf Field</t>
  </si>
  <si>
    <t>Constructed Wetlands</t>
  </si>
  <si>
    <t>Ponds</t>
  </si>
  <si>
    <t>Similar or Applicable Land Uses From NOI</t>
  </si>
  <si>
    <t>Single Family Home/Subdivision</t>
  </si>
  <si>
    <t>Town Home Residential, Multifamily Residential</t>
  </si>
  <si>
    <t>Moderate-/Higher-Density Residential</t>
  </si>
  <si>
    <t>NYC Land Use</t>
  </si>
  <si>
    <t>NYC  Zoning Districts</t>
  </si>
  <si>
    <t>R6-R10</t>
  </si>
  <si>
    <t>R1-R5</t>
  </si>
  <si>
    <t>All Commercial (C1-C8)</t>
  </si>
  <si>
    <t>All Manufacturaing (M1-M3)</t>
  </si>
  <si>
    <t>NA</t>
  </si>
  <si>
    <t>Prepared For:</t>
  </si>
  <si>
    <t>[Enter Owner Name]</t>
  </si>
  <si>
    <t>DEP Application Number:</t>
  </si>
  <si>
    <t>Prepared By:</t>
  </si>
  <si>
    <t>[Enter Company Name]</t>
  </si>
  <si>
    <t>Borough; Block, and Lot:</t>
  </si>
  <si>
    <t>Stormwater and Rainwater Reuse</t>
  </si>
  <si>
    <t>[Enter Date]</t>
  </si>
  <si>
    <t>[Enter BBL]</t>
  </si>
  <si>
    <t>Porous Pavement with Underdrain</t>
  </si>
  <si>
    <t>[Enter Project Name]</t>
  </si>
  <si>
    <t>[Enter Application Number]</t>
  </si>
  <si>
    <t xml:space="preserve">For alternative SMPs not in drop down (manufactured technologies or treatment trains), see NYC SWDM and enter SMP type and removal rate in Rows 35-38 (must attach documentation). </t>
  </si>
  <si>
    <t xml:space="preserve">For "Impervious Area (acres)", do not include pervious surface area of green roofs, porous pavement, vegetated SMPs, or other landscaped areas, and do not include total area draining to barrel or cistern for onsite reuse. </t>
  </si>
  <si>
    <t>Do not include pervious surface area of green roofs, porous pavement, vegetated SMPs, or other landscaped areas, and do not include total area draining to barrel or cistern for onsite reuse.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</si>
</sst>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i/>
      <sz val="11"/>
      <color theme="1"/>
      <name val="Calibri"/>
      <family val="2"/>
      <scheme val="minor"/>
    </font>
    <font>
      <vertAlign val="subscrip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Arial"/>
      <family val="2"/>
    </font>
    <font>
      <b/>
      <i/>
      <vertAlign val="subscript"/>
      <sz val="11"/>
      <color theme="1"/>
      <name val="Arial"/>
      <family val="2"/>
    </font>
    <font>
      <i/>
      <vertAlign val="subscript"/>
      <sz val="11"/>
      <color theme="1"/>
      <name val="Calibri"/>
      <family val="2"/>
      <scheme val="minor"/>
    </font>
    <font>
      <b/>
      <sz val="18"/>
      <color theme="1"/>
      <name val="Calibri"/>
      <family val="2"/>
      <scheme val="minor"/>
    </font>
    <font>
      <sz val="16"/>
      <color theme="1"/>
      <name val="Calibri"/>
      <family val="2"/>
      <scheme val="minor"/>
    </font>
    <font>
      <sz val="11"/>
      <color theme="0"/>
      <name val="Calibri"/>
      <family val="2"/>
      <scheme val="minor"/>
    </font>
    <font>
      <i/>
      <u/>
      <sz val="11"/>
      <color theme="1"/>
      <name val="Calibri"/>
      <family val="2"/>
      <scheme val="minor"/>
    </font>
    <font>
      <i/>
      <sz val="9"/>
      <color theme="1"/>
      <name val="Arial"/>
      <family val="2"/>
    </font>
    <font>
      <b/>
      <sz val="11"/>
      <color rgb="FFFF0000"/>
      <name val="Calibri"/>
      <family val="2"/>
      <scheme val="minor"/>
    </font>
  </fonts>
  <fills count="12">
    <fill>
      <patternFill patternType="none"/>
    </fill>
    <fill>
      <patternFill patternType="gray125"/>
    </fill>
    <fill>
      <patternFill patternType="solid">
        <fgColor rgb="FFD8EAF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6337778862885"/>
        <bgColor indexed="64"/>
      </patternFill>
    </fill>
    <fill>
      <patternFill patternType="solid">
        <fgColor rgb="FFFCE4D6"/>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4" fillId="2"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5" fillId="0" borderId="0" xfId="0" applyFont="1"/>
    <xf numFmtId="0" fontId="0" fillId="5" borderId="1" xfId="0" applyFill="1" applyBorder="1" applyAlignment="1" applyProtection="1">
      <alignment horizontal="center"/>
      <protection locked="0"/>
    </xf>
    <xf numFmtId="0" fontId="7" fillId="0" borderId="0" xfId="0" applyFont="1"/>
    <xf numFmtId="9" fontId="0" fillId="0" borderId="1" xfId="2" applyFont="1" applyFill="1" applyBorder="1" applyAlignment="1" applyProtection="1">
      <alignment horizontal="center"/>
    </xf>
    <xf numFmtId="2" fontId="0" fillId="0" borderId="1" xfId="0" applyNumberFormat="1" applyFill="1" applyBorder="1" applyAlignment="1" applyProtection="1">
      <alignment horizontal="center"/>
    </xf>
    <xf numFmtId="2" fontId="0" fillId="0" borderId="1" xfId="1" applyNumberFormat="1" applyFont="1" applyFill="1" applyBorder="1" applyAlignment="1" applyProtection="1">
      <alignment horizontal="center"/>
    </xf>
    <xf numFmtId="0" fontId="10" fillId="0" borderId="0" xfId="0" applyFont="1"/>
    <xf numFmtId="2" fontId="0" fillId="0" borderId="1" xfId="0" applyNumberFormat="1" applyBorder="1" applyAlignment="1">
      <alignment horizontal="center"/>
    </xf>
    <xf numFmtId="0" fontId="0" fillId="0" borderId="1" xfId="0" applyBorder="1" applyAlignment="1">
      <alignment horizontal="center"/>
    </xf>
    <xf numFmtId="0" fontId="0" fillId="6" borderId="1" xfId="0" applyFont="1" applyFill="1" applyBorder="1" applyAlignment="1" applyProtection="1">
      <alignment horizontal="center"/>
      <protection locked="0"/>
    </xf>
    <xf numFmtId="0" fontId="0" fillId="0" borderId="0" xfId="0" applyAlignment="1">
      <alignment horizontal="center"/>
    </xf>
    <xf numFmtId="2" fontId="2" fillId="0" borderId="1" xfId="2" applyNumberFormat="1" applyFont="1" applyFill="1" applyBorder="1" applyAlignment="1" applyProtection="1">
      <alignment horizontal="center"/>
    </xf>
    <xf numFmtId="9" fontId="0" fillId="8" borderId="1" xfId="2" applyFont="1" applyFill="1" applyBorder="1" applyAlignment="1" applyProtection="1">
      <alignment horizontal="center"/>
    </xf>
    <xf numFmtId="0" fontId="0" fillId="8" borderId="1" xfId="0" applyFill="1" applyBorder="1" applyAlignment="1" applyProtection="1">
      <alignment horizontal="center"/>
    </xf>
    <xf numFmtId="2" fontId="2" fillId="0" borderId="1" xfId="0" applyNumberFormat="1" applyFont="1" applyFill="1" applyBorder="1" applyAlignment="1" applyProtection="1">
      <alignment horizontal="center"/>
    </xf>
    <xf numFmtId="0" fontId="0" fillId="6" borderId="6" xfId="0" applyFont="1" applyFill="1" applyBorder="1" applyAlignment="1" applyProtection="1">
      <alignment horizontal="center"/>
      <protection locked="0"/>
    </xf>
    <xf numFmtId="2" fontId="0" fillId="0" borderId="6" xfId="1" applyNumberFormat="1" applyFont="1" applyFill="1" applyBorder="1" applyAlignment="1" applyProtection="1">
      <alignment horizontal="center"/>
    </xf>
    <xf numFmtId="2" fontId="0" fillId="0" borderId="10" xfId="1" applyNumberFormat="1" applyFont="1" applyFill="1" applyBorder="1" applyAlignment="1" applyProtection="1">
      <alignment horizontal="center"/>
    </xf>
    <xf numFmtId="2" fontId="0" fillId="0" borderId="13" xfId="1" applyNumberFormat="1" applyFont="1" applyFill="1" applyBorder="1" applyAlignment="1" applyProtection="1">
      <alignment horizontal="center"/>
    </xf>
    <xf numFmtId="0" fontId="5" fillId="0" borderId="0" xfId="0" applyFont="1" applyAlignment="1">
      <alignment horizontal="left"/>
    </xf>
    <xf numFmtId="2" fontId="0" fillId="0" borderId="15" xfId="1" applyNumberFormat="1" applyFont="1" applyFill="1" applyBorder="1" applyAlignment="1" applyProtection="1">
      <alignment horizontal="center"/>
    </xf>
    <xf numFmtId="9" fontId="2" fillId="0" borderId="1" xfId="0" applyNumberFormat="1" applyFont="1" applyFill="1" applyBorder="1" applyAlignment="1" applyProtection="1">
      <alignment horizontal="center"/>
    </xf>
    <xf numFmtId="2" fontId="2" fillId="0" borderId="7" xfId="2" applyNumberFormat="1" applyFont="1" applyFill="1" applyBorder="1" applyAlignment="1" applyProtection="1">
      <alignment horizontal="center"/>
    </xf>
    <xf numFmtId="0" fontId="5" fillId="10" borderId="9" xfId="0" applyFont="1" applyFill="1" applyBorder="1" applyAlignment="1" applyProtection="1">
      <alignment horizontal="center"/>
      <protection locked="0"/>
    </xf>
    <xf numFmtId="9" fontId="0" fillId="10" borderId="9" xfId="2" applyFont="1" applyFill="1" applyBorder="1" applyAlignment="1" applyProtection="1">
      <alignment horizontal="center"/>
      <protection locked="0"/>
    </xf>
    <xf numFmtId="0" fontId="5" fillId="10" borderId="1" xfId="0" applyFont="1" applyFill="1" applyBorder="1" applyAlignment="1" applyProtection="1">
      <alignment horizontal="center"/>
      <protection locked="0"/>
    </xf>
    <xf numFmtId="9" fontId="0" fillId="10" borderId="1" xfId="2" applyFont="1" applyFill="1" applyBorder="1" applyAlignment="1" applyProtection="1">
      <alignment horizontal="center"/>
      <protection locked="0"/>
    </xf>
    <xf numFmtId="0" fontId="5" fillId="10" borderId="12" xfId="0" applyFont="1" applyFill="1" applyBorder="1" applyAlignment="1" applyProtection="1">
      <alignment horizontal="center"/>
      <protection locked="0"/>
    </xf>
    <xf numFmtId="9" fontId="0" fillId="10" borderId="12" xfId="2" applyFont="1" applyFill="1" applyBorder="1" applyAlignment="1" applyProtection="1">
      <alignment horizontal="center"/>
      <protection locked="0"/>
    </xf>
    <xf numFmtId="0" fontId="3" fillId="0" borderId="1" xfId="0" applyFont="1" applyBorder="1" applyAlignment="1">
      <alignment horizontal="center" vertical="center" wrapText="1"/>
    </xf>
    <xf numFmtId="0" fontId="4" fillId="2" borderId="6"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5" fillId="11" borderId="1" xfId="0" applyFont="1" applyFill="1" applyBorder="1" applyAlignment="1" applyProtection="1">
      <alignment horizontal="center"/>
      <protection locked="0"/>
    </xf>
    <xf numFmtId="2" fontId="0" fillId="6" borderId="1" xfId="2" applyNumberFormat="1" applyFont="1" applyFill="1" applyBorder="1" applyAlignment="1" applyProtection="1">
      <alignment horizontal="center"/>
      <protection locked="0"/>
    </xf>
    <xf numFmtId="2" fontId="0" fillId="6" borderId="6" xfId="2" applyNumberFormat="1" applyFont="1" applyFill="1" applyBorder="1" applyAlignment="1" applyProtection="1">
      <alignment horizontal="center"/>
      <protection locked="0"/>
    </xf>
    <xf numFmtId="2" fontId="0" fillId="10" borderId="8" xfId="2" applyNumberFormat="1" applyFont="1" applyFill="1" applyBorder="1" applyAlignment="1" applyProtection="1">
      <alignment horizontal="center"/>
      <protection locked="0"/>
    </xf>
    <xf numFmtId="2" fontId="0" fillId="10" borderId="9" xfId="2" applyNumberFormat="1" applyFont="1" applyFill="1" applyBorder="1" applyAlignment="1" applyProtection="1">
      <alignment horizontal="center"/>
      <protection locked="0"/>
    </xf>
    <xf numFmtId="2" fontId="0" fillId="10" borderId="14" xfId="2" applyNumberFormat="1" applyFont="1" applyFill="1" applyBorder="1" applyAlignment="1" applyProtection="1">
      <alignment horizontal="center"/>
      <protection locked="0"/>
    </xf>
    <xf numFmtId="2" fontId="0" fillId="10" borderId="1" xfId="2" applyNumberFormat="1" applyFont="1" applyFill="1" applyBorder="1" applyAlignment="1" applyProtection="1">
      <alignment horizontal="center"/>
      <protection locked="0"/>
    </xf>
    <xf numFmtId="2" fontId="0" fillId="10" borderId="11" xfId="2" applyNumberFormat="1" applyFont="1" applyFill="1" applyBorder="1" applyAlignment="1" applyProtection="1">
      <alignment horizontal="center"/>
      <protection locked="0"/>
    </xf>
    <xf numFmtId="2" fontId="0" fillId="10" borderId="12" xfId="2" applyNumberFormat="1" applyFont="1" applyFill="1" applyBorder="1" applyAlignment="1" applyProtection="1">
      <alignment horizontal="center"/>
      <protection locked="0"/>
    </xf>
    <xf numFmtId="14" fontId="5" fillId="11" borderId="1" xfId="0" applyNumberFormat="1" applyFont="1" applyFill="1" applyBorder="1" applyAlignment="1" applyProtection="1">
      <alignment horizontal="center"/>
      <protection locked="0"/>
    </xf>
    <xf numFmtId="2" fontId="0" fillId="5" borderId="1" xfId="0" applyNumberFormat="1" applyFill="1" applyBorder="1" applyAlignment="1" applyProtection="1">
      <alignment horizontal="center"/>
      <protection locked="0"/>
    </xf>
    <xf numFmtId="9" fontId="0" fillId="0" borderId="1" xfId="0" applyNumberFormat="1" applyBorder="1" applyAlignment="1">
      <alignment horizontal="center"/>
    </xf>
    <xf numFmtId="0" fontId="13" fillId="0" borderId="0" xfId="0" applyFont="1" applyBorder="1" applyAlignment="1" applyProtection="1">
      <alignment horizontal="left"/>
    </xf>
    <xf numFmtId="0" fontId="0" fillId="0" borderId="0" xfId="0" applyProtection="1"/>
    <xf numFmtId="0" fontId="0" fillId="0" borderId="16" xfId="0" applyBorder="1" applyAlignment="1" applyProtection="1">
      <alignment horizontal="right"/>
    </xf>
    <xf numFmtId="0" fontId="0" fillId="0" borderId="0" xfId="0" applyBorder="1" applyAlignment="1" applyProtection="1">
      <alignment horizontal="right"/>
    </xf>
    <xf numFmtId="0" fontId="14" fillId="0" borderId="4" xfId="0" applyFont="1" applyBorder="1" applyAlignment="1" applyProtection="1">
      <alignment horizontal="left"/>
    </xf>
    <xf numFmtId="0" fontId="0" fillId="0" borderId="4" xfId="0" applyBorder="1" applyProtection="1"/>
    <xf numFmtId="0" fontId="0" fillId="0" borderId="0" xfId="0" applyAlignment="1" applyProtection="1">
      <alignment horizontal="right"/>
    </xf>
    <xf numFmtId="0" fontId="0" fillId="0" borderId="1" xfId="0" applyBorder="1" applyAlignment="1" applyProtection="1">
      <alignment horizontal="right"/>
    </xf>
    <xf numFmtId="0" fontId="7" fillId="0" borderId="0" xfId="0" applyFont="1" applyProtection="1"/>
    <xf numFmtId="0" fontId="0" fillId="0" borderId="1" xfId="0" applyFill="1" applyBorder="1" applyAlignment="1" applyProtection="1">
      <alignment horizontal="right"/>
    </xf>
    <xf numFmtId="0" fontId="0" fillId="0" borderId="0" xfId="0" applyFill="1" applyProtection="1"/>
    <xf numFmtId="0" fontId="0" fillId="0" borderId="0" xfId="0" applyFill="1" applyAlignment="1" applyProtection="1">
      <alignment horizontal="center"/>
    </xf>
    <xf numFmtId="0" fontId="0" fillId="0" borderId="1" xfId="0" applyFont="1" applyFill="1" applyBorder="1" applyAlignment="1" applyProtection="1">
      <alignment horizontal="right"/>
    </xf>
    <xf numFmtId="0" fontId="5" fillId="0" borderId="0" xfId="0" applyFont="1" applyProtection="1"/>
    <xf numFmtId="0" fontId="2" fillId="3" borderId="1" xfId="0" applyFont="1" applyFill="1" applyBorder="1" applyAlignment="1" applyProtection="1">
      <alignment horizontal="center"/>
    </xf>
    <xf numFmtId="0" fontId="0" fillId="0" borderId="1" xfId="0" applyBorder="1" applyAlignment="1" applyProtection="1">
      <alignment horizontal="center"/>
    </xf>
    <xf numFmtId="2" fontId="0" fillId="0" borderId="1" xfId="0" applyNumberFormat="1" applyBorder="1" applyAlignment="1" applyProtection="1">
      <alignment horizontal="center"/>
    </xf>
    <xf numFmtId="2" fontId="0" fillId="0" borderId="3" xfId="0" applyNumberFormat="1" applyBorder="1" applyAlignment="1" applyProtection="1">
      <alignment horizontal="center"/>
    </xf>
    <xf numFmtId="2" fontId="0" fillId="0" borderId="7" xfId="0" applyNumberFormat="1" applyBorder="1" applyAlignment="1" applyProtection="1">
      <alignment horizontal="center"/>
    </xf>
    <xf numFmtId="0" fontId="0" fillId="0" borderId="0" xfId="0" applyAlignment="1" applyProtection="1">
      <alignment horizontal="center"/>
    </xf>
    <xf numFmtId="0" fontId="5" fillId="0" borderId="5" xfId="0" applyFont="1" applyBorder="1" applyAlignment="1" applyProtection="1"/>
    <xf numFmtId="0" fontId="0" fillId="0" borderId="0" xfId="0" applyBorder="1" applyProtection="1"/>
    <xf numFmtId="0" fontId="0" fillId="9" borderId="1" xfId="0" applyFill="1" applyBorder="1" applyAlignment="1" applyProtection="1">
      <alignment horizontal="center"/>
    </xf>
    <xf numFmtId="9" fontId="2" fillId="0" borderId="1" xfId="0" applyNumberFormat="1" applyFont="1" applyBorder="1" applyAlignment="1" applyProtection="1">
      <alignment horizontal="center"/>
    </xf>
    <xf numFmtId="2" fontId="18" fillId="0" borderId="0" xfId="0" applyNumberFormat="1" applyFont="1" applyAlignment="1" applyProtection="1">
      <alignment horizontal="center"/>
    </xf>
    <xf numFmtId="0" fontId="8" fillId="0" borderId="0" xfId="0" applyFont="1" applyProtection="1"/>
    <xf numFmtId="0" fontId="5" fillId="0" borderId="0" xfId="0" applyFont="1" applyAlignment="1" applyProtection="1">
      <alignment vertical="center"/>
    </xf>
    <xf numFmtId="0" fontId="0" fillId="0" borderId="0" xfId="0" applyFont="1" applyProtection="1"/>
    <xf numFmtId="0" fontId="5" fillId="0" borderId="0" xfId="0" applyNumberFormat="1" applyFont="1" applyAlignment="1" applyProtection="1">
      <alignment vertical="center"/>
    </xf>
    <xf numFmtId="0" fontId="15" fillId="0" borderId="0" xfId="0" applyFont="1" applyAlignment="1" applyProtection="1">
      <alignment horizontal="left" wrapText="1"/>
    </xf>
    <xf numFmtId="0" fontId="9" fillId="7" borderId="1"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3" xfId="0" applyFont="1" applyFill="1" applyBorder="1" applyAlignment="1" applyProtection="1">
      <alignment horizontal="center"/>
    </xf>
    <xf numFmtId="0" fontId="5" fillId="0" borderId="0" xfId="0" applyFont="1" applyAlignment="1" applyProtection="1">
      <alignment horizontal="left"/>
    </xf>
    <xf numFmtId="0" fontId="15" fillId="0" borderId="0" xfId="0" applyFont="1" applyAlignment="1" applyProtection="1">
      <alignment horizontal="center"/>
    </xf>
  </cellXfs>
  <cellStyles count="3">
    <cellStyle name="Comma" xfId="1" builtinId="3"/>
    <cellStyle name="Normal" xfId="0" builtinId="0"/>
    <cellStyle name="Percent" xfId="2" builtinId="5"/>
  </cellStyles>
  <dxfs count="5">
    <dxf>
      <font>
        <color theme="9" tint="-0.499984740745262"/>
      </font>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9" tint="-0.499984740745262"/>
      </font>
      <fill>
        <patternFill>
          <bgColor theme="9" tint="0.79998168889431442"/>
        </patternFill>
      </fill>
      <border>
        <left style="thin">
          <color auto="1"/>
        </left>
        <right style="thin">
          <color auto="1"/>
        </right>
        <top style="thin">
          <color auto="1"/>
        </top>
        <bottom style="thin">
          <color auto="1"/>
        </bottom>
      </border>
    </dxf>
    <dxf>
      <font>
        <color theme="9" tint="-0.499984740745262"/>
      </font>
      <border>
        <left style="thin">
          <color auto="1"/>
        </left>
        <right style="thin">
          <color auto="1"/>
        </right>
        <top style="thin">
          <color auto="1"/>
        </top>
        <bottom style="thin">
          <color auto="1"/>
        </bottom>
        <vertical/>
        <horizontal/>
      </border>
    </dxf>
    <dxf>
      <font>
        <color rgb="FFFF0000"/>
      </font>
      <fill>
        <patternFill patternType="none">
          <bgColor auto="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1277055</xdr:colOff>
      <xdr:row>0</xdr:row>
      <xdr:rowOff>62865</xdr:rowOff>
    </xdr:from>
    <xdr:to>
      <xdr:col>5</xdr:col>
      <xdr:colOff>2305050</xdr:colOff>
      <xdr:row>2</xdr:row>
      <xdr:rowOff>143690</xdr:rowOff>
    </xdr:to>
    <xdr:pic>
      <xdr:nvPicPr>
        <xdr:cNvPr id="2" name="Picture 1"/>
        <xdr:cNvPicPr>
          <a:picLocks noChangeAspect="1"/>
        </xdr:cNvPicPr>
      </xdr:nvPicPr>
      <xdr:blipFill>
        <a:blip xmlns:r="http://schemas.openxmlformats.org/officeDocument/2006/relationships" r:embed="rId1"/>
        <a:stretch>
          <a:fillRect/>
        </a:stretch>
      </xdr:blipFill>
      <xdr:spPr>
        <a:xfrm>
          <a:off x="9788595" y="62865"/>
          <a:ext cx="1027995" cy="614225"/>
        </a:xfrm>
        <a:prstGeom prst="rect">
          <a:avLst/>
        </a:prstGeom>
      </xdr:spPr>
    </xdr:pic>
    <xdr:clientData/>
  </xdr:twoCellAnchor>
  <xdr:twoCellAnchor>
    <xdr:from>
      <xdr:col>8</xdr:col>
      <xdr:colOff>47982</xdr:colOff>
      <xdr:row>12</xdr:row>
      <xdr:rowOff>107388</xdr:rowOff>
    </xdr:from>
    <xdr:to>
      <xdr:col>8</xdr:col>
      <xdr:colOff>270950</xdr:colOff>
      <xdr:row>12</xdr:row>
      <xdr:rowOff>107388</xdr:rowOff>
    </xdr:to>
    <xdr:cxnSp macro="">
      <xdr:nvCxnSpPr>
        <xdr:cNvPr id="4" name="Straight Arrow Connector 3"/>
        <xdr:cNvCxnSpPr/>
      </xdr:nvCxnSpPr>
      <xdr:spPr>
        <a:xfrm flipH="1">
          <a:off x="10931444" y="2535278"/>
          <a:ext cx="222968" cy="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80564</xdr:colOff>
      <xdr:row>27</xdr:row>
      <xdr:rowOff>81638</xdr:rowOff>
    </xdr:from>
    <xdr:to>
      <xdr:col>8</xdr:col>
      <xdr:colOff>303532</xdr:colOff>
      <xdr:row>27</xdr:row>
      <xdr:rowOff>81638</xdr:rowOff>
    </xdr:to>
    <xdr:cxnSp macro="">
      <xdr:nvCxnSpPr>
        <xdr:cNvPr id="8" name="Straight Arrow Connector 7"/>
        <xdr:cNvCxnSpPr/>
      </xdr:nvCxnSpPr>
      <xdr:spPr>
        <a:xfrm flipH="1">
          <a:off x="10961924" y="4973678"/>
          <a:ext cx="222968" cy="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104775</xdr:colOff>
      <xdr:row>7</xdr:row>
      <xdr:rowOff>0</xdr:rowOff>
    </xdr:from>
    <xdr:ext cx="1831975" cy="654050"/>
    <xdr:pic>
      <xdr:nvPicPr>
        <xdr:cNvPr id="2" name="Picture 1"/>
        <xdr:cNvPicPr/>
      </xdr:nvPicPr>
      <xdr:blipFill rotWithShape="1">
        <a:blip xmlns:r="http://schemas.openxmlformats.org/officeDocument/2006/relationships" r:embed="rId1"/>
        <a:srcRect l="59165" b="68788"/>
        <a:stretch/>
      </xdr:blipFill>
      <xdr:spPr bwMode="auto">
        <a:xfrm>
          <a:off x="390525" y="8982075"/>
          <a:ext cx="1831975" cy="65405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tabSelected="1" topLeftCell="B1" zoomScale="85" zoomScaleNormal="85" workbookViewId="0">
      <selection activeCell="B32" sqref="B32"/>
    </sheetView>
  </sheetViews>
  <sheetFormatPr defaultColWidth="9.140625" defaultRowHeight="15" x14ac:dyDescent="0.25"/>
  <cols>
    <col min="1" max="1" width="3.7109375" style="49" customWidth="1"/>
    <col min="2" max="2" width="32.5703125" style="49" customWidth="1"/>
    <col min="3" max="3" width="27.28515625" style="49" customWidth="1"/>
    <col min="4" max="4" width="33.28515625" style="49" customWidth="1"/>
    <col min="5" max="5" width="32.28515625" style="49" bestFit="1" customWidth="1"/>
    <col min="6" max="6" width="34.5703125" style="49" customWidth="1"/>
    <col min="7" max="7" width="11.7109375" style="49" hidden="1" customWidth="1"/>
    <col min="8" max="8" width="19.7109375" style="49" hidden="1" customWidth="1"/>
    <col min="9" max="9" width="4.42578125" style="49" customWidth="1"/>
    <col min="10" max="16384" width="9.140625" style="49"/>
  </cols>
  <sheetData>
    <row r="1" spans="2:10" ht="21" customHeight="1" x14ac:dyDescent="0.35">
      <c r="B1" s="48" t="s">
        <v>44</v>
      </c>
    </row>
    <row r="2" spans="2:10" ht="21" customHeight="1" x14ac:dyDescent="0.35">
      <c r="B2" s="48"/>
    </row>
    <row r="3" spans="2:10" x14ac:dyDescent="0.25">
      <c r="B3" s="50" t="s">
        <v>58</v>
      </c>
      <c r="C3" s="36" t="s">
        <v>98</v>
      </c>
      <c r="D3" s="50" t="s">
        <v>88</v>
      </c>
      <c r="E3" s="36" t="s">
        <v>89</v>
      </c>
    </row>
    <row r="4" spans="2:10" x14ac:dyDescent="0.25">
      <c r="B4" s="50" t="s">
        <v>90</v>
      </c>
      <c r="C4" s="36" t="s">
        <v>99</v>
      </c>
      <c r="D4" s="50" t="s">
        <v>91</v>
      </c>
      <c r="E4" s="36" t="s">
        <v>92</v>
      </c>
    </row>
    <row r="5" spans="2:10" x14ac:dyDescent="0.25">
      <c r="B5" s="50" t="s">
        <v>93</v>
      </c>
      <c r="C5" s="36" t="s">
        <v>96</v>
      </c>
      <c r="D5" s="50" t="s">
        <v>59</v>
      </c>
      <c r="E5" s="45" t="s">
        <v>95</v>
      </c>
    </row>
    <row r="6" spans="2:10" x14ac:dyDescent="0.25">
      <c r="B6" s="51"/>
      <c r="C6" s="51"/>
    </row>
    <row r="7" spans="2:10" ht="21" x14ac:dyDescent="0.35">
      <c r="B7" s="52" t="s">
        <v>41</v>
      </c>
      <c r="C7" s="53"/>
      <c r="D7" s="53"/>
      <c r="E7" s="53"/>
      <c r="F7" s="53"/>
    </row>
    <row r="8" spans="2:10" x14ac:dyDescent="0.25">
      <c r="B8" s="81" t="s">
        <v>54</v>
      </c>
      <c r="C8" s="81"/>
      <c r="D8" s="81"/>
      <c r="E8" s="81"/>
      <c r="F8" s="81"/>
    </row>
    <row r="9" spans="2:10" x14ac:dyDescent="0.25">
      <c r="B9" s="81" t="s">
        <v>57</v>
      </c>
      <c r="C9" s="81"/>
      <c r="D9" s="81"/>
      <c r="E9" s="81"/>
      <c r="F9" s="81"/>
    </row>
    <row r="10" spans="2:10" x14ac:dyDescent="0.25">
      <c r="B10" s="54"/>
    </row>
    <row r="11" spans="2:10" ht="12" customHeight="1" x14ac:dyDescent="0.25">
      <c r="B11" s="79" t="s">
        <v>0</v>
      </c>
      <c r="C11" s="80"/>
      <c r="E11" s="79" t="s">
        <v>12</v>
      </c>
      <c r="F11" s="80"/>
    </row>
    <row r="12" spans="2:10" x14ac:dyDescent="0.25">
      <c r="B12" s="55" t="s">
        <v>15</v>
      </c>
      <c r="C12" s="46"/>
      <c r="E12" s="55" t="s">
        <v>15</v>
      </c>
      <c r="F12" s="46"/>
    </row>
    <row r="13" spans="2:10" x14ac:dyDescent="0.25">
      <c r="B13" s="55" t="s">
        <v>13</v>
      </c>
      <c r="C13" s="46"/>
      <c r="E13" s="55" t="s">
        <v>13</v>
      </c>
      <c r="F13" s="46"/>
      <c r="G13" s="56"/>
      <c r="J13" s="49" t="s">
        <v>102</v>
      </c>
    </row>
    <row r="14" spans="2:10" x14ac:dyDescent="0.25">
      <c r="B14" s="55" t="s">
        <v>16</v>
      </c>
      <c r="C14" s="4"/>
      <c r="E14" s="55" t="s">
        <v>17</v>
      </c>
      <c r="F14" s="4"/>
      <c r="G14" s="56"/>
    </row>
    <row r="15" spans="2:10" hidden="1" x14ac:dyDescent="0.25">
      <c r="B15" s="55" t="s">
        <v>38</v>
      </c>
      <c r="C15" s="16" t="str">
        <f>IF(C14=FALSE,"", VLOOKUP(C14, 'Land Use Lookup Table '!$B$3:$E$7, 4, FALSE))</f>
        <v/>
      </c>
      <c r="E15" s="55" t="s">
        <v>38</v>
      </c>
      <c r="F15" s="16" t="str">
        <f>IF(F14=FALSE,"", VLOOKUP(F14, 'Land Use Lookup Table '!$B$3:$E$7, 4, FALSE))</f>
        <v/>
      </c>
      <c r="G15" s="56"/>
    </row>
    <row r="16" spans="2:10" ht="17.25" hidden="1" customHeight="1" x14ac:dyDescent="0.25">
      <c r="B16" s="57" t="s">
        <v>18</v>
      </c>
      <c r="C16" s="6" t="str">
        <f>IFERROR(C13/C12,"")</f>
        <v/>
      </c>
      <c r="D16" s="58"/>
      <c r="E16" s="57" t="s">
        <v>18</v>
      </c>
      <c r="F16" s="6" t="str">
        <f>IFERROR(F13/F12,"")</f>
        <v/>
      </c>
    </row>
    <row r="17" spans="1:10" ht="18" x14ac:dyDescent="0.35">
      <c r="B17" s="57" t="s">
        <v>35</v>
      </c>
      <c r="C17" s="7" t="str">
        <f>IF(C16="","", IF((0.05+0.009*C16*100)&lt;0.2, 0.2, (0.05+0.009*C16*100)))</f>
        <v/>
      </c>
      <c r="D17" s="58"/>
      <c r="E17" s="57" t="s">
        <v>35</v>
      </c>
      <c r="F17" s="7" t="str">
        <f>IF(F16="","", IF((0.05+0.009*F16*100)&lt;0.2, 0.2, (0.05+0.009*F16*100)))</f>
        <v/>
      </c>
    </row>
    <row r="18" spans="1:10" x14ac:dyDescent="0.25">
      <c r="B18" s="58"/>
      <c r="C18" s="58"/>
      <c r="D18" s="58"/>
      <c r="E18" s="58"/>
      <c r="F18" s="58"/>
    </row>
    <row r="19" spans="1:10" x14ac:dyDescent="0.25">
      <c r="B19" s="57" t="s">
        <v>64</v>
      </c>
      <c r="C19" s="8" t="str">
        <f>IF(C14=FALSE,"",(('Nitrogen Load Calculation'!$E$14/12)*C17*C12)*43560*28.3168*C15/1000*0.00220462)</f>
        <v/>
      </c>
      <c r="D19" s="58" t="s">
        <v>11</v>
      </c>
      <c r="E19" s="57" t="s">
        <v>14</v>
      </c>
      <c r="F19" s="8" t="str">
        <f>IF(F14=FALSE,"",(('Nitrogen Load Calculation'!$E$14/12)*F17*F12)*43560*28.3168*F15/1000*0.00220462)</f>
        <v/>
      </c>
      <c r="I19" s="49" t="s">
        <v>11</v>
      </c>
    </row>
    <row r="20" spans="1:10" x14ac:dyDescent="0.25">
      <c r="B20" s="58"/>
      <c r="C20" s="59"/>
      <c r="D20" s="58"/>
      <c r="E20" s="58"/>
      <c r="F20" s="58"/>
    </row>
    <row r="21" spans="1:10" x14ac:dyDescent="0.25">
      <c r="E21" s="60" t="s">
        <v>23</v>
      </c>
      <c r="F21" s="17" t="str">
        <f>IF(OR(F19="", C19=""),"", MAX(0,F19-C19))</f>
        <v/>
      </c>
      <c r="I21" s="58" t="s">
        <v>11</v>
      </c>
    </row>
    <row r="22" spans="1:10" x14ac:dyDescent="0.25">
      <c r="E22" s="60" t="s">
        <v>49</v>
      </c>
      <c r="F22" s="24" t="str">
        <f>IF(OR(F19="",C19=""),"",(1-(C19/F19)))</f>
        <v/>
      </c>
      <c r="I22" s="58"/>
    </row>
    <row r="23" spans="1:10" ht="21" x14ac:dyDescent="0.35">
      <c r="B23" s="52" t="s">
        <v>42</v>
      </c>
      <c r="C23" s="53"/>
      <c r="D23" s="53"/>
      <c r="E23" s="53"/>
      <c r="F23" s="53"/>
    </row>
    <row r="24" spans="1:10" x14ac:dyDescent="0.25">
      <c r="B24" s="61" t="s">
        <v>55</v>
      </c>
    </row>
    <row r="25" spans="1:10" x14ac:dyDescent="0.25">
      <c r="B25" s="61" t="s">
        <v>52</v>
      </c>
    </row>
    <row r="26" spans="1:10" x14ac:dyDescent="0.25">
      <c r="B26" s="61" t="s">
        <v>100</v>
      </c>
    </row>
    <row r="28" spans="1:10" x14ac:dyDescent="0.25">
      <c r="B28" s="62" t="s">
        <v>51</v>
      </c>
      <c r="C28" s="62" t="s">
        <v>13</v>
      </c>
      <c r="D28" s="62" t="s">
        <v>45</v>
      </c>
      <c r="E28" s="62" t="s">
        <v>65</v>
      </c>
      <c r="F28" s="62" t="s">
        <v>66</v>
      </c>
      <c r="G28" s="63" t="s">
        <v>39</v>
      </c>
      <c r="H28" s="63" t="s">
        <v>40</v>
      </c>
      <c r="J28" s="49" t="s">
        <v>101</v>
      </c>
    </row>
    <row r="29" spans="1:10" x14ac:dyDescent="0.25">
      <c r="A29" s="49">
        <v>1</v>
      </c>
      <c r="B29" s="37"/>
      <c r="C29" s="37"/>
      <c r="D29" s="12"/>
      <c r="E29" s="15" t="str">
        <f>IF(D29=FALSE, "", VLOOKUP(D29, 'SMP Lookup Table'!$B$3:$C$14, 2, FALSE))</f>
        <v/>
      </c>
      <c r="F29" s="8" t="str">
        <f>IF(E29="","", IF($F$14=FALSE,"", E29*(('Nitrogen Load Calculation'!$E$14/12)*B29*H29)*43560*28.3168*$F$15/1000*0.00220462))</f>
        <v/>
      </c>
      <c r="G29" s="64" t="str">
        <f>IFERROR(C29/B29,"")</f>
        <v/>
      </c>
      <c r="H29" s="7" t="e">
        <f xml:space="preserve"> IF((0.05+0.009*G29*100)&lt;0.2, 0.2, (0.05+0.009*G29*100))</f>
        <v>#VALUE!</v>
      </c>
    </row>
    <row r="30" spans="1:10" x14ac:dyDescent="0.25">
      <c r="A30" s="49">
        <v>2</v>
      </c>
      <c r="B30" s="37"/>
      <c r="C30" s="37"/>
      <c r="D30" s="12"/>
      <c r="E30" s="15" t="str">
        <f>IF(D30=FALSE, "", VLOOKUP(D30, 'SMP Lookup Table'!$B$3:$C$14, 2, FALSE))</f>
        <v/>
      </c>
      <c r="F30" s="8" t="str">
        <f>IF(E30="","", IF($F$14=FALSE,"", E30*(('Nitrogen Load Calculation'!$E$14/12)*B30*H30)*43560*28.3168*$F$15/1000*0.00220462))</f>
        <v/>
      </c>
      <c r="G30" s="64" t="str">
        <f>IFERROR(C30/B30,"")</f>
        <v/>
      </c>
      <c r="H30" s="7" t="e">
        <f xml:space="preserve"> IF((0.05+0.009*G30*100)&lt;0.2, 0.2, (0.05+0.009*G30*100))</f>
        <v>#VALUE!</v>
      </c>
      <c r="J30" s="56"/>
    </row>
    <row r="31" spans="1:10" x14ac:dyDescent="0.25">
      <c r="A31" s="49">
        <v>3</v>
      </c>
      <c r="B31" s="37"/>
      <c r="C31" s="37"/>
      <c r="D31" s="12"/>
      <c r="E31" s="15" t="str">
        <f>IF(D31=FALSE, "", VLOOKUP(D31, 'SMP Lookup Table'!$B$3:$C$14, 2, FALSE))</f>
        <v/>
      </c>
      <c r="F31" s="8" t="str">
        <f>IF(E31="","", IF($F$14=FALSE,"", E31*(('Nitrogen Load Calculation'!$E$14/12)*B31*H31)*43560*28.3168*$F$15/1000*0.00220462))</f>
        <v/>
      </c>
      <c r="G31" s="64" t="str">
        <f>IFERROR(C31/B31,"")</f>
        <v/>
      </c>
      <c r="H31" s="7" t="e">
        <f t="shared" ref="H31:H38" si="0" xml:space="preserve"> IF((0.05+0.009*G31*100)&lt;0.2, 0.2, (0.05+0.009*G31*100))</f>
        <v>#VALUE!</v>
      </c>
    </row>
    <row r="32" spans="1:10" x14ac:dyDescent="0.25">
      <c r="A32" s="49">
        <v>4</v>
      </c>
      <c r="B32" s="37"/>
      <c r="C32" s="37"/>
      <c r="D32" s="12"/>
      <c r="E32" s="15" t="str">
        <f>IF(D32=FALSE, "", VLOOKUP(D32, 'SMP Lookup Table'!$B$3:$C$14, 2, FALSE))</f>
        <v/>
      </c>
      <c r="F32" s="8" t="str">
        <f>IF(E32="","", IF($F$14=FALSE,"", E32*(('Nitrogen Load Calculation'!$E$14/12)*B32*H32)*43560*28.3168*$F$15/1000*0.00220462))</f>
        <v/>
      </c>
      <c r="G32" s="64" t="str">
        <f t="shared" ref="G32:G33" si="1">IFERROR(C32/B32,"")</f>
        <v/>
      </c>
      <c r="H32" s="7" t="e">
        <f t="shared" ref="H32:H33" si="2" xml:space="preserve"> IF((0.05+0.009*G32*100)&lt;0.2, 0.2, (0.05+0.009*G32*100))</f>
        <v>#VALUE!</v>
      </c>
      <c r="J32" s="56"/>
    </row>
    <row r="33" spans="1:8" x14ac:dyDescent="0.25">
      <c r="A33" s="49">
        <v>5</v>
      </c>
      <c r="B33" s="37"/>
      <c r="C33" s="37"/>
      <c r="D33" s="12"/>
      <c r="E33" s="15" t="str">
        <f>IF(D33=FALSE, "", VLOOKUP(D33, 'SMP Lookup Table'!$B$3:$C$14, 2, FALSE))</f>
        <v/>
      </c>
      <c r="F33" s="8" t="str">
        <f>IF(E33="","", IF($F$14=FALSE,"", E33*(('Nitrogen Load Calculation'!$E$14/12)*B33*H33)*43560*28.3168*$F$15/1000*0.00220462))</f>
        <v/>
      </c>
      <c r="G33" s="64" t="str">
        <f t="shared" si="1"/>
        <v/>
      </c>
      <c r="H33" s="7" t="e">
        <f t="shared" si="2"/>
        <v>#VALUE!</v>
      </c>
    </row>
    <row r="34" spans="1:8" ht="15.75" thickBot="1" x14ac:dyDescent="0.3">
      <c r="A34" s="49">
        <v>6</v>
      </c>
      <c r="B34" s="38"/>
      <c r="C34" s="38"/>
      <c r="D34" s="18"/>
      <c r="E34" s="15" t="str">
        <f>IF(D34=FALSE, "", VLOOKUP(D34, 'SMP Lookup Table'!$B$3:$C$14, 2, FALSE))</f>
        <v/>
      </c>
      <c r="F34" s="19" t="str">
        <f>IF(E34="","", IF($F$14=FALSE,"", E34*(('Nitrogen Load Calculation'!$E$14/12)*B34*H34)*43560*28.3168*$F$15/1000*0.00220462))</f>
        <v/>
      </c>
      <c r="G34" s="65" t="str">
        <f t="shared" ref="G34:G38" si="3">IFERROR(C34/B34,"")</f>
        <v/>
      </c>
      <c r="H34" s="7" t="e">
        <f t="shared" si="0"/>
        <v>#VALUE!</v>
      </c>
    </row>
    <row r="35" spans="1:8" x14ac:dyDescent="0.25">
      <c r="A35" s="49">
        <v>7</v>
      </c>
      <c r="B35" s="39"/>
      <c r="C35" s="40"/>
      <c r="D35" s="26" t="s">
        <v>48</v>
      </c>
      <c r="E35" s="27"/>
      <c r="F35" s="20" t="str">
        <f>IF(E35="","", IF($F$14=FALSE,"", E35*(('Nitrogen Load Calculation'!$E$14/12)*B35*H35)*43560*28.3168*$F$15/1000*0.00220462))</f>
        <v/>
      </c>
      <c r="G35" s="65" t="str">
        <f t="shared" ref="G35:G36" si="4">IFERROR(C35/B35,"")</f>
        <v/>
      </c>
      <c r="H35" s="7" t="e">
        <f t="shared" ref="H35:H36" si="5" xml:space="preserve"> IF((0.05+0.009*G35*100)&lt;0.2, 0.2, (0.05+0.009*G35*100))</f>
        <v>#VALUE!</v>
      </c>
    </row>
    <row r="36" spans="1:8" x14ac:dyDescent="0.25">
      <c r="A36" s="49">
        <v>8</v>
      </c>
      <c r="B36" s="41"/>
      <c r="C36" s="42"/>
      <c r="D36" s="28" t="s">
        <v>48</v>
      </c>
      <c r="E36" s="29"/>
      <c r="F36" s="23" t="str">
        <f>IF(E36="","", IF($F$14=FALSE,"", E36*(('Nitrogen Load Calculation'!$E$14/12)*B36*H36)*43560*28.3168*$F$15/1000*0.00220462))</f>
        <v/>
      </c>
      <c r="G36" s="65" t="str">
        <f t="shared" si="4"/>
        <v/>
      </c>
      <c r="H36" s="7" t="e">
        <f t="shared" si="5"/>
        <v>#VALUE!</v>
      </c>
    </row>
    <row r="37" spans="1:8" x14ac:dyDescent="0.25">
      <c r="A37" s="49">
        <v>9</v>
      </c>
      <c r="B37" s="41"/>
      <c r="C37" s="42"/>
      <c r="D37" s="28" t="s">
        <v>48</v>
      </c>
      <c r="E37" s="29"/>
      <c r="F37" s="23" t="str">
        <f>IF(E37="","", IF($F$14=FALSE,"", E37*(('Nitrogen Load Calculation'!$E$14/12)*B37*H37)*43560*28.3168*$F$15/1000*0.00220462))</f>
        <v/>
      </c>
      <c r="G37" s="65" t="str">
        <f t="shared" si="3"/>
        <v/>
      </c>
      <c r="H37" s="7" t="e">
        <f t="shared" si="0"/>
        <v>#VALUE!</v>
      </c>
    </row>
    <row r="38" spans="1:8" ht="15.75" thickBot="1" x14ac:dyDescent="0.3">
      <c r="A38" s="49">
        <v>10</v>
      </c>
      <c r="B38" s="43"/>
      <c r="C38" s="44"/>
      <c r="D38" s="30" t="s">
        <v>48</v>
      </c>
      <c r="E38" s="31"/>
      <c r="F38" s="21" t="str">
        <f>IF(E38="","", IF($F$14=FALSE,"", E38*(('Nitrogen Load Calculation'!$E$14/12)*B38*H38)*43560*28.3168*$F$15/1000*0.00220462))</f>
        <v/>
      </c>
      <c r="G38" s="65" t="str">
        <f t="shared" si="3"/>
        <v/>
      </c>
      <c r="H38" s="7" t="e">
        <f t="shared" si="0"/>
        <v>#VALUE!</v>
      </c>
    </row>
    <row r="39" spans="1:8" x14ac:dyDescent="0.25">
      <c r="B39" s="66">
        <f>SUM(B29:B38)</f>
        <v>0</v>
      </c>
      <c r="C39" s="66">
        <f>SUM(C29:C38)</f>
        <v>0</v>
      </c>
      <c r="D39" s="67"/>
      <c r="E39" s="67"/>
      <c r="F39" s="66">
        <f>IF(SUM(F29:F38)=FALSE, "", SUM(F29:F38))</f>
        <v>0</v>
      </c>
    </row>
    <row r="41" spans="1:8" ht="21" x14ac:dyDescent="0.35">
      <c r="B41" s="52" t="s">
        <v>43</v>
      </c>
      <c r="C41" s="53"/>
      <c r="D41" s="53"/>
      <c r="E41" s="53"/>
      <c r="F41" s="53"/>
    </row>
    <row r="42" spans="1:8" x14ac:dyDescent="0.25">
      <c r="B42" s="68" t="s">
        <v>56</v>
      </c>
      <c r="C42" s="68"/>
      <c r="D42" s="68"/>
      <c r="E42" s="68"/>
      <c r="F42" s="68"/>
    </row>
    <row r="43" spans="1:8" x14ac:dyDescent="0.25">
      <c r="B43" s="61"/>
      <c r="C43" s="69"/>
      <c r="D43" s="69"/>
      <c r="E43" s="69"/>
      <c r="F43" s="69"/>
    </row>
    <row r="44" spans="1:8" x14ac:dyDescent="0.25">
      <c r="B44" s="61"/>
      <c r="C44" s="70" t="s">
        <v>46</v>
      </c>
      <c r="D44" s="70" t="s">
        <v>50</v>
      </c>
      <c r="E44" s="69"/>
      <c r="F44" s="69"/>
    </row>
    <row r="45" spans="1:8" x14ac:dyDescent="0.25">
      <c r="B45" s="57" t="s">
        <v>23</v>
      </c>
      <c r="C45" s="25" t="str">
        <f>F21</f>
        <v/>
      </c>
      <c r="D45" s="71" t="str">
        <f>F22</f>
        <v/>
      </c>
      <c r="E45" s="49" t="s">
        <v>19</v>
      </c>
    </row>
    <row r="46" spans="1:8" x14ac:dyDescent="0.25">
      <c r="B46" s="57" t="s">
        <v>47</v>
      </c>
      <c r="C46" s="14" t="str">
        <f>IF(F39=0,"",F39)</f>
        <v/>
      </c>
      <c r="D46" s="71" t="str">
        <f>IF(C46="","", C46/F19)</f>
        <v/>
      </c>
      <c r="E46" s="49" t="s">
        <v>20</v>
      </c>
    </row>
    <row r="47" spans="1:8" x14ac:dyDescent="0.25">
      <c r="C47" s="72"/>
    </row>
    <row r="48" spans="1:8" x14ac:dyDescent="0.25">
      <c r="B48" s="78" t="str">
        <f>IF(OR(C45="", C46=""), "PLEASE COMPLETE STEPS 1 AND 2", IF(C46&lt;C45, 'Land Use Lookup Table '!B10, 'Land Use Lookup Table '!B11))</f>
        <v>PLEASE COMPLETE STEPS 1 AND 2</v>
      </c>
      <c r="C48" s="78"/>
      <c r="D48" s="78"/>
      <c r="E48" s="56"/>
      <c r="F48" s="73"/>
    </row>
    <row r="49" spans="2:6" x14ac:dyDescent="0.25">
      <c r="E49" s="56"/>
      <c r="F49" s="73"/>
    </row>
    <row r="50" spans="2:6" x14ac:dyDescent="0.25">
      <c r="B50" s="82" t="s">
        <v>60</v>
      </c>
      <c r="C50" s="82"/>
      <c r="D50" s="82"/>
    </row>
    <row r="51" spans="2:6" ht="15" customHeight="1" x14ac:dyDescent="0.25">
      <c r="B51" s="77" t="s">
        <v>53</v>
      </c>
      <c r="C51" s="77"/>
      <c r="D51" s="77"/>
      <c r="E51" s="56"/>
    </row>
    <row r="52" spans="2:6" x14ac:dyDescent="0.25">
      <c r="B52" s="77"/>
      <c r="C52" s="77"/>
      <c r="D52" s="77"/>
      <c r="E52" s="56"/>
    </row>
    <row r="53" spans="2:6" x14ac:dyDescent="0.25">
      <c r="B53" s="77"/>
      <c r="C53" s="77"/>
      <c r="D53" s="77"/>
    </row>
    <row r="54" spans="2:6" x14ac:dyDescent="0.25">
      <c r="B54" s="77"/>
      <c r="C54" s="77"/>
      <c r="D54" s="77"/>
    </row>
    <row r="55" spans="2:6" x14ac:dyDescent="0.25">
      <c r="B55" s="77"/>
      <c r="C55" s="77"/>
      <c r="D55" s="77"/>
    </row>
    <row r="56" spans="2:6" ht="14.25" customHeight="1" x14ac:dyDescent="0.25">
      <c r="B56" s="77"/>
      <c r="C56" s="77"/>
      <c r="D56" s="77"/>
    </row>
    <row r="57" spans="2:6" x14ac:dyDescent="0.25">
      <c r="B57" s="77"/>
      <c r="C57" s="77"/>
      <c r="D57" s="77"/>
    </row>
    <row r="65" spans="2:4" x14ac:dyDescent="0.25">
      <c r="B65" s="74"/>
      <c r="C65" s="61"/>
      <c r="D65" s="75"/>
    </row>
    <row r="66" spans="2:4" x14ac:dyDescent="0.25">
      <c r="B66" s="74"/>
      <c r="C66" s="74"/>
      <c r="D66" s="75"/>
    </row>
    <row r="67" spans="2:4" x14ac:dyDescent="0.25">
      <c r="B67" s="74"/>
      <c r="C67" s="74"/>
      <c r="D67" s="75"/>
    </row>
    <row r="68" spans="2:4" x14ac:dyDescent="0.25">
      <c r="B68" s="74"/>
      <c r="C68" s="74"/>
      <c r="D68" s="75"/>
    </row>
    <row r="69" spans="2:4" x14ac:dyDescent="0.25">
      <c r="B69" s="74"/>
      <c r="C69" s="74"/>
      <c r="D69" s="75"/>
    </row>
    <row r="70" spans="2:4" x14ac:dyDescent="0.25">
      <c r="B70" s="74"/>
      <c r="C70" s="76"/>
      <c r="D70" s="75"/>
    </row>
  </sheetData>
  <sheetProtection algorithmName="SHA-512" hashValue="1M5ZcHY3WmzXguUlPaVWzCgO4riJFK0L3xWtASOKP6UAnYlqe9X73MhHZ6IsEKDGOo0WKmVfZizRgqbd+Jveng==" saltValue="3dlfX2swPy2gGKXWp9Q25Q==" spinCount="100000" sheet="1" objects="1" scenarios="1"/>
  <mergeCells count="7">
    <mergeCell ref="B51:D57"/>
    <mergeCell ref="B48:D48"/>
    <mergeCell ref="B11:C11"/>
    <mergeCell ref="E11:F11"/>
    <mergeCell ref="B8:F8"/>
    <mergeCell ref="B9:F9"/>
    <mergeCell ref="B50:D50"/>
  </mergeCells>
  <conditionalFormatting sqref="B51:D57">
    <cfRule type="expression" dxfId="4" priority="3">
      <formula>$B$48="NO-NET-INCREASE REQUIREMENTS NOT MET"</formula>
    </cfRule>
  </conditionalFormatting>
  <conditionalFormatting sqref="B50:D50">
    <cfRule type="expression" dxfId="3" priority="1">
      <formula>$B$48="NO-NET-INCREASE REQUIREMENTS MET"</formula>
    </cfRule>
  </conditionalFormatting>
  <dataValidations xWindow="478" yWindow="768" count="8">
    <dataValidation allowBlank="1" showInputMessage="1" showErrorMessage="1" prompt="Input entire project area before development." sqref="C12"/>
    <dataValidation allowBlank="1" showInputMessage="1" showErrorMessage="1" prompt="Input total area of existing impervious surfaces such as asphalt, concrete and rooftops." sqref="C13"/>
    <dataValidation allowBlank="1" showInputMessage="1" showErrorMessage="1" prompt="Input entire project area after development." sqref="F12"/>
    <dataValidation allowBlank="1" showInputMessage="1" showErrorMessage="1" prompt="Input total area of impervious surfaces after construction.  Do not include pervious surfaces areas of SMPs such as green roofs, porous pavement, or vegetated areas." sqref="F13"/>
    <dataValidation allowBlank="1" showInputMessage="1" showErrorMessage="1" prompt="Input total area of impervious surfaces within SMP catchment.  Do not include pervious surfaces of SMPs such as green roofs, porous pavement, or vegetated areas." sqref="C29:C38"/>
    <dataValidation allowBlank="1" showInputMessage="1" showErrorMessage="1" prompt="Enter custom SMP type.  Must provide documentation for all components of the SMP design." sqref="D35:D38"/>
    <dataValidation allowBlank="1" showInputMessage="1" showErrorMessage="1" prompt="Enter TN removal rate as a percentage.  Must provide documentation to back up this figure." sqref="E35:E38"/>
    <dataValidation allowBlank="1" showInputMessage="1" showErrorMessage="1" prompt="Input total catchment area draining stormwater runoff to the SMP, including the SMP footprint area." sqref="B29:B38"/>
  </dataValidations>
  <pageMargins left="0.7" right="0.7" top="0.75" bottom="0.75" header="0.3" footer="0.3"/>
  <pageSetup scale="71" orientation="landscape" horizontalDpi="1200" verticalDpi="1200" r:id="rId1"/>
  <drawing r:id="rId2"/>
  <legacyDrawingHF r:id="rId3"/>
  <extLst>
    <ext xmlns:x14="http://schemas.microsoft.com/office/spreadsheetml/2009/9/main" uri="{78C0D931-6437-407d-A8EE-F0AAD7539E65}">
      <x14:conditionalFormattings>
        <x14:conditionalFormatting xmlns:xm="http://schemas.microsoft.com/office/excel/2006/main">
          <x14:cfRule type="cellIs" priority="8" operator="equal" id="{A6D6C28E-5CA4-4389-92D5-7F16ABA3CAD7}">
            <xm:f>'Land Use Lookup Table '!$B$11</xm:f>
            <x14:dxf>
              <font>
                <color theme="9" tint="-0.499984740745262"/>
              </font>
              <fill>
                <patternFill>
                  <bgColor theme="9" tint="0.79998168889431442"/>
                </patternFill>
              </fill>
              <border>
                <left style="thin">
                  <color auto="1"/>
                </left>
                <right style="thin">
                  <color auto="1"/>
                </right>
                <top style="thin">
                  <color auto="1"/>
                </top>
                <bottom style="thin">
                  <color auto="1"/>
                </bottom>
              </border>
            </x14:dxf>
          </x14:cfRule>
          <x14:cfRule type="cellIs" priority="9" operator="equal" id="{ABD2E4B3-7BB3-4C1D-A25F-C1A5F8035FA3}">
            <xm:f>'Land Use Lookup Table '!$B$10</xm:f>
            <x14:dxf>
              <font>
                <color rgb="FF9C0006"/>
              </font>
              <fill>
                <patternFill>
                  <bgColor rgb="FFFFC7CE"/>
                </patternFill>
              </fill>
            </x14:dxf>
          </x14:cfRule>
          <xm:sqref>B48:D48</xm:sqref>
        </x14:conditionalFormatting>
        <x14:conditionalFormatting xmlns:xm="http://schemas.microsoft.com/office/excel/2006/main">
          <x14:cfRule type="cellIs" priority="2" operator="equal" id="{761706A8-BC44-445F-B2BA-AA6DFA39DB39}">
            <xm:f>'Land Use Lookup Table '!$B$11</xm:f>
            <x14:dxf>
              <font>
                <color theme="9" tint="-0.499984740745262"/>
              </font>
              <border>
                <left style="thin">
                  <color auto="1"/>
                </left>
                <right style="thin">
                  <color auto="1"/>
                </right>
                <top style="thin">
                  <color auto="1"/>
                </top>
                <bottom style="thin">
                  <color auto="1"/>
                </bottom>
                <vertical/>
                <horizontal/>
              </border>
            </x14:dxf>
          </x14:cfRule>
          <xm:sqref>B50:D50</xm:sqref>
        </x14:conditionalFormatting>
      </x14:conditionalFormattings>
    </ext>
    <ext xmlns:x14="http://schemas.microsoft.com/office/spreadsheetml/2009/9/main" uri="{CCE6A557-97BC-4b89-ADB6-D9C93CAAB3DF}">
      <x14:dataValidations xmlns:xm="http://schemas.microsoft.com/office/excel/2006/main" xWindow="478" yWindow="768" count="3">
        <x14:dataValidation type="list" allowBlank="1" showInputMessage="1" showErrorMessage="1" prompt="Select Land Use from dropdown. Refer to Land Use Lookup Table tab for Land Use descriptions.">
          <x14:formula1>
            <xm:f>'Land Use Lookup Table '!$B$3:$B$7</xm:f>
          </x14:formula1>
          <xm:sqref>F14</xm:sqref>
        </x14:dataValidation>
        <x14:dataValidation type="list" allowBlank="1" showInputMessage="1" showErrorMessage="1" prompt="Select Land Use from dropdown. Refer to Land Use Lookup Table tab for Land Use descriptions.">
          <x14:formula1>
            <xm:f>'Land Use Lookup Table '!$B$3:$B$7</xm:f>
          </x14:formula1>
          <xm:sqref>C14</xm:sqref>
        </x14:dataValidation>
        <x14:dataValidation type="list" allowBlank="1" showInputMessage="1" showErrorMessage="1" prompt="Select applicable SMP type from dropdown.  If SMP does not appear on list, manually enter in Rows 35-38.">
          <x14:formula1>
            <xm:f>'SMP Lookup Table'!$B$3:$B$14</xm:f>
          </x14:formula1>
          <xm:sqref>D29:D34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E15" sqref="E15"/>
    </sheetView>
  </sheetViews>
  <sheetFormatPr defaultRowHeight="15" x14ac:dyDescent="0.25"/>
  <cols>
    <col min="3" max="3" width="16.28515625" customWidth="1"/>
    <col min="4" max="4" width="15.7109375" customWidth="1"/>
    <col min="5" max="5" width="14" customWidth="1"/>
  </cols>
  <sheetData>
    <row r="2" spans="2:6" x14ac:dyDescent="0.25">
      <c r="B2" s="3" t="s">
        <v>67</v>
      </c>
    </row>
    <row r="4" spans="2:6" ht="17.25" x14ac:dyDescent="0.3">
      <c r="B4" s="9" t="s">
        <v>61</v>
      </c>
    </row>
    <row r="5" spans="2:6" x14ac:dyDescent="0.25">
      <c r="B5" s="3" t="s">
        <v>62</v>
      </c>
    </row>
    <row r="6" spans="2:6" x14ac:dyDescent="0.25">
      <c r="B6" s="3" t="s">
        <v>25</v>
      </c>
    </row>
    <row r="12" spans="2:6" x14ac:dyDescent="0.25">
      <c r="B12" s="3" t="s">
        <v>24</v>
      </c>
    </row>
    <row r="13" spans="2:6" x14ac:dyDescent="0.25">
      <c r="B13" s="3" t="s">
        <v>26</v>
      </c>
      <c r="C13" s="3" t="s">
        <v>27</v>
      </c>
    </row>
    <row r="14" spans="2:6" x14ac:dyDescent="0.25">
      <c r="B14" s="22" t="s">
        <v>28</v>
      </c>
      <c r="C14" s="3" t="s">
        <v>29</v>
      </c>
      <c r="E14" s="10">
        <v>1.5</v>
      </c>
      <c r="F14" s="3" t="s">
        <v>1</v>
      </c>
    </row>
    <row r="15" spans="2:6" ht="18" x14ac:dyDescent="0.35">
      <c r="B15" s="3" t="s">
        <v>34</v>
      </c>
      <c r="C15" s="3" t="s">
        <v>37</v>
      </c>
      <c r="E15" s="11" t="s">
        <v>30</v>
      </c>
      <c r="F15" s="3" t="s">
        <v>36</v>
      </c>
    </row>
    <row r="16" spans="2:6" x14ac:dyDescent="0.25">
      <c r="B16" s="3" t="s">
        <v>31</v>
      </c>
      <c r="C16" s="3" t="s">
        <v>32</v>
      </c>
    </row>
    <row r="17" spans="2:3" x14ac:dyDescent="0.25">
      <c r="B17" s="3" t="s">
        <v>33</v>
      </c>
      <c r="C17" s="3" t="s">
        <v>15</v>
      </c>
    </row>
  </sheetData>
  <sheetProtection algorithmName="SHA-512" hashValue="9g8zDX9ishfqnlb5XCDtsdv9gCcJgVbBWSKziF6MVU2namX4medjlofYkfOx1UtkYkG04zHAwaSLk2xXWuGOzg==" saltValue="IXbACB8YDLh7G/oV7MVeU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workbookViewId="0">
      <selection activeCell="B14" sqref="B14"/>
    </sheetView>
  </sheetViews>
  <sheetFormatPr defaultRowHeight="15" x14ac:dyDescent="0.25"/>
  <cols>
    <col min="2" max="3" width="30.28515625" customWidth="1"/>
    <col min="4" max="4" width="43.28515625" style="13" customWidth="1"/>
    <col min="5" max="5" width="17.28515625" customWidth="1"/>
    <col min="6" max="6" width="14.28515625" customWidth="1"/>
  </cols>
  <sheetData>
    <row r="2" spans="2:5" x14ac:dyDescent="0.25">
      <c r="B2" s="1" t="s">
        <v>81</v>
      </c>
      <c r="C2" s="1" t="s">
        <v>82</v>
      </c>
      <c r="D2" s="1" t="s">
        <v>77</v>
      </c>
      <c r="E2" s="1" t="s">
        <v>2</v>
      </c>
    </row>
    <row r="3" spans="2:5" x14ac:dyDescent="0.25">
      <c r="B3" s="32" t="s">
        <v>3</v>
      </c>
      <c r="C3" s="32" t="s">
        <v>85</v>
      </c>
      <c r="D3" s="35" t="s">
        <v>70</v>
      </c>
      <c r="E3" s="2">
        <v>2.08</v>
      </c>
    </row>
    <row r="4" spans="2:5" ht="24" x14ac:dyDescent="0.25">
      <c r="B4" s="32" t="s">
        <v>68</v>
      </c>
      <c r="C4" s="32" t="s">
        <v>86</v>
      </c>
      <c r="D4" s="35" t="s">
        <v>71</v>
      </c>
      <c r="E4" s="2">
        <v>2.1</v>
      </c>
    </row>
    <row r="5" spans="2:5" ht="36" x14ac:dyDescent="0.25">
      <c r="B5" s="32" t="s">
        <v>4</v>
      </c>
      <c r="C5" s="32" t="s">
        <v>87</v>
      </c>
      <c r="D5" s="35" t="s">
        <v>72</v>
      </c>
      <c r="E5" s="2">
        <v>1.5</v>
      </c>
    </row>
    <row r="6" spans="2:5" x14ac:dyDescent="0.25">
      <c r="B6" s="32" t="s">
        <v>69</v>
      </c>
      <c r="C6" s="32" t="s">
        <v>84</v>
      </c>
      <c r="D6" s="35" t="s">
        <v>78</v>
      </c>
      <c r="E6" s="2">
        <v>2.1</v>
      </c>
    </row>
    <row r="7" spans="2:5" ht="24" x14ac:dyDescent="0.25">
      <c r="B7" s="32" t="s">
        <v>80</v>
      </c>
      <c r="C7" s="32" t="s">
        <v>83</v>
      </c>
      <c r="D7" s="35" t="s">
        <v>79</v>
      </c>
      <c r="E7" s="2">
        <v>2.41</v>
      </c>
    </row>
    <row r="10" spans="2:5" hidden="1" x14ac:dyDescent="0.25">
      <c r="B10" t="s">
        <v>21</v>
      </c>
    </row>
    <row r="11" spans="2:5" hidden="1" x14ac:dyDescent="0.25">
      <c r="B11" t="s">
        <v>22</v>
      </c>
    </row>
  </sheetData>
  <sheetProtection algorithmName="SHA-512" hashValue="aeotsfyV3n+Ep8AbfYrlvMpFRyDpK/DBHsyv2F03lFeWWf4RZjkVKerdAD75ibtKSFIkb8Wcj7cbd3T0X0Dr5Q==" saltValue="fj4p6H8uuPNyN5uNQ+1cD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8" sqref="B8"/>
    </sheetView>
  </sheetViews>
  <sheetFormatPr defaultRowHeight="15" x14ac:dyDescent="0.25"/>
  <cols>
    <col min="2" max="2" width="31.42578125" customWidth="1"/>
    <col min="3" max="3" width="14.7109375" bestFit="1" customWidth="1"/>
    <col min="4" max="4" width="14.28515625" customWidth="1"/>
  </cols>
  <sheetData>
    <row r="2" spans="2:4" ht="24" x14ac:dyDescent="0.25">
      <c r="B2" s="33" t="s">
        <v>45</v>
      </c>
      <c r="C2" s="33" t="s">
        <v>63</v>
      </c>
    </row>
    <row r="3" spans="2:4" x14ac:dyDescent="0.25">
      <c r="B3" s="32" t="s">
        <v>5</v>
      </c>
      <c r="C3" s="34">
        <v>1</v>
      </c>
    </row>
    <row r="4" spans="2:4" x14ac:dyDescent="0.25">
      <c r="B4" s="32" t="s">
        <v>8</v>
      </c>
      <c r="C4" s="34">
        <v>1</v>
      </c>
    </row>
    <row r="5" spans="2:4" x14ac:dyDescent="0.25">
      <c r="B5" s="32" t="s">
        <v>6</v>
      </c>
      <c r="C5" s="34">
        <v>1</v>
      </c>
    </row>
    <row r="6" spans="2:4" x14ac:dyDescent="0.25">
      <c r="B6" s="32" t="s">
        <v>73</v>
      </c>
      <c r="C6" s="34">
        <v>1</v>
      </c>
    </row>
    <row r="7" spans="2:4" x14ac:dyDescent="0.25">
      <c r="B7" s="32" t="s">
        <v>94</v>
      </c>
      <c r="C7" s="47">
        <v>1</v>
      </c>
      <c r="D7" s="5"/>
    </row>
    <row r="8" spans="2:4" x14ac:dyDescent="0.25">
      <c r="B8" s="32" t="s">
        <v>74</v>
      </c>
      <c r="C8" s="34">
        <v>0.4</v>
      </c>
    </row>
    <row r="9" spans="2:4" x14ac:dyDescent="0.25">
      <c r="B9" s="32" t="s">
        <v>10</v>
      </c>
      <c r="C9" s="34">
        <v>0.4</v>
      </c>
    </row>
    <row r="10" spans="2:4" x14ac:dyDescent="0.25">
      <c r="B10" s="32" t="s">
        <v>97</v>
      </c>
      <c r="C10" s="34">
        <v>0.4</v>
      </c>
    </row>
    <row r="11" spans="2:4" x14ac:dyDescent="0.25">
      <c r="B11" s="32" t="s">
        <v>9</v>
      </c>
      <c r="C11" s="34">
        <v>0.4</v>
      </c>
    </row>
    <row r="12" spans="2:4" x14ac:dyDescent="0.25">
      <c r="B12" s="32" t="s">
        <v>7</v>
      </c>
      <c r="C12" s="34">
        <v>0.35</v>
      </c>
    </row>
    <row r="13" spans="2:4" x14ac:dyDescent="0.25">
      <c r="B13" s="32" t="s">
        <v>75</v>
      </c>
      <c r="C13" s="34">
        <v>0.35</v>
      </c>
    </row>
    <row r="14" spans="2:4" x14ac:dyDescent="0.25">
      <c r="B14" s="32" t="s">
        <v>76</v>
      </c>
      <c r="C14" s="34">
        <v>0.3</v>
      </c>
    </row>
  </sheetData>
  <sheetProtection algorithmName="SHA-512" hashValue="cyRn4lPXYi9ANb5TnUjMEsoUJ6k+r1aONvgX7GTqO4i73OQbjObYbpO0cEpvLmtKaZkmCtpc2QI6HdSGQVRTeA==" saltValue="T6fztgwQseU0G1aZaS3Y3Q==" spinCount="100000"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NNI Calculations Template</vt:lpstr>
      <vt:lpstr>Nitrogen Load Calculation</vt:lpstr>
      <vt:lpstr>Land Use Lookup Table </vt:lpstr>
      <vt:lpstr>SMP Lookup Table</vt:lpstr>
      <vt:lpstr>'NNI Calculations Template'!Print_Area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Margaret O'Connor</cp:lastModifiedBy>
  <cp:lastPrinted>2018-06-14T13:16:54Z</cp:lastPrinted>
  <dcterms:created xsi:type="dcterms:W3CDTF">2018-05-24T13:01:47Z</dcterms:created>
  <dcterms:modified xsi:type="dcterms:W3CDTF">2019-04-10T17:30:03Z</dcterms:modified>
</cp:coreProperties>
</file>