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King\Desktop\"/>
    </mc:Choice>
  </mc:AlternateContent>
  <xr:revisionPtr revIDLastSave="0" documentId="13_ncr:1_{812CB6A6-405E-4A35-93D2-E24D966C6F30}" xr6:coauthVersionLast="45" xr6:coauthVersionMax="45" xr10:uidLastSave="{00000000-0000-0000-0000-000000000000}"/>
  <bookViews>
    <workbookView xWindow="1830" yWindow="1050" windowWidth="24555" windowHeight="14400" xr2:uid="{944A28CE-2ABE-4D69-B3C8-9E0FC38E780B}"/>
  </bookViews>
  <sheets>
    <sheet name="Inver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2" l="1"/>
  <c r="B7" i="2" l="1"/>
  <c r="C7" i="2"/>
  <c r="E7" i="2"/>
  <c r="H7" i="2"/>
  <c r="K7" i="2"/>
  <c r="N7" i="2"/>
  <c r="F10" i="2"/>
  <c r="C11" i="2"/>
  <c r="D13" i="2" s="1"/>
  <c r="D14" i="2" s="1"/>
  <c r="F18" i="2" s="1"/>
  <c r="E18" i="2" s="1"/>
  <c r="G11" i="2"/>
  <c r="L13" i="2"/>
  <c r="N13" i="2"/>
  <c r="H14" i="2"/>
  <c r="L14" i="2"/>
  <c r="K20" i="2" s="1"/>
  <c r="J20" i="2" s="1"/>
  <c r="N14" i="2"/>
  <c r="D18" i="2"/>
  <c r="D19" i="2"/>
  <c r="C25" i="2"/>
  <c r="F25" i="2"/>
  <c r="I25" i="2"/>
  <c r="H25" i="2" s="1"/>
  <c r="L25" i="2"/>
  <c r="K25" i="2" s="1"/>
  <c r="N25" i="2"/>
  <c r="M25" i="2" s="1"/>
  <c r="C26" i="2"/>
  <c r="F26" i="2"/>
  <c r="I26" i="2"/>
  <c r="H26" i="2" s="1"/>
  <c r="L26" i="2"/>
  <c r="K26" i="2" s="1"/>
  <c r="N26" i="2"/>
  <c r="M26" i="2" s="1"/>
  <c r="C27" i="2"/>
  <c r="F27" i="2"/>
  <c r="I27" i="2"/>
  <c r="H27" i="2" s="1"/>
  <c r="L27" i="2"/>
  <c r="K27" i="2" s="1"/>
  <c r="N27" i="2"/>
  <c r="M27" i="2" s="1"/>
  <c r="C28" i="2"/>
  <c r="F28" i="2"/>
  <c r="I28" i="2"/>
  <c r="H28" i="2" s="1"/>
  <c r="L28" i="2"/>
  <c r="K28" i="2" s="1"/>
  <c r="N28" i="2"/>
  <c r="M28" i="2" s="1"/>
  <c r="H19" i="2" l="1"/>
  <c r="G19" i="2" s="1"/>
  <c r="K18" i="2"/>
  <c r="J18" i="2" s="1"/>
  <c r="N19" i="2"/>
  <c r="M19" i="2" s="1"/>
  <c r="K11" i="2"/>
  <c r="N11" i="2" s="1"/>
  <c r="N18" i="2"/>
  <c r="M18" i="2" s="1"/>
  <c r="H18" i="2"/>
  <c r="G18" i="2" s="1"/>
  <c r="F19" i="2"/>
  <c r="E19" i="2" s="1"/>
  <c r="K19" i="2"/>
  <c r="J19" i="2" s="1"/>
</calcChain>
</file>

<file path=xl/sharedStrings.xml><?xml version="1.0" encoding="utf-8"?>
<sst xmlns="http://schemas.openxmlformats.org/spreadsheetml/2006/main" count="113" uniqueCount="95">
  <si>
    <t xml:space="preserve"> velocity is at least 3 fps.   </t>
  </si>
  <si>
    <t xml:space="preserve">the invert at the property line must be lowered. A negative slope means the invert at the property line must be raised. Slopes of less than 1% may only be used if the </t>
  </si>
  <si>
    <t xml:space="preserve">Slope of a conn. normally ranges from 1% to 10%. A slope greater than 10% may be used only if the velocity does not exceed 15 fps. If the velocity exceeds 15 fps </t>
  </si>
  <si>
    <t>and minimum inverts and slopes are shown for a conn. to a circular/brick egg sewer and to a box/flat top circular bottom reinforced concrete section sewer.</t>
  </si>
  <si>
    <r>
      <t xml:space="preserve">line next to </t>
    </r>
    <r>
      <rPr>
        <i/>
        <sz val="12"/>
        <color theme="1"/>
        <rFont val="Times New Roman"/>
        <family val="1"/>
      </rPr>
      <t>Inv.Cn.@P.L.</t>
    </r>
    <r>
      <rPr>
        <sz val="12"/>
        <color theme="1"/>
        <rFont val="Times New Roman"/>
        <family val="1"/>
      </rPr>
      <t xml:space="preserve">; diameter of conn. in inches next to </t>
    </r>
    <r>
      <rPr>
        <i/>
        <sz val="12"/>
        <color theme="1"/>
        <rFont val="Times New Roman"/>
        <family val="1"/>
      </rPr>
      <t xml:space="preserve">Dia.Cn.Mh.-in. </t>
    </r>
    <r>
      <rPr>
        <sz val="12"/>
        <color theme="1"/>
        <rFont val="Times New Roman"/>
        <family val="1"/>
      </rPr>
      <t xml:space="preserve">and also under </t>
    </r>
    <r>
      <rPr>
        <i/>
        <u/>
        <sz val="12"/>
        <color theme="1"/>
        <rFont val="Times New Roman"/>
        <family val="1"/>
      </rPr>
      <t>Dia.Cn.</t>
    </r>
    <r>
      <rPr>
        <sz val="12"/>
        <color theme="1"/>
        <rFont val="Times New Roman"/>
        <family val="1"/>
      </rPr>
      <t xml:space="preserve">/ </t>
    </r>
    <r>
      <rPr>
        <i/>
        <u/>
        <sz val="12"/>
        <color theme="1"/>
        <rFont val="Times New Roman"/>
        <family val="1"/>
      </rPr>
      <t>(in.)</t>
    </r>
    <r>
      <rPr>
        <sz val="12"/>
        <color theme="1"/>
        <rFont val="Times New Roman"/>
        <family val="1"/>
      </rPr>
      <t xml:space="preserve"> next to the appropriate conn. pipe material. Maximum</t>
    </r>
  </si>
  <si>
    <r>
      <t xml:space="preserve">diameter/height in inches or height  in ft. as appropriate; distance in ft. from property line to sewer connecting to next to </t>
    </r>
    <r>
      <rPr>
        <i/>
        <sz val="12"/>
        <color theme="1"/>
        <rFont val="Times New Roman"/>
        <family val="1"/>
      </rPr>
      <t>Dst.P.L.-Swr.(ft.)</t>
    </r>
    <r>
      <rPr>
        <sz val="12"/>
        <color theme="1"/>
        <rFont val="Times New Roman"/>
        <family val="1"/>
      </rPr>
      <t>; invert of conn. at property</t>
    </r>
  </si>
  <si>
    <r>
      <t xml:space="preserve">For a conn. at an existing or proposed manhole enter the following in the appropriate datum above: invert of the sewer at the manhole next to </t>
    </r>
    <r>
      <rPr>
        <i/>
        <sz val="12"/>
        <color theme="1"/>
        <rFont val="Times New Roman"/>
        <family val="1"/>
      </rPr>
      <t>Upstm.Mh.Inv.</t>
    </r>
    <r>
      <rPr>
        <sz val="12"/>
        <color theme="1"/>
        <rFont val="Times New Roman"/>
        <family val="1"/>
      </rPr>
      <t xml:space="preserve">; sewer </t>
    </r>
  </si>
  <si>
    <t>Information for each conn. must be entered seperately and is computed individually.</t>
  </si>
  <si>
    <t>shown for a conn. to a circular/brick egg sewer at 75% and 92% dia., (1 to 2 oclock), to a box/flat top circular bottom reinforced concrete section sewer, and to a riser.</t>
  </si>
  <si>
    <r>
      <t xml:space="preserve">Enter the diameter of the conn. in inches under </t>
    </r>
    <r>
      <rPr>
        <i/>
        <u/>
        <sz val="12"/>
        <color theme="1"/>
        <rFont val="Times New Roman"/>
        <family val="1"/>
      </rPr>
      <t>Dia.Cn.</t>
    </r>
    <r>
      <rPr>
        <i/>
        <sz val="12"/>
        <color theme="1"/>
        <rFont val="Times New Roman"/>
        <family val="1"/>
      </rPr>
      <t>/</t>
    </r>
    <r>
      <rPr>
        <i/>
        <u/>
        <sz val="12"/>
        <color theme="1"/>
        <rFont val="Times New Roman"/>
        <family val="1"/>
      </rPr>
      <t>(in.)</t>
    </r>
    <r>
      <rPr>
        <sz val="12"/>
        <color theme="1"/>
        <rFont val="Times New Roman"/>
        <family val="1"/>
      </rPr>
      <t xml:space="preserve"> next to the appropriate conn. pipe material only. Rate of flow in cfs and velocity in fps at full flow is </t>
    </r>
  </si>
  <si>
    <t xml:space="preserve">must be raised. Slopes of less than 1% may only be used if the velocity is at least 3 fps.   </t>
  </si>
  <si>
    <t>the velocity does not exceed 15 fps. If the velocity exceeds 15 fps the invert at the property line must be lowered. A negative slope means the invert at the property line</t>
  </si>
  <si>
    <r>
      <t xml:space="preserve">Slope as a % for conn. to a standard riser is next to </t>
    </r>
    <r>
      <rPr>
        <b/>
        <sz val="12"/>
        <color theme="1"/>
        <rFont val="Times New Roman"/>
        <family val="1"/>
      </rPr>
      <t>%Slp.Cn.@Rsr.</t>
    </r>
    <r>
      <rPr>
        <sz val="12"/>
        <color theme="1"/>
        <rFont val="Times New Roman"/>
        <family val="1"/>
      </rPr>
      <t xml:space="preserve">. Slope of conn. normally ranges from 1% to 10%. Slopes greater than 10% may be used only if </t>
    </r>
  </si>
  <si>
    <r>
      <t xml:space="preserve">% is next to </t>
    </r>
    <r>
      <rPr>
        <b/>
        <sz val="12"/>
        <color theme="1"/>
        <rFont val="Times New Roman"/>
        <family val="1"/>
      </rPr>
      <t>Min.%Slp.Cn.@Cir.Swr.</t>
    </r>
    <r>
      <rPr>
        <sz val="12"/>
        <color theme="1"/>
        <rFont val="Times New Roman"/>
        <family val="1"/>
      </rPr>
      <t xml:space="preserve">. Slope as a % for conn. to a box/flat top circular bottom reinforced concrete section sewer is next to </t>
    </r>
    <r>
      <rPr>
        <b/>
        <sz val="12"/>
        <color theme="1"/>
        <rFont val="Times New Roman"/>
        <family val="1"/>
      </rPr>
      <t>%Slp.Cn.@Bx.Swr.</t>
    </r>
    <r>
      <rPr>
        <sz val="12"/>
        <color theme="1"/>
        <rFont val="Times New Roman"/>
        <family val="1"/>
      </rPr>
      <t>.</t>
    </r>
  </si>
  <si>
    <r>
      <t xml:space="preserve">next to </t>
    </r>
    <r>
      <rPr>
        <b/>
        <sz val="12"/>
        <color theme="1"/>
        <rFont val="Times New Roman"/>
        <family val="1"/>
      </rPr>
      <t>Inv.Cn.@Rsr.</t>
    </r>
    <r>
      <rPr>
        <sz val="12"/>
        <color theme="1"/>
        <rFont val="Times New Roman"/>
        <family val="1"/>
      </rPr>
      <t xml:space="preserve">. Maximum slope as a % for conn. to a circular or brick egg sewer without a riser is next to </t>
    </r>
    <r>
      <rPr>
        <b/>
        <sz val="12"/>
        <color theme="1"/>
        <rFont val="Times New Roman"/>
        <family val="1"/>
      </rPr>
      <t>Max.%Slp.Cn.@Cir.Swr.</t>
    </r>
    <r>
      <rPr>
        <sz val="12"/>
        <color theme="1"/>
        <rFont val="Times New Roman"/>
        <family val="1"/>
      </rPr>
      <t>, and minimum slope as a</t>
    </r>
  </si>
  <si>
    <r>
      <t xml:space="preserve">Invert elevation of conn. to a box/flat top circular bottom reinforced concrete section sewer is next to </t>
    </r>
    <r>
      <rPr>
        <b/>
        <sz val="12"/>
        <color theme="1"/>
        <rFont val="Times New Roman"/>
        <family val="1"/>
      </rPr>
      <t>Inv.Cn.@Bx.Swr.</t>
    </r>
    <r>
      <rPr>
        <sz val="12"/>
        <color theme="1"/>
        <rFont val="Times New Roman"/>
        <family val="1"/>
      </rPr>
      <t>. Invert elevation of conn to a standard riser is</t>
    </r>
  </si>
  <si>
    <r>
      <t xml:space="preserve">Minimum invert elevation of conn. to circular/brick egg sewer is next to </t>
    </r>
    <r>
      <rPr>
        <b/>
        <sz val="12"/>
        <color theme="1"/>
        <rFont val="Times New Roman"/>
        <family val="1"/>
      </rPr>
      <t>Min.Inv.Cn.@Cir.Swr.</t>
    </r>
    <r>
      <rPr>
        <sz val="12"/>
        <color theme="1"/>
        <rFont val="Times New Roman"/>
        <family val="1"/>
      </rPr>
      <t xml:space="preserve">, and maximum invert elevation is next to </t>
    </r>
    <r>
      <rPr>
        <b/>
        <sz val="12"/>
        <color theme="1"/>
        <rFont val="Times New Roman"/>
        <family val="1"/>
      </rPr>
      <t>Max.Inv.Cn.@Cir.Swr.</t>
    </r>
    <r>
      <rPr>
        <sz val="12"/>
        <color theme="1"/>
        <rFont val="Times New Roman"/>
        <family val="1"/>
      </rPr>
      <t>.</t>
    </r>
  </si>
  <si>
    <t>requires approval from the Plan Review Section, as these are non-standard. A conn. with less than 4 ft. of cover must be encased in 6 inches of concrete.</t>
  </si>
  <si>
    <t xml:space="preserve">a higher elevation as required (maximum length 15 ft.). Riser on a box/flat top circular bottom reinforced concrete section sewer, or larger than 8 inches in diameter </t>
  </si>
  <si>
    <r>
      <t xml:space="preserve">Minimum length in ft. of a riser if required is next to </t>
    </r>
    <r>
      <rPr>
        <b/>
        <sz val="12"/>
        <color theme="1"/>
        <rFont val="Times New Roman"/>
        <family val="1"/>
      </rPr>
      <t>Min.Rsr.Lgth.</t>
    </r>
    <r>
      <rPr>
        <b/>
        <i/>
        <sz val="12"/>
        <color theme="1"/>
        <rFont val="Times New Roman"/>
        <family val="1"/>
      </rPr>
      <t>-</t>
    </r>
    <r>
      <rPr>
        <b/>
        <sz val="12"/>
        <color theme="1"/>
        <rFont val="Times New Roman"/>
        <family val="1"/>
      </rPr>
      <t>(ft.)</t>
    </r>
    <r>
      <rPr>
        <sz val="12"/>
        <color theme="1"/>
        <rFont val="Times New Roman"/>
        <family val="1"/>
      </rPr>
      <t>. If ground water or rock is present, or if there is interference from utilities riser may be built to</t>
    </r>
  </si>
  <si>
    <r>
      <t xml:space="preserve">Invert elevation of sewer at conn. is next to </t>
    </r>
    <r>
      <rPr>
        <b/>
        <sz val="12"/>
        <color theme="1"/>
        <rFont val="Times New Roman"/>
        <family val="1"/>
      </rPr>
      <t>Inv.El.Swr.@Cn.</t>
    </r>
    <r>
      <rPr>
        <sz val="12"/>
        <color theme="1"/>
        <rFont val="Times New Roman"/>
        <family val="1"/>
      </rPr>
      <t xml:space="preserve"> If cover on sewer at connection, shown next to </t>
    </r>
    <r>
      <rPr>
        <b/>
        <sz val="12"/>
        <color theme="1"/>
        <rFont val="Times New Roman"/>
        <family val="1"/>
      </rPr>
      <t>Swr.Cvr.@Cn.</t>
    </r>
    <r>
      <rPr>
        <b/>
        <i/>
        <sz val="12"/>
        <color theme="1"/>
        <rFont val="Times New Roman"/>
        <family val="1"/>
      </rPr>
      <t>-</t>
    </r>
    <r>
      <rPr>
        <b/>
        <sz val="12"/>
        <color theme="1"/>
        <rFont val="Times New Roman"/>
        <family val="1"/>
      </rPr>
      <t>ft.,</t>
    </r>
    <r>
      <rPr>
        <sz val="12"/>
        <color theme="1"/>
        <rFont val="Times New Roman"/>
        <family val="1"/>
      </rPr>
      <t xml:space="preserve"> is 13 ft. or more a riser is required.</t>
    </r>
  </si>
  <si>
    <r>
      <t xml:space="preserve">less than 3 ft.), next to </t>
    </r>
    <r>
      <rPr>
        <i/>
        <sz val="12"/>
        <color theme="1"/>
        <rFont val="Times New Roman"/>
        <family val="1"/>
      </rPr>
      <t>Rsr.-ft.</t>
    </r>
    <r>
      <rPr>
        <sz val="12"/>
        <color theme="1"/>
        <rFont val="Times New Roman"/>
        <family val="1"/>
      </rPr>
      <t xml:space="preserve"> </t>
    </r>
  </si>
  <si>
    <r>
      <t xml:space="preserve">known next to </t>
    </r>
    <r>
      <rPr>
        <i/>
        <sz val="12"/>
        <color theme="1"/>
        <rFont val="Times New Roman"/>
        <family val="1"/>
      </rPr>
      <t>El.St.@Cn.</t>
    </r>
    <r>
      <rPr>
        <sz val="12"/>
        <color theme="1"/>
        <rFont val="Times New Roman"/>
        <family val="1"/>
      </rPr>
      <t xml:space="preserve">, and if the elevation is not known insert the value shown next to </t>
    </r>
    <r>
      <rPr>
        <b/>
        <i/>
        <sz val="12"/>
        <color theme="1"/>
        <rFont val="Times New Roman"/>
        <family val="1"/>
      </rPr>
      <t>Comp.El.St.@Cn.</t>
    </r>
    <r>
      <rPr>
        <sz val="12"/>
        <color theme="1"/>
        <rFont val="Times New Roman"/>
        <family val="1"/>
      </rPr>
      <t>;  length in ft. of a standard riser if proposed, (cannot be</t>
    </r>
  </si>
  <si>
    <r>
      <t xml:space="preserve">datum next to </t>
    </r>
    <r>
      <rPr>
        <i/>
        <sz val="12"/>
        <color theme="1"/>
        <rFont val="Times New Roman"/>
        <family val="1"/>
      </rPr>
      <t>Inv.Cn.@P.L.</t>
    </r>
    <r>
      <rPr>
        <sz val="12"/>
        <color theme="1"/>
        <rFont val="Times New Roman"/>
        <family val="1"/>
      </rPr>
      <t xml:space="preserve">; </t>
    </r>
    <r>
      <rPr>
        <sz val="12"/>
        <color theme="1"/>
        <rFont val="Times New Roman"/>
        <family val="1"/>
      </rPr>
      <t xml:space="preserve">diameter of conn. in inches if connecting directly to sewer next to </t>
    </r>
    <r>
      <rPr>
        <i/>
        <sz val="12"/>
        <color theme="1"/>
        <rFont val="Times New Roman"/>
        <family val="1"/>
      </rPr>
      <t>Dia.Cn.Swr.-in.</t>
    </r>
    <r>
      <rPr>
        <sz val="12"/>
        <color theme="1"/>
        <rFont val="Times New Roman"/>
        <family val="1"/>
      </rPr>
      <t xml:space="preserve">; elevation of street at conn. in appropriate datum if </t>
    </r>
  </si>
  <si>
    <r>
      <rPr>
        <sz val="12"/>
        <color theme="1"/>
        <rFont val="Times New Roman"/>
        <family val="1"/>
      </rPr>
      <t xml:space="preserve">height in ft. if connecting to a  box/flat top circular bottom reinforced concrete section sewer next to </t>
    </r>
    <r>
      <rPr>
        <i/>
        <sz val="12"/>
        <color theme="1"/>
        <rFont val="Times New Roman"/>
        <family val="1"/>
      </rPr>
      <t>Bx.Swr.Hgt.-ft.</t>
    </r>
    <r>
      <rPr>
        <sz val="12"/>
        <color theme="1"/>
        <rFont val="Times New Roman"/>
        <family val="1"/>
      </rPr>
      <t xml:space="preserve">; invert of conn. at property line in appropriate </t>
    </r>
  </si>
  <si>
    <r>
      <t xml:space="preserve">line to sewer connecting to next to </t>
    </r>
    <r>
      <rPr>
        <i/>
        <sz val="12"/>
        <color theme="1"/>
        <rFont val="Times New Roman"/>
        <family val="1"/>
      </rPr>
      <t>Dst.P.L.-Swr.(ft.)</t>
    </r>
    <r>
      <rPr>
        <sz val="12"/>
        <color theme="1"/>
        <rFont val="Times New Roman"/>
        <family val="1"/>
      </rPr>
      <t xml:space="preserve">; diameter or height in inches of sewer if connecting to a circular/brick egg sewer next to </t>
    </r>
    <r>
      <rPr>
        <i/>
        <sz val="12"/>
        <color theme="1"/>
        <rFont val="Times New Roman"/>
        <family val="1"/>
      </rPr>
      <t>Cir.Swr.Dia./Ht.-in.</t>
    </r>
    <r>
      <rPr>
        <sz val="12"/>
        <color theme="1"/>
        <rFont val="Times New Roman"/>
        <family val="1"/>
      </rPr>
      <t>, or</t>
    </r>
  </si>
  <si>
    <r>
      <t xml:space="preserve">in ft. between manholes next to </t>
    </r>
    <r>
      <rPr>
        <i/>
        <sz val="12"/>
        <color theme="1"/>
        <rFont val="Times New Roman"/>
        <family val="1"/>
      </rPr>
      <t>Mh.Dst.-ft.</t>
    </r>
    <r>
      <rPr>
        <sz val="12"/>
        <color theme="1"/>
        <rFont val="Times New Roman"/>
        <family val="1"/>
      </rPr>
      <t xml:space="preserve">; distance in ft. from downstream manhole to conn. next to </t>
    </r>
    <r>
      <rPr>
        <i/>
        <sz val="12"/>
        <color theme="1"/>
        <rFont val="Times New Roman"/>
        <family val="1"/>
      </rPr>
      <t>Dn.St.Mh.-Cn.(ft.)</t>
    </r>
    <r>
      <rPr>
        <sz val="12"/>
        <color theme="1"/>
        <rFont val="Times New Roman"/>
        <family val="1"/>
      </rPr>
      <t>; distance in ft. from property line or building</t>
    </r>
  </si>
  <si>
    <t xml:space="preserve">each proposed conn. next to the appropriate cell enter: upstream &amp; downstream manhole rin &amp; invert elevations in appropriate datum, of sewer connecting to; distance </t>
  </si>
  <si>
    <t xml:space="preserve">site plan are in NAVD88 datum, enter sewer datum elevation under the boro and NAVD88 elevation is to the right, and for Brooklyn Highway datum is to the left. For </t>
  </si>
  <si>
    <t xml:space="preserve">FEMA has issued a directive for conversion from borough highway datum to NAVD88 datum throught the city based on information from NOAA. If elevations on the </t>
  </si>
  <si>
    <t>Instructions</t>
  </si>
  <si>
    <r>
      <t>Min.%Slp.Bx.</t>
    </r>
    <r>
      <rPr>
        <b/>
        <sz val="12"/>
        <color theme="1"/>
        <rFont val="Times New Roman"/>
        <family val="1"/>
      </rPr>
      <t>Swr.</t>
    </r>
  </si>
  <si>
    <r>
      <t>Max.Inv.Bx.</t>
    </r>
    <r>
      <rPr>
        <b/>
        <sz val="12"/>
        <color theme="1"/>
        <rFont val="Times New Roman"/>
        <family val="1"/>
      </rPr>
      <t>Swr.</t>
    </r>
    <r>
      <rPr>
        <b/>
        <i/>
        <sz val="12"/>
        <color theme="1"/>
        <rFont val="Times New Roman"/>
        <family val="1"/>
      </rPr>
      <t/>
    </r>
  </si>
  <si>
    <r>
      <t>Max.%Slp.Bx.</t>
    </r>
    <r>
      <rPr>
        <b/>
        <sz val="12"/>
        <color theme="1"/>
        <rFont val="Times New Roman"/>
        <family val="1"/>
      </rPr>
      <t>Swr.</t>
    </r>
  </si>
  <si>
    <r>
      <t>Min.Inv.Bx.</t>
    </r>
    <r>
      <rPr>
        <b/>
        <sz val="12"/>
        <color theme="1"/>
        <rFont val="Times New Roman"/>
        <family val="1"/>
      </rPr>
      <t>Swr.</t>
    </r>
    <r>
      <rPr>
        <b/>
        <i/>
        <sz val="12"/>
        <color theme="1"/>
        <rFont val="Times New Roman"/>
        <family val="1"/>
      </rPr>
      <t/>
    </r>
  </si>
  <si>
    <t>Min.%Slp.Cir.Swr.</t>
  </si>
  <si>
    <r>
      <t>Max.Inv.Cir.Swr.</t>
    </r>
    <r>
      <rPr>
        <b/>
        <i/>
        <sz val="12"/>
        <color theme="1"/>
        <rFont val="Times New Roman"/>
        <family val="1"/>
      </rPr>
      <t/>
    </r>
  </si>
  <si>
    <t>Max.%Slp.Cir.Swr.</t>
  </si>
  <si>
    <r>
      <t>Min.Inv.Cir.Swr.</t>
    </r>
    <r>
      <rPr>
        <b/>
        <i/>
        <sz val="12"/>
        <color theme="1"/>
        <rFont val="Times New Roman"/>
        <family val="1"/>
      </rPr>
      <t/>
    </r>
  </si>
  <si>
    <t>(fps)</t>
  </si>
  <si>
    <t>(cfs)</t>
  </si>
  <si>
    <t xml:space="preserve">             RCP             </t>
  </si>
  <si>
    <t xml:space="preserve">     ESVP &amp; EHCI     </t>
  </si>
  <si>
    <t>DUCTILE IRON</t>
  </si>
  <si>
    <t>RCP - 24 to 72 inch</t>
  </si>
  <si>
    <t>ESVP &amp; EHCI - 6 to 22 in.</t>
  </si>
  <si>
    <t>Ductile Iron - 6 to 48 inch</t>
  </si>
  <si>
    <t>fps</t>
  </si>
  <si>
    <t>cfs</t>
  </si>
  <si>
    <t>(in.)</t>
  </si>
  <si>
    <t>Connection Pipe Material</t>
  </si>
  <si>
    <t xml:space="preserve">            Riser             </t>
  </si>
  <si>
    <t xml:space="preserve">       Box       </t>
  </si>
  <si>
    <t xml:space="preserve">  Cir @ 92%  </t>
  </si>
  <si>
    <t xml:space="preserve">  Cir @ 75%  </t>
  </si>
  <si>
    <t>Dia.Cn.</t>
  </si>
  <si>
    <t xml:space="preserve"> %Slp.Cn.@Rsr.</t>
  </si>
  <si>
    <t>%Slp.Cn.@Bx.Swr.</t>
  </si>
  <si>
    <r>
      <t>Min.%Slp.Cn.@Cir.Swr.</t>
    </r>
    <r>
      <rPr>
        <b/>
        <i/>
        <sz val="12"/>
        <color theme="1"/>
        <rFont val="Times New Roman"/>
        <family val="1"/>
      </rPr>
      <t/>
    </r>
  </si>
  <si>
    <t>Max.%Slp.Cn.@Cir.Swr.</t>
  </si>
  <si>
    <t>Inv.Cn.@Rsr.</t>
  </si>
  <si>
    <t>Inv.Cn.@Bx.Swr.</t>
  </si>
  <si>
    <r>
      <t>Max.Inv.Cn.@Cir.Swr.</t>
    </r>
    <r>
      <rPr>
        <b/>
        <i/>
        <sz val="12"/>
        <color theme="1"/>
        <rFont val="Times New Roman"/>
        <family val="1"/>
      </rPr>
      <t/>
    </r>
  </si>
  <si>
    <r>
      <t>Min.Inv.Cn.@Cir.Swr.</t>
    </r>
    <r>
      <rPr>
        <b/>
        <i/>
        <sz val="12"/>
        <color theme="1"/>
        <rFont val="Times New Roman"/>
        <family val="1"/>
      </rPr>
      <t/>
    </r>
  </si>
  <si>
    <r>
      <t>Min.Rsr.Lgth.</t>
    </r>
    <r>
      <rPr>
        <b/>
        <i/>
        <sz val="12"/>
        <color theme="1"/>
        <rFont val="Times New Roman"/>
        <family val="1"/>
      </rPr>
      <t>-</t>
    </r>
    <r>
      <rPr>
        <b/>
        <sz val="12"/>
        <color theme="1"/>
        <rFont val="Times New Roman"/>
        <family val="1"/>
      </rPr>
      <t>(ft.)</t>
    </r>
  </si>
  <si>
    <r>
      <t>Swr.Cvr.@Cn.</t>
    </r>
    <r>
      <rPr>
        <b/>
        <i/>
        <sz val="12"/>
        <color theme="1"/>
        <rFont val="Times New Roman"/>
        <family val="1"/>
      </rPr>
      <t>-</t>
    </r>
    <r>
      <rPr>
        <b/>
        <sz val="12"/>
        <color theme="1"/>
        <rFont val="Times New Roman"/>
        <family val="1"/>
      </rPr>
      <t>ft.</t>
    </r>
  </si>
  <si>
    <t>Comp.El.St.@Cn.</t>
  </si>
  <si>
    <t>Inv.El.Swr.@Cn.</t>
  </si>
  <si>
    <t>Dia.Cn.Mh..-in.</t>
  </si>
  <si>
    <t>Rsr.-ft.</t>
  </si>
  <si>
    <t>El.St.@Cn.</t>
  </si>
  <si>
    <t>Dia.Cn.Swr.-in.</t>
  </si>
  <si>
    <t>Inv.Cn.@ P.L.</t>
  </si>
  <si>
    <t>Bx.Swr.Hgt.-ft.</t>
  </si>
  <si>
    <t>Cir.Swr.Dia./Ht.-in.</t>
  </si>
  <si>
    <t>Dst.P.L.-Swr.(ft.)</t>
  </si>
  <si>
    <t>Dn.St.Mh.-Cn.(ft.)</t>
  </si>
  <si>
    <t xml:space="preserve"> Mh.Dst.-ft.</t>
  </si>
  <si>
    <t>Dwnstm.Mh.Inv.</t>
  </si>
  <si>
    <t>Dwnstm.Mh.Rim.</t>
  </si>
  <si>
    <t>Upstm.Mh.Inv.</t>
  </si>
  <si>
    <t>Upstm.Mh.Rim</t>
  </si>
  <si>
    <t>NAVD88</t>
  </si>
  <si>
    <t>Swr.Dtm.</t>
  </si>
  <si>
    <t>Hwy.Dtm.</t>
  </si>
  <si>
    <t xml:space="preserve">     STATEN ISLAND     </t>
  </si>
  <si>
    <t xml:space="preserve">        QUEENS        </t>
  </si>
  <si>
    <t xml:space="preserve">        MANHATTAN        </t>
  </si>
  <si>
    <t xml:space="preserve">                BROOKLYN                </t>
  </si>
  <si>
    <t xml:space="preserve">        BRONX        </t>
  </si>
  <si>
    <r>
      <t>and</t>
    </r>
    <r>
      <rPr>
        <sz val="12"/>
        <color theme="1"/>
        <rFont val="Times New Roman"/>
        <family val="1"/>
      </rPr>
      <t>:</t>
    </r>
  </si>
  <si>
    <r>
      <t>Between</t>
    </r>
    <r>
      <rPr>
        <sz val="12"/>
        <color theme="1"/>
        <rFont val="Times New Roman"/>
        <family val="1"/>
      </rPr>
      <t>:</t>
    </r>
  </si>
  <si>
    <r>
      <t>Sewer in</t>
    </r>
    <r>
      <rPr>
        <sz val="12"/>
        <color theme="1"/>
        <rFont val="Times New Roman"/>
        <family val="1"/>
      </rPr>
      <t>:</t>
    </r>
  </si>
  <si>
    <r>
      <t xml:space="preserve">2 </t>
    </r>
    <r>
      <rPr>
        <b/>
        <i/>
        <sz val="14"/>
        <color theme="1"/>
        <rFont val="Times New Roman"/>
        <family val="1"/>
      </rPr>
      <t>-</t>
    </r>
    <r>
      <rPr>
        <b/>
        <sz val="14"/>
        <color theme="1"/>
        <rFont val="Times New Roman"/>
        <family val="1"/>
      </rPr>
      <t xml:space="preserve">Invert Elevations, Slopes, &amp; Velocities for House/Site Connections &amp; Instructions </t>
    </r>
    <r>
      <rPr>
        <b/>
        <i/>
        <sz val="14"/>
        <color theme="1"/>
        <rFont val="Times New Roman"/>
        <family val="1"/>
      </rPr>
      <t>-</t>
    </r>
    <r>
      <rPr>
        <b/>
        <sz val="14"/>
        <color theme="1"/>
        <rFont val="Times New Roman"/>
        <family val="1"/>
      </rPr>
      <t>03/02/15</t>
    </r>
  </si>
  <si>
    <t xml:space="preserve">                                   MANHOLE CONNECTION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</si>
</sst>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u/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i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8"/>
      <color theme="1"/>
      <name val="Calibri"/>
      <family val="2"/>
      <scheme val="minor"/>
    </font>
    <font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4" fillId="0" borderId="0" xfId="0" applyFont="1"/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0" fontId="8" fillId="0" borderId="0" xfId="0" applyFont="1"/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64" fontId="10" fillId="0" borderId="0" xfId="0" applyNumberFormat="1" applyFont="1" applyAlignment="1">
      <alignment horizontal="left" vertical="center"/>
    </xf>
    <xf numFmtId="1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1" fontId="12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165" fontId="14" fillId="0" borderId="0" xfId="0" applyNumberFormat="1" applyFont="1" applyAlignment="1">
      <alignment horizontal="right" vertical="center"/>
    </xf>
    <xf numFmtId="165" fontId="15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165" fontId="9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0" fontId="16" fillId="0" borderId="0" xfId="0" applyFont="1"/>
    <xf numFmtId="164" fontId="9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/>
    </xf>
    <xf numFmtId="1" fontId="9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2" fontId="9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left" vertical="center"/>
    </xf>
    <xf numFmtId="2" fontId="15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vertical="center"/>
    </xf>
    <xf numFmtId="166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2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right"/>
    </xf>
    <xf numFmtId="0" fontId="18" fillId="0" borderId="0" xfId="0" applyFont="1"/>
    <xf numFmtId="0" fontId="15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/>
    </xf>
    <xf numFmtId="0" fontId="15" fillId="0" borderId="0" xfId="0" applyFont="1"/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right" vertical="center"/>
    </xf>
    <xf numFmtId="2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right" vertical="center"/>
    </xf>
    <xf numFmtId="2" fontId="17" fillId="0" borderId="0" xfId="0" applyNumberFormat="1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2" fontId="2" fillId="0" borderId="0" xfId="0" applyNumberFormat="1" applyFont="1" applyAlignment="1">
      <alignment vertical="center"/>
    </xf>
    <xf numFmtId="166" fontId="2" fillId="0" borderId="0" xfId="0" applyNumberFormat="1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2" fontId="17" fillId="0" borderId="0" xfId="0" applyNumberFormat="1" applyFont="1" applyAlignment="1">
      <alignment horizontal="center"/>
    </xf>
    <xf numFmtId="2" fontId="2" fillId="0" borderId="0" xfId="0" applyNumberFormat="1" applyFont="1" applyAlignment="1" applyProtection="1">
      <alignment horizontal="right" vertical="center"/>
      <protection locked="0"/>
    </xf>
    <xf numFmtId="2" fontId="2" fillId="0" borderId="0" xfId="0" applyNumberFormat="1" applyFont="1" applyAlignment="1" applyProtection="1">
      <alignment horizontal="center" vertical="center"/>
      <protection locked="0"/>
    </xf>
    <xf numFmtId="2" fontId="17" fillId="0" borderId="0" xfId="0" applyNumberFormat="1" applyFont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6" fontId="9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6" fontId="1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2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right" vertical="center"/>
    </xf>
    <xf numFmtId="2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2" fillId="0" borderId="0" xfId="0" applyNumberFormat="1" applyFont="1" applyAlignment="1" applyProtection="1">
      <alignment horizontal="left" vertical="center"/>
      <protection locked="0"/>
    </xf>
    <xf numFmtId="1" fontId="9" fillId="0" borderId="0" xfId="0" applyNumberFormat="1" applyFont="1" applyAlignment="1">
      <alignment horizontal="right" vertical="center"/>
    </xf>
    <xf numFmtId="2" fontId="17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37152-881C-4AC6-8A26-02CB06879E7E}">
  <sheetPr>
    <pageSetUpPr fitToPage="1"/>
  </sheetPr>
  <dimension ref="A1:X68"/>
  <sheetViews>
    <sheetView tabSelected="1" workbookViewId="0">
      <pane xSplit="20745" topLeftCell="P1"/>
      <selection activeCell="A7" sqref="A7"/>
      <selection pane="topRight" activeCell="P86" sqref="P86"/>
    </sheetView>
  </sheetViews>
  <sheetFormatPr defaultRowHeight="15" x14ac:dyDescent="0.25"/>
  <cols>
    <col min="1" max="1" width="11.140625" style="2" customWidth="1"/>
    <col min="2" max="2" width="9.140625" style="2" customWidth="1"/>
    <col min="3" max="3" width="11.5703125" style="2" customWidth="1"/>
    <col min="4" max="4" width="9" style="2" customWidth="1"/>
    <col min="5" max="5" width="12.28515625" style="2" customWidth="1"/>
    <col min="6" max="6" width="10.5703125" style="2" customWidth="1"/>
    <col min="7" max="7" width="7.5703125" style="2" customWidth="1"/>
    <col min="8" max="8" width="12.7109375" style="2" customWidth="1"/>
    <col min="9" max="9" width="7.42578125" style="2" customWidth="1"/>
    <col min="10" max="10" width="6.7109375" style="2" customWidth="1"/>
    <col min="11" max="11" width="10.42578125" style="1" customWidth="1"/>
    <col min="12" max="12" width="7.7109375" customWidth="1"/>
    <col min="13" max="13" width="16.28515625" customWidth="1"/>
    <col min="14" max="14" width="12.42578125" customWidth="1"/>
    <col min="15" max="15" width="7.5703125" customWidth="1"/>
    <col min="16" max="16" width="8.7109375" customWidth="1"/>
  </cols>
  <sheetData>
    <row r="1" spans="1:18" ht="15.95" customHeight="1" x14ac:dyDescent="0.25">
      <c r="A1" s="113" t="s">
        <v>93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30"/>
      <c r="P1" s="92"/>
      <c r="Q1" s="4"/>
      <c r="R1" s="4"/>
    </row>
    <row r="2" spans="1:18" s="5" customFormat="1" ht="15.95" customHeight="1" x14ac:dyDescent="0.3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38"/>
      <c r="N2" s="22"/>
      <c r="O2" s="22"/>
      <c r="P2" s="92"/>
      <c r="Q2" s="4"/>
      <c r="R2" s="4"/>
    </row>
    <row r="3" spans="1:18" s="5" customFormat="1" ht="15.95" customHeight="1" x14ac:dyDescent="0.3">
      <c r="A3" s="52"/>
      <c r="B3" s="105"/>
      <c r="C3" s="105"/>
      <c r="D3" s="105"/>
      <c r="E3" s="78"/>
      <c r="F3" s="114"/>
      <c r="G3" s="114"/>
      <c r="H3" s="78"/>
      <c r="I3" s="105"/>
      <c r="J3" s="105"/>
      <c r="K3" s="78" t="s">
        <v>92</v>
      </c>
      <c r="L3" s="105"/>
      <c r="M3" s="105"/>
      <c r="N3" s="105"/>
      <c r="O3" s="89"/>
      <c r="P3" s="89"/>
      <c r="Q3" s="4"/>
      <c r="R3" s="4"/>
    </row>
    <row r="4" spans="1:18" s="5" customFormat="1" ht="15.95" customHeight="1" x14ac:dyDescent="0.3">
      <c r="A4" s="78" t="s">
        <v>91</v>
      </c>
      <c r="B4" s="105"/>
      <c r="C4" s="105"/>
      <c r="D4" s="105"/>
      <c r="E4" s="105"/>
      <c r="F4" s="105"/>
      <c r="G4" s="105"/>
      <c r="H4" s="78" t="s">
        <v>90</v>
      </c>
      <c r="I4" s="105"/>
      <c r="J4" s="105"/>
      <c r="K4" s="105"/>
      <c r="L4" s="105"/>
      <c r="M4" s="105"/>
      <c r="N4" s="105"/>
      <c r="O4" s="52"/>
      <c r="P4" s="89"/>
      <c r="Q4" s="4"/>
      <c r="R4" s="4"/>
    </row>
    <row r="5" spans="1:18" s="5" customFormat="1" ht="15.95" customHeight="1" x14ac:dyDescent="0.3">
      <c r="A5" s="108" t="s">
        <v>89</v>
      </c>
      <c r="B5" s="108"/>
      <c r="C5" s="108" t="s">
        <v>88</v>
      </c>
      <c r="D5" s="108"/>
      <c r="E5" s="108"/>
      <c r="F5" s="110" t="s">
        <v>87</v>
      </c>
      <c r="G5" s="110"/>
      <c r="H5" s="110"/>
      <c r="I5" s="108" t="s">
        <v>86</v>
      </c>
      <c r="J5" s="108"/>
      <c r="K5" s="108"/>
      <c r="L5" s="84"/>
      <c r="M5" s="108" t="s">
        <v>85</v>
      </c>
      <c r="N5" s="108"/>
      <c r="O5" s="52"/>
      <c r="P5" s="89"/>
      <c r="Q5" s="4"/>
      <c r="R5" s="4"/>
    </row>
    <row r="6" spans="1:18" s="5" customFormat="1" ht="15.95" customHeight="1" x14ac:dyDescent="0.3">
      <c r="A6" s="91" t="s">
        <v>83</v>
      </c>
      <c r="B6" s="90" t="s">
        <v>82</v>
      </c>
      <c r="C6" s="90" t="s">
        <v>84</v>
      </c>
      <c r="D6" s="69" t="s">
        <v>83</v>
      </c>
      <c r="E6" s="90" t="s">
        <v>82</v>
      </c>
      <c r="F6" s="110" t="s">
        <v>83</v>
      </c>
      <c r="G6" s="110"/>
      <c r="H6" s="90" t="s">
        <v>82</v>
      </c>
      <c r="I6" s="109" t="s">
        <v>83</v>
      </c>
      <c r="J6" s="109"/>
      <c r="K6" s="90" t="s">
        <v>82</v>
      </c>
      <c r="L6" s="80"/>
      <c r="M6" s="69" t="s">
        <v>83</v>
      </c>
      <c r="N6" s="90" t="s">
        <v>82</v>
      </c>
      <c r="O6" s="52"/>
      <c r="P6" s="89"/>
      <c r="Q6" s="4"/>
      <c r="R6" s="4"/>
    </row>
    <row r="7" spans="1:18" s="5" customFormat="1" ht="15.95" customHeight="1" x14ac:dyDescent="0.3">
      <c r="A7" s="86"/>
      <c r="B7" s="85">
        <f>+A7+1.508</f>
        <v>1.508</v>
      </c>
      <c r="C7" s="88">
        <f>+D7-0.84</f>
        <v>-0.84</v>
      </c>
      <c r="D7" s="87"/>
      <c r="E7" s="85">
        <f>+D7+0.607</f>
        <v>0.60699999999999998</v>
      </c>
      <c r="F7" s="84"/>
      <c r="G7" s="86"/>
      <c r="H7" s="85">
        <f>+G7+1.652</f>
        <v>1.6519999999999999</v>
      </c>
      <c r="I7" s="111"/>
      <c r="J7" s="111"/>
      <c r="K7" s="85">
        <f>+I7+1.625</f>
        <v>1.625</v>
      </c>
      <c r="L7" s="84"/>
      <c r="M7" s="86"/>
      <c r="N7" s="85">
        <f>+M7+2.092</f>
        <v>2.0920000000000001</v>
      </c>
      <c r="O7" s="84"/>
      <c r="P7" s="84"/>
      <c r="Q7" s="4"/>
      <c r="R7" s="4"/>
    </row>
    <row r="8" spans="1:18" s="5" customFormat="1" ht="15.95" customHeight="1" x14ac:dyDescent="0.3">
      <c r="A8" s="106" t="s">
        <v>81</v>
      </c>
      <c r="B8" s="106"/>
      <c r="C8" s="77"/>
      <c r="D8" s="106" t="s">
        <v>80</v>
      </c>
      <c r="E8" s="106"/>
      <c r="F8" s="77"/>
      <c r="G8" s="106" t="s">
        <v>79</v>
      </c>
      <c r="H8" s="106"/>
      <c r="I8" s="77"/>
      <c r="J8" s="106" t="s">
        <v>78</v>
      </c>
      <c r="K8" s="106"/>
      <c r="L8" s="77"/>
      <c r="M8" s="78" t="s">
        <v>77</v>
      </c>
      <c r="N8" s="77"/>
      <c r="O8" s="75"/>
      <c r="P8" s="75"/>
      <c r="Q8" s="4"/>
      <c r="R8" s="4"/>
    </row>
    <row r="9" spans="1:18" s="5" customFormat="1" ht="15.95" customHeight="1" x14ac:dyDescent="0.3">
      <c r="A9" s="106" t="s">
        <v>76</v>
      </c>
      <c r="B9" s="106"/>
      <c r="C9" s="77"/>
      <c r="D9" s="107" t="s">
        <v>75</v>
      </c>
      <c r="E9" s="107"/>
      <c r="F9" s="77"/>
      <c r="G9" s="106" t="s">
        <v>74</v>
      </c>
      <c r="H9" s="106"/>
      <c r="I9" s="83"/>
      <c r="J9" s="106" t="s">
        <v>73</v>
      </c>
      <c r="K9" s="106"/>
      <c r="L9" s="77"/>
      <c r="M9" s="78" t="s">
        <v>72</v>
      </c>
      <c r="N9" s="77"/>
      <c r="O9" s="75"/>
      <c r="P9" s="75"/>
      <c r="Q9" s="4"/>
      <c r="R9" s="4"/>
    </row>
    <row r="10" spans="1:18" s="5" customFormat="1" ht="15.95" customHeight="1" x14ac:dyDescent="0.3">
      <c r="A10" s="106" t="s">
        <v>71</v>
      </c>
      <c r="B10" s="106"/>
      <c r="C10" s="83"/>
      <c r="D10" s="107" t="s">
        <v>70</v>
      </c>
      <c r="E10" s="107"/>
      <c r="F10" s="82" t="e">
        <f>I8+(((C8-I8)*C9)/N8)</f>
        <v>#DIV/0!</v>
      </c>
      <c r="G10" s="52"/>
      <c r="H10" s="78" t="s">
        <v>69</v>
      </c>
      <c r="I10" s="77"/>
      <c r="J10" s="81"/>
      <c r="K10" s="106" t="s">
        <v>68</v>
      </c>
      <c r="L10" s="106"/>
      <c r="M10" s="80"/>
      <c r="N10" s="52"/>
      <c r="O10" s="75"/>
      <c r="P10" s="75"/>
      <c r="Q10" s="4"/>
      <c r="R10" s="4"/>
    </row>
    <row r="11" spans="1:18" s="5" customFormat="1" ht="15.95" customHeight="1" x14ac:dyDescent="0.3">
      <c r="A11" s="101" t="s">
        <v>67</v>
      </c>
      <c r="B11" s="101"/>
      <c r="C11" s="59" t="e">
        <f>+C9*(F8-L8)/N8+L8</f>
        <v>#DIV/0!</v>
      </c>
      <c r="D11" s="52"/>
      <c r="E11" s="116" t="s">
        <v>66</v>
      </c>
      <c r="F11" s="116"/>
      <c r="G11" s="79" t="e">
        <f>+C9*(C8-I8)/N8+I8</f>
        <v>#DIV/0!</v>
      </c>
      <c r="H11" s="115" t="s">
        <v>65</v>
      </c>
      <c r="I11" s="115"/>
      <c r="J11" s="115"/>
      <c r="K11" s="59" t="e">
        <f>+IF(L9&lt;0.1,F10-C11-I9/12,F10-C11-L9)</f>
        <v>#DIV/0!</v>
      </c>
      <c r="L11" s="102" t="s">
        <v>64</v>
      </c>
      <c r="M11" s="102"/>
      <c r="N11" s="59" t="e">
        <f>+IF(K11&lt;12.999,0,K11-10)</f>
        <v>#DIV/0!</v>
      </c>
      <c r="O11" s="59"/>
      <c r="Q11" s="4"/>
      <c r="R11" s="4"/>
    </row>
    <row r="12" spans="1:18" s="5" customFormat="1" ht="15.95" customHeight="1" x14ac:dyDescent="0.3">
      <c r="A12" s="78"/>
      <c r="B12" s="77"/>
      <c r="C12" s="78"/>
      <c r="D12" s="78"/>
      <c r="E12" s="78"/>
      <c r="F12" s="77"/>
      <c r="G12" s="60"/>
      <c r="H12" s="59"/>
      <c r="I12" s="76"/>
      <c r="J12" s="76"/>
      <c r="K12" s="76"/>
      <c r="L12" s="59"/>
      <c r="M12" s="73"/>
      <c r="N12" s="73"/>
      <c r="O12" s="59"/>
      <c r="P12" s="75"/>
      <c r="Q12" s="4"/>
      <c r="R12" s="4"/>
    </row>
    <row r="13" spans="1:18" s="5" customFormat="1" ht="15.95" customHeight="1" x14ac:dyDescent="0.3">
      <c r="A13" s="101" t="s">
        <v>63</v>
      </c>
      <c r="B13" s="101"/>
      <c r="C13" s="101"/>
      <c r="D13" s="59">
        <f>+IF(I10&gt;0.1,0,IF(I9&lt;0.1,0,C11+I9*0.75/12))</f>
        <v>0</v>
      </c>
      <c r="E13" s="101" t="s">
        <v>62</v>
      </c>
      <c r="F13" s="101"/>
      <c r="G13" s="101"/>
      <c r="H13" s="59">
        <f>+IF(I10&gt;0.1,0,IF(I9&lt;0.1,0,C11+I9*0.92/12))</f>
        <v>0</v>
      </c>
      <c r="I13" s="101" t="s">
        <v>61</v>
      </c>
      <c r="J13" s="101"/>
      <c r="K13" s="101"/>
      <c r="L13" s="59">
        <f>+IF(I10&gt;0.1,0,IF(L9&lt;0.1,0,C11+L9-1-C10/12))</f>
        <v>0</v>
      </c>
      <c r="M13" s="60" t="s">
        <v>60</v>
      </c>
      <c r="N13" s="59">
        <f>+IF(I10&lt;0.1,0,IF(I9&lt;0.1,C11+L9+I10-1,C11+I9/12+I10-1))</f>
        <v>0</v>
      </c>
      <c r="O13" s="59"/>
      <c r="P13" s="59"/>
    </row>
    <row r="14" spans="1:18" s="5" customFormat="1" ht="15.95" customHeight="1" x14ac:dyDescent="0.3">
      <c r="A14" s="102" t="s">
        <v>59</v>
      </c>
      <c r="B14" s="102"/>
      <c r="C14" s="102"/>
      <c r="D14" s="57">
        <f>+IF(I9&lt;0.001,0,IF(I10&gt;0.1,0,(N9-D13)/F9)*100)</f>
        <v>0</v>
      </c>
      <c r="E14" s="102" t="s">
        <v>58</v>
      </c>
      <c r="F14" s="102"/>
      <c r="G14" s="102"/>
      <c r="H14" s="57">
        <f>+IF(I9&lt;0.001,0,IF(I10&gt;0.1,0,((N9-H13)/F9)*100))</f>
        <v>0</v>
      </c>
      <c r="I14" s="102" t="s">
        <v>57</v>
      </c>
      <c r="J14" s="102"/>
      <c r="K14" s="102"/>
      <c r="L14" s="57">
        <f>+IF(L9&lt;0.001,0,((N9-L13)/F9)*100)</f>
        <v>0</v>
      </c>
      <c r="M14" s="58" t="s">
        <v>56</v>
      </c>
      <c r="N14" s="57">
        <f>+IF(I10&lt;0.001,0,((N9-N13)/F9)*100)</f>
        <v>0</v>
      </c>
      <c r="O14" s="57"/>
      <c r="P14" s="57"/>
    </row>
    <row r="15" spans="1:18" s="5" customFormat="1" ht="15.95" customHeight="1" x14ac:dyDescent="0.3">
      <c r="A15" s="58"/>
      <c r="B15" s="58"/>
      <c r="C15" s="58"/>
      <c r="D15" s="58"/>
      <c r="E15" s="57"/>
      <c r="F15" s="58"/>
      <c r="G15" s="58"/>
      <c r="H15" s="58"/>
      <c r="I15" s="57"/>
      <c r="J15" s="58"/>
      <c r="K15" s="58"/>
      <c r="L15" s="58"/>
      <c r="M15" s="57"/>
      <c r="N15" s="58"/>
      <c r="O15" s="47"/>
      <c r="P15" s="57"/>
    </row>
    <row r="16" spans="1:18" s="5" customFormat="1" ht="15.95" customHeight="1" x14ac:dyDescent="0.3">
      <c r="A16" s="74"/>
      <c r="B16" s="74"/>
      <c r="C16" s="73"/>
      <c r="D16" s="69" t="s">
        <v>55</v>
      </c>
      <c r="E16" s="98" t="s">
        <v>54</v>
      </c>
      <c r="F16" s="98"/>
      <c r="G16" s="98" t="s">
        <v>53</v>
      </c>
      <c r="H16" s="98"/>
      <c r="I16" s="72"/>
      <c r="J16" s="100" t="s">
        <v>52</v>
      </c>
      <c r="K16" s="100"/>
      <c r="L16" s="65"/>
      <c r="M16" s="95" t="s">
        <v>51</v>
      </c>
      <c r="N16" s="95"/>
      <c r="O16" s="71"/>
      <c r="P16" s="70"/>
    </row>
    <row r="17" spans="1:18" s="5" customFormat="1" ht="15.95" customHeight="1" x14ac:dyDescent="0.3">
      <c r="A17" s="112" t="s">
        <v>50</v>
      </c>
      <c r="B17" s="112"/>
      <c r="C17" s="112"/>
      <c r="D17" s="69" t="s">
        <v>49</v>
      </c>
      <c r="E17" s="62" t="s">
        <v>48</v>
      </c>
      <c r="F17" s="62" t="s">
        <v>47</v>
      </c>
      <c r="G17" s="62" t="s">
        <v>48</v>
      </c>
      <c r="H17" s="62" t="s">
        <v>47</v>
      </c>
      <c r="I17" s="62"/>
      <c r="J17" s="62" t="s">
        <v>48</v>
      </c>
      <c r="K17" s="62" t="s">
        <v>47</v>
      </c>
      <c r="L17" s="62"/>
      <c r="M17" s="62" t="s">
        <v>48</v>
      </c>
      <c r="N17" s="62" t="s">
        <v>47</v>
      </c>
      <c r="O17" s="62"/>
      <c r="P17" s="62"/>
    </row>
    <row r="18" spans="1:18" s="5" customFormat="1" ht="15.95" customHeight="1" x14ac:dyDescent="0.3">
      <c r="A18" s="117" t="s">
        <v>46</v>
      </c>
      <c r="B18" s="117"/>
      <c r="C18" s="117"/>
      <c r="D18" s="68">
        <f>C10</f>
        <v>0</v>
      </c>
      <c r="E18" s="17">
        <f>+F18*3.1416*(D18/24)^2</f>
        <v>0</v>
      </c>
      <c r="F18" s="17">
        <f>+(D18/48)^0.667*(D14/100)^0.5*1.486/0.011</f>
        <v>0</v>
      </c>
      <c r="G18" s="17">
        <f>+H18*3.1416*(D18/24)^2</f>
        <v>0</v>
      </c>
      <c r="H18" s="17">
        <f>+(D18/48)^0.667*(H14/100)^0.5*1.486/0.011</f>
        <v>0</v>
      </c>
      <c r="I18" s="17"/>
      <c r="J18" s="17">
        <f>+K18*3.1416*(D18/24)^2</f>
        <v>0</v>
      </c>
      <c r="K18" s="17">
        <f>+(D18/48)^0.667*(L14/100)^0.5*1.486/0.011</f>
        <v>0</v>
      </c>
      <c r="L18" s="17"/>
      <c r="M18" s="17">
        <f>+N18*3.1416*(D18/24)^2</f>
        <v>0</v>
      </c>
      <c r="N18" s="17">
        <f>+(D18/48)^0.667*(N14/100)^0.5*1.486/0.011</f>
        <v>0</v>
      </c>
      <c r="O18" s="17"/>
      <c r="P18" s="17"/>
    </row>
    <row r="19" spans="1:18" s="5" customFormat="1" ht="15.95" customHeight="1" x14ac:dyDescent="0.3">
      <c r="A19" s="99" t="s">
        <v>45</v>
      </c>
      <c r="B19" s="99"/>
      <c r="C19" s="99"/>
      <c r="D19" s="68">
        <f>C10</f>
        <v>0</v>
      </c>
      <c r="E19" s="17">
        <f>+F19*3.1416*(D19/24)^2</f>
        <v>0</v>
      </c>
      <c r="F19" s="17">
        <f>+(D19/48)^0.667*(D14/100)^0.5*1.486/0.013</f>
        <v>0</v>
      </c>
      <c r="G19" s="17">
        <f>+H19*3.1416*(D19/24)^2</f>
        <v>0</v>
      </c>
      <c r="H19" s="17">
        <f>+(D19/48)^0.667*(H14/100)^0.5*1.486/0.013</f>
        <v>0</v>
      </c>
      <c r="I19" s="17"/>
      <c r="J19" s="17">
        <f>+K19*3.1416*(D19/24)^2</f>
        <v>0</v>
      </c>
      <c r="K19" s="17">
        <f>+(D19/48)^0.667*(L14/100)^0.5*1.486/0.013</f>
        <v>0</v>
      </c>
      <c r="L19" s="17"/>
      <c r="M19" s="17">
        <f>+N19*3.1416*(D19/24)^2</f>
        <v>0</v>
      </c>
      <c r="N19" s="17">
        <f>+(D19/48)^0.667*(N14/100)^0.5*1.486/0.013</f>
        <v>0</v>
      </c>
      <c r="O19" s="17"/>
      <c r="P19" s="17"/>
    </row>
    <row r="20" spans="1:18" s="5" customFormat="1" ht="15.95" customHeight="1" x14ac:dyDescent="0.3">
      <c r="A20" s="99" t="s">
        <v>44</v>
      </c>
      <c r="B20" s="99"/>
      <c r="C20" s="99"/>
      <c r="D20" s="68"/>
      <c r="E20" s="17"/>
      <c r="F20" s="17"/>
      <c r="G20" s="17"/>
      <c r="H20" s="17"/>
      <c r="I20" s="17"/>
      <c r="J20" s="17">
        <f>+K20*3.1416*(D20/24)^2</f>
        <v>0</v>
      </c>
      <c r="K20" s="17">
        <f>+(D20/48)^0.667*(L14/100)^0.5*1.486/0.013</f>
        <v>0</v>
      </c>
      <c r="L20" s="17"/>
      <c r="M20" s="17"/>
      <c r="N20" s="17"/>
      <c r="O20" s="17"/>
      <c r="P20" s="17"/>
    </row>
    <row r="21" spans="1:18" s="5" customFormat="1" ht="15.95" customHeight="1" x14ac:dyDescent="0.3">
      <c r="A21" s="67"/>
      <c r="B21" s="67"/>
      <c r="C21" s="67"/>
      <c r="D21" s="6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8" ht="15.95" customHeight="1" x14ac:dyDescent="0.25">
      <c r="A22" s="100" t="s">
        <v>94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65"/>
      <c r="P22" s="65"/>
    </row>
    <row r="23" spans="1:18" s="61" customFormat="1" ht="15.95" customHeight="1" x14ac:dyDescent="0.35">
      <c r="A23" s="64"/>
      <c r="B23" s="64"/>
      <c r="C23" s="64"/>
      <c r="D23" s="64"/>
      <c r="E23" s="64"/>
      <c r="F23" s="64"/>
      <c r="G23" s="64"/>
      <c r="H23" s="96" t="s">
        <v>43</v>
      </c>
      <c r="I23" s="96"/>
      <c r="J23" s="64"/>
      <c r="K23" s="96" t="s">
        <v>42</v>
      </c>
      <c r="L23" s="96"/>
      <c r="M23" s="96" t="s">
        <v>41</v>
      </c>
      <c r="N23" s="96"/>
      <c r="O23" s="63"/>
      <c r="P23" s="63"/>
    </row>
    <row r="24" spans="1:18" s="61" customFormat="1" ht="15.95" customHeight="1" x14ac:dyDescent="0.35">
      <c r="A24" s="100"/>
      <c r="B24" s="100"/>
      <c r="C24" s="100"/>
      <c r="D24" s="100"/>
      <c r="E24" s="100"/>
      <c r="F24" s="100"/>
      <c r="G24" s="56"/>
      <c r="H24" s="62" t="s">
        <v>40</v>
      </c>
      <c r="I24" s="62" t="s">
        <v>39</v>
      </c>
      <c r="J24" s="62"/>
      <c r="K24" s="62" t="s">
        <v>40</v>
      </c>
      <c r="L24" s="62" t="s">
        <v>39</v>
      </c>
      <c r="M24" s="62" t="s">
        <v>40</v>
      </c>
      <c r="N24" s="62" t="s">
        <v>39</v>
      </c>
      <c r="O24" s="62"/>
      <c r="P24" s="62"/>
    </row>
    <row r="25" spans="1:18" s="61" customFormat="1" ht="15.95" customHeight="1" x14ac:dyDescent="0.35">
      <c r="A25" s="101" t="s">
        <v>38</v>
      </c>
      <c r="B25" s="101"/>
      <c r="C25" s="59">
        <f>+IF(M10&lt;0.1,0,IF(I9&lt;0.01,0,IF(I9&lt;36,F8+I9/12+0.25,F8+I9/12-M10/12)))</f>
        <v>0</v>
      </c>
      <c r="D25" s="102" t="s">
        <v>37</v>
      </c>
      <c r="E25" s="102"/>
      <c r="F25" s="57">
        <f>+IF(M10&lt;0.1,0,IF(I9&lt;0.1,0,(N9-C25)/F9)*100)</f>
        <v>0</v>
      </c>
      <c r="G25" s="16"/>
      <c r="H25" s="17">
        <f>+I25*3.1416*(M10/24)^2</f>
        <v>0</v>
      </c>
      <c r="I25" s="17">
        <f>+IF(M10&lt;0.1,0,(D18/48)^0.667*(F25/100)^0.5*1.486/0.011)</f>
        <v>0</v>
      </c>
      <c r="J25" s="56"/>
      <c r="K25" s="17">
        <f>+L25*3.1416*(M10/24)^2</f>
        <v>0</v>
      </c>
      <c r="L25" s="17">
        <f>+IF(M10&lt;0.1,0,(D19/48)^0.667*(F25/100)^0.5*1.486/0.013)</f>
        <v>0</v>
      </c>
      <c r="M25" s="17">
        <f>+N25*3.1416*(M10/24)^2</f>
        <v>0</v>
      </c>
      <c r="N25" s="17">
        <f>+IF(M10&lt;0.1,0,(D20/48)^0.667*(F25/100)^0.5*1.486/0.013)</f>
        <v>0</v>
      </c>
      <c r="O25" s="17"/>
      <c r="P25" s="17"/>
    </row>
    <row r="26" spans="1:18" ht="15.95" customHeight="1" x14ac:dyDescent="0.25">
      <c r="A26" s="101" t="s">
        <v>36</v>
      </c>
      <c r="B26" s="101"/>
      <c r="C26" s="59">
        <f>+IF(M10&lt;0.1,0,IF(I9&lt;0.1,0,IF(I9&lt;36,F8+I9/12+3.75,F8+I9/12-M10/12+4)))</f>
        <v>0</v>
      </c>
      <c r="D26" s="102" t="s">
        <v>35</v>
      </c>
      <c r="E26" s="102"/>
      <c r="F26" s="57">
        <f>+IF(M10&lt;0.1,0,IF(I9&lt;0.1,0,(N9-C26)/F9)*100)</f>
        <v>0</v>
      </c>
      <c r="G26" s="16"/>
      <c r="H26" s="17">
        <f>+I26*3.1416*(M10/24)^2</f>
        <v>0</v>
      </c>
      <c r="I26" s="17">
        <f>+IF(M10&lt;0.1,0,(D18/48)^0.667*(F26/100)^0.5*1.486/0.011)</f>
        <v>0</v>
      </c>
      <c r="J26" s="56"/>
      <c r="K26" s="17">
        <f>+L26*3.1416*(M10/24)^2</f>
        <v>0</v>
      </c>
      <c r="L26" s="17">
        <f>+IF(M10&lt;0.1,0,(D19/48)^0.667*(F26/100)^0.5*1.486/0.013)</f>
        <v>0</v>
      </c>
      <c r="M26" s="17">
        <f>+N26*3.1416*(M10/24)^2</f>
        <v>0</v>
      </c>
      <c r="N26" s="17">
        <f>+IF(M10&lt;0.1,0,(D20/48)^0.667*(F26/100)^0.5*1.486/0.013)</f>
        <v>0</v>
      </c>
      <c r="O26" s="17"/>
      <c r="P26" s="17"/>
    </row>
    <row r="27" spans="1:18" ht="15.95" customHeight="1" x14ac:dyDescent="0.25">
      <c r="A27" s="101" t="s">
        <v>34</v>
      </c>
      <c r="B27" s="101"/>
      <c r="C27" s="59">
        <f>+IF(M10&lt;0.1,0,IF(L9&lt;0.1,0,F8+L9-M10/12))</f>
        <v>0</v>
      </c>
      <c r="D27" s="102" t="s">
        <v>33</v>
      </c>
      <c r="E27" s="102"/>
      <c r="F27" s="57">
        <f>+IF(L9&lt;0.1,0,IF(M10&lt;0.1,0,(N9-C27)/F9)*100)</f>
        <v>0</v>
      </c>
      <c r="G27" s="16"/>
      <c r="H27" s="17">
        <f>+I27*3.1416*(M10/24)^2</f>
        <v>0</v>
      </c>
      <c r="I27" s="17">
        <f>+IF(M10&lt;0.1,0,(D18/48)^0.667*(F27/100)^0.5*1.486/0.011)</f>
        <v>0</v>
      </c>
      <c r="J27" s="56"/>
      <c r="K27" s="17">
        <f>+L27*3.1416*(M10/24)^2</f>
        <v>0</v>
      </c>
      <c r="L27" s="17">
        <f>+IF(M10&lt;0.1,0,(D19/48)^0.667*(F27/100)^0.5*1.486/0.013)</f>
        <v>0</v>
      </c>
      <c r="M27" s="17">
        <f>+N27*3.1416*(M10/24)^2</f>
        <v>0</v>
      </c>
      <c r="N27" s="17">
        <f>+IF(M10&lt;0.1,0,(D20/48)^0.667*(F27/100)^0.5*1.486/0.013)</f>
        <v>0</v>
      </c>
      <c r="O27" s="17"/>
      <c r="P27" s="17"/>
    </row>
    <row r="28" spans="1:18" s="46" customFormat="1" ht="15.95" customHeight="1" x14ac:dyDescent="0.25">
      <c r="A28" s="101" t="s">
        <v>32</v>
      </c>
      <c r="B28" s="101"/>
      <c r="C28" s="59">
        <f>+IF(M10&lt;0.1,0,IF(L9&lt;0.1,0,F8+L9-M10/12+4))</f>
        <v>0</v>
      </c>
      <c r="D28" s="102" t="s">
        <v>31</v>
      </c>
      <c r="E28" s="102"/>
      <c r="F28" s="57">
        <f>+IF(L9&lt;0.1,0,IF(M10&lt;0.1,0,(N9-C28)/F9)*100)</f>
        <v>0</v>
      </c>
      <c r="G28" s="16"/>
      <c r="H28" s="17">
        <f>+I28*3.1416*(M10/24)^2</f>
        <v>0</v>
      </c>
      <c r="I28" s="17">
        <f>+IF(M10&lt;0.1,0,(D18/48)^0.667*(F28/100)^0.5*1.486/0.011)</f>
        <v>0</v>
      </c>
      <c r="J28" s="56"/>
      <c r="K28" s="17">
        <f>+L28*3.1416*(M10/24)^2</f>
        <v>0</v>
      </c>
      <c r="L28" s="17">
        <f>+IF(M10&lt;0.1,0,(D19/48)^0.667*(F28/100)^0.5*1.486/0.013)</f>
        <v>0</v>
      </c>
      <c r="M28" s="17">
        <f>+N28*3.1416*(M10/24)^2</f>
        <v>0</v>
      </c>
      <c r="N28" s="17">
        <f>+IF(M10&lt;0.1,0,(D20/48)^0.667*(F28/100)^0.5*1.486/0.013)</f>
        <v>0</v>
      </c>
      <c r="O28" s="17"/>
      <c r="P28" s="17"/>
      <c r="Q28" s="48"/>
      <c r="R28" s="47"/>
    </row>
    <row r="29" spans="1:18" s="46" customFormat="1" ht="15.95" customHeight="1" x14ac:dyDescent="0.25">
      <c r="A29" s="60"/>
      <c r="B29" s="60"/>
      <c r="C29" s="59"/>
      <c r="D29" s="58"/>
      <c r="E29" s="58"/>
      <c r="F29" s="57"/>
      <c r="G29" s="16"/>
      <c r="H29" s="17"/>
      <c r="I29" s="17"/>
      <c r="J29" s="56"/>
      <c r="K29" s="17"/>
      <c r="L29" s="17"/>
      <c r="M29" s="17"/>
      <c r="N29" s="17"/>
      <c r="O29" s="17"/>
      <c r="P29" s="17"/>
      <c r="Q29" s="48"/>
      <c r="R29" s="47"/>
    </row>
    <row r="30" spans="1:18" s="46" customFormat="1" ht="15.95" customHeight="1" x14ac:dyDescent="0.25">
      <c r="A30" s="97" t="s">
        <v>30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54"/>
      <c r="P30" s="53"/>
      <c r="Q30" s="48"/>
      <c r="R30" s="47"/>
    </row>
    <row r="31" spans="1:18" s="46" customFormat="1" ht="15.95" customHeight="1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4"/>
      <c r="P31" s="53"/>
      <c r="Q31" s="48"/>
      <c r="R31" s="47"/>
    </row>
    <row r="32" spans="1:18" s="46" customFormat="1" ht="15.95" customHeight="1" x14ac:dyDescent="0.25">
      <c r="A32" s="119" t="s">
        <v>29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54"/>
      <c r="P32" s="53"/>
      <c r="Q32" s="48"/>
      <c r="R32" s="47"/>
    </row>
    <row r="33" spans="1:24" s="46" customFormat="1" ht="15.95" customHeight="1" x14ac:dyDescent="0.25">
      <c r="A33" s="119" t="s">
        <v>28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54"/>
      <c r="P33" s="53"/>
      <c r="Q33" s="48"/>
      <c r="R33" s="47"/>
    </row>
    <row r="34" spans="1:24" s="46" customFormat="1" ht="15.95" customHeight="1" x14ac:dyDescent="0.25">
      <c r="A34" s="94" t="s">
        <v>27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5"/>
      <c r="P34" s="15"/>
      <c r="Q34" s="48"/>
      <c r="R34" s="47"/>
    </row>
    <row r="35" spans="1:24" s="46" customFormat="1" ht="15.95" customHeight="1" x14ac:dyDescent="0.25">
      <c r="A35" s="94" t="s">
        <v>26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5"/>
      <c r="P35" s="15"/>
      <c r="Q35" s="48"/>
      <c r="R35" s="47"/>
    </row>
    <row r="36" spans="1:24" s="46" customFormat="1" ht="15.95" customHeight="1" x14ac:dyDescent="0.25">
      <c r="A36" s="94" t="s">
        <v>25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5"/>
      <c r="P36" s="15"/>
      <c r="Q36" s="15"/>
      <c r="R36" s="15"/>
    </row>
    <row r="37" spans="1:24" s="46" customFormat="1" ht="15.95" customHeight="1" x14ac:dyDescent="0.25">
      <c r="A37" s="118" t="s">
        <v>24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52"/>
      <c r="P37" s="52"/>
      <c r="Q37" s="52"/>
      <c r="R37" s="52"/>
    </row>
    <row r="38" spans="1:24" s="46" customFormat="1" ht="15.95" customHeight="1" x14ac:dyDescent="0.25">
      <c r="A38" s="94" t="s">
        <v>23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5"/>
      <c r="P38" s="15"/>
      <c r="Q38" s="15"/>
      <c r="R38" s="15"/>
    </row>
    <row r="39" spans="1:24" s="46" customFormat="1" ht="15.95" customHeight="1" x14ac:dyDescent="0.25">
      <c r="A39" s="94" t="s">
        <v>22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5"/>
      <c r="P39" s="15"/>
      <c r="Q39" s="15"/>
      <c r="R39" s="15"/>
      <c r="S39" s="49"/>
      <c r="T39" s="49"/>
    </row>
    <row r="40" spans="1:24" s="46" customFormat="1" ht="15.95" customHeight="1" x14ac:dyDescent="0.25">
      <c r="A40" s="94" t="s">
        <v>21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51"/>
      <c r="P40" s="51"/>
      <c r="Q40" s="51"/>
      <c r="R40" s="51"/>
      <c r="S40" s="49"/>
      <c r="T40" s="49"/>
    </row>
    <row r="41" spans="1:24" s="46" customFormat="1" ht="15.95" customHeight="1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49"/>
      <c r="T41" s="49"/>
    </row>
    <row r="42" spans="1:24" s="46" customFormat="1" ht="15.95" customHeight="1" x14ac:dyDescent="0.25">
      <c r="A42" s="94" t="s">
        <v>20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51"/>
      <c r="P42" s="51"/>
      <c r="Q42" s="50"/>
      <c r="R42" s="47"/>
      <c r="S42" s="49"/>
      <c r="T42" s="49"/>
    </row>
    <row r="43" spans="1:24" s="46" customFormat="1" ht="15.95" customHeight="1" x14ac:dyDescent="0.25">
      <c r="A43" s="94" t="s">
        <v>19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5"/>
      <c r="P43" s="15"/>
      <c r="Q43" s="15"/>
      <c r="R43" s="15"/>
      <c r="S43" s="15"/>
      <c r="T43" s="15"/>
    </row>
    <row r="44" spans="1:24" s="46" customFormat="1" ht="15.95" customHeight="1" x14ac:dyDescent="0.25">
      <c r="A44" s="94" t="s">
        <v>18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5"/>
      <c r="P44" s="15"/>
      <c r="Q44" s="48"/>
      <c r="R44" s="47"/>
    </row>
    <row r="45" spans="1:24" s="14" customFormat="1" ht="15.95" customHeight="1" x14ac:dyDescent="0.35">
      <c r="A45" s="94" t="s">
        <v>17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5"/>
      <c r="P45" s="15"/>
      <c r="Q45" s="32"/>
      <c r="R45" s="31"/>
    </row>
    <row r="46" spans="1:24" s="14" customFormat="1" ht="15.95" customHeight="1" x14ac:dyDescent="0.35">
      <c r="A46" s="45"/>
      <c r="B46" s="44"/>
      <c r="C46" s="44"/>
      <c r="D46" s="43"/>
      <c r="E46" s="42"/>
      <c r="F46" s="41"/>
      <c r="G46" s="21"/>
      <c r="H46" s="20"/>
      <c r="I46" s="40"/>
      <c r="J46" s="39"/>
      <c r="K46" s="38"/>
      <c r="L46" s="37"/>
      <c r="M46" s="36"/>
      <c r="N46" s="35"/>
      <c r="O46" s="34"/>
      <c r="P46" s="33"/>
      <c r="Q46" s="32"/>
      <c r="R46" s="31"/>
    </row>
    <row r="47" spans="1:24" ht="15.95" customHeight="1" x14ac:dyDescent="0.25">
      <c r="A47" s="94" t="s">
        <v>16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5"/>
      <c r="P47" s="15"/>
      <c r="Q47" s="8"/>
      <c r="R47" s="30"/>
      <c r="S47" s="29"/>
      <c r="T47" s="28"/>
      <c r="U47" s="27"/>
      <c r="V47" s="26"/>
      <c r="W47" s="25"/>
      <c r="X47" s="24"/>
    </row>
    <row r="48" spans="1:24" ht="15.95" customHeight="1" x14ac:dyDescent="0.25">
      <c r="A48" s="94" t="s">
        <v>15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5"/>
      <c r="P48" s="15"/>
      <c r="Q48" s="8"/>
      <c r="R48" s="30"/>
      <c r="S48" s="29"/>
      <c r="T48" s="28"/>
      <c r="U48" s="27"/>
      <c r="V48" s="26"/>
      <c r="W48" s="25"/>
      <c r="X48" s="24"/>
    </row>
    <row r="49" spans="1:24" ht="15.95" customHeight="1" x14ac:dyDescent="0.25">
      <c r="A49" s="94" t="s">
        <v>14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5"/>
      <c r="P49" s="15"/>
      <c r="Q49" s="8"/>
      <c r="R49" s="30"/>
      <c r="S49" s="29"/>
      <c r="T49" s="28"/>
      <c r="U49" s="27"/>
      <c r="V49" s="26"/>
      <c r="W49" s="25"/>
      <c r="X49" s="24"/>
    </row>
    <row r="50" spans="1:24" ht="15.95" customHeight="1" x14ac:dyDescent="0.25">
      <c r="A50" s="94" t="s">
        <v>13</v>
      </c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5"/>
      <c r="P50" s="15"/>
      <c r="Q50" s="8"/>
      <c r="R50" s="30"/>
      <c r="S50" s="29"/>
      <c r="T50" s="28"/>
      <c r="U50" s="27"/>
      <c r="V50" s="26"/>
      <c r="W50" s="25"/>
      <c r="X50" s="24"/>
    </row>
    <row r="51" spans="1:24" ht="15.95" customHeight="1" x14ac:dyDescent="0.25">
      <c r="A51" s="94" t="s">
        <v>12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5"/>
      <c r="P51" s="15"/>
      <c r="Q51" s="15"/>
      <c r="R51" s="15"/>
      <c r="S51" s="15"/>
      <c r="T51" s="15"/>
      <c r="U51" s="15"/>
    </row>
    <row r="52" spans="1:24" ht="15.95" customHeight="1" x14ac:dyDescent="0.25">
      <c r="A52" s="94" t="s">
        <v>11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5"/>
      <c r="P52" s="15"/>
      <c r="Q52" s="15"/>
      <c r="R52" s="15"/>
      <c r="S52" s="15"/>
      <c r="T52" s="15"/>
      <c r="U52" s="15"/>
    </row>
    <row r="53" spans="1:24" ht="15.95" customHeight="1" x14ac:dyDescent="0.25">
      <c r="A53" s="94" t="s">
        <v>10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5"/>
      <c r="P53" s="15"/>
    </row>
    <row r="54" spans="1:24" ht="15.95" customHeight="1" x14ac:dyDescent="0.25">
      <c r="A54" s="23"/>
      <c r="B54" s="21"/>
      <c r="C54" s="21"/>
      <c r="D54" s="22"/>
      <c r="E54" s="21"/>
      <c r="F54" s="20"/>
      <c r="G54" s="21"/>
      <c r="H54" s="20"/>
      <c r="I54" s="19"/>
      <c r="J54" s="18"/>
      <c r="K54" s="17"/>
      <c r="L54" s="16"/>
      <c r="M54" s="16"/>
    </row>
    <row r="55" spans="1:24" ht="15.95" customHeight="1" x14ac:dyDescent="0.25">
      <c r="A55" s="94" t="s">
        <v>9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5"/>
      <c r="P55" s="15"/>
    </row>
    <row r="56" spans="1:24" ht="15.95" customHeight="1" x14ac:dyDescent="0.25">
      <c r="A56" s="94" t="s">
        <v>8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5"/>
      <c r="P56" s="15"/>
    </row>
    <row r="57" spans="1:24" s="14" customFormat="1" ht="15.95" customHeight="1" x14ac:dyDescent="0.35">
      <c r="A57" s="94" t="s">
        <v>7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5"/>
      <c r="P57" s="15"/>
    </row>
    <row r="58" spans="1:24" s="5" customFormat="1" ht="15.95" customHeight="1" x14ac:dyDescent="0.3">
      <c r="A58" s="13"/>
      <c r="B58" s="12"/>
      <c r="C58" s="10"/>
      <c r="D58" s="11"/>
      <c r="E58" s="10"/>
      <c r="F58" s="9"/>
      <c r="G58" s="8"/>
      <c r="H58" s="7"/>
      <c r="I58" s="8"/>
      <c r="J58" s="7"/>
      <c r="K58" s="8"/>
      <c r="L58" s="7"/>
      <c r="M58" s="6"/>
    </row>
    <row r="59" spans="1:24" ht="15.95" customHeight="1" x14ac:dyDescent="0.25">
      <c r="A59" s="103" t="s">
        <v>6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</row>
    <row r="60" spans="1:24" ht="15.95" customHeight="1" x14ac:dyDescent="0.25">
      <c r="A60" s="103" t="s">
        <v>5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4"/>
      <c r="P60" s="4"/>
      <c r="Q60" s="4"/>
      <c r="R60" s="4"/>
      <c r="S60" s="4"/>
    </row>
    <row r="61" spans="1:24" ht="15.95" customHeight="1" x14ac:dyDescent="0.25">
      <c r="A61" s="103" t="s">
        <v>4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4"/>
      <c r="P61" s="4"/>
      <c r="Q61" s="4"/>
      <c r="R61" s="4"/>
    </row>
    <row r="62" spans="1:24" ht="15.95" customHeight="1" x14ac:dyDescent="0.25">
      <c r="A62" s="104" t="s">
        <v>3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</row>
    <row r="63" spans="1:24" ht="15.95" customHeight="1" x14ac:dyDescent="0.25">
      <c r="A63" s="94" t="s">
        <v>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</row>
    <row r="64" spans="1:24" ht="15.95" customHeight="1" x14ac:dyDescent="0.25">
      <c r="A64" s="94" t="s">
        <v>1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</row>
    <row r="65" spans="1:14" ht="15.95" customHeight="1" x14ac:dyDescent="0.25">
      <c r="A65" s="94" t="s">
        <v>0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</row>
    <row r="66" spans="1:14" ht="15.95" customHeight="1" x14ac:dyDescent="0.25">
      <c r="K66" s="3"/>
    </row>
    <row r="67" spans="1:14" x14ac:dyDescent="0.25">
      <c r="K67" s="3"/>
    </row>
    <row r="68" spans="1:14" x14ac:dyDescent="0.25">
      <c r="K68" s="3"/>
    </row>
  </sheetData>
  <sheetProtection algorithmName="SHA-512" hashValue="4hRFY0jqIZabpYHvheNUbZUGD1RGJSY8uI4fip6tpdTRCd4j1CMEVPB0RiMLnJJxiPL2Z4Zmq1YaWMjr5T5z8Q==" saltValue="tuKiG02os5mccrJhZBkVJw==" spinCount="100000" sheet="1"/>
  <protectedRanges>
    <protectedRange sqref="B4 I4 L3" name="Range3"/>
    <protectedRange sqref="C8:C10 F8 F9 I8 I9 I10 L8 L9 M10 N8 N9" name="Range1"/>
    <protectedRange sqref="A7 D7 G7 I7 M7" name="Range2"/>
  </protectedRanges>
  <mergeCells count="88">
    <mergeCell ref="A47:N47"/>
    <mergeCell ref="A48:N48"/>
    <mergeCell ref="A49:N49"/>
    <mergeCell ref="A57:N57"/>
    <mergeCell ref="A50:N50"/>
    <mergeCell ref="A51:N51"/>
    <mergeCell ref="A52:N52"/>
    <mergeCell ref="A55:N55"/>
    <mergeCell ref="A56:N56"/>
    <mergeCell ref="A53:N53"/>
    <mergeCell ref="A37:N37"/>
    <mergeCell ref="A38:N38"/>
    <mergeCell ref="A39:N39"/>
    <mergeCell ref="A33:N33"/>
    <mergeCell ref="A32:N32"/>
    <mergeCell ref="A34:N34"/>
    <mergeCell ref="A35:N35"/>
    <mergeCell ref="A36:N36"/>
    <mergeCell ref="A27:B27"/>
    <mergeCell ref="D27:E27"/>
    <mergeCell ref="E14:G14"/>
    <mergeCell ref="I13:K13"/>
    <mergeCell ref="I14:K14"/>
    <mergeCell ref="A14:C14"/>
    <mergeCell ref="E13:G13"/>
    <mergeCell ref="A20:C20"/>
    <mergeCell ref="A18:C18"/>
    <mergeCell ref="E11:F11"/>
    <mergeCell ref="A24:F24"/>
    <mergeCell ref="A25:B25"/>
    <mergeCell ref="D25:E25"/>
    <mergeCell ref="A26:B26"/>
    <mergeCell ref="D26:E26"/>
    <mergeCell ref="I7:J7"/>
    <mergeCell ref="C5:E5"/>
    <mergeCell ref="A17:C17"/>
    <mergeCell ref="A1:N1"/>
    <mergeCell ref="L11:M11"/>
    <mergeCell ref="F3:G3"/>
    <mergeCell ref="A8:B8"/>
    <mergeCell ref="D8:E8"/>
    <mergeCell ref="A10:B10"/>
    <mergeCell ref="K10:L10"/>
    <mergeCell ref="A11:B11"/>
    <mergeCell ref="I3:J3"/>
    <mergeCell ref="M5:N5"/>
    <mergeCell ref="L3:N3"/>
    <mergeCell ref="I4:N4"/>
    <mergeCell ref="H11:J11"/>
    <mergeCell ref="B3:D3"/>
    <mergeCell ref="A22:N22"/>
    <mergeCell ref="B4:G4"/>
    <mergeCell ref="J8:K8"/>
    <mergeCell ref="G8:H8"/>
    <mergeCell ref="A9:B9"/>
    <mergeCell ref="D9:E9"/>
    <mergeCell ref="G9:H9"/>
    <mergeCell ref="J9:K9"/>
    <mergeCell ref="A5:B5"/>
    <mergeCell ref="I6:J6"/>
    <mergeCell ref="F6:G6"/>
    <mergeCell ref="F5:H5"/>
    <mergeCell ref="A13:C13"/>
    <mergeCell ref="D10:E10"/>
    <mergeCell ref="I5:K5"/>
    <mergeCell ref="A63:N63"/>
    <mergeCell ref="A64:N64"/>
    <mergeCell ref="A65:N65"/>
    <mergeCell ref="A59:N59"/>
    <mergeCell ref="A60:N60"/>
    <mergeCell ref="A61:N61"/>
    <mergeCell ref="A62:N62"/>
    <mergeCell ref="A45:N45"/>
    <mergeCell ref="M16:N16"/>
    <mergeCell ref="H23:I23"/>
    <mergeCell ref="A42:N42"/>
    <mergeCell ref="A30:N30"/>
    <mergeCell ref="M23:N23"/>
    <mergeCell ref="E16:F16"/>
    <mergeCell ref="A19:C19"/>
    <mergeCell ref="G16:H16"/>
    <mergeCell ref="J16:K16"/>
    <mergeCell ref="A43:N43"/>
    <mergeCell ref="A40:N40"/>
    <mergeCell ref="A44:N44"/>
    <mergeCell ref="K23:L23"/>
    <mergeCell ref="A28:B28"/>
    <mergeCell ref="D28:E28"/>
  </mergeCells>
  <pageMargins left="0.75" right="0.5" top="0.75" bottom="0.5" header="0.3" footer="0.3"/>
  <pageSetup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Inverts</vt:lpstr>
    </vt:vector>
  </TitlesOfParts>
  <Company>New York City Department Of Environmental Protection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King, Gareth A.</dc:creator>
  <cp:lastModifiedBy>King, Gareth A.</cp:lastModifiedBy>
  <dcterms:created xsi:type="dcterms:W3CDTF">2022-02-11T15:46:01Z</dcterms:created>
  <dcterms:modified xsi:type="dcterms:W3CDTF">2022-02-18T20:28:14Z</dcterms:modified>
</cp:coreProperties>
</file>